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Mawbrfsv03\shared\FRDATA\01 External Reporting\3.0 Regulatory Financials\CY 2023\State Financials\Q4 December 2023\3.0 Final\NIMO\"/>
    </mc:Choice>
  </mc:AlternateContent>
  <xr:revisionPtr revIDLastSave="0" documentId="13_ncr:1_{B4529183-87AF-46E8-8CCD-66674B3E69B4}" xr6:coauthVersionLast="47" xr6:coauthVersionMax="47" xr10:uidLastSave="{00000000-0000-0000-0000-000000000000}"/>
  <bookViews>
    <workbookView xWindow="28690" yWindow="-90" windowWidth="29020" windowHeight="15820" tabRatio="867" firstSheet="1" activeTab="1" xr2:uid="{00000000-000D-0000-FFFF-FFFF00000000}"/>
  </bookViews>
  <sheets>
    <sheet name="README" sheetId="2" state="hidden" r:id="rId1"/>
    <sheet name="Data Sheet" sheetId="1" r:id="rId2"/>
    <sheet name="Cover" sheetId="3" r:id="rId3"/>
    <sheet name="Comments" sheetId="4" r:id="rId4"/>
    <sheet name="Gen Inst" sheetId="5" r:id="rId5"/>
    <sheet name="Table" sheetId="6" r:id="rId6"/>
    <sheet name="Data Errors" sheetId="97" state="hidden" r:id="rId7"/>
    <sheet name="101" sheetId="7" r:id="rId8"/>
    <sheet name="102" sheetId="8" r:id="rId9"/>
    <sheet name="103" sheetId="9" r:id="rId10"/>
    <sheet name="104105" sheetId="89" r:id="rId11"/>
    <sheet name="106107" sheetId="11" r:id="rId12"/>
    <sheet name="108109" sheetId="12" r:id="rId13"/>
    <sheet name="110113" sheetId="13" r:id="rId14"/>
    <sheet name="114117" sheetId="14" r:id="rId15"/>
    <sheet name="118119" sheetId="15" r:id="rId16"/>
    <sheet name="120121" sheetId="16" r:id="rId17"/>
    <sheet name="122123" sheetId="17" r:id="rId18"/>
    <sheet name="122a122b" sheetId="78" r:id="rId19"/>
    <sheet name="200201" sheetId="18" r:id="rId20"/>
    <sheet name="202203" sheetId="19" state="hidden" r:id="rId21"/>
    <sheet name="204207" sheetId="20" r:id="rId22"/>
    <sheet name="214" sheetId="22" state="hidden" r:id="rId23"/>
    <sheet name="213" sheetId="21" r:id="rId24"/>
    <sheet name="216" sheetId="23" r:id="rId25"/>
    <sheet name="217" sheetId="24" r:id="rId26"/>
    <sheet name="218" sheetId="25" r:id="rId27"/>
    <sheet name="219" sheetId="26" r:id="rId28"/>
    <sheet name="221" sheetId="27" r:id="rId29"/>
    <sheet name="224225" sheetId="28" r:id="rId30"/>
    <sheet name="227" sheetId="29" r:id="rId31"/>
    <sheet name="228229" sheetId="30" state="hidden" r:id="rId32"/>
    <sheet name="230" sheetId="31" r:id="rId33"/>
    <sheet name="231" sheetId="79" r:id="rId34"/>
    <sheet name="232" sheetId="32" r:id="rId35"/>
    <sheet name="233" sheetId="33" r:id="rId36"/>
    <sheet name="234" sheetId="34" r:id="rId37"/>
    <sheet name="250251" sheetId="35" r:id="rId38"/>
    <sheet name="254" sheetId="38" state="hidden" r:id="rId39"/>
    <sheet name="253" sheetId="37" r:id="rId40"/>
    <sheet name="256257" sheetId="39" r:id="rId41"/>
    <sheet name="261" sheetId="40" r:id="rId42"/>
    <sheet name="262263" sheetId="41" r:id="rId43"/>
    <sheet name="266267" sheetId="42" r:id="rId44"/>
    <sheet name="269" sheetId="43" r:id="rId45"/>
    <sheet name="272273" sheetId="44" r:id="rId46"/>
    <sheet name="274275" sheetId="45" r:id="rId47"/>
    <sheet name="276277" sheetId="46" r:id="rId48"/>
    <sheet name="278" sheetId="47" r:id="rId49"/>
    <sheet name="300301" sheetId="48" r:id="rId50"/>
    <sheet name="302" sheetId="80" state="hidden" r:id="rId51"/>
    <sheet name="304" sheetId="49" r:id="rId52"/>
    <sheet name="310311" sheetId="50" r:id="rId53"/>
    <sheet name="320323" sheetId="51" r:id="rId54"/>
    <sheet name="326327" sheetId="52" r:id="rId55"/>
    <sheet name="328330" sheetId="53" r:id="rId56"/>
    <sheet name="331" sheetId="81" r:id="rId57"/>
    <sheet name="332" sheetId="54" r:id="rId58"/>
    <sheet name="335" sheetId="93" r:id="rId59"/>
    <sheet name="336" sheetId="56" r:id="rId60"/>
    <sheet name="337" sheetId="57" r:id="rId61"/>
    <sheet name="340" sheetId="58" r:id="rId62"/>
    <sheet name="350351" sheetId="59" r:id="rId63"/>
    <sheet name="352353" sheetId="94" r:id="rId64"/>
    <sheet name="354355" sheetId="61" r:id="rId65"/>
    <sheet name="356" sheetId="62" r:id="rId66"/>
    <sheet name="397" sheetId="82" r:id="rId67"/>
    <sheet name="398" sheetId="83" r:id="rId68"/>
    <sheet name="400" sheetId="84" r:id="rId69"/>
    <sheet name="400a" sheetId="85" state="hidden" r:id="rId70"/>
    <sheet name="401" sheetId="63" r:id="rId71"/>
    <sheet name="402403" sheetId="64" state="hidden" r:id="rId72"/>
    <sheet name="406407" sheetId="65" state="hidden" r:id="rId73"/>
    <sheet name="408409" sheetId="66" state="hidden" r:id="rId74"/>
    <sheet name="410411" sheetId="67" state="hidden" r:id="rId75"/>
    <sheet name="414416" sheetId="87" state="hidden" r:id="rId76"/>
    <sheet name="419420" sheetId="88" r:id="rId77"/>
    <sheet name="422423" sheetId="90" r:id="rId78"/>
    <sheet name="424425" sheetId="69" r:id="rId79"/>
    <sheet name="426427" sheetId="92" r:id="rId80"/>
    <sheet name="429" sheetId="71" r:id="rId81"/>
    <sheet name="430" sheetId="86" r:id="rId82"/>
    <sheet name="450" sheetId="74" state="hidden" r:id="rId83"/>
    <sheet name="BOOK" sheetId="75" r:id="rId84"/>
  </sheets>
  <externalReferences>
    <externalReference r:id="rId85"/>
    <externalReference r:id="rId86"/>
  </externalReferences>
  <definedNames>
    <definedName name="_101">'101'!$A$1</definedName>
    <definedName name="_101PM">'101'!$B$67:$B$75</definedName>
    <definedName name="_102">'102'!$A$1</definedName>
    <definedName name="_102PM">'102'!$B$59:$B$67</definedName>
    <definedName name="_103">'103'!$A$1</definedName>
    <definedName name="_103PM">'103'!$B$65:$B$75</definedName>
    <definedName name="_104105" localSheetId="10">'104105'!$A$1</definedName>
    <definedName name="_104105" localSheetId="58">#REF!</definedName>
    <definedName name="_104105" localSheetId="63">#REF!</definedName>
    <definedName name="_104105">#REF!</definedName>
    <definedName name="_104105PM" localSheetId="10">'104105'!$B$98:$B$108</definedName>
    <definedName name="_104105PM" localSheetId="58">#REF!</definedName>
    <definedName name="_104105PM" localSheetId="63">#REF!</definedName>
    <definedName name="_104105PM">#REF!</definedName>
    <definedName name="_106107">'106107'!$A$1</definedName>
    <definedName name="_106107PM">'106107'!$B$116:$B$118</definedName>
    <definedName name="_108109">'108109'!$E$9</definedName>
    <definedName name="_108109PM">'108109'!$B$133:$B$141</definedName>
    <definedName name="_110113">'110113'!$A$1</definedName>
    <definedName name="_110113PM">'110113'!$B$261:$B$269</definedName>
    <definedName name="_114117">'114117'!$A$1</definedName>
    <definedName name="_114117PM">'114117'!$B$129:$B$143</definedName>
    <definedName name="_118119">'118119'!$A$1</definedName>
    <definedName name="_118119PM">'118119'!$B$133:$B$141</definedName>
    <definedName name="_120121">'120121'!$A$1</definedName>
    <definedName name="_120121PM">'120121'!$B$134:$B$142</definedName>
    <definedName name="_122123">'122123'!$A$1</definedName>
    <definedName name="_122123PM">'122123'!$B$143:$B$151</definedName>
    <definedName name="_200201">'200201'!$A$1</definedName>
    <definedName name="_200201PM">'200201'!$B$66:$B$74</definedName>
    <definedName name="_202203">'202203'!$A$1</definedName>
    <definedName name="_202203PM">'202203'!$B$65:$B$73</definedName>
    <definedName name="_204207">'204207'!$A$1</definedName>
    <definedName name="_204207PM">'204207'!$B$153:$B$167</definedName>
    <definedName name="_213">'213'!$A$1</definedName>
    <definedName name="_213PM">'213'!$B$70:$B$78</definedName>
    <definedName name="_214">'214'!$A$1</definedName>
    <definedName name="_214PM">'214'!$B$71:$B$79</definedName>
    <definedName name="_216">'216'!$A$1</definedName>
    <definedName name="_216PM" localSheetId="10">'[1]216'!#REF!</definedName>
    <definedName name="_216PM" localSheetId="58">'216'!#REF!</definedName>
    <definedName name="_216PM" localSheetId="63">'216'!#REF!</definedName>
    <definedName name="_216PM" localSheetId="77">'[2]216'!#REF!</definedName>
    <definedName name="_216PM" localSheetId="79">'[2]216'!#REF!</definedName>
    <definedName name="_216PM">'216'!#REF!</definedName>
    <definedName name="_217">'217'!$A$1</definedName>
    <definedName name="_217PM">'217'!$B$77:$B$85</definedName>
    <definedName name="_218">'218'!$A$1</definedName>
    <definedName name="_218PM" localSheetId="10">'[1]218'!#REF!</definedName>
    <definedName name="_218PM" localSheetId="58">'218'!#REF!</definedName>
    <definedName name="_218PM" localSheetId="63">'218'!#REF!</definedName>
    <definedName name="_218PM" localSheetId="77">'[2]218'!#REF!</definedName>
    <definedName name="_218PM" localSheetId="79">'[2]218'!#REF!</definedName>
    <definedName name="_218PM">'218'!#REF!</definedName>
    <definedName name="_219">'219'!$A$1</definedName>
    <definedName name="_219PM" localSheetId="10">'[1]219'!#REF!</definedName>
    <definedName name="_219PM" localSheetId="58">'219'!#REF!</definedName>
    <definedName name="_219PM" localSheetId="63">'219'!#REF!</definedName>
    <definedName name="_219PM" localSheetId="77">'[2]219'!#REF!</definedName>
    <definedName name="_219PM" localSheetId="79">'[2]219'!#REF!</definedName>
    <definedName name="_219PM">'219'!#REF!</definedName>
    <definedName name="_221">'221'!$A$1</definedName>
    <definedName name="_221PM">'221'!$A$66:$B$77</definedName>
    <definedName name="_224225">'224225'!$A$1</definedName>
    <definedName name="_224225PM" localSheetId="10">'[1]224225'!#REF!</definedName>
    <definedName name="_224225PM" localSheetId="58">'224225'!#REF!</definedName>
    <definedName name="_224225PM" localSheetId="63">'224225'!#REF!</definedName>
    <definedName name="_224225PM" localSheetId="77">'[2]224225'!#REF!</definedName>
    <definedName name="_224225PM" localSheetId="79">'[2]224225'!#REF!</definedName>
    <definedName name="_224225PM">'224225'!#REF!</definedName>
    <definedName name="_227">'227'!$A$1</definedName>
    <definedName name="_227PM">'227'!$B$72:$B$80</definedName>
    <definedName name="_228229">'228229'!$A$1</definedName>
    <definedName name="_228229PM">'228229'!$B$72:$B$82</definedName>
    <definedName name="_230">'230'!$A$1</definedName>
    <definedName name="_230PM">'230'!$B$74:$B$82</definedName>
    <definedName name="_232">'232'!$A$1</definedName>
    <definedName name="_232PM" localSheetId="10">'[1]232'!#REF!</definedName>
    <definedName name="_232PM" localSheetId="58">'232'!#REF!</definedName>
    <definedName name="_232PM" localSheetId="63">'232'!#REF!</definedName>
    <definedName name="_232PM" localSheetId="77">'[2]232'!#REF!</definedName>
    <definedName name="_232PM" localSheetId="79">'[2]232'!#REF!</definedName>
    <definedName name="_232PM">'232'!#REF!</definedName>
    <definedName name="_233">'233'!$A$1</definedName>
    <definedName name="_233PM" localSheetId="10">'[1]233'!#REF!</definedName>
    <definedName name="_233PM" localSheetId="77">'[2]233'!#REF!</definedName>
    <definedName name="_233PM" localSheetId="79">'[2]233'!#REF!</definedName>
    <definedName name="_233PM">'233'!#REF!</definedName>
    <definedName name="_234">'234'!$A$1</definedName>
    <definedName name="_234PM" localSheetId="10">'[1]234'!#REF!</definedName>
    <definedName name="_234PM" localSheetId="77">'[2]234'!#REF!</definedName>
    <definedName name="_234PM" localSheetId="79">'[2]234'!#REF!</definedName>
    <definedName name="_234PM">'234'!#REF!</definedName>
    <definedName name="_250251">'250251'!$A$1</definedName>
    <definedName name="_250251PM" localSheetId="10">'[1]250251'!#REF!</definedName>
    <definedName name="_250251PM" localSheetId="77">'[2]250251'!#REF!</definedName>
    <definedName name="_250251PM" localSheetId="79">'[2]250251'!#REF!</definedName>
    <definedName name="_250251PM">'250251'!#REF!</definedName>
    <definedName name="_252" localSheetId="58">#REF!</definedName>
    <definedName name="_252" localSheetId="63">#REF!</definedName>
    <definedName name="_252" localSheetId="77">#REF!</definedName>
    <definedName name="_252" localSheetId="79">#REF!</definedName>
    <definedName name="_252">#REF!</definedName>
    <definedName name="_252PM" localSheetId="58">#REF!</definedName>
    <definedName name="_252PM" localSheetId="63">#REF!</definedName>
    <definedName name="_252PM" localSheetId="77">#REF!</definedName>
    <definedName name="_252PM" localSheetId="79">#REF!</definedName>
    <definedName name="_252PM">#REF!</definedName>
    <definedName name="_253">'253'!$A$1</definedName>
    <definedName name="_253PM">'253'!$C$73:$C$81</definedName>
    <definedName name="_254">'254'!$A$1</definedName>
    <definedName name="_254PM" localSheetId="10">'[1]254'!#REF!</definedName>
    <definedName name="_254PM" localSheetId="58">'254'!#REF!</definedName>
    <definedName name="_254PM" localSheetId="63">'254'!#REF!</definedName>
    <definedName name="_254PM" localSheetId="77">'[2]254'!#REF!</definedName>
    <definedName name="_254PM" localSheetId="79">'[2]254'!#REF!</definedName>
    <definedName name="_254PM">'254'!#REF!</definedName>
    <definedName name="_256257">'256257'!$A$1</definedName>
    <definedName name="_256257PM" localSheetId="10">'[1]256257'!#REF!</definedName>
    <definedName name="_256257PM" localSheetId="58">'256257'!#REF!</definedName>
    <definedName name="_256257PM" localSheetId="63">'256257'!#REF!</definedName>
    <definedName name="_256257PM" localSheetId="77">'[2]256257'!#REF!</definedName>
    <definedName name="_256257PM" localSheetId="79">'[2]256257'!#REF!</definedName>
    <definedName name="_256257PM">'256257'!#REF!</definedName>
    <definedName name="_261">'261'!$A$1</definedName>
    <definedName name="_261PM" localSheetId="10">'[1]261'!#REF!</definedName>
    <definedName name="_261PM" localSheetId="77">'[2]261'!#REF!</definedName>
    <definedName name="_261PM" localSheetId="79">'[2]261'!#REF!</definedName>
    <definedName name="_261PM">'261'!#REF!</definedName>
    <definedName name="_262263">'262263'!$A$1</definedName>
    <definedName name="_262263PM">'262263'!$B$132:$B$141</definedName>
    <definedName name="_266267">'262263'!$A$1</definedName>
    <definedName name="_266267PM" localSheetId="10">'[1]266267'!#REF!</definedName>
    <definedName name="_266267PM" localSheetId="77">'[2]266267'!#REF!</definedName>
    <definedName name="_266267PM" localSheetId="79">'[2]266267'!#REF!</definedName>
    <definedName name="_266267PM">'266267'!#REF!</definedName>
    <definedName name="_269">'269'!$A$1</definedName>
    <definedName name="_269PM" localSheetId="10">'[1]269'!#REF!</definedName>
    <definedName name="_269PM" localSheetId="77">'[2]269'!#REF!</definedName>
    <definedName name="_269PM" localSheetId="79">'[2]269'!#REF!</definedName>
    <definedName name="_269PM">'269'!#REF!</definedName>
    <definedName name="_272273">'272273'!$A$1</definedName>
    <definedName name="_272273PM" localSheetId="10">'[1]272273'!#REF!</definedName>
    <definedName name="_272273PM" localSheetId="77">'[2]272273'!#REF!</definedName>
    <definedName name="_272273PM" localSheetId="79">'[2]272273'!#REF!</definedName>
    <definedName name="_272273PM">'272273'!#REF!</definedName>
    <definedName name="_274275">'274275'!$A$1</definedName>
    <definedName name="_274275PM" localSheetId="10">'[1]274275'!#REF!</definedName>
    <definedName name="_274275PM" localSheetId="77">'[2]274275'!#REF!</definedName>
    <definedName name="_274275PM" localSheetId="79">'[2]274275'!#REF!</definedName>
    <definedName name="_274275PM">'274275'!#REF!</definedName>
    <definedName name="_276277">'276277'!$A$1</definedName>
    <definedName name="_276277PM" localSheetId="10">'[1]276277'!#REF!</definedName>
    <definedName name="_276277PM" localSheetId="77">'[2]276277'!#REF!</definedName>
    <definedName name="_276277PM" localSheetId="79">'[2]276277'!#REF!</definedName>
    <definedName name="_276277PM">'276277'!#REF!</definedName>
    <definedName name="_278">'278'!$A$1</definedName>
    <definedName name="_278PM" localSheetId="10">'[1]278'!#REF!</definedName>
    <definedName name="_278PM" localSheetId="77">'[2]278'!#REF!</definedName>
    <definedName name="_278PM" localSheetId="79">'[2]278'!#REF!</definedName>
    <definedName name="_278PM">'278'!#REF!</definedName>
    <definedName name="_300301">'300301'!$A$1</definedName>
    <definedName name="_300301PM">'300301'!$B$71:$B$81</definedName>
    <definedName name="_304">'304'!$A$1</definedName>
    <definedName name="_304PM">'304'!$B$69:$B$77</definedName>
    <definedName name="_310311">'310311'!$A$1</definedName>
    <definedName name="_310311PM">'310311'!$B$62:$B$72</definedName>
    <definedName name="_320323">'320323'!$A$1</definedName>
    <definedName name="_320323PM">'320323'!$C$68:$C$79</definedName>
    <definedName name="_326327">'326327'!$A$1</definedName>
    <definedName name="_326327PM">'326327'!$B$60:$B$70</definedName>
    <definedName name="_328330">'328330'!$A$1</definedName>
    <definedName name="_328330PM">'328330'!$B$85:$B$95</definedName>
    <definedName name="_332">'332'!$A$1</definedName>
    <definedName name="_332PM">'332'!$B$64:$B$74</definedName>
    <definedName name="_335">'335'!$A$1</definedName>
    <definedName name="_335PM">'335'!$C$70:$C$80</definedName>
    <definedName name="_336">'336'!$A$1</definedName>
    <definedName name="_336PM">'336'!$C$68:$C$76</definedName>
    <definedName name="_337">'337'!$A$1</definedName>
    <definedName name="_337PM">'337'!$B$140:$B$148</definedName>
    <definedName name="_340">'340'!$A$1</definedName>
    <definedName name="_340PM">'340'!$B$71:$B$81</definedName>
    <definedName name="_350351">'350351'!$A$1</definedName>
    <definedName name="_350351PM">'350351'!$B$78:$B$86</definedName>
    <definedName name="_352353">'352353'!$A$1</definedName>
    <definedName name="_352353PM">'352353'!$B$75:$B$87</definedName>
    <definedName name="_354355">'354355'!$A$1</definedName>
    <definedName name="_354355PM">'354355'!$B$134:$B$142</definedName>
    <definedName name="_356">'356'!$A$1</definedName>
    <definedName name="_356PM">'356'!$B$69:$B$79</definedName>
    <definedName name="_401">'401'!$A$1</definedName>
    <definedName name="_401PM">'401'!$B$76:$B$84</definedName>
    <definedName name="_402403">'402403'!$A$1</definedName>
    <definedName name="_402403PM">'402403'!$B$78:$B$88</definedName>
    <definedName name="_406407">'406407'!$A$1</definedName>
    <definedName name="_406407PM">'406407'!$B$76:$B$86</definedName>
    <definedName name="_408409">'408409'!$B$2</definedName>
    <definedName name="_408409PM">'408409'!$B$69:$B$79</definedName>
    <definedName name="_410411">'410411'!$A$1</definedName>
    <definedName name="_410411PM">'410411'!$B$75:$B$89</definedName>
    <definedName name="_422423" localSheetId="58">#REF!</definedName>
    <definedName name="_422423" localSheetId="63">#REF!</definedName>
    <definedName name="_422423" localSheetId="77">'422423'!$A$1</definedName>
    <definedName name="_422423">#REF!</definedName>
    <definedName name="_422423PM" localSheetId="58">#REF!</definedName>
    <definedName name="_422423PM" localSheetId="63">#REF!</definedName>
    <definedName name="_422423PM" localSheetId="77">'422423'!$B$71:$B$85</definedName>
    <definedName name="_422423PM">#REF!</definedName>
    <definedName name="_424425">'424425'!$A$1</definedName>
    <definedName name="_424425PM">'424425'!$B$70:$B$80</definedName>
    <definedName name="_426427" localSheetId="58">#REF!</definedName>
    <definedName name="_426427" localSheetId="63">#REF!</definedName>
    <definedName name="_426427" localSheetId="79">'426427'!$A$1</definedName>
    <definedName name="_426427">#REF!</definedName>
    <definedName name="_426427PM" localSheetId="58">#REF!</definedName>
    <definedName name="_426427PM" localSheetId="63">#REF!</definedName>
    <definedName name="_426427PM" localSheetId="79">'426427'!$B$67:$B$77</definedName>
    <definedName name="_426427PM">#REF!</definedName>
    <definedName name="_429">'429'!$A$1</definedName>
    <definedName name="_429PM">'429'!$B$70:$B$78</definedName>
    <definedName name="_430" localSheetId="58">#REF!</definedName>
    <definedName name="_430" localSheetId="63">#REF!</definedName>
    <definedName name="_430" localSheetId="77">#REF!</definedName>
    <definedName name="_430" localSheetId="79">#REF!</definedName>
    <definedName name="_430">#REF!</definedName>
    <definedName name="_430PM" localSheetId="58">#REF!</definedName>
    <definedName name="_430PM" localSheetId="63">#REF!</definedName>
    <definedName name="_430PM" localSheetId="77">#REF!</definedName>
    <definedName name="_430PM" localSheetId="79">#REF!</definedName>
    <definedName name="_430PM">#REF!</definedName>
    <definedName name="_431" localSheetId="58">#REF!</definedName>
    <definedName name="_431" localSheetId="63">#REF!</definedName>
    <definedName name="_431" localSheetId="77">#REF!</definedName>
    <definedName name="_431" localSheetId="79">#REF!</definedName>
    <definedName name="_431">#REF!</definedName>
    <definedName name="_431PM" localSheetId="58">#REF!</definedName>
    <definedName name="_431PM" localSheetId="63">#REF!</definedName>
    <definedName name="_431PM" localSheetId="77">#REF!</definedName>
    <definedName name="_431PM" localSheetId="79">#REF!</definedName>
    <definedName name="_431PM">#REF!</definedName>
    <definedName name="_450">'450'!$A$1</definedName>
    <definedName name="_450PM" localSheetId="10">'[1]450'!#REF!</definedName>
    <definedName name="_450PM" localSheetId="77">'[2]450'!#REF!</definedName>
    <definedName name="_450PM" localSheetId="79">'[2]450'!#REF!</definedName>
    <definedName name="_450PM">'450'!#REF!</definedName>
    <definedName name="_xlnm._FilterDatabase" localSheetId="25" hidden="1">'217'!$F$139:$F$139</definedName>
    <definedName name="BOOK">BOOK!$A$1</definedName>
    <definedName name="COVER">Cover!$A$1</definedName>
    <definedName name="COVERPM">Cover!$B$53:$B$60</definedName>
    <definedName name="DATA_SHEET">'Data Sheet'!$A$1</definedName>
    <definedName name="GENINST">Table!$A$1</definedName>
    <definedName name="GENINSTPM">'Gen Inst'!$C$60:$C$68</definedName>
    <definedName name="_xlnm.Print_Area" localSheetId="7">'101'!$A$1:$H$60</definedName>
    <definedName name="_xlnm.Print_Area" localSheetId="8">'102'!$A$1:$H$51</definedName>
    <definedName name="_xlnm.Print_Area" localSheetId="9">'103'!$A$1:$G$60</definedName>
    <definedName name="_xlnm.Print_Area" localSheetId="10">'104105'!$A$1:$Q$91</definedName>
    <definedName name="_xlnm.Print_Area" localSheetId="11">'106107'!$A$1:$F$115</definedName>
    <definedName name="_xlnm.Print_Area" localSheetId="12">'108109'!$A$1:$H$171</definedName>
    <definedName name="_xlnm.Print_Area" localSheetId="13">'110113'!$A$1:$H$253</definedName>
    <definedName name="_xlnm.Print_Area" localSheetId="14">'114117'!$A$1:$AD$64</definedName>
    <definedName name="_xlnm.Print_Area" localSheetId="15">'118119'!$A$1:$G$125</definedName>
    <definedName name="_xlnm.Print_Area" localSheetId="16">'120121'!$A$1:$E$128</definedName>
    <definedName name="_xlnm.Print_Area" localSheetId="17">'122123'!$A$1:$H$129</definedName>
    <definedName name="_xlnm.Print_Area" localSheetId="18">'122a122b'!$A$1:$L$61</definedName>
    <definedName name="_xlnm.Print_Area" localSheetId="19">'200201'!$A$1:$K$58</definedName>
    <definedName name="_xlnm.Print_Area" localSheetId="21">'204207'!$A$1:$K$147</definedName>
    <definedName name="_xlnm.Print_Area" localSheetId="23">'213'!$A$1:$F$63</definedName>
    <definedName name="_xlnm.Print_Area" localSheetId="22">'214'!$A$1:$E$64</definedName>
    <definedName name="_xlnm.Print_Area" localSheetId="24">'216'!$A$1:$G$378</definedName>
    <definedName name="_xlnm.Print_Area" localSheetId="25">'217'!$A$1:$F$145</definedName>
    <definedName name="_xlnm.Print_Area" localSheetId="26">'218'!$A$1:$G$94</definedName>
    <definedName name="_xlnm.Print_Area" localSheetId="27">'219'!$A$1:$H$121</definedName>
    <definedName name="_xlnm.Print_Area" localSheetId="28">'221'!$A$1:$G$130</definedName>
    <definedName name="_xlnm.Print_Area" localSheetId="29">'224225'!$A$1:$M$64</definedName>
    <definedName name="_xlnm.Print_Area" localSheetId="30">'227'!$A$1:$F$63</definedName>
    <definedName name="_xlnm.Print_Area" localSheetId="31">'228229'!$A$1:$O$135</definedName>
    <definedName name="_xlnm.Print_Area" localSheetId="32">'230'!$A$1:$G$66</definedName>
    <definedName name="_xlnm.Print_Area" localSheetId="33">'231'!$A$1:$F$385</definedName>
    <definedName name="_xlnm.Print_Area" localSheetId="34">'232'!$A$1:$G$134</definedName>
    <definedName name="_xlnm.Print_Area" localSheetId="35">'233'!$A$1:$G$66</definedName>
    <definedName name="_xlnm.Print_Area" localSheetId="36">'234'!$A$1:$F$64</definedName>
    <definedName name="_xlnm.Print_Area" localSheetId="37">'250251'!$A$1:$M$65</definedName>
    <definedName name="_xlnm.Print_Area" localSheetId="39">'253'!$A$1:$F$134</definedName>
    <definedName name="_xlnm.Print_Area" localSheetId="38">'254'!$A$1:$E$60</definedName>
    <definedName name="_xlnm.Print_Area" localSheetId="40">'256257'!$A$1:$L$134</definedName>
    <definedName name="_xlnm.Print_Area" localSheetId="41">'261'!$A$1:$F$200</definedName>
    <definedName name="_xlnm.Print_Area" localSheetId="42">'262263'!$A$1:$N$135</definedName>
    <definedName name="_xlnm.Print_Area" localSheetId="43">'266267'!$A$1:$N$66</definedName>
    <definedName name="_xlnm.Print_Area" localSheetId="44">'269'!$A$1:$G$62</definedName>
    <definedName name="_xlnm.Print_Area" localSheetId="45">'272273'!$A$1:$M$56</definedName>
    <definedName name="_xlnm.Print_Area" localSheetId="46">'274275'!$A$1:$N$61</definedName>
    <definedName name="_xlnm.Print_Area" localSheetId="47">'276277'!$A$1:$N$62</definedName>
    <definedName name="_xlnm.Print_Area" localSheetId="48">'278'!$A$1:$G$235</definedName>
    <definedName name="_xlnm.Print_Area" localSheetId="49">'300301'!$A$1:$E$143,'300301'!$F$1:$J$77</definedName>
    <definedName name="_xlnm.Print_Area" localSheetId="51">'304'!$A$1:$G$67</definedName>
    <definedName name="_xlnm.Print_Area" localSheetId="52">'310311'!$A$1:$O$59</definedName>
    <definedName name="_xlnm.Print_Area" localSheetId="53">'320323'!$A$1:$W$84</definedName>
    <definedName name="_xlnm.Print_Area" localSheetId="54">'326327'!$A$1:$Q$256</definedName>
    <definedName name="_xlnm.Print_Area" localSheetId="55">'328330'!$A$1:$S$160</definedName>
    <definedName name="_xlnm.Print_Area" localSheetId="56">'331'!$A$1:$F$62</definedName>
    <definedName name="_xlnm.Print_Area" localSheetId="57">'332'!$A$1:$I$63</definedName>
    <definedName name="_xlnm.Print_Area" localSheetId="58">'335'!$A$1:$F$64</definedName>
    <definedName name="_xlnm.Print_Area" localSheetId="59">'336'!$A$1:$H$60</definedName>
    <definedName name="_xlnm.Print_Area" localSheetId="60">'337'!$A$1:$H$133</definedName>
    <definedName name="_xlnm.Print_Area" localSheetId="61">'340'!$A$1:$E$189</definedName>
    <definedName name="_xlnm.Print_Area" localSheetId="62">'350351'!$A$1:$N$72</definedName>
    <definedName name="_xlnm.Print_Area" localSheetId="63">'352353'!$A$1:$L$66</definedName>
    <definedName name="_xlnm.Print_Area" localSheetId="64">'354355'!$A$1:$F$128</definedName>
    <definedName name="_xlnm.Print_Area" localSheetId="65">'356'!$A$1:$I$130</definedName>
    <definedName name="_xlnm.Print_Area" localSheetId="66">'397'!$A$1:$F$67</definedName>
    <definedName name="_xlnm.Print_Area" localSheetId="67">'398'!$A$1:$I$56</definedName>
    <definedName name="_xlnm.Print_Area" localSheetId="68">'400'!$A$1:$L$45</definedName>
    <definedName name="_xlnm.Print_Area" localSheetId="69">'400a'!$A$1:$L$46</definedName>
    <definedName name="_xlnm.Print_Area" localSheetId="70">'401'!$A$1:$H$65</definedName>
    <definedName name="_xlnm.Print_Area" localSheetId="71">'402403'!$A$1:$R$71</definedName>
    <definedName name="_xlnm.Print_Area" localSheetId="72">'406407'!$A$1:$N$70</definedName>
    <definedName name="_xlnm.Print_Area" localSheetId="74">'410411'!$A$1:$P$67</definedName>
    <definedName name="_xlnm.Print_Area" localSheetId="75">'414416'!$A$1:$U$64</definedName>
    <definedName name="_xlnm.Print_Area" localSheetId="76">'419420'!$A$1:$K$63</definedName>
    <definedName name="_xlnm.Print_Area" localSheetId="77">'422423'!$A$1:$T$134</definedName>
    <definedName name="_xlnm.Print_Area" localSheetId="78">'424425'!$A$1:$S$65</definedName>
    <definedName name="_xlnm.Print_Area" localSheetId="79">'426427'!$A$1:$R$1193</definedName>
    <definedName name="_xlnm.Print_Area" localSheetId="80">'429'!$A$1:$F$66</definedName>
    <definedName name="_xlnm.Print_Area" localSheetId="81">'430'!$A$1:$E$60</definedName>
    <definedName name="_xlnm.Print_Area" localSheetId="83">BOOK!$A$1:$C$645</definedName>
    <definedName name="_xlnm.Print_Area" localSheetId="3">Comments!$A$1:$E$76</definedName>
    <definedName name="_xlnm.Print_Area" localSheetId="2">Cover!$A$1:$J$44</definedName>
    <definedName name="_xlnm.Print_Area" localSheetId="1">'Data Sheet'!$A$1:$G$70</definedName>
    <definedName name="_xlnm.Print_Area" localSheetId="4">'Gen Inst'!$A$1:$D$54</definedName>
    <definedName name="_xlnm.Print_Area" localSheetId="0">README!$A$1:$F$55</definedName>
    <definedName name="_xlnm.Print_Area" localSheetId="5">Table!$A$1:$E$181</definedName>
    <definedName name="PRINTALLPM">'Data Sheet'!$A$73:$A$145</definedName>
    <definedName name="README" localSheetId="77">#REF!</definedName>
    <definedName name="README" localSheetId="79">#REF!</definedName>
    <definedName name="README">README!$A$2</definedName>
    <definedName name="TABLE">Table!$A$1</definedName>
    <definedName name="TABLEPM">Table!$B$188:$B$196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5" i="40" l="1"/>
  <c r="G123" i="23"/>
  <c r="H106" i="12"/>
  <c r="G106" i="12"/>
  <c r="B105" i="12"/>
  <c r="G81" i="57"/>
  <c r="F81" i="57"/>
  <c r="A80" i="57"/>
  <c r="F140" i="24"/>
  <c r="E80" i="25"/>
  <c r="F56" i="17" l="1"/>
  <c r="H37" i="84" l="1"/>
  <c r="H33" i="84"/>
  <c r="H29" i="84"/>
  <c r="H25" i="84"/>
  <c r="G37" i="84"/>
  <c r="G33" i="84"/>
  <c r="G29" i="84"/>
  <c r="G25" i="84"/>
  <c r="F37" i="84"/>
  <c r="F33" i="84"/>
  <c r="F29" i="84"/>
  <c r="F25" i="84"/>
  <c r="C37" i="84"/>
  <c r="C33" i="84"/>
  <c r="C29" i="84"/>
  <c r="C25" i="84"/>
  <c r="G124" i="32" l="1"/>
  <c r="G123" i="32" l="1"/>
  <c r="G122" i="32"/>
  <c r="G121" i="32"/>
  <c r="G120" i="32"/>
  <c r="G119" i="32"/>
  <c r="G118" i="32"/>
  <c r="G117" i="32"/>
  <c r="G116" i="32"/>
  <c r="G115" i="32"/>
  <c r="G114" i="32"/>
  <c r="G224" i="47" l="1"/>
  <c r="G223" i="47"/>
  <c r="G222" i="47"/>
  <c r="G221" i="47"/>
  <c r="G220" i="47"/>
  <c r="G219" i="47"/>
  <c r="G218" i="47"/>
  <c r="G217" i="47"/>
  <c r="G59" i="27" l="1"/>
  <c r="D19" i="18" l="1"/>
  <c r="G43" i="43" l="1"/>
  <c r="B266" i="23" l="1"/>
  <c r="B267" i="23" s="1"/>
  <c r="B268" i="23" s="1"/>
  <c r="B269" i="23" s="1"/>
  <c r="B270" i="23" s="1"/>
  <c r="B271" i="23" s="1"/>
  <c r="B272" i="23" s="1"/>
  <c r="B273" i="23" s="1"/>
  <c r="B274" i="23" s="1"/>
  <c r="B275" i="23" s="1"/>
  <c r="B276" i="23" s="1"/>
  <c r="B277" i="23" s="1"/>
  <c r="B278" i="23" s="1"/>
  <c r="B279" i="23" s="1"/>
  <c r="B280" i="23" s="1"/>
  <c r="B281" i="23" s="1"/>
  <c r="B282" i="23" s="1"/>
  <c r="B283" i="23" s="1"/>
  <c r="B284" i="23" s="1"/>
  <c r="B285" i="23" s="1"/>
  <c r="B286" i="23" s="1"/>
  <c r="B287" i="23" s="1"/>
  <c r="B288" i="23" s="1"/>
  <c r="B289" i="23" s="1"/>
  <c r="B290" i="23" s="1"/>
  <c r="B291" i="23" s="1"/>
  <c r="B292" i="23" s="1"/>
  <c r="B293" i="23" s="1"/>
  <c r="B294" i="23" s="1"/>
  <c r="B295" i="23" s="1"/>
  <c r="B296" i="23" s="1"/>
  <c r="B297" i="23" s="1"/>
  <c r="B298" i="23" s="1"/>
  <c r="B299" i="23" s="1"/>
  <c r="B300" i="23" s="1"/>
  <c r="B301" i="23" s="1"/>
  <c r="B302" i="23" s="1"/>
  <c r="B303" i="23" s="1"/>
  <c r="B304" i="23" s="1"/>
  <c r="B305" i="23" s="1"/>
  <c r="B306" i="23" s="1"/>
  <c r="B307" i="23" s="1"/>
  <c r="B308" i="23" s="1"/>
  <c r="B309" i="23" s="1"/>
  <c r="B310" i="23" s="1"/>
  <c r="B311" i="23" s="1"/>
  <c r="B312" i="23" s="1"/>
  <c r="P234" i="52" l="1"/>
  <c r="P233" i="52"/>
  <c r="I52" i="50" l="1"/>
  <c r="E40" i="83" l="1"/>
  <c r="P170" i="52" l="1"/>
  <c r="P171" i="52"/>
  <c r="P172" i="52"/>
  <c r="P173" i="52"/>
  <c r="P174" i="52"/>
  <c r="P176" i="52"/>
  <c r="P177" i="52"/>
  <c r="C100" i="48" l="1"/>
  <c r="M31" i="46" l="1"/>
  <c r="M37" i="46"/>
  <c r="M36" i="46"/>
  <c r="M29" i="46"/>
  <c r="M28" i="46"/>
  <c r="M27" i="46"/>
  <c r="M21" i="46"/>
  <c r="M20" i="46"/>
  <c r="M19" i="46"/>
  <c r="F22" i="45"/>
  <c r="E19" i="34" l="1"/>
  <c r="F43" i="26" l="1"/>
  <c r="F40" i="21"/>
  <c r="J21" i="18"/>
  <c r="I21" i="18"/>
  <c r="H21" i="18"/>
  <c r="G21" i="18"/>
  <c r="F21" i="18"/>
  <c r="E21" i="18"/>
  <c r="J16" i="18"/>
  <c r="I16" i="18"/>
  <c r="H16" i="18"/>
  <c r="G16" i="18"/>
  <c r="F16" i="18"/>
  <c r="E16" i="18"/>
  <c r="E228" i="75" l="1"/>
  <c r="E234" i="75"/>
  <c r="E237" i="75"/>
  <c r="E238" i="75"/>
  <c r="E240" i="75"/>
  <c r="E249" i="75"/>
  <c r="E257" i="75"/>
  <c r="E381" i="79" l="1"/>
  <c r="C381" i="79"/>
  <c r="E380" i="79"/>
  <c r="C380" i="79"/>
  <c r="E123" i="16" l="1"/>
  <c r="E59" i="43" l="1"/>
  <c r="F59" i="43"/>
  <c r="J28" i="94" l="1"/>
  <c r="N51" i="89"/>
  <c r="L53" i="50" l="1"/>
  <c r="E51" i="26" l="1"/>
  <c r="F60" i="21" l="1"/>
  <c r="F79" i="25"/>
  <c r="E64" i="58" l="1"/>
  <c r="G47" i="47"/>
  <c r="C83" i="41"/>
  <c r="C77" i="41" l="1"/>
  <c r="D17" i="18" l="1"/>
  <c r="L54" i="50" l="1"/>
  <c r="N49" i="50"/>
  <c r="F59" i="81" l="1"/>
  <c r="D25" i="71" l="1"/>
  <c r="D31" i="71" s="1"/>
  <c r="E25" i="71"/>
  <c r="F25" i="71"/>
  <c r="D30" i="71"/>
  <c r="E30" i="71"/>
  <c r="F30" i="71"/>
  <c r="D38" i="71"/>
  <c r="E38" i="71"/>
  <c r="F38" i="71"/>
  <c r="F31" i="71" l="1"/>
  <c r="E31" i="71"/>
  <c r="E88" i="62" l="1"/>
  <c r="F24" i="93" l="1"/>
  <c r="P114" i="52" l="1"/>
  <c r="P115" i="52"/>
  <c r="P116" i="52"/>
  <c r="P117" i="52"/>
  <c r="P118" i="52"/>
  <c r="P119" i="52"/>
  <c r="P120" i="52"/>
  <c r="P230" i="52"/>
  <c r="P231" i="52"/>
  <c r="P232" i="52"/>
  <c r="C131" i="48" l="1"/>
  <c r="C116" i="48"/>
  <c r="C91" i="48"/>
  <c r="G40" i="43" l="1"/>
  <c r="G41" i="43"/>
  <c r="M30" i="45" l="1"/>
  <c r="M29" i="45"/>
  <c r="L22" i="45"/>
  <c r="E22" i="45"/>
  <c r="D22" i="45"/>
  <c r="F47" i="40"/>
  <c r="F186" i="40"/>
  <c r="D60" i="33" l="1"/>
  <c r="F60" i="33"/>
  <c r="G83" i="32" l="1"/>
  <c r="G84" i="32"/>
  <c r="G85" i="32"/>
  <c r="G86" i="32"/>
  <c r="G87" i="32"/>
  <c r="G88" i="32"/>
  <c r="G89" i="32"/>
  <c r="G90" i="32"/>
  <c r="G91" i="32"/>
  <c r="G92" i="32"/>
  <c r="G93" i="32"/>
  <c r="G94" i="32"/>
  <c r="G95" i="32"/>
  <c r="G96" i="32"/>
  <c r="G97" i="32"/>
  <c r="G98" i="32"/>
  <c r="G99" i="32"/>
  <c r="G100" i="32"/>
  <c r="G101" i="32"/>
  <c r="G102" i="32"/>
  <c r="G103" i="32"/>
  <c r="G104" i="32"/>
  <c r="G105" i="32"/>
  <c r="G106" i="32"/>
  <c r="G107" i="32"/>
  <c r="G108" i="32"/>
  <c r="G109" i="32"/>
  <c r="G110" i="32"/>
  <c r="G111" i="32"/>
  <c r="G112" i="32"/>
  <c r="G113" i="32"/>
  <c r="G64" i="32"/>
  <c r="G65" i="32"/>
  <c r="G40" i="31" l="1"/>
  <c r="K22" i="28" l="1"/>
  <c r="K21" i="28"/>
  <c r="G309" i="23" l="1"/>
  <c r="G285" i="23"/>
  <c r="F66" i="24" l="1"/>
  <c r="C232" i="47" l="1"/>
  <c r="C62" i="47" s="1"/>
  <c r="F232" i="47"/>
  <c r="F62" i="47" s="1"/>
  <c r="E232" i="47"/>
  <c r="E62" i="47" s="1"/>
  <c r="G216" i="47"/>
  <c r="G215" i="47"/>
  <c r="G214" i="47"/>
  <c r="G213" i="47"/>
  <c r="G212" i="47"/>
  <c r="G211" i="47"/>
  <c r="G210" i="47"/>
  <c r="G209" i="47"/>
  <c r="G208" i="47"/>
  <c r="G207" i="47"/>
  <c r="G206" i="47"/>
  <c r="G205" i="47"/>
  <c r="G204" i="47"/>
  <c r="G203" i="47"/>
  <c r="G202" i="47"/>
  <c r="G201" i="47"/>
  <c r="G200" i="47"/>
  <c r="G199" i="47"/>
  <c r="G198" i="47"/>
  <c r="G197" i="47"/>
  <c r="G196" i="47"/>
  <c r="G195" i="47"/>
  <c r="G194" i="47"/>
  <c r="G193" i="47"/>
  <c r="G192" i="47"/>
  <c r="G191" i="47"/>
  <c r="G190" i="47"/>
  <c r="G189" i="47"/>
  <c r="G181" i="47"/>
  <c r="F181" i="47"/>
  <c r="A181" i="47"/>
  <c r="G232" i="47" l="1"/>
  <c r="G261" i="32"/>
  <c r="F261" i="32"/>
  <c r="A261" i="32"/>
  <c r="G199" i="32"/>
  <c r="F199" i="32"/>
  <c r="A199" i="32"/>
  <c r="G137" i="32"/>
  <c r="F137" i="32"/>
  <c r="A137" i="32"/>
  <c r="F30" i="49" l="1"/>
  <c r="G37" i="27" l="1"/>
  <c r="G35" i="27"/>
  <c r="G33" i="27"/>
  <c r="G31" i="27"/>
  <c r="G29" i="27"/>
  <c r="G27" i="27"/>
  <c r="F32" i="26" l="1"/>
  <c r="F43" i="49" l="1"/>
  <c r="F42" i="49"/>
  <c r="F41" i="49"/>
  <c r="F26" i="49"/>
  <c r="F25" i="49"/>
  <c r="F24" i="49"/>
  <c r="F23" i="49"/>
  <c r="F22" i="49"/>
  <c r="F35" i="49"/>
  <c r="F34" i="49"/>
  <c r="F33" i="49"/>
  <c r="F32" i="49"/>
  <c r="F31" i="49"/>
  <c r="F29" i="49"/>
  <c r="F37" i="49"/>
  <c r="F147" i="40"/>
  <c r="D55" i="48"/>
  <c r="I15" i="42"/>
  <c r="D39" i="49"/>
  <c r="F188" i="40" l="1"/>
  <c r="E23" i="18"/>
  <c r="D59" i="48"/>
  <c r="K51" i="39"/>
  <c r="P214" i="52" l="1"/>
  <c r="P215" i="52"/>
  <c r="P216" i="52"/>
  <c r="P217" i="52"/>
  <c r="P218" i="52"/>
  <c r="P219" i="52"/>
  <c r="P220" i="52"/>
  <c r="P221" i="52"/>
  <c r="P222" i="52"/>
  <c r="P223" i="52"/>
  <c r="P224" i="52"/>
  <c r="P225" i="52"/>
  <c r="P226" i="52"/>
  <c r="P136" i="52"/>
  <c r="P137" i="52"/>
  <c r="P138" i="52"/>
  <c r="P139" i="52"/>
  <c r="P140" i="52"/>
  <c r="P141" i="52"/>
  <c r="P135" i="52"/>
  <c r="P100" i="52"/>
  <c r="P101" i="52"/>
  <c r="P102" i="52"/>
  <c r="P103" i="52"/>
  <c r="P104" i="52"/>
  <c r="P105" i="52"/>
  <c r="P106" i="52"/>
  <c r="P107" i="52"/>
  <c r="P108" i="52"/>
  <c r="P109" i="52"/>
  <c r="P110" i="52"/>
  <c r="P111" i="52"/>
  <c r="P112" i="52"/>
  <c r="P113" i="52"/>
  <c r="P86" i="52"/>
  <c r="P87" i="52"/>
  <c r="P88" i="52"/>
  <c r="P89" i="52"/>
  <c r="P90" i="52"/>
  <c r="P91" i="52"/>
  <c r="P92" i="52"/>
  <c r="P93" i="52"/>
  <c r="P94" i="52"/>
  <c r="P95" i="52"/>
  <c r="P96" i="52"/>
  <c r="P97" i="52"/>
  <c r="P98" i="52"/>
  <c r="P99" i="52"/>
  <c r="N56" i="52"/>
  <c r="H56" i="52"/>
  <c r="O56" i="52"/>
  <c r="M56" i="52"/>
  <c r="P72" i="52"/>
  <c r="P73" i="52"/>
  <c r="P74" i="52"/>
  <c r="P75" i="52"/>
  <c r="P76" i="52"/>
  <c r="P77" i="52"/>
  <c r="P78" i="52"/>
  <c r="P79" i="52"/>
  <c r="P80" i="52"/>
  <c r="P81" i="52"/>
  <c r="P82" i="52"/>
  <c r="P83" i="52"/>
  <c r="P84" i="52"/>
  <c r="P85" i="52"/>
  <c r="P55" i="52"/>
  <c r="G176" i="47" l="1"/>
  <c r="R94" i="53" l="1"/>
  <c r="R93" i="53"/>
  <c r="R32" i="53"/>
  <c r="R33" i="53"/>
  <c r="R34" i="53"/>
  <c r="R35" i="53"/>
  <c r="R36" i="53"/>
  <c r="R37" i="53"/>
  <c r="R38" i="53"/>
  <c r="R39" i="53"/>
  <c r="R40" i="53"/>
  <c r="R41" i="53"/>
  <c r="R42" i="53"/>
  <c r="R43" i="53"/>
  <c r="R44" i="53"/>
  <c r="R45" i="53"/>
  <c r="R46" i="53"/>
  <c r="R47" i="53"/>
  <c r="R48" i="53"/>
  <c r="R49" i="53"/>
  <c r="R50" i="53"/>
  <c r="R51" i="53"/>
  <c r="R52" i="53"/>
  <c r="R53" i="53"/>
  <c r="R54" i="53"/>
  <c r="R55" i="53"/>
  <c r="R56" i="53"/>
  <c r="R57" i="53"/>
  <c r="R58" i="53"/>
  <c r="R59" i="53"/>
  <c r="R60" i="53"/>
  <c r="R61" i="53"/>
  <c r="R62" i="53"/>
  <c r="R63" i="53"/>
  <c r="R64" i="53"/>
  <c r="R65" i="53"/>
  <c r="R31" i="53"/>
  <c r="H32" i="26" l="1"/>
  <c r="E22" i="26"/>
  <c r="G335" i="23"/>
  <c r="B322" i="23"/>
  <c r="B323" i="23" s="1"/>
  <c r="B324" i="23" s="1"/>
  <c r="B325" i="23" s="1"/>
  <c r="B326" i="23" s="1"/>
  <c r="B327" i="23" s="1"/>
  <c r="B328" i="23" s="1"/>
  <c r="B329" i="23" s="1"/>
  <c r="B330" i="23" s="1"/>
  <c r="B331" i="23" s="1"/>
  <c r="B332" i="23" s="1"/>
  <c r="B333" i="23" s="1"/>
  <c r="B334" i="23" s="1"/>
  <c r="B250" i="23"/>
  <c r="B251" i="23" s="1"/>
  <c r="B252" i="23" s="1"/>
  <c r="B253" i="23" s="1"/>
  <c r="B254" i="23" s="1"/>
  <c r="B255" i="23" s="1"/>
  <c r="B256" i="23" s="1"/>
  <c r="B257" i="23" s="1"/>
  <c r="B258" i="23" s="1"/>
  <c r="B259" i="23" s="1"/>
  <c r="B260" i="23" s="1"/>
  <c r="B261" i="23" s="1"/>
  <c r="B262" i="23" s="1"/>
  <c r="B263" i="23" s="1"/>
  <c r="B264" i="23" s="1"/>
  <c r="B265" i="23" s="1"/>
  <c r="B313" i="23" s="1"/>
  <c r="G191" i="23"/>
  <c r="B189" i="23"/>
  <c r="B190" i="23" s="1"/>
  <c r="B191" i="23" s="1"/>
  <c r="B192" i="23" s="1"/>
  <c r="B193" i="23" s="1"/>
  <c r="B194" i="23" s="1"/>
  <c r="B195" i="23" s="1"/>
  <c r="B196" i="23" s="1"/>
  <c r="B197" i="23" s="1"/>
  <c r="B198" i="23" s="1"/>
  <c r="B199" i="23" s="1"/>
  <c r="B200" i="23" s="1"/>
  <c r="B201" i="23" s="1"/>
  <c r="B202" i="23" s="1"/>
  <c r="B203" i="23" s="1"/>
  <c r="B204" i="23" s="1"/>
  <c r="B205" i="23" s="1"/>
  <c r="B206" i="23" s="1"/>
  <c r="B207" i="23" s="1"/>
  <c r="B208" i="23" s="1"/>
  <c r="B209" i="23" s="1"/>
  <c r="B210" i="23" s="1"/>
  <c r="B211" i="23" s="1"/>
  <c r="B212" i="23" s="1"/>
  <c r="B213" i="23" s="1"/>
  <c r="B214" i="23" s="1"/>
  <c r="B215" i="23" s="1"/>
  <c r="B216" i="23" s="1"/>
  <c r="B217" i="23" s="1"/>
  <c r="B218" i="23" s="1"/>
  <c r="B219" i="23" s="1"/>
  <c r="B220" i="23" s="1"/>
  <c r="B221" i="23" s="1"/>
  <c r="B222" i="23" s="1"/>
  <c r="B223" i="23" s="1"/>
  <c r="B224" i="23" s="1"/>
  <c r="B225" i="23" s="1"/>
  <c r="B226" i="23" s="1"/>
  <c r="B227" i="23" s="1"/>
  <c r="B228" i="23" s="1"/>
  <c r="B229" i="23" s="1"/>
  <c r="B230" i="23" s="1"/>
  <c r="B231" i="23" s="1"/>
  <c r="B232" i="23" s="1"/>
  <c r="B233" i="23" s="1"/>
  <c r="B234" i="23" s="1"/>
  <c r="B235" i="23" s="1"/>
  <c r="B236" i="23" s="1"/>
  <c r="B237" i="23" s="1"/>
  <c r="B238" i="23" s="1"/>
  <c r="B239" i="23" s="1"/>
  <c r="B240" i="23" s="1"/>
  <c r="B241" i="23" s="1"/>
  <c r="B129" i="23"/>
  <c r="B130" i="23" s="1"/>
  <c r="B131" i="23" s="1"/>
  <c r="B132" i="23" s="1"/>
  <c r="B133" i="23" s="1"/>
  <c r="B134" i="23" s="1"/>
  <c r="B135" i="23" s="1"/>
  <c r="B136" i="23" s="1"/>
  <c r="B137" i="23" s="1"/>
  <c r="B138" i="23" s="1"/>
  <c r="B139" i="23" s="1"/>
  <c r="B140" i="23" s="1"/>
  <c r="B141" i="23" s="1"/>
  <c r="B142" i="23" s="1"/>
  <c r="B143" i="23" s="1"/>
  <c r="B144" i="23" s="1"/>
  <c r="B145" i="23" s="1"/>
  <c r="B146" i="23" s="1"/>
  <c r="B147" i="23" s="1"/>
  <c r="B148" i="23" s="1"/>
  <c r="B149" i="23" s="1"/>
  <c r="B150" i="23" s="1"/>
  <c r="B151" i="23" s="1"/>
  <c r="B152" i="23" s="1"/>
  <c r="B153" i="23" s="1"/>
  <c r="B154" i="23" s="1"/>
  <c r="B155" i="23" s="1"/>
  <c r="B156" i="23" s="1"/>
  <c r="B157" i="23" s="1"/>
  <c r="B158" i="23" s="1"/>
  <c r="B159" i="23" s="1"/>
  <c r="B160" i="23" s="1"/>
  <c r="B161" i="23" s="1"/>
  <c r="B162" i="23" s="1"/>
  <c r="B163" i="23" s="1"/>
  <c r="B164" i="23" s="1"/>
  <c r="B165" i="23" s="1"/>
  <c r="B166" i="23" s="1"/>
  <c r="B167" i="23" s="1"/>
  <c r="B168" i="23" s="1"/>
  <c r="B169" i="23" s="1"/>
  <c r="B170" i="23" s="1"/>
  <c r="B171" i="23" s="1"/>
  <c r="B172" i="23" s="1"/>
  <c r="B173" i="23" s="1"/>
  <c r="B174" i="23" s="1"/>
  <c r="B175" i="23" s="1"/>
  <c r="B176" i="23" s="1"/>
  <c r="B177" i="23" s="1"/>
  <c r="B178" i="23" s="1"/>
  <c r="B179" i="23" s="1"/>
  <c r="B128" i="23"/>
  <c r="B68" i="23"/>
  <c r="B69" i="23" s="1"/>
  <c r="B70" i="23" s="1"/>
  <c r="B71" i="23" s="1"/>
  <c r="B72" i="23" s="1"/>
  <c r="B73" i="23" s="1"/>
  <c r="B74" i="23" s="1"/>
  <c r="B75" i="23" s="1"/>
  <c r="B76" i="23" s="1"/>
  <c r="B77" i="23" s="1"/>
  <c r="B78" i="23" s="1"/>
  <c r="B79" i="23" s="1"/>
  <c r="B80" i="23" s="1"/>
  <c r="B81" i="23" s="1"/>
  <c r="B82" i="23" s="1"/>
  <c r="B83" i="23" s="1"/>
  <c r="B84" i="23" s="1"/>
  <c r="B85" i="23" s="1"/>
  <c r="B86" i="23" s="1"/>
  <c r="B87" i="23" s="1"/>
  <c r="B88" i="23" s="1"/>
  <c r="B89" i="23" s="1"/>
  <c r="B90" i="23" s="1"/>
  <c r="B91" i="23" s="1"/>
  <c r="B92" i="23" s="1"/>
  <c r="B93" i="23" s="1"/>
  <c r="B94" i="23" s="1"/>
  <c r="B95" i="23" s="1"/>
  <c r="B96" i="23" s="1"/>
  <c r="B97" i="23" s="1"/>
  <c r="B98" i="23" s="1"/>
  <c r="B99" i="23" s="1"/>
  <c r="B100" i="23" s="1"/>
  <c r="B101" i="23" s="1"/>
  <c r="B102" i="23" s="1"/>
  <c r="B103" i="23" s="1"/>
  <c r="B104" i="23" s="1"/>
  <c r="B105" i="23" s="1"/>
  <c r="B106" i="23" s="1"/>
  <c r="B107" i="23" s="1"/>
  <c r="B108" i="23" s="1"/>
  <c r="B109" i="23" s="1"/>
  <c r="B110" i="23" s="1"/>
  <c r="B111" i="23" s="1"/>
  <c r="B112" i="23" s="1"/>
  <c r="B113" i="23" s="1"/>
  <c r="B114" i="23" s="1"/>
  <c r="B115" i="23" s="1"/>
  <c r="B116" i="23" s="1"/>
  <c r="B117" i="23" s="1"/>
  <c r="B118" i="23" s="1"/>
  <c r="I137" i="20"/>
  <c r="I126" i="20"/>
  <c r="I127" i="20"/>
  <c r="I128" i="20"/>
  <c r="I129" i="20"/>
  <c r="I130" i="20"/>
  <c r="I131" i="20"/>
  <c r="I132" i="20"/>
  <c r="I133" i="20"/>
  <c r="I134" i="20"/>
  <c r="I125" i="20"/>
  <c r="I100" i="20"/>
  <c r="I101" i="20"/>
  <c r="I102" i="20"/>
  <c r="I103" i="20"/>
  <c r="I104" i="20"/>
  <c r="I105" i="20"/>
  <c r="I106" i="20"/>
  <c r="I107" i="20"/>
  <c r="I108" i="20"/>
  <c r="I109" i="20"/>
  <c r="I110" i="20"/>
  <c r="I111" i="20"/>
  <c r="I112" i="20"/>
  <c r="I113" i="20"/>
  <c r="I99" i="20"/>
  <c r="I87" i="20"/>
  <c r="I88" i="20"/>
  <c r="I89" i="20"/>
  <c r="I90" i="20"/>
  <c r="I91" i="20"/>
  <c r="I92" i="20"/>
  <c r="I93" i="20"/>
  <c r="I94" i="20"/>
  <c r="I95" i="20"/>
  <c r="I96" i="20"/>
  <c r="I86" i="20"/>
  <c r="I97" i="20" l="1"/>
  <c r="C99" i="57"/>
  <c r="C46" i="57"/>
  <c r="G121" i="47" l="1"/>
  <c r="F128" i="40" l="1"/>
  <c r="G14" i="33" l="1"/>
  <c r="G16" i="33"/>
  <c r="G18" i="33"/>
  <c r="G20" i="33"/>
  <c r="G22" i="33"/>
  <c r="G93" i="13" l="1"/>
  <c r="G11" i="13"/>
  <c r="G13" i="13" s="1"/>
  <c r="G17" i="13" s="1"/>
  <c r="G209" i="13"/>
  <c r="G171" i="13"/>
  <c r="G160" i="13"/>
  <c r="G31" i="13"/>
  <c r="G152" i="13" l="1"/>
  <c r="A117" i="12" l="1"/>
  <c r="F1" i="89" l="1"/>
  <c r="Q1" i="89"/>
  <c r="C104" i="41" l="1"/>
  <c r="E52" i="26" l="1"/>
  <c r="F19" i="34" l="1"/>
  <c r="K41" i="41" l="1"/>
  <c r="M41" i="41"/>
  <c r="E41" i="41"/>
  <c r="F61" i="27" l="1"/>
  <c r="E61" i="27"/>
  <c r="E55" i="48" l="1"/>
  <c r="E59" i="48" s="1"/>
  <c r="E32" i="48"/>
  <c r="E34" i="48" s="1"/>
  <c r="E36" i="48" s="1"/>
  <c r="E60" i="48" l="1"/>
  <c r="H40" i="35" l="1"/>
  <c r="G40" i="35"/>
  <c r="G317" i="23" l="1"/>
  <c r="F317" i="23"/>
  <c r="B317" i="23"/>
  <c r="G44" i="23" l="1"/>
  <c r="G55" i="23"/>
  <c r="G286" i="23"/>
  <c r="G32" i="23" l="1"/>
  <c r="G169" i="47"/>
  <c r="G170" i="47"/>
  <c r="G171" i="47"/>
  <c r="G172" i="47"/>
  <c r="G173" i="47"/>
  <c r="F91" i="40" l="1"/>
  <c r="F130" i="40" l="1"/>
  <c r="C131" i="32" l="1"/>
  <c r="D131" i="32"/>
  <c r="F131" i="32"/>
  <c r="G82" i="32"/>
  <c r="G37" i="32"/>
  <c r="G22" i="32"/>
  <c r="G19" i="27" l="1"/>
  <c r="P213" i="52" l="1"/>
  <c r="P227" i="52"/>
  <c r="P228" i="52"/>
  <c r="P229" i="52"/>
  <c r="H251" i="52" l="1"/>
  <c r="E28" i="51" l="1"/>
  <c r="E21" i="51"/>
  <c r="E29" i="51" l="1"/>
  <c r="K1190" i="92" l="1"/>
  <c r="L1190" i="92"/>
  <c r="G62" i="90" l="1"/>
  <c r="D31" i="63"/>
  <c r="H32" i="48"/>
  <c r="U44" i="51" l="1"/>
  <c r="C636" i="75" s="1"/>
  <c r="E80" i="48" l="1"/>
  <c r="D80" i="48"/>
  <c r="A79" i="48"/>
  <c r="C58" i="80"/>
  <c r="D58" i="80"/>
  <c r="E58" i="80"/>
  <c r="F58" i="80"/>
  <c r="G58" i="80"/>
  <c r="G39" i="43" l="1"/>
  <c r="G37" i="43"/>
  <c r="G35" i="43"/>
  <c r="G33" i="43"/>
  <c r="G31" i="43"/>
  <c r="G29" i="43"/>
  <c r="G27" i="43"/>
  <c r="G25" i="43"/>
  <c r="G23" i="43"/>
  <c r="G21" i="43"/>
  <c r="G19" i="43"/>
  <c r="G17" i="43"/>
  <c r="G15" i="43"/>
  <c r="G13" i="43"/>
  <c r="G59" i="43" l="1"/>
  <c r="J27" i="94" l="1"/>
  <c r="J25" i="41" l="1"/>
  <c r="J41" i="41"/>
  <c r="J48" i="41"/>
  <c r="J63" i="41" l="1"/>
  <c r="H51" i="41" l="1"/>
  <c r="E170" i="58" l="1"/>
  <c r="J67" i="53" l="1"/>
  <c r="P212" i="52"/>
  <c r="P209" i="52"/>
  <c r="P208" i="52"/>
  <c r="P207" i="52"/>
  <c r="P206" i="52"/>
  <c r="P205" i="52"/>
  <c r="P204" i="52"/>
  <c r="P203" i="52"/>
  <c r="P202" i="52"/>
  <c r="P186" i="52"/>
  <c r="P185" i="52"/>
  <c r="P184" i="52"/>
  <c r="P183" i="52"/>
  <c r="P182" i="52"/>
  <c r="P181" i="52"/>
  <c r="P180" i="52"/>
  <c r="P179" i="52"/>
  <c r="P178" i="52"/>
  <c r="P169" i="52"/>
  <c r="P168" i="52"/>
  <c r="P167" i="52"/>
  <c r="P166" i="52"/>
  <c r="P165" i="52"/>
  <c r="P164" i="52"/>
  <c r="P163" i="52"/>
  <c r="P162" i="52"/>
  <c r="P161" i="52"/>
  <c r="P160" i="52"/>
  <c r="P159" i="52"/>
  <c r="P158" i="52"/>
  <c r="P157" i="52"/>
  <c r="P156" i="52"/>
  <c r="P155" i="52"/>
  <c r="P154" i="52"/>
  <c r="P153" i="52"/>
  <c r="P152" i="52"/>
  <c r="P151" i="52"/>
  <c r="P150" i="52"/>
  <c r="P149" i="52"/>
  <c r="P148" i="52"/>
  <c r="P147" i="52"/>
  <c r="P146" i="52"/>
  <c r="P145" i="52"/>
  <c r="P144" i="52"/>
  <c r="P143" i="52"/>
  <c r="P142" i="52"/>
  <c r="G168" i="47" l="1"/>
  <c r="G167" i="47"/>
  <c r="G166" i="47"/>
  <c r="G165" i="47"/>
  <c r="G164" i="47"/>
  <c r="G163" i="47"/>
  <c r="G162" i="47"/>
  <c r="L41" i="46" l="1"/>
  <c r="E26" i="45" l="1"/>
  <c r="M22" i="45" l="1"/>
  <c r="M26" i="45" l="1"/>
  <c r="G63" i="32"/>
  <c r="G62" i="32"/>
  <c r="G61" i="32"/>
  <c r="G60" i="32"/>
  <c r="G59" i="32"/>
  <c r="G58" i="32"/>
  <c r="G57" i="32"/>
  <c r="G56" i="32"/>
  <c r="G55" i="32"/>
  <c r="G54" i="32"/>
  <c r="G53" i="32"/>
  <c r="G52" i="32"/>
  <c r="G51" i="32"/>
  <c r="G50" i="32"/>
  <c r="G49" i="32"/>
  <c r="G48" i="32"/>
  <c r="G47" i="32"/>
  <c r="G46" i="32"/>
  <c r="G45" i="32"/>
  <c r="G44" i="32"/>
  <c r="G43" i="32"/>
  <c r="G42" i="32"/>
  <c r="G41" i="32"/>
  <c r="G40" i="32"/>
  <c r="G39" i="32"/>
  <c r="G38" i="32"/>
  <c r="G36" i="32"/>
  <c r="G35" i="32"/>
  <c r="G34" i="32"/>
  <c r="G33" i="32"/>
  <c r="G32" i="32"/>
  <c r="G31" i="32"/>
  <c r="G30" i="32"/>
  <c r="G29" i="32"/>
  <c r="G28" i="32"/>
  <c r="G27" i="32"/>
  <c r="G26" i="32"/>
  <c r="G24" i="32"/>
  <c r="G23" i="32"/>
  <c r="G21" i="32"/>
  <c r="G20" i="32"/>
  <c r="G19" i="32"/>
  <c r="E42" i="26" l="1"/>
  <c r="D43" i="11" l="1"/>
  <c r="C41" i="11"/>
  <c r="C40" i="11"/>
  <c r="C43" i="11"/>
  <c r="H62" i="90" l="1"/>
  <c r="I62" i="90"/>
  <c r="D32" i="61" l="1"/>
  <c r="C130" i="57" l="1"/>
  <c r="C17" i="57"/>
  <c r="C21" i="57"/>
  <c r="V19" i="51" l="1"/>
  <c r="K72" i="51"/>
  <c r="G161" i="47" l="1"/>
  <c r="G160" i="47"/>
  <c r="G159" i="47"/>
  <c r="G158" i="47"/>
  <c r="G157" i="47"/>
  <c r="G156" i="47"/>
  <c r="G155" i="47"/>
  <c r="G154" i="47"/>
  <c r="G153" i="47"/>
  <c r="G152" i="47"/>
  <c r="G151" i="47"/>
  <c r="G150" i="47"/>
  <c r="G149" i="47"/>
  <c r="G148" i="47"/>
  <c r="G147" i="47"/>
  <c r="G146" i="47"/>
  <c r="G145" i="47"/>
  <c r="G144" i="47"/>
  <c r="G143" i="47"/>
  <c r="G142" i="47"/>
  <c r="G141" i="47"/>
  <c r="G140" i="47"/>
  <c r="G139" i="47"/>
  <c r="G138" i="47"/>
  <c r="G137" i="47"/>
  <c r="G136" i="47"/>
  <c r="G135" i="47"/>
  <c r="G134" i="47"/>
  <c r="G118" i="47"/>
  <c r="G117" i="47"/>
  <c r="G116" i="47"/>
  <c r="G115" i="47"/>
  <c r="G114" i="47"/>
  <c r="G113" i="47"/>
  <c r="G112" i="47"/>
  <c r="G111" i="47"/>
  <c r="G110" i="47"/>
  <c r="G109" i="47"/>
  <c r="G108" i="47"/>
  <c r="G107" i="47"/>
  <c r="G106" i="47"/>
  <c r="G105" i="47"/>
  <c r="G104" i="47"/>
  <c r="G103" i="47"/>
  <c r="G102" i="47"/>
  <c r="G101" i="47"/>
  <c r="G100" i="47"/>
  <c r="G99" i="47"/>
  <c r="G98" i="47"/>
  <c r="G97" i="47"/>
  <c r="G96" i="47"/>
  <c r="G95" i="47"/>
  <c r="G94" i="47"/>
  <c r="G93" i="47"/>
  <c r="G92" i="47"/>
  <c r="G91" i="47"/>
  <c r="G90" i="47"/>
  <c r="G89" i="47"/>
  <c r="G88" i="47"/>
  <c r="G87" i="47"/>
  <c r="G86" i="47"/>
  <c r="G85" i="47"/>
  <c r="G84" i="47"/>
  <c r="G83" i="47"/>
  <c r="G82" i="47"/>
  <c r="G81" i="47"/>
  <c r="G80" i="47"/>
  <c r="G79" i="47"/>
  <c r="G59" i="47"/>
  <c r="G58" i="47"/>
  <c r="G57" i="47"/>
  <c r="G56" i="47"/>
  <c r="G55" i="47"/>
  <c r="G54" i="47"/>
  <c r="G53" i="47"/>
  <c r="G52" i="47"/>
  <c r="G51" i="47"/>
  <c r="G50" i="47"/>
  <c r="G49" i="47"/>
  <c r="G48" i="47"/>
  <c r="G46" i="47"/>
  <c r="G45" i="47"/>
  <c r="G44" i="47"/>
  <c r="G43" i="47"/>
  <c r="G42" i="47"/>
  <c r="G41" i="47"/>
  <c r="G40" i="47"/>
  <c r="G39" i="47"/>
  <c r="G38" i="47"/>
  <c r="G37" i="47"/>
  <c r="G36" i="47"/>
  <c r="G35" i="47"/>
  <c r="G34" i="47"/>
  <c r="G33" i="47"/>
  <c r="G32" i="47"/>
  <c r="G31" i="47"/>
  <c r="G30" i="47"/>
  <c r="G29" i="47"/>
  <c r="G28" i="47"/>
  <c r="G27" i="47"/>
  <c r="G26" i="47"/>
  <c r="G25" i="47"/>
  <c r="G24" i="47"/>
  <c r="G23" i="47"/>
  <c r="G22" i="47"/>
  <c r="G21" i="47"/>
  <c r="G20" i="47"/>
  <c r="G131" i="32" l="1"/>
  <c r="G177" i="47"/>
  <c r="E27" i="34" l="1"/>
  <c r="E66" i="32" l="1"/>
  <c r="F66" i="32"/>
  <c r="C66" i="32"/>
  <c r="C67" i="32" s="1"/>
  <c r="E336" i="79" l="1"/>
  <c r="D336" i="79"/>
  <c r="A335" i="79"/>
  <c r="F136" i="24" l="1"/>
  <c r="F121" i="24"/>
  <c r="F106" i="24"/>
  <c r="F142" i="24" s="1"/>
  <c r="F123" i="24" l="1"/>
  <c r="F38" i="26"/>
  <c r="E25" i="26"/>
  <c r="E26" i="26"/>
  <c r="E27" i="26"/>
  <c r="F193" i="23" l="1"/>
  <c r="F123" i="23" l="1"/>
  <c r="E35" i="18"/>
  <c r="G37" i="15" l="1"/>
  <c r="G31" i="15" l="1"/>
  <c r="I18" i="78"/>
  <c r="AD54" i="14" l="1"/>
  <c r="AD56" i="14" s="1"/>
  <c r="C60" i="33" l="1"/>
  <c r="AH4" i="41" l="1"/>
  <c r="C72" i="97" s="1"/>
  <c r="D72" i="97" s="1"/>
  <c r="R18" i="97"/>
  <c r="S18" i="97" s="1"/>
  <c r="O16" i="97"/>
  <c r="P16" i="97" s="1"/>
  <c r="R10" i="97" l="1"/>
  <c r="R16" i="97"/>
  <c r="S16" i="97" s="1"/>
  <c r="C30" i="97"/>
  <c r="D30" i="97" s="1"/>
  <c r="C38" i="97"/>
  <c r="D38" i="97" s="1"/>
  <c r="F38" i="97"/>
  <c r="G38" i="97" s="1"/>
  <c r="C44" i="97"/>
  <c r="D44" i="97" s="1"/>
  <c r="C48" i="97"/>
  <c r="D48" i="97" s="1"/>
  <c r="C56" i="97"/>
  <c r="D56" i="97" s="1"/>
  <c r="C60" i="97"/>
  <c r="D60" i="97" s="1"/>
  <c r="L4" i="37"/>
  <c r="F64" i="97" s="1"/>
  <c r="G64" i="97" s="1"/>
  <c r="O4" i="37"/>
  <c r="C64" i="97" s="1"/>
  <c r="D64" i="97" s="1"/>
  <c r="C68" i="97"/>
  <c r="D68" i="97" s="1"/>
  <c r="C70" i="97"/>
  <c r="D70" i="97" s="1"/>
  <c r="O150" i="97"/>
  <c r="P150" i="97" s="1"/>
  <c r="C150" i="97"/>
  <c r="D150" i="97" s="1"/>
  <c r="F150" i="97"/>
  <c r="G150" i="97" s="1"/>
  <c r="R150" i="97"/>
  <c r="S150" i="97" s="1"/>
  <c r="O148" i="97"/>
  <c r="P148" i="97" s="1"/>
  <c r="C148" i="97"/>
  <c r="D148" i="97" s="1"/>
  <c r="F148" i="97"/>
  <c r="G148" i="97" s="1"/>
  <c r="O142" i="97"/>
  <c r="P142" i="97" s="1"/>
  <c r="C142" i="97"/>
  <c r="D142" i="97" s="1"/>
  <c r="F142" i="97"/>
  <c r="G142" i="97" s="1"/>
  <c r="R142" i="97"/>
  <c r="S142" i="97" s="1"/>
  <c r="O128" i="97"/>
  <c r="P128" i="97" s="1"/>
  <c r="W4" i="85"/>
  <c r="T4" i="85"/>
  <c r="Q4" i="85"/>
  <c r="N4" i="85"/>
  <c r="O124" i="97"/>
  <c r="P124" i="97" s="1"/>
  <c r="C124" i="97"/>
  <c r="D124" i="97" s="1"/>
  <c r="F124" i="97"/>
  <c r="G124" i="97" s="1"/>
  <c r="R124" i="97"/>
  <c r="S124" i="97" s="1"/>
  <c r="O122" i="97"/>
  <c r="P122" i="97" s="1"/>
  <c r="C122" i="97"/>
  <c r="D122" i="97" s="1"/>
  <c r="F122" i="97"/>
  <c r="G122" i="97" s="1"/>
  <c r="R122" i="97"/>
  <c r="S122" i="97" s="1"/>
  <c r="O120" i="97"/>
  <c r="P120" i="97" s="1"/>
  <c r="C120" i="97"/>
  <c r="D120" i="97" s="1"/>
  <c r="F120" i="97"/>
  <c r="G120" i="97" s="1"/>
  <c r="O118" i="97"/>
  <c r="P118" i="97" s="1"/>
  <c r="C118" i="97"/>
  <c r="D118" i="97" s="1"/>
  <c r="O116" i="97"/>
  <c r="P116" i="97" s="1"/>
  <c r="C116" i="97"/>
  <c r="D116" i="97" s="1"/>
  <c r="F116" i="97"/>
  <c r="G116" i="97" s="1"/>
  <c r="O114" i="97"/>
  <c r="P114" i="97" s="1"/>
  <c r="C114" i="97"/>
  <c r="D114" i="97" s="1"/>
  <c r="F112" i="97"/>
  <c r="G112" i="97" s="1"/>
  <c r="O110" i="97"/>
  <c r="P110" i="97" s="1"/>
  <c r="C110" i="97"/>
  <c r="D110" i="97" s="1"/>
  <c r="O106" i="97"/>
  <c r="P106" i="97" s="1"/>
  <c r="C106" i="97"/>
  <c r="D106" i="97" s="1"/>
  <c r="O100" i="97"/>
  <c r="P100" i="97" s="1"/>
  <c r="C100" i="97"/>
  <c r="D100" i="97" s="1"/>
  <c r="O98" i="97"/>
  <c r="P98" i="97" s="1"/>
  <c r="C98" i="97"/>
  <c r="D98" i="97" s="1"/>
  <c r="C96" i="97"/>
  <c r="D96" i="97" s="1"/>
  <c r="C92" i="97"/>
  <c r="D92" i="97" s="1"/>
  <c r="C76" i="97"/>
  <c r="D76" i="97" s="1"/>
  <c r="C74" i="97"/>
  <c r="D74" i="97" s="1"/>
  <c r="O108" i="97" l="1"/>
  <c r="P108" i="97" s="1"/>
  <c r="C108" i="97"/>
  <c r="D108" i="97" s="1"/>
  <c r="V4" i="47"/>
  <c r="C84" i="97" s="1"/>
  <c r="D84" i="97" s="1"/>
  <c r="C82" i="97"/>
  <c r="D82" i="97" s="1"/>
  <c r="C58" i="97"/>
  <c r="D58" i="97" s="1"/>
  <c r="I8" i="97" l="1"/>
  <c r="J8" i="97" s="1"/>
  <c r="I150" i="97" l="1"/>
  <c r="J150" i="97" s="1"/>
  <c r="H51" i="20"/>
  <c r="I54" i="97" l="1"/>
  <c r="J54" i="97" s="1"/>
  <c r="H42" i="20"/>
  <c r="J62" i="28" l="1"/>
  <c r="I68" i="20" l="1"/>
  <c r="C112" i="97" l="1"/>
  <c r="D112" i="97" s="1"/>
  <c r="K59" i="51" l="1"/>
  <c r="K39" i="51" l="1"/>
  <c r="P62" i="51"/>
  <c r="D63" i="33" l="1"/>
  <c r="R196" i="90" l="1"/>
  <c r="Q196" i="90"/>
  <c r="P196" i="90"/>
  <c r="O196" i="90"/>
  <c r="N196" i="90"/>
  <c r="M196" i="90"/>
  <c r="L196" i="90"/>
  <c r="I196" i="90"/>
  <c r="H196" i="90"/>
  <c r="G196" i="90"/>
  <c r="C13" i="57" l="1"/>
  <c r="C131" i="57" s="1"/>
  <c r="G48" i="41" l="1"/>
  <c r="G104" i="41"/>
  <c r="F104" i="41"/>
  <c r="E104" i="41"/>
  <c r="D104" i="41"/>
  <c r="H48" i="41"/>
  <c r="M48" i="41"/>
  <c r="L48" i="41"/>
  <c r="I48" i="41"/>
  <c r="F48" i="41"/>
  <c r="E48" i="41"/>
  <c r="D48" i="41"/>
  <c r="G97" i="41"/>
  <c r="F97" i="41"/>
  <c r="E97" i="41"/>
  <c r="D97" i="41"/>
  <c r="C97" i="41"/>
  <c r="L41" i="41"/>
  <c r="I41" i="41"/>
  <c r="H41" i="41"/>
  <c r="F41" i="41"/>
  <c r="D41" i="41"/>
  <c r="C41" i="41"/>
  <c r="C48" i="41" l="1"/>
  <c r="K48" i="41"/>
  <c r="A2" i="94" l="1"/>
  <c r="F2" i="94"/>
  <c r="D3" i="94"/>
  <c r="E3" i="94"/>
  <c r="J3" i="94"/>
  <c r="K3" i="94"/>
  <c r="M27" i="94"/>
  <c r="R114" i="97"/>
  <c r="S114" i="97" s="1"/>
  <c r="G64" i="94"/>
  <c r="H64" i="94"/>
  <c r="J64" i="94"/>
  <c r="K64" i="94"/>
  <c r="A69" i="94"/>
  <c r="D69" i="94"/>
  <c r="E69" i="94"/>
  <c r="F69" i="94"/>
  <c r="J69" i="94"/>
  <c r="K69" i="94"/>
  <c r="J75" i="94"/>
  <c r="J76" i="94"/>
  <c r="J77" i="94"/>
  <c r="J78" i="94"/>
  <c r="J79" i="94"/>
  <c r="J80" i="94"/>
  <c r="J81" i="94"/>
  <c r="J82" i="94"/>
  <c r="J83" i="94"/>
  <c r="J84" i="94"/>
  <c r="J85" i="94"/>
  <c r="J86" i="94"/>
  <c r="J87" i="94"/>
  <c r="J88" i="94"/>
  <c r="J89" i="94"/>
  <c r="J90" i="94"/>
  <c r="J91" i="94"/>
  <c r="J92" i="94"/>
  <c r="J93" i="94"/>
  <c r="J94" i="94"/>
  <c r="J95" i="94"/>
  <c r="J96" i="94"/>
  <c r="J97" i="94"/>
  <c r="J98" i="94"/>
  <c r="J99" i="94"/>
  <c r="J100" i="94"/>
  <c r="J101" i="94"/>
  <c r="J102" i="94"/>
  <c r="J103" i="94"/>
  <c r="J104" i="94"/>
  <c r="J105" i="94"/>
  <c r="J106" i="94"/>
  <c r="J107" i="94"/>
  <c r="J108" i="94"/>
  <c r="J109" i="94"/>
  <c r="J110" i="94"/>
  <c r="J111" i="94"/>
  <c r="J112" i="94"/>
  <c r="J113" i="94"/>
  <c r="J114" i="94"/>
  <c r="J115" i="94"/>
  <c r="J116" i="94"/>
  <c r="J117" i="94"/>
  <c r="J118" i="94"/>
  <c r="J119" i="94"/>
  <c r="J120" i="94"/>
  <c r="J121" i="94"/>
  <c r="J122" i="94"/>
  <c r="J123" i="94"/>
  <c r="J124" i="94"/>
  <c r="J125" i="94"/>
  <c r="J126" i="94"/>
  <c r="J127" i="94"/>
  <c r="J128" i="94"/>
  <c r="G129" i="94"/>
  <c r="H129" i="94"/>
  <c r="K129" i="94"/>
  <c r="A132" i="94"/>
  <c r="D132" i="94"/>
  <c r="E132" i="94"/>
  <c r="F132" i="94"/>
  <c r="J132" i="94"/>
  <c r="K132" i="94"/>
  <c r="J138" i="94"/>
  <c r="J139" i="94"/>
  <c r="J140" i="94"/>
  <c r="J141" i="94"/>
  <c r="J142" i="94"/>
  <c r="J143" i="94"/>
  <c r="J144" i="94"/>
  <c r="J145" i="94"/>
  <c r="J146" i="94"/>
  <c r="J147" i="94"/>
  <c r="J148" i="94"/>
  <c r="J149" i="94"/>
  <c r="J150" i="94"/>
  <c r="J151" i="94"/>
  <c r="J152" i="94"/>
  <c r="J153" i="94"/>
  <c r="J154" i="94"/>
  <c r="J155" i="94"/>
  <c r="J156" i="94"/>
  <c r="J157" i="94"/>
  <c r="J158" i="94"/>
  <c r="J159" i="94"/>
  <c r="J160" i="94"/>
  <c r="J161" i="94"/>
  <c r="J162" i="94"/>
  <c r="J163" i="94"/>
  <c r="J164" i="94"/>
  <c r="J165" i="94"/>
  <c r="J166" i="94"/>
  <c r="J167" i="94"/>
  <c r="J168" i="94"/>
  <c r="J169" i="94"/>
  <c r="J170" i="94"/>
  <c r="J171" i="94"/>
  <c r="J172" i="94"/>
  <c r="J173" i="94"/>
  <c r="J174" i="94"/>
  <c r="J175" i="94"/>
  <c r="J176" i="94"/>
  <c r="J177" i="94"/>
  <c r="J178" i="94"/>
  <c r="J179" i="94"/>
  <c r="J180" i="94"/>
  <c r="J181" i="94"/>
  <c r="J182" i="94"/>
  <c r="J183" i="94"/>
  <c r="J184" i="94"/>
  <c r="J185" i="94"/>
  <c r="J186" i="94"/>
  <c r="J187" i="94"/>
  <c r="J188" i="94"/>
  <c r="J189" i="94"/>
  <c r="J190" i="94"/>
  <c r="J191" i="94"/>
  <c r="G192" i="94"/>
  <c r="H192" i="94"/>
  <c r="K192" i="94"/>
  <c r="A2" i="93"/>
  <c r="E3" i="93"/>
  <c r="F3" i="93"/>
  <c r="A17" i="93"/>
  <c r="A18" i="93" s="1"/>
  <c r="A19" i="93" s="1"/>
  <c r="A20" i="93" s="1"/>
  <c r="A21" i="93" s="1"/>
  <c r="A22" i="93" s="1"/>
  <c r="A23" i="93" s="1"/>
  <c r="A24" i="93" s="1"/>
  <c r="A25" i="93" s="1"/>
  <c r="A26" i="93" s="1"/>
  <c r="A27" i="93" s="1"/>
  <c r="A28" i="93" s="1"/>
  <c r="A29" i="93" s="1"/>
  <c r="A30" i="93" s="1"/>
  <c r="A31" i="93" s="1"/>
  <c r="A32" i="93" s="1"/>
  <c r="A33" i="93" s="1"/>
  <c r="A34" i="93" s="1"/>
  <c r="A35" i="93" s="1"/>
  <c r="A36" i="93" s="1"/>
  <c r="A37" i="93" s="1"/>
  <c r="A38" i="93" s="1"/>
  <c r="A39" i="93" s="1"/>
  <c r="A40" i="93" s="1"/>
  <c r="A41" i="93" s="1"/>
  <c r="A42" i="93" s="1"/>
  <c r="A43" i="93" s="1"/>
  <c r="A44" i="93" s="1"/>
  <c r="A45" i="93" s="1"/>
  <c r="A46" i="93" s="1"/>
  <c r="A47" i="93" s="1"/>
  <c r="A48" i="93" s="1"/>
  <c r="A49" i="93" s="1"/>
  <c r="A50" i="93" s="1"/>
  <c r="A51" i="93" s="1"/>
  <c r="A52" i="93" s="1"/>
  <c r="A53" i="93" s="1"/>
  <c r="A54" i="93" s="1"/>
  <c r="A55" i="93" s="1"/>
  <c r="A56" i="93" s="1"/>
  <c r="A57" i="93" s="1"/>
  <c r="A58" i="93" s="1"/>
  <c r="A59" i="93" s="1"/>
  <c r="A60" i="93" s="1"/>
  <c r="A61" i="93" s="1"/>
  <c r="A75" i="93" s="1"/>
  <c r="A76" i="93" s="1"/>
  <c r="A77" i="93" s="1"/>
  <c r="A78" i="93" s="1"/>
  <c r="A79" i="93" s="1"/>
  <c r="A80" i="93" s="1"/>
  <c r="A81" i="93" s="1"/>
  <c r="A82" i="93" s="1"/>
  <c r="A83" i="93" s="1"/>
  <c r="A84" i="93" s="1"/>
  <c r="A85" i="93" s="1"/>
  <c r="A86" i="93" s="1"/>
  <c r="A87" i="93" s="1"/>
  <c r="A88" i="93" s="1"/>
  <c r="A89" i="93" s="1"/>
  <c r="A90" i="93" s="1"/>
  <c r="A91" i="93" s="1"/>
  <c r="A92" i="93" s="1"/>
  <c r="A93" i="93" s="1"/>
  <c r="A94" i="93" s="1"/>
  <c r="A95" i="93" s="1"/>
  <c r="A96" i="93" s="1"/>
  <c r="A97" i="93" s="1"/>
  <c r="A98" i="93" s="1"/>
  <c r="A99" i="93" s="1"/>
  <c r="A100" i="93" s="1"/>
  <c r="A101" i="93" s="1"/>
  <c r="A102" i="93" s="1"/>
  <c r="A103" i="93" s="1"/>
  <c r="A104" i="93" s="1"/>
  <c r="A105" i="93" s="1"/>
  <c r="A106" i="93" s="1"/>
  <c r="A107" i="93" s="1"/>
  <c r="A108" i="93" s="1"/>
  <c r="A109" i="93" s="1"/>
  <c r="A110" i="93" s="1"/>
  <c r="A111" i="93" s="1"/>
  <c r="A112" i="93" s="1"/>
  <c r="A113" i="93" s="1"/>
  <c r="A114" i="93" s="1"/>
  <c r="A115" i="93" s="1"/>
  <c r="A116" i="93" s="1"/>
  <c r="A117" i="93" s="1"/>
  <c r="A118" i="93" s="1"/>
  <c r="A119" i="93" s="1"/>
  <c r="A120" i="93" s="1"/>
  <c r="A121" i="93" s="1"/>
  <c r="A122" i="93" s="1"/>
  <c r="A123" i="93" s="1"/>
  <c r="F34" i="93"/>
  <c r="A69" i="93"/>
  <c r="E69" i="93"/>
  <c r="F69" i="93"/>
  <c r="A124" i="93"/>
  <c r="F104" i="97" l="1"/>
  <c r="G104" i="97" s="1"/>
  <c r="F61" i="93"/>
  <c r="J129" i="94"/>
  <c r="J192" i="94"/>
  <c r="R104" i="97" l="1"/>
  <c r="S104" i="97" s="1"/>
  <c r="I104" i="97"/>
  <c r="J104" i="97" s="1"/>
  <c r="F114" i="97"/>
  <c r="G114" i="97" s="1"/>
  <c r="C104" i="97"/>
  <c r="D104" i="97" s="1"/>
  <c r="C177" i="47" l="1"/>
  <c r="C61" i="47" s="1"/>
  <c r="G41" i="41" l="1"/>
  <c r="H29" i="62" l="1"/>
  <c r="H135" i="20" l="1"/>
  <c r="G135" i="20"/>
  <c r="F135" i="20"/>
  <c r="E135" i="20"/>
  <c r="D135" i="20"/>
  <c r="D138" i="20" s="1"/>
  <c r="E282" i="79" l="1"/>
  <c r="D282" i="79"/>
  <c r="A281" i="79"/>
  <c r="E228" i="79"/>
  <c r="D228" i="79"/>
  <c r="A227" i="79"/>
  <c r="E174" i="79"/>
  <c r="D174" i="79"/>
  <c r="A173" i="79"/>
  <c r="I30" i="42" l="1"/>
  <c r="I28" i="42"/>
  <c r="E44" i="49" l="1"/>
  <c r="D44" i="49"/>
  <c r="C44" i="49"/>
  <c r="E39" i="49"/>
  <c r="C39" i="49"/>
  <c r="E27" i="49"/>
  <c r="D27" i="49"/>
  <c r="C27" i="49"/>
  <c r="F44" i="49" l="1"/>
  <c r="E62" i="49"/>
  <c r="E64" i="49" s="1"/>
  <c r="F27" i="49"/>
  <c r="D62" i="49"/>
  <c r="G44" i="49"/>
  <c r="C62" i="49"/>
  <c r="F39" i="49"/>
  <c r="L90" i="97" l="1"/>
  <c r="M90" i="97" s="1"/>
  <c r="F90" i="97"/>
  <c r="G90" i="97" s="1"/>
  <c r="E29" i="34"/>
  <c r="L72" i="51" l="1"/>
  <c r="F55" i="26" l="1"/>
  <c r="Q1119" i="92" l="1"/>
  <c r="P1119" i="92"/>
  <c r="L1119" i="92"/>
  <c r="K1119" i="92"/>
  <c r="Q1048" i="92"/>
  <c r="P1048" i="92"/>
  <c r="L1048" i="92"/>
  <c r="K1048" i="92"/>
  <c r="Q977" i="92"/>
  <c r="P977" i="92"/>
  <c r="L977" i="92"/>
  <c r="K977" i="92"/>
  <c r="Q906" i="92"/>
  <c r="P906" i="92"/>
  <c r="L906" i="92"/>
  <c r="K906" i="92"/>
  <c r="Q835" i="92"/>
  <c r="P835" i="92"/>
  <c r="L835" i="92"/>
  <c r="K835" i="92"/>
  <c r="Q764" i="92"/>
  <c r="P764" i="92"/>
  <c r="L764" i="92"/>
  <c r="K764" i="92"/>
  <c r="Q694" i="92"/>
  <c r="P694" i="92"/>
  <c r="L694" i="92"/>
  <c r="K694" i="92"/>
  <c r="Q624" i="92"/>
  <c r="P624" i="92"/>
  <c r="L624" i="92"/>
  <c r="K624" i="92"/>
  <c r="Q554" i="92"/>
  <c r="P554" i="92"/>
  <c r="L554" i="92"/>
  <c r="K554" i="92"/>
  <c r="Q484" i="92"/>
  <c r="P484" i="92"/>
  <c r="L484" i="92"/>
  <c r="K484" i="92"/>
  <c r="Q414" i="92"/>
  <c r="P414" i="92"/>
  <c r="L414" i="92"/>
  <c r="K414" i="92"/>
  <c r="Q344" i="92"/>
  <c r="P344" i="92"/>
  <c r="L344" i="92"/>
  <c r="K344" i="92"/>
  <c r="Q274" i="92"/>
  <c r="P274" i="92"/>
  <c r="L274" i="92"/>
  <c r="K274" i="92"/>
  <c r="K204" i="92"/>
  <c r="Q204" i="92"/>
  <c r="P204" i="92"/>
  <c r="L204" i="92"/>
  <c r="Q134" i="92"/>
  <c r="P134" i="92"/>
  <c r="L134" i="92"/>
  <c r="K134" i="92"/>
  <c r="K60" i="92"/>
  <c r="L60" i="92" l="1"/>
  <c r="Q3" i="92" l="1"/>
  <c r="G3" i="92"/>
  <c r="P3" i="92"/>
  <c r="F3" i="92"/>
  <c r="F39" i="24" l="1"/>
  <c r="I53" i="50"/>
  <c r="K53" i="50"/>
  <c r="G39" i="49"/>
  <c r="F40" i="24" l="1"/>
  <c r="N53" i="50"/>
  <c r="E37" i="26" l="1"/>
  <c r="E36" i="26"/>
  <c r="E35" i="26"/>
  <c r="E31" i="26"/>
  <c r="E30" i="26"/>
  <c r="A11" i="57" l="1"/>
  <c r="A12" i="57" s="1"/>
  <c r="A13" i="57" s="1"/>
  <c r="A14" i="57" s="1"/>
  <c r="A15" i="57" s="1"/>
  <c r="A16" i="57" s="1"/>
  <c r="A17" i="57" s="1"/>
  <c r="A18" i="57" s="1"/>
  <c r="A19" i="57" s="1"/>
  <c r="A20" i="57" s="1"/>
  <c r="A21" i="57" s="1"/>
  <c r="A22" i="57" s="1"/>
  <c r="A23" i="57" s="1"/>
  <c r="A24" i="57" s="1"/>
  <c r="A25" i="57" s="1"/>
  <c r="A26" i="57" s="1"/>
  <c r="A27" i="57" s="1"/>
  <c r="A28" i="57" s="1"/>
  <c r="A29" i="57" l="1"/>
  <c r="A30" i="57" s="1"/>
  <c r="A31" i="57" s="1"/>
  <c r="A32" i="57" s="1"/>
  <c r="A33" i="57" s="1"/>
  <c r="A34" i="57" s="1"/>
  <c r="A35" i="57" s="1"/>
  <c r="A36" i="57" s="1"/>
  <c r="A37" i="57" s="1"/>
  <c r="A38" i="57" s="1"/>
  <c r="A39" i="57" s="1"/>
  <c r="A40" i="57" s="1"/>
  <c r="A41" i="57" s="1"/>
  <c r="A42" i="57" s="1"/>
  <c r="A43" i="57" s="1"/>
  <c r="A44" i="57" s="1"/>
  <c r="A45" i="57" s="1"/>
  <c r="A46" i="57" s="1"/>
  <c r="A47" i="57" s="1"/>
  <c r="A48" i="57" s="1"/>
  <c r="A49" i="57" s="1"/>
  <c r="A50" i="57" s="1"/>
  <c r="A51" i="57" s="1"/>
  <c r="A52" i="57" s="1"/>
  <c r="A53" i="57" s="1"/>
  <c r="A54" i="57" s="1"/>
  <c r="A55" i="57" s="1"/>
  <c r="A56" i="57" s="1"/>
  <c r="A57" i="57" s="1"/>
  <c r="A58" i="57" s="1"/>
  <c r="E4" i="81"/>
  <c r="D4" i="81"/>
  <c r="A3" i="81"/>
  <c r="N2" i="53"/>
  <c r="A59" i="57" l="1"/>
  <c r="A60" i="57" s="1"/>
  <c r="A61" i="57" s="1"/>
  <c r="A62" i="57" s="1"/>
  <c r="A63" i="57" s="1"/>
  <c r="A64" i="57" s="1"/>
  <c r="A65" i="57" s="1"/>
  <c r="A66" i="57" s="1"/>
  <c r="A67" i="57" s="1"/>
  <c r="A68" i="57" s="1"/>
  <c r="A69" i="57" s="1"/>
  <c r="A70" i="57" s="1"/>
  <c r="A71" i="57" s="1"/>
  <c r="A72" i="57" s="1"/>
  <c r="A73" i="57" s="1"/>
  <c r="A74" i="57" s="1"/>
  <c r="A75" i="57" s="1"/>
  <c r="A76" i="57" s="1"/>
  <c r="A91" i="57" s="1"/>
  <c r="A92" i="57" s="1"/>
  <c r="A93" i="57" s="1"/>
  <c r="A94" i="57" s="1"/>
  <c r="A95" i="57" s="1"/>
  <c r="A96" i="57" s="1"/>
  <c r="A97" i="57" s="1"/>
  <c r="A98" i="57" s="1"/>
  <c r="A99" i="57" s="1"/>
  <c r="A100" i="57" s="1"/>
  <c r="A101" i="57" s="1"/>
  <c r="A102" i="57" s="1"/>
  <c r="A103" i="57" s="1"/>
  <c r="A104" i="57" s="1"/>
  <c r="A105" i="57" s="1"/>
  <c r="A106" i="57" s="1"/>
  <c r="A107" i="57" s="1"/>
  <c r="A108" i="57" s="1"/>
  <c r="A109" i="57" s="1"/>
  <c r="A110" i="57" s="1"/>
  <c r="A111" i="57" s="1"/>
  <c r="A112" i="57" s="1"/>
  <c r="A113" i="57" s="1"/>
  <c r="A114" i="57" s="1"/>
  <c r="A115" i="57" s="1"/>
  <c r="A116" i="57" s="1"/>
  <c r="A117" i="57" s="1"/>
  <c r="A118" i="57" s="1"/>
  <c r="A119" i="57" s="1"/>
  <c r="A120" i="57" s="1"/>
  <c r="A121" i="57" s="1"/>
  <c r="A122" i="57" s="1"/>
  <c r="A123" i="57" s="1"/>
  <c r="A124" i="57" s="1"/>
  <c r="A125" i="57" s="1"/>
  <c r="A126" i="57" s="1"/>
  <c r="A127" i="57" s="1"/>
  <c r="A128" i="57" s="1"/>
  <c r="A129" i="57" s="1"/>
  <c r="A130" i="57" s="1"/>
  <c r="A131" i="57" s="1"/>
  <c r="I108" i="97"/>
  <c r="J108" i="97" s="1"/>
  <c r="R108" i="97"/>
  <c r="S108" i="97" s="1"/>
  <c r="F108" i="97"/>
  <c r="G108" i="97" s="1"/>
  <c r="K52" i="50"/>
  <c r="N52" i="50" s="1"/>
  <c r="E120" i="79" l="1"/>
  <c r="D120" i="79"/>
  <c r="A119" i="79"/>
  <c r="M25" i="46" l="1"/>
  <c r="M18" i="46"/>
  <c r="M17" i="46"/>
  <c r="E54" i="26" l="1"/>
  <c r="E49" i="26"/>
  <c r="E48" i="26"/>
  <c r="E41" i="26"/>
  <c r="F138" i="20"/>
  <c r="D33" i="18" l="1"/>
  <c r="D30" i="18"/>
  <c r="D18" i="18"/>
  <c r="D14" i="18"/>
  <c r="D13" i="18"/>
  <c r="D12" i="18"/>
  <c r="D11" i="18"/>
  <c r="D16" i="18" l="1"/>
  <c r="D21" i="18" s="1"/>
  <c r="H24" i="63" l="1"/>
  <c r="H121" i="52" l="1"/>
  <c r="P54" i="52"/>
  <c r="P47" i="52"/>
  <c r="P46" i="52"/>
  <c r="F49" i="40" l="1"/>
  <c r="F50" i="40" s="1"/>
  <c r="F54" i="40" s="1"/>
  <c r="K129" i="39" l="1"/>
  <c r="E66" i="79"/>
  <c r="D66" i="79"/>
  <c r="A65" i="79"/>
  <c r="Q60" i="92" l="1"/>
  <c r="P60" i="92"/>
  <c r="P44" i="52" l="1"/>
  <c r="P45" i="52"/>
  <c r="P48" i="52"/>
  <c r="P49" i="52"/>
  <c r="P50" i="52"/>
  <c r="P51" i="52"/>
  <c r="P52" i="52"/>
  <c r="P53" i="52"/>
  <c r="P43" i="52"/>
  <c r="P56" i="52" l="1"/>
  <c r="O188" i="52"/>
  <c r="N121" i="52"/>
  <c r="M251" i="52"/>
  <c r="H188" i="52"/>
  <c r="K54" i="50"/>
  <c r="M19" i="45"/>
  <c r="M20" i="45"/>
  <c r="G27" i="49" l="1"/>
  <c r="N251" i="52"/>
  <c r="O121" i="52"/>
  <c r="O251" i="52"/>
  <c r="M188" i="52"/>
  <c r="N188" i="52"/>
  <c r="M121" i="52"/>
  <c r="R70" i="97" l="1"/>
  <c r="S70" i="97" s="1"/>
  <c r="R3" i="90" l="1"/>
  <c r="R69" i="90"/>
  <c r="R136" i="90"/>
  <c r="I136" i="90"/>
  <c r="I69" i="90"/>
  <c r="I3" i="90"/>
  <c r="Q136" i="90"/>
  <c r="H136" i="90"/>
  <c r="H69" i="90"/>
  <c r="Q69" i="90"/>
  <c r="Q3" i="90"/>
  <c r="H3" i="90"/>
  <c r="Q132" i="90"/>
  <c r="P132" i="90"/>
  <c r="O132" i="90"/>
  <c r="M132" i="90"/>
  <c r="L132" i="90"/>
  <c r="I132" i="90"/>
  <c r="H132" i="90"/>
  <c r="G132" i="90"/>
  <c r="R132" i="90"/>
  <c r="N132" i="90"/>
  <c r="Q62" i="90"/>
  <c r="P62" i="90"/>
  <c r="O62" i="90"/>
  <c r="M62" i="90"/>
  <c r="L62" i="90"/>
  <c r="R62" i="90"/>
  <c r="N62" i="90" l="1"/>
  <c r="I142" i="97" l="1"/>
  <c r="J142" i="97" s="1"/>
  <c r="H39" i="62" l="1"/>
  <c r="H38" i="62"/>
  <c r="H37" i="62"/>
  <c r="H36" i="62"/>
  <c r="H35" i="62"/>
  <c r="H34" i="62"/>
  <c r="H33" i="62"/>
  <c r="H32" i="62"/>
  <c r="H31" i="62"/>
  <c r="H30" i="62"/>
  <c r="G40" i="62"/>
  <c r="F40" i="62"/>
  <c r="E40" i="62"/>
  <c r="D40" i="62"/>
  <c r="C40" i="62"/>
  <c r="H40" i="62" l="1"/>
  <c r="I40" i="83"/>
  <c r="H40" i="83"/>
  <c r="H62" i="52"/>
  <c r="Q62" i="52"/>
  <c r="Q125" i="52"/>
  <c r="Q192" i="52"/>
  <c r="H192" i="52"/>
  <c r="H125" i="52"/>
  <c r="L39" i="51" l="1"/>
  <c r="G126" i="47" l="1"/>
  <c r="F126" i="47"/>
  <c r="A126" i="47"/>
  <c r="F71" i="47"/>
  <c r="C25" i="41"/>
  <c r="D25" i="41"/>
  <c r="D63" i="41" s="1"/>
  <c r="E25" i="41"/>
  <c r="F25" i="41"/>
  <c r="F63" i="41" s="1"/>
  <c r="G25" i="41"/>
  <c r="G63" i="41" s="1"/>
  <c r="H25" i="41"/>
  <c r="I25" i="41"/>
  <c r="I63" i="41" s="1"/>
  <c r="K25" i="41"/>
  <c r="K63" i="41" s="1"/>
  <c r="L25" i="41"/>
  <c r="L63" i="41" s="1"/>
  <c r="E135" i="40"/>
  <c r="F135" i="40"/>
  <c r="H63" i="41" l="1"/>
  <c r="AK4" i="41"/>
  <c r="AO4" i="41"/>
  <c r="AQ4" i="41"/>
  <c r="E63" i="41"/>
  <c r="C63" i="41"/>
  <c r="W63" i="41" s="1"/>
  <c r="E4" i="86"/>
  <c r="D4" i="86"/>
  <c r="A3" i="86"/>
  <c r="J4" i="88"/>
  <c r="E4" i="88"/>
  <c r="I4" i="88"/>
  <c r="D4" i="88"/>
  <c r="A3" i="88"/>
  <c r="F3" i="88"/>
  <c r="S4" i="87"/>
  <c r="Q4" i="87"/>
  <c r="N3" i="87"/>
  <c r="L4" i="87"/>
  <c r="J4" i="87"/>
  <c r="F3" i="87"/>
  <c r="E4" i="87"/>
  <c r="D4" i="87"/>
  <c r="A3" i="87"/>
  <c r="L4" i="85"/>
  <c r="K4" i="85"/>
  <c r="I4" i="85"/>
  <c r="A3" i="85"/>
  <c r="L4" i="84"/>
  <c r="K4" i="84"/>
  <c r="I4" i="84"/>
  <c r="A3" i="84"/>
  <c r="H4" i="83"/>
  <c r="I4" i="83"/>
  <c r="G4" i="83"/>
  <c r="A3" i="83"/>
  <c r="E4" i="82"/>
  <c r="D4" i="82"/>
  <c r="A3" i="82"/>
  <c r="AM4" i="41" l="1"/>
  <c r="I72" i="97" s="1"/>
  <c r="W4" i="41"/>
  <c r="F71" i="37"/>
  <c r="E71" i="37"/>
  <c r="A70" i="37"/>
  <c r="G3" i="49" l="1"/>
  <c r="F3" i="49"/>
  <c r="A2" i="49"/>
  <c r="E4" i="80"/>
  <c r="D4" i="80"/>
  <c r="A3" i="80"/>
  <c r="I3" i="48"/>
  <c r="H3" i="48"/>
  <c r="F2" i="48"/>
  <c r="E3" i="48"/>
  <c r="D3" i="48"/>
  <c r="A2" i="48"/>
  <c r="K128" i="46"/>
  <c r="K66" i="46"/>
  <c r="F128" i="46"/>
  <c r="E128" i="46"/>
  <c r="E66" i="46"/>
  <c r="K64" i="45"/>
  <c r="A60" i="44"/>
  <c r="F60" i="44"/>
  <c r="J60" i="44"/>
  <c r="L60" i="44"/>
  <c r="E60" i="44"/>
  <c r="D60" i="44"/>
  <c r="F3" i="42"/>
  <c r="E4" i="79"/>
  <c r="D4" i="79"/>
  <c r="A3" i="79"/>
  <c r="F3" i="28"/>
  <c r="G32" i="26"/>
  <c r="G38" i="26"/>
  <c r="H38" i="26"/>
  <c r="H43" i="26" s="1"/>
  <c r="H196" i="13"/>
  <c r="G196" i="13"/>
  <c r="B195" i="13"/>
  <c r="B63" i="9"/>
  <c r="B127" i="6"/>
  <c r="E128" i="6"/>
  <c r="D128" i="6"/>
  <c r="E64" i="6"/>
  <c r="D64" i="6"/>
  <c r="B63" i="6"/>
  <c r="A66" i="1"/>
  <c r="A1" i="4" s="1"/>
  <c r="E38" i="26" l="1"/>
  <c r="A1" i="5"/>
  <c r="G43" i="26"/>
  <c r="E43" i="26" l="1"/>
  <c r="C122" i="47" l="1"/>
  <c r="C60" i="47" s="1"/>
  <c r="F177" i="47"/>
  <c r="F61" i="47" s="1"/>
  <c r="E177" i="47"/>
  <c r="E61" i="47" s="1"/>
  <c r="G62" i="47" l="1"/>
  <c r="C63" i="47"/>
  <c r="G42" i="62" l="1"/>
  <c r="G69" i="62"/>
  <c r="G3" i="62"/>
  <c r="F77" i="25"/>
  <c r="F73" i="24"/>
  <c r="E73" i="24"/>
  <c r="F52" i="24" l="1"/>
  <c r="F78" i="25"/>
  <c r="F53" i="24" l="1"/>
  <c r="F80" i="25"/>
  <c r="J54" i="50" l="1"/>
  <c r="I54" i="50"/>
  <c r="G62" i="49"/>
  <c r="R96" i="97" l="1"/>
  <c r="S96" i="97" s="1"/>
  <c r="P251" i="52"/>
  <c r="P121" i="52"/>
  <c r="P188" i="52"/>
  <c r="F62" i="49"/>
  <c r="F96" i="97" l="1"/>
  <c r="G96" i="97" s="1"/>
  <c r="I96" i="97"/>
  <c r="J96" i="97" s="1"/>
  <c r="C94" i="97"/>
  <c r="D94" i="97" s="1"/>
  <c r="G44" i="15" l="1"/>
  <c r="C385" i="75" l="1"/>
  <c r="C370" i="75"/>
  <c r="D32" i="48" l="1"/>
  <c r="C354" i="75"/>
  <c r="I55" i="48"/>
  <c r="H55" i="48"/>
  <c r="G55" i="48"/>
  <c r="F55" i="48"/>
  <c r="D34" i="48" l="1"/>
  <c r="C355" i="75"/>
  <c r="D36" i="48" l="1"/>
  <c r="V47" i="14"/>
  <c r="U47" i="14"/>
  <c r="T47" i="14"/>
  <c r="S47" i="14"/>
  <c r="R47" i="14"/>
  <c r="R49" i="14" s="1"/>
  <c r="Q47" i="14"/>
  <c r="N47" i="14"/>
  <c r="M47" i="14"/>
  <c r="D60" i="48" l="1"/>
  <c r="C384" i="75"/>
  <c r="C383" i="75"/>
  <c r="C382" i="75"/>
  <c r="C380" i="75"/>
  <c r="C378" i="75"/>
  <c r="C377" i="75"/>
  <c r="C376" i="75"/>
  <c r="C375" i="75"/>
  <c r="C369" i="75"/>
  <c r="C368" i="75"/>
  <c r="C367" i="75"/>
  <c r="C365" i="75"/>
  <c r="C363" i="75"/>
  <c r="C362" i="75"/>
  <c r="C361" i="75"/>
  <c r="C360" i="75"/>
  <c r="C353" i="75"/>
  <c r="C352" i="75"/>
  <c r="C351" i="75"/>
  <c r="C396" i="75" l="1"/>
  <c r="R86" i="97"/>
  <c r="S86" i="97" s="1"/>
  <c r="C391" i="75"/>
  <c r="C379" i="75"/>
  <c r="C386" i="75" s="1"/>
  <c r="C364" i="75"/>
  <c r="C371" i="75" s="1"/>
  <c r="AJ4" i="48" l="1"/>
  <c r="I86" i="97" s="1"/>
  <c r="J86" i="97" s="1"/>
  <c r="L86" i="97"/>
  <c r="M86" i="97" s="1"/>
  <c r="E43" i="56"/>
  <c r="D34" i="61" l="1"/>
  <c r="D35" i="61"/>
  <c r="C349" i="75"/>
  <c r="C347" i="75"/>
  <c r="C346" i="75"/>
  <c r="C345" i="75"/>
  <c r="C344" i="75"/>
  <c r="I32" i="48"/>
  <c r="G32" i="48"/>
  <c r="F32" i="48"/>
  <c r="J123" i="65"/>
  <c r="L123" i="65"/>
  <c r="H123" i="65"/>
  <c r="L109" i="65"/>
  <c r="J109" i="65"/>
  <c r="H109" i="65"/>
  <c r="H38" i="65"/>
  <c r="E109" i="65"/>
  <c r="C109" i="65"/>
  <c r="E123" i="65"/>
  <c r="C123" i="65"/>
  <c r="C38" i="65"/>
  <c r="I34" i="48" l="1"/>
  <c r="C397" i="75"/>
  <c r="C395" i="75"/>
  <c r="C348" i="75"/>
  <c r="C356" i="75" s="1"/>
  <c r="C392" i="75"/>
  <c r="C390" i="75"/>
  <c r="F2" i="53"/>
  <c r="Q25" i="51"/>
  <c r="Q18" i="51"/>
  <c r="Q40" i="51"/>
  <c r="A2" i="28"/>
  <c r="A2" i="25"/>
  <c r="F3" i="25"/>
  <c r="G3" i="25"/>
  <c r="A96" i="25"/>
  <c r="F96" i="25"/>
  <c r="G96" i="25"/>
  <c r="E131" i="49"/>
  <c r="D131" i="49"/>
  <c r="C131" i="49"/>
  <c r="G130" i="49"/>
  <c r="F130" i="49"/>
  <c r="G129" i="49"/>
  <c r="F129" i="49"/>
  <c r="G128" i="49"/>
  <c r="F128" i="49"/>
  <c r="G127" i="49"/>
  <c r="F127" i="49"/>
  <c r="G126" i="49"/>
  <c r="F126" i="49"/>
  <c r="G125" i="49"/>
  <c r="F125" i="49"/>
  <c r="G124" i="49"/>
  <c r="F124" i="49"/>
  <c r="G123" i="49"/>
  <c r="F123" i="49"/>
  <c r="G122" i="49"/>
  <c r="F122" i="49"/>
  <c r="G121" i="49"/>
  <c r="F121" i="49"/>
  <c r="G120" i="49"/>
  <c r="F120" i="49"/>
  <c r="G119" i="49"/>
  <c r="F119" i="49"/>
  <c r="G118" i="49"/>
  <c r="F118" i="49"/>
  <c r="A118" i="49"/>
  <c r="A119" i="49" s="1"/>
  <c r="A120" i="49" s="1"/>
  <c r="A121" i="49" s="1"/>
  <c r="A122" i="49" s="1"/>
  <c r="A123" i="49" s="1"/>
  <c r="A124" i="49" s="1"/>
  <c r="A125" i="49" s="1"/>
  <c r="A126" i="49" s="1"/>
  <c r="A127" i="49" s="1"/>
  <c r="A128" i="49" s="1"/>
  <c r="A129" i="49" s="1"/>
  <c r="A130" i="49" s="1"/>
  <c r="A131" i="49" s="1"/>
  <c r="G117" i="49"/>
  <c r="F117" i="49"/>
  <c r="G116" i="49"/>
  <c r="F116" i="49"/>
  <c r="G115" i="49"/>
  <c r="F115" i="49"/>
  <c r="G114" i="49"/>
  <c r="F114" i="49"/>
  <c r="G113" i="49"/>
  <c r="F113" i="49"/>
  <c r="G112" i="49"/>
  <c r="F112" i="49"/>
  <c r="G111" i="49"/>
  <c r="F111" i="49"/>
  <c r="G110" i="49"/>
  <c r="F110" i="49"/>
  <c r="G109" i="49"/>
  <c r="F109" i="49"/>
  <c r="G108" i="49"/>
  <c r="F108" i="49"/>
  <c r="G107" i="49"/>
  <c r="F107" i="49"/>
  <c r="G106" i="49"/>
  <c r="F106" i="49"/>
  <c r="G105" i="49"/>
  <c r="F105" i="49"/>
  <c r="G104" i="49"/>
  <c r="F104" i="49"/>
  <c r="G103" i="49"/>
  <c r="F103" i="49"/>
  <c r="G102" i="49"/>
  <c r="F102" i="49"/>
  <c r="G101" i="49"/>
  <c r="F101" i="49"/>
  <c r="G100" i="49"/>
  <c r="F100" i="49"/>
  <c r="G99" i="49"/>
  <c r="F99" i="49"/>
  <c r="G98" i="49"/>
  <c r="F98" i="49"/>
  <c r="G97" i="49"/>
  <c r="F97" i="49"/>
  <c r="G96" i="49"/>
  <c r="F96" i="49"/>
  <c r="G95" i="49"/>
  <c r="F95" i="49"/>
  <c r="G94" i="49"/>
  <c r="F94" i="49"/>
  <c r="G93" i="49"/>
  <c r="F93" i="49"/>
  <c r="G92" i="49"/>
  <c r="F92" i="49"/>
  <c r="G91" i="49"/>
  <c r="F91" i="49"/>
  <c r="G90" i="49"/>
  <c r="F90" i="49"/>
  <c r="G89" i="49"/>
  <c r="F89" i="49"/>
  <c r="G88" i="49"/>
  <c r="F88" i="49"/>
  <c r="G87" i="49"/>
  <c r="F87" i="49"/>
  <c r="G86" i="49"/>
  <c r="F86" i="49"/>
  <c r="G85" i="49"/>
  <c r="F85" i="49"/>
  <c r="G84" i="49"/>
  <c r="F84" i="49"/>
  <c r="G83" i="49"/>
  <c r="F83" i="49"/>
  <c r="G82" i="49"/>
  <c r="F82" i="49"/>
  <c r="G81" i="49"/>
  <c r="F81" i="49"/>
  <c r="G80" i="49"/>
  <c r="F80" i="49"/>
  <c r="G79" i="49"/>
  <c r="F79" i="49"/>
  <c r="G78" i="49"/>
  <c r="F78" i="49"/>
  <c r="A78" i="49"/>
  <c r="A79" i="49" s="1"/>
  <c r="A80" i="49" s="1"/>
  <c r="A81" i="49" s="1"/>
  <c r="A82" i="49" s="1"/>
  <c r="A83" i="49" s="1"/>
  <c r="A84" i="49" s="1"/>
  <c r="A85" i="49" s="1"/>
  <c r="A86" i="49" s="1"/>
  <c r="A87" i="49" s="1"/>
  <c r="A88" i="49" s="1"/>
  <c r="A89" i="49" s="1"/>
  <c r="A90" i="49" s="1"/>
  <c r="A91" i="49" s="1"/>
  <c r="A92" i="49" s="1"/>
  <c r="A93" i="49" s="1"/>
  <c r="A94" i="49" s="1"/>
  <c r="A95" i="49" s="1"/>
  <c r="A96" i="49" s="1"/>
  <c r="A97" i="49" s="1"/>
  <c r="A98" i="49" s="1"/>
  <c r="A99" i="49" s="1"/>
  <c r="A100" i="49" s="1"/>
  <c r="G77" i="49"/>
  <c r="F77" i="49"/>
  <c r="G63" i="49"/>
  <c r="F63" i="49"/>
  <c r="F61" i="49"/>
  <c r="A23" i="49"/>
  <c r="A24" i="49" s="1"/>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A64" i="49" s="1"/>
  <c r="G34" i="48"/>
  <c r="F34" i="48"/>
  <c r="H34" i="48"/>
  <c r="I36" i="48" l="1"/>
  <c r="F36" i="48"/>
  <c r="G36" i="48"/>
  <c r="H36" i="48"/>
  <c r="G131" i="49"/>
  <c r="F131" i="49"/>
  <c r="C64" i="49"/>
  <c r="Q26" i="51"/>
  <c r="D64" i="49"/>
  <c r="I90" i="97" l="1"/>
  <c r="J90" i="97" s="1"/>
  <c r="F64" i="49"/>
  <c r="G64" i="49"/>
  <c r="E125" i="61"/>
  <c r="D125" i="61"/>
  <c r="F107" i="61"/>
  <c r="F105" i="61"/>
  <c r="E103" i="61"/>
  <c r="D103" i="61"/>
  <c r="F102" i="61"/>
  <c r="F101" i="61"/>
  <c r="F100" i="61"/>
  <c r="E98" i="61"/>
  <c r="D98" i="61"/>
  <c r="F97" i="61"/>
  <c r="F96" i="61"/>
  <c r="F95" i="61"/>
  <c r="E92" i="61"/>
  <c r="F91" i="61"/>
  <c r="F90" i="61"/>
  <c r="D88" i="61"/>
  <c r="D87" i="61"/>
  <c r="D86" i="61"/>
  <c r="D85" i="61"/>
  <c r="D84" i="61"/>
  <c r="D83" i="61"/>
  <c r="D82" i="61"/>
  <c r="D80" i="61"/>
  <c r="D79" i="61"/>
  <c r="D77" i="61"/>
  <c r="F69" i="61"/>
  <c r="E69" i="61"/>
  <c r="A68" i="61"/>
  <c r="D64" i="61"/>
  <c r="D55" i="61"/>
  <c r="D41" i="61"/>
  <c r="D40" i="61"/>
  <c r="D39" i="61"/>
  <c r="D38" i="61"/>
  <c r="D37" i="61"/>
  <c r="D25" i="61"/>
  <c r="F3" i="61"/>
  <c r="E3" i="61"/>
  <c r="A2" i="61"/>
  <c r="G43" i="56"/>
  <c r="F43" i="56"/>
  <c r="D43" i="56"/>
  <c r="H42" i="56"/>
  <c r="H41" i="56"/>
  <c r="H40" i="56"/>
  <c r="H39" i="56"/>
  <c r="H38" i="56"/>
  <c r="H37" i="56"/>
  <c r="H36" i="56"/>
  <c r="H35" i="56"/>
  <c r="H34" i="56"/>
  <c r="H33" i="56"/>
  <c r="H32" i="56"/>
  <c r="H3" i="56"/>
  <c r="G3" i="56"/>
  <c r="A2" i="56"/>
  <c r="H125" i="54"/>
  <c r="G125" i="54"/>
  <c r="F125" i="54"/>
  <c r="E125" i="54"/>
  <c r="D125" i="54"/>
  <c r="I124" i="54"/>
  <c r="I123" i="54"/>
  <c r="I122" i="54"/>
  <c r="I121" i="54"/>
  <c r="I120" i="54"/>
  <c r="I119" i="54"/>
  <c r="I118" i="54"/>
  <c r="I117" i="54"/>
  <c r="I116" i="54"/>
  <c r="I115" i="54"/>
  <c r="I114" i="54"/>
  <c r="I113" i="54"/>
  <c r="I112" i="54"/>
  <c r="I111" i="54"/>
  <c r="I110" i="54"/>
  <c r="I109" i="54"/>
  <c r="I108" i="54"/>
  <c r="I107" i="54"/>
  <c r="I106" i="54"/>
  <c r="I105" i="54"/>
  <c r="I104" i="54"/>
  <c r="I103" i="54"/>
  <c r="I102" i="54"/>
  <c r="I101" i="54"/>
  <c r="I100" i="54"/>
  <c r="I99" i="54"/>
  <c r="I98" i="54"/>
  <c r="I97" i="54"/>
  <c r="I96" i="54"/>
  <c r="I95" i="54"/>
  <c r="I94" i="54"/>
  <c r="I93" i="54"/>
  <c r="I92" i="54"/>
  <c r="I91" i="54"/>
  <c r="I90" i="54"/>
  <c r="I89" i="54"/>
  <c r="I88" i="54"/>
  <c r="I87" i="54"/>
  <c r="I86" i="54"/>
  <c r="I85" i="54"/>
  <c r="I84" i="54"/>
  <c r="I83" i="54"/>
  <c r="I82" i="54"/>
  <c r="I81" i="54"/>
  <c r="I80" i="54"/>
  <c r="I79" i="54"/>
  <c r="I78" i="54"/>
  <c r="I77" i="54"/>
  <c r="H66" i="54"/>
  <c r="G66" i="54"/>
  <c r="A66" i="54"/>
  <c r="H53" i="54"/>
  <c r="G53" i="54"/>
  <c r="F53" i="54"/>
  <c r="E53" i="54"/>
  <c r="D53" i="54"/>
  <c r="I52" i="54"/>
  <c r="I51" i="54"/>
  <c r="I50" i="54"/>
  <c r="I49" i="54"/>
  <c r="I48" i="54"/>
  <c r="I47" i="54"/>
  <c r="I46" i="54"/>
  <c r="I44" i="54"/>
  <c r="I43" i="54"/>
  <c r="I42" i="54"/>
  <c r="I41" i="54"/>
  <c r="I40" i="54"/>
  <c r="I39" i="54"/>
  <c r="I38" i="54"/>
  <c r="H3" i="54"/>
  <c r="G3" i="54"/>
  <c r="A2" i="54"/>
  <c r="E59" i="81"/>
  <c r="Q234" i="53"/>
  <c r="P234" i="53"/>
  <c r="O234" i="53"/>
  <c r="L234" i="53"/>
  <c r="K234" i="53"/>
  <c r="J234" i="53"/>
  <c r="R233" i="53"/>
  <c r="R232" i="53"/>
  <c r="R231" i="53"/>
  <c r="R230" i="53"/>
  <c r="R229" i="53"/>
  <c r="R228" i="53"/>
  <c r="R227" i="53"/>
  <c r="R226" i="53"/>
  <c r="R225" i="53"/>
  <c r="R224" i="53"/>
  <c r="R223" i="53"/>
  <c r="R222" i="53"/>
  <c r="R221" i="53"/>
  <c r="R220" i="53"/>
  <c r="R219" i="53"/>
  <c r="R218" i="53"/>
  <c r="R217" i="53"/>
  <c r="R216" i="53"/>
  <c r="R215" i="53"/>
  <c r="R214" i="53"/>
  <c r="R213" i="53"/>
  <c r="R212" i="53"/>
  <c r="R211" i="53"/>
  <c r="R210" i="53"/>
  <c r="R209" i="53"/>
  <c r="R208" i="53"/>
  <c r="R207" i="53"/>
  <c r="R206" i="53"/>
  <c r="R205" i="53"/>
  <c r="R204" i="53"/>
  <c r="R203" i="53"/>
  <c r="R202" i="53"/>
  <c r="R201" i="53"/>
  <c r="R200" i="53"/>
  <c r="R199" i="53"/>
  <c r="R198" i="53"/>
  <c r="R197" i="53"/>
  <c r="R196" i="53"/>
  <c r="R195" i="53"/>
  <c r="R194" i="53"/>
  <c r="R193" i="53"/>
  <c r="R192" i="53"/>
  <c r="R191" i="53"/>
  <c r="R190" i="53"/>
  <c r="R189" i="53"/>
  <c r="R188" i="53"/>
  <c r="R187" i="53"/>
  <c r="R186" i="53"/>
  <c r="R185" i="53"/>
  <c r="R184" i="53"/>
  <c r="R183" i="53"/>
  <c r="R182" i="53"/>
  <c r="R181" i="53"/>
  <c r="R180" i="53"/>
  <c r="R179" i="53"/>
  <c r="R178" i="53"/>
  <c r="R177" i="53"/>
  <c r="R176" i="53"/>
  <c r="R175" i="53"/>
  <c r="R174" i="53"/>
  <c r="R173" i="53"/>
  <c r="R172" i="53"/>
  <c r="R171" i="53"/>
  <c r="R170" i="53"/>
  <c r="R161" i="53"/>
  <c r="Q161" i="53"/>
  <c r="N161" i="53"/>
  <c r="L161" i="53"/>
  <c r="J161" i="53"/>
  <c r="F161" i="53"/>
  <c r="E161" i="53"/>
  <c r="D161" i="53"/>
  <c r="A161" i="53"/>
  <c r="Q157" i="53"/>
  <c r="Q66" i="53" s="1"/>
  <c r="Q67" i="53" s="1"/>
  <c r="P157" i="53"/>
  <c r="P66" i="53" s="1"/>
  <c r="P67" i="53" s="1"/>
  <c r="O157" i="53"/>
  <c r="L157" i="53"/>
  <c r="K157" i="53"/>
  <c r="J157" i="53"/>
  <c r="R156" i="53"/>
  <c r="R155" i="53"/>
  <c r="R154" i="53"/>
  <c r="R153" i="53"/>
  <c r="R152" i="53"/>
  <c r="R151" i="53"/>
  <c r="R150" i="53"/>
  <c r="R149" i="53"/>
  <c r="R148" i="53"/>
  <c r="R147" i="53"/>
  <c r="R146" i="53"/>
  <c r="R145" i="53"/>
  <c r="R144" i="53"/>
  <c r="R143" i="53"/>
  <c r="R142" i="53"/>
  <c r="R141" i="53"/>
  <c r="R140"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R84" i="53"/>
  <c r="Q84" i="53"/>
  <c r="N84" i="53"/>
  <c r="L84" i="53"/>
  <c r="J84" i="53"/>
  <c r="F84" i="53"/>
  <c r="E84" i="53"/>
  <c r="D84" i="53"/>
  <c r="A84" i="53"/>
  <c r="L67" i="53"/>
  <c r="K67" i="53"/>
  <c r="R3" i="53"/>
  <c r="Q3" i="53"/>
  <c r="L3" i="53"/>
  <c r="J3" i="53"/>
  <c r="E3" i="53"/>
  <c r="D3" i="53"/>
  <c r="A2" i="53"/>
  <c r="O192" i="52"/>
  <c r="I192" i="52"/>
  <c r="E192" i="52"/>
  <c r="A192" i="52"/>
  <c r="O125" i="52"/>
  <c r="I125" i="52"/>
  <c r="E125" i="52"/>
  <c r="A125" i="52"/>
  <c r="O62" i="52"/>
  <c r="I62" i="52"/>
  <c r="E62" i="52"/>
  <c r="A62" i="52"/>
  <c r="P3" i="52"/>
  <c r="O3" i="52"/>
  <c r="G3" i="52"/>
  <c r="E3" i="52"/>
  <c r="I2" i="52"/>
  <c r="A2" i="52"/>
  <c r="Q76" i="51"/>
  <c r="G70" i="51"/>
  <c r="G71" i="51" s="1"/>
  <c r="G72" i="51" s="1"/>
  <c r="G73" i="51" s="1"/>
  <c r="Q69" i="51"/>
  <c r="Q62" i="51"/>
  <c r="L59" i="51"/>
  <c r="L73" i="51" s="1"/>
  <c r="F58" i="51"/>
  <c r="E58" i="51"/>
  <c r="G55" i="51"/>
  <c r="G56" i="51" s="1"/>
  <c r="G57" i="51" s="1"/>
  <c r="G58" i="51" s="1"/>
  <c r="G59" i="51" s="1"/>
  <c r="G60" i="51" s="1"/>
  <c r="G61" i="51" s="1"/>
  <c r="G62" i="51" s="1"/>
  <c r="Q53" i="51"/>
  <c r="Q54" i="51" s="1"/>
  <c r="F48" i="51"/>
  <c r="E48" i="51"/>
  <c r="F41" i="51"/>
  <c r="E41" i="51"/>
  <c r="G38" i="51"/>
  <c r="G39" i="51" s="1"/>
  <c r="G40" i="51" s="1"/>
  <c r="G41" i="51" s="1"/>
  <c r="G42" i="51" s="1"/>
  <c r="G43" i="51" s="1"/>
  <c r="L32" i="51"/>
  <c r="K32" i="51"/>
  <c r="G32" i="51"/>
  <c r="G33" i="51" s="1"/>
  <c r="G34" i="51" s="1"/>
  <c r="G35" i="51" s="1"/>
  <c r="F28" i="51"/>
  <c r="P25" i="51"/>
  <c r="L25" i="51"/>
  <c r="K25" i="51"/>
  <c r="G25" i="51"/>
  <c r="G26" i="51" s="1"/>
  <c r="G27" i="51" s="1"/>
  <c r="G28" i="51" s="1"/>
  <c r="G29" i="51" s="1"/>
  <c r="F21" i="51"/>
  <c r="W19" i="51"/>
  <c r="W22" i="51" s="1"/>
  <c r="L15" i="51"/>
  <c r="K15" i="51"/>
  <c r="G9" i="51"/>
  <c r="G10" i="51" s="1"/>
  <c r="G11" i="51" s="1"/>
  <c r="G12" i="51" s="1"/>
  <c r="G13" i="51" s="1"/>
  <c r="G14" i="51" s="1"/>
  <c r="G15" i="51" s="1"/>
  <c r="G16" i="51" s="1"/>
  <c r="G17" i="51" s="1"/>
  <c r="G18" i="51" s="1"/>
  <c r="G19" i="51" s="1"/>
  <c r="G20" i="51" s="1"/>
  <c r="G21" i="51" s="1"/>
  <c r="W3" i="51"/>
  <c r="V3" i="51"/>
  <c r="Q3" i="51"/>
  <c r="P3" i="51"/>
  <c r="L3" i="51"/>
  <c r="K3" i="51"/>
  <c r="F3" i="51"/>
  <c r="E3" i="51"/>
  <c r="R2" i="51"/>
  <c r="M2" i="51"/>
  <c r="G2" i="51"/>
  <c r="A2" i="51"/>
  <c r="G122" i="47"/>
  <c r="F122" i="47"/>
  <c r="F60" i="47" s="1"/>
  <c r="E122" i="47"/>
  <c r="E60" i="47" s="1"/>
  <c r="G71" i="47"/>
  <c r="A71" i="47"/>
  <c r="G3" i="47"/>
  <c r="F3" i="47"/>
  <c r="A2" i="47"/>
  <c r="F119" i="43"/>
  <c r="E119" i="43"/>
  <c r="C119" i="43"/>
  <c r="G118" i="43"/>
  <c r="G117"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G65" i="43"/>
  <c r="F65" i="43"/>
  <c r="A65" i="43"/>
  <c r="C59" i="43"/>
  <c r="G3" i="43"/>
  <c r="F3" i="43"/>
  <c r="A2" i="43"/>
  <c r="E57" i="38"/>
  <c r="E3" i="38"/>
  <c r="D3" i="38"/>
  <c r="A2" i="38"/>
  <c r="F126" i="33"/>
  <c r="D126" i="33"/>
  <c r="C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69" i="33"/>
  <c r="F69" i="33"/>
  <c r="A69" i="33"/>
  <c r="F63" i="33"/>
  <c r="C63" i="33"/>
  <c r="G3" i="33"/>
  <c r="F3" i="33"/>
  <c r="A2" i="33"/>
  <c r="D66" i="32"/>
  <c r="G74" i="32"/>
  <c r="F74" i="32"/>
  <c r="A74" i="32"/>
  <c r="G3" i="32"/>
  <c r="F3" i="32"/>
  <c r="A2" i="32"/>
  <c r="G64" i="31"/>
  <c r="F64" i="31"/>
  <c r="D64" i="31"/>
  <c r="C64" i="31"/>
  <c r="G29" i="31"/>
  <c r="F29" i="31"/>
  <c r="D29" i="31"/>
  <c r="C29" i="31"/>
  <c r="G3" i="31"/>
  <c r="E3" i="31"/>
  <c r="A2" i="31"/>
  <c r="M70" i="30"/>
  <c r="L70" i="30"/>
  <c r="F70" i="30"/>
  <c r="E70" i="30"/>
  <c r="G69" i="30"/>
  <c r="A69" i="30"/>
  <c r="M3" i="30"/>
  <c r="L3" i="30"/>
  <c r="F3" i="30"/>
  <c r="E3" i="30"/>
  <c r="G2" i="30"/>
  <c r="A2" i="30"/>
  <c r="E38" i="29"/>
  <c r="F3" i="29"/>
  <c r="E3" i="29"/>
  <c r="A2" i="29"/>
  <c r="G62" i="26"/>
  <c r="F62" i="26"/>
  <c r="A62" i="26"/>
  <c r="H55" i="26"/>
  <c r="G55" i="26"/>
  <c r="E53" i="26"/>
  <c r="E50" i="26"/>
  <c r="E47" i="26"/>
  <c r="E46" i="26"/>
  <c r="E40" i="26"/>
  <c r="E29" i="26"/>
  <c r="E28" i="26"/>
  <c r="G3" i="26"/>
  <c r="F3" i="26"/>
  <c r="B2" i="26"/>
  <c r="G245" i="23"/>
  <c r="F245" i="23"/>
  <c r="B245" i="23"/>
  <c r="G184" i="23"/>
  <c r="F184" i="23"/>
  <c r="B184" i="23"/>
  <c r="B123" i="23"/>
  <c r="G62" i="23"/>
  <c r="F62" i="23"/>
  <c r="B62" i="23"/>
  <c r="G3" i="23"/>
  <c r="F3" i="23"/>
  <c r="B2" i="23"/>
  <c r="I142" i="20"/>
  <c r="I136" i="20"/>
  <c r="H138" i="20"/>
  <c r="G138" i="20"/>
  <c r="E138" i="20"/>
  <c r="I123" i="20"/>
  <c r="C555" i="75" s="1"/>
  <c r="H123" i="20"/>
  <c r="G123" i="20"/>
  <c r="F123" i="20"/>
  <c r="E123" i="20"/>
  <c r="D123" i="20"/>
  <c r="H114" i="20"/>
  <c r="G114" i="20"/>
  <c r="F114" i="20"/>
  <c r="E114" i="20"/>
  <c r="D114" i="20"/>
  <c r="G97" i="20"/>
  <c r="D97" i="20"/>
  <c r="H83" i="20"/>
  <c r="G83" i="20"/>
  <c r="F83" i="20"/>
  <c r="E83" i="20"/>
  <c r="D83" i="20"/>
  <c r="I82" i="20"/>
  <c r="I81" i="20"/>
  <c r="I80" i="20"/>
  <c r="I75" i="20"/>
  <c r="H75" i="20"/>
  <c r="E75" i="20"/>
  <c r="D75" i="20"/>
  <c r="F74" i="20"/>
  <c r="A74" i="20"/>
  <c r="I67" i="20"/>
  <c r="I66" i="20"/>
  <c r="I65" i="20"/>
  <c r="I64" i="20"/>
  <c r="I63" i="20"/>
  <c r="H61" i="20"/>
  <c r="G61" i="20"/>
  <c r="F61" i="20"/>
  <c r="E61" i="20"/>
  <c r="D61" i="20"/>
  <c r="I60" i="20"/>
  <c r="I59" i="20"/>
  <c r="I58" i="20"/>
  <c r="I57" i="20"/>
  <c r="I56" i="20"/>
  <c r="I55" i="20"/>
  <c r="I54" i="20"/>
  <c r="I53" i="20"/>
  <c r="G51" i="20"/>
  <c r="F51" i="20"/>
  <c r="E51" i="20"/>
  <c r="D51" i="20"/>
  <c r="I50" i="20"/>
  <c r="I49" i="20"/>
  <c r="I48" i="20"/>
  <c r="I47" i="20"/>
  <c r="I46" i="20"/>
  <c r="I45" i="20"/>
  <c r="I44" i="20"/>
  <c r="G42" i="20"/>
  <c r="F42" i="20"/>
  <c r="E42" i="20"/>
  <c r="D42" i="20"/>
  <c r="I41" i="20"/>
  <c r="I40" i="20"/>
  <c r="I39" i="20"/>
  <c r="I38" i="20"/>
  <c r="I37" i="20"/>
  <c r="I36" i="20"/>
  <c r="I35" i="20"/>
  <c r="I34" i="20"/>
  <c r="H31" i="20"/>
  <c r="G31" i="20"/>
  <c r="F31" i="20"/>
  <c r="E31" i="20"/>
  <c r="D31" i="20"/>
  <c r="I30" i="20"/>
  <c r="I29" i="20"/>
  <c r="I28" i="20"/>
  <c r="I3" i="20"/>
  <c r="H3" i="20"/>
  <c r="E3" i="20"/>
  <c r="D3" i="20"/>
  <c r="F2" i="20"/>
  <c r="A2" i="20"/>
  <c r="K56" i="78"/>
  <c r="K55" i="78"/>
  <c r="K54" i="78"/>
  <c r="K53" i="78"/>
  <c r="K52" i="78"/>
  <c r="K51" i="78"/>
  <c r="K50" i="78"/>
  <c r="K49" i="78"/>
  <c r="K48" i="78"/>
  <c r="K47" i="78"/>
  <c r="K46" i="78"/>
  <c r="K45" i="78"/>
  <c r="K44" i="78"/>
  <c r="K43" i="78"/>
  <c r="K42" i="78"/>
  <c r="K41" i="78"/>
  <c r="K40" i="78"/>
  <c r="K39" i="78"/>
  <c r="K38" i="78"/>
  <c r="K37" i="78"/>
  <c r="K36" i="78"/>
  <c r="K35" i="78"/>
  <c r="K34" i="78"/>
  <c r="K33" i="78"/>
  <c r="K32" i="78"/>
  <c r="K31" i="78"/>
  <c r="K30" i="78"/>
  <c r="K29" i="78"/>
  <c r="K28" i="78"/>
  <c r="H67" i="17"/>
  <c r="G67" i="17"/>
  <c r="B66" i="17"/>
  <c r="H3" i="17"/>
  <c r="E4" i="78" s="1"/>
  <c r="J4" i="78" s="1"/>
  <c r="G3" i="17"/>
  <c r="D4" i="78" s="1"/>
  <c r="I4" i="78" s="1"/>
  <c r="B2" i="17"/>
  <c r="A3" i="78" s="1"/>
  <c r="G3" i="78" s="1"/>
  <c r="E68" i="16"/>
  <c r="D68" i="16"/>
  <c r="B67" i="16"/>
  <c r="E3" i="16"/>
  <c r="D3" i="16"/>
  <c r="B2" i="16"/>
  <c r="V49" i="14"/>
  <c r="U49" i="14"/>
  <c r="T49" i="14"/>
  <c r="S49" i="14"/>
  <c r="Q49" i="14"/>
  <c r="AD3" i="14"/>
  <c r="AC3" i="14"/>
  <c r="V3" i="14"/>
  <c r="U3" i="14"/>
  <c r="N3" i="14"/>
  <c r="M3" i="14"/>
  <c r="H3" i="14"/>
  <c r="G3" i="14"/>
  <c r="X2" i="14"/>
  <c r="P2" i="14"/>
  <c r="I2" i="14"/>
  <c r="B2" i="14"/>
  <c r="H133" i="13"/>
  <c r="G133" i="13"/>
  <c r="B132" i="13"/>
  <c r="H73" i="13"/>
  <c r="G73" i="13"/>
  <c r="B72" i="13"/>
  <c r="H3" i="13"/>
  <c r="G3" i="13"/>
  <c r="B2" i="13"/>
  <c r="E3" i="6"/>
  <c r="D3" i="6"/>
  <c r="B2" i="6"/>
  <c r="P118" i="64"/>
  <c r="M118" i="64"/>
  <c r="J118" i="64"/>
  <c r="G118" i="64"/>
  <c r="D118" i="64"/>
  <c r="P101" i="64"/>
  <c r="M101" i="64"/>
  <c r="J101" i="64"/>
  <c r="G101" i="64"/>
  <c r="D101" i="64"/>
  <c r="P55" i="64"/>
  <c r="M55" i="64"/>
  <c r="J55" i="64"/>
  <c r="J38" i="64"/>
  <c r="G55" i="64"/>
  <c r="G38" i="64"/>
  <c r="D55" i="64"/>
  <c r="D38" i="64"/>
  <c r="J60" i="88"/>
  <c r="I60" i="88"/>
  <c r="H60" i="88"/>
  <c r="G60" i="88"/>
  <c r="F60" i="88"/>
  <c r="E60" i="88"/>
  <c r="D60" i="88"/>
  <c r="C60" i="88"/>
  <c r="R60" i="87"/>
  <c r="T60" i="87"/>
  <c r="S60" i="87"/>
  <c r="P60" i="87"/>
  <c r="O60" i="87"/>
  <c r="N60" i="87"/>
  <c r="M60" i="87"/>
  <c r="L60" i="87"/>
  <c r="K60" i="87"/>
  <c r="J60" i="87"/>
  <c r="I60" i="87"/>
  <c r="H60" i="87"/>
  <c r="G60" i="87"/>
  <c r="F60" i="87"/>
  <c r="E60" i="87"/>
  <c r="D60" i="87"/>
  <c r="C60" i="87"/>
  <c r="C64" i="82"/>
  <c r="Q61" i="69"/>
  <c r="L38" i="65"/>
  <c r="J38" i="65"/>
  <c r="E38" i="65"/>
  <c r="P38" i="64"/>
  <c r="M38" i="64"/>
  <c r="K38" i="85"/>
  <c r="J38" i="85"/>
  <c r="H38" i="85"/>
  <c r="G38" i="85"/>
  <c r="F38" i="85"/>
  <c r="C38" i="85"/>
  <c r="K34" i="85"/>
  <c r="J34" i="85"/>
  <c r="H34" i="85"/>
  <c r="G34" i="85"/>
  <c r="F34" i="85"/>
  <c r="C34" i="85"/>
  <c r="K30" i="85"/>
  <c r="J30" i="85"/>
  <c r="H30" i="85"/>
  <c r="G30" i="85"/>
  <c r="F30" i="85"/>
  <c r="C30" i="85"/>
  <c r="K26" i="85"/>
  <c r="J26" i="85"/>
  <c r="H26" i="85"/>
  <c r="G26" i="85"/>
  <c r="F26" i="85"/>
  <c r="C26" i="85"/>
  <c r="K37" i="84"/>
  <c r="J37" i="84"/>
  <c r="K33" i="84"/>
  <c r="J33" i="84"/>
  <c r="K29" i="84"/>
  <c r="J29" i="84"/>
  <c r="K25" i="84"/>
  <c r="J25" i="84"/>
  <c r="F40" i="83"/>
  <c r="C40" i="83"/>
  <c r="F64" i="82"/>
  <c r="E64" i="82"/>
  <c r="D64" i="82"/>
  <c r="B2" i="7"/>
  <c r="G3" i="7"/>
  <c r="H3" i="7"/>
  <c r="B2" i="8"/>
  <c r="G3" i="8"/>
  <c r="H3" i="8"/>
  <c r="B2" i="9"/>
  <c r="E3" i="9"/>
  <c r="F3" i="9"/>
  <c r="E64" i="9"/>
  <c r="F64" i="9"/>
  <c r="B2" i="11"/>
  <c r="E3" i="11"/>
  <c r="F3" i="11"/>
  <c r="B60" i="11"/>
  <c r="E61" i="11"/>
  <c r="F61" i="11"/>
  <c r="B120" i="11"/>
  <c r="E120" i="11"/>
  <c r="F120" i="11"/>
  <c r="B2" i="12"/>
  <c r="G3" i="12"/>
  <c r="H3" i="12"/>
  <c r="B55" i="12"/>
  <c r="G56" i="12"/>
  <c r="H56" i="12"/>
  <c r="B122" i="12"/>
  <c r="G123" i="12"/>
  <c r="H123" i="12"/>
  <c r="A170" i="12"/>
  <c r="B173" i="12"/>
  <c r="G174" i="12"/>
  <c r="H174" i="12"/>
  <c r="A222" i="12"/>
  <c r="B2" i="15"/>
  <c r="F3" i="15"/>
  <c r="G3" i="15"/>
  <c r="B66" i="15"/>
  <c r="F67" i="15"/>
  <c r="G67" i="15"/>
  <c r="G82" i="15"/>
  <c r="G92" i="15" s="1"/>
  <c r="C274" i="75" s="1"/>
  <c r="B2" i="18"/>
  <c r="F2" i="18"/>
  <c r="D3" i="18"/>
  <c r="E3" i="18"/>
  <c r="I3" i="18"/>
  <c r="J3" i="18"/>
  <c r="F31" i="18"/>
  <c r="G31" i="18"/>
  <c r="H31" i="18"/>
  <c r="I31" i="18"/>
  <c r="J31" i="18"/>
  <c r="D34" i="18"/>
  <c r="F35" i="18"/>
  <c r="G35" i="18"/>
  <c r="H35" i="18"/>
  <c r="I35" i="18"/>
  <c r="J35" i="18"/>
  <c r="D37" i="18"/>
  <c r="D38" i="18"/>
  <c r="E39" i="18"/>
  <c r="F39" i="18"/>
  <c r="G39" i="18"/>
  <c r="H39" i="18"/>
  <c r="I39" i="18"/>
  <c r="J39" i="18"/>
  <c r="D41" i="18"/>
  <c r="B2" i="19"/>
  <c r="F2" i="19"/>
  <c r="D3" i="19"/>
  <c r="E3" i="19"/>
  <c r="H3" i="19"/>
  <c r="I3" i="19"/>
  <c r="H16" i="19"/>
  <c r="H17" i="19"/>
  <c r="H18" i="19"/>
  <c r="H19" i="19"/>
  <c r="H20" i="19"/>
  <c r="D21" i="19"/>
  <c r="H23" i="19"/>
  <c r="H24" i="19"/>
  <c r="D25" i="19"/>
  <c r="H26" i="19"/>
  <c r="H27" i="19"/>
  <c r="H28" i="19"/>
  <c r="H34" i="19"/>
  <c r="H35" i="19"/>
  <c r="H36" i="19"/>
  <c r="H37" i="19"/>
  <c r="D38" i="19"/>
  <c r="A2" i="21"/>
  <c r="D3" i="21"/>
  <c r="F3" i="21"/>
  <c r="A2" i="22"/>
  <c r="D3" i="22"/>
  <c r="E3" i="22"/>
  <c r="E61" i="22"/>
  <c r="A2" i="24"/>
  <c r="E3" i="24"/>
  <c r="F3" i="24"/>
  <c r="F67" i="24"/>
  <c r="A2" i="27"/>
  <c r="E3" i="27"/>
  <c r="F3" i="27"/>
  <c r="G22" i="27"/>
  <c r="G25" i="27"/>
  <c r="A66" i="27"/>
  <c r="F66" i="27"/>
  <c r="G66" i="27"/>
  <c r="G2" i="28"/>
  <c r="E3" i="28"/>
  <c r="K3" i="28"/>
  <c r="L3" i="28"/>
  <c r="F62" i="28"/>
  <c r="L62" i="28"/>
  <c r="A66" i="28"/>
  <c r="F66" i="28"/>
  <c r="G66" i="28"/>
  <c r="L66" i="28"/>
  <c r="A2" i="34"/>
  <c r="E3" i="34"/>
  <c r="F3" i="34"/>
  <c r="A13" i="34"/>
  <c r="A14" i="34" s="1"/>
  <c r="A15" i="34" s="1"/>
  <c r="A16" i="34" s="1"/>
  <c r="A17" i="34" s="1"/>
  <c r="A18" i="34" s="1"/>
  <c r="A19" i="34" s="1"/>
  <c r="A20" i="34" s="1"/>
  <c r="A21" i="34" s="1"/>
  <c r="A22" i="34" s="1"/>
  <c r="A23" i="34" s="1"/>
  <c r="A24" i="34" s="1"/>
  <c r="A25" i="34" s="1"/>
  <c r="A26" i="34" s="1"/>
  <c r="A27" i="34" s="1"/>
  <c r="A28" i="34" s="1"/>
  <c r="A29" i="34" s="1"/>
  <c r="F27" i="34"/>
  <c r="A67" i="34"/>
  <c r="E67" i="34"/>
  <c r="F67" i="34"/>
  <c r="A2" i="35"/>
  <c r="F2" i="35"/>
  <c r="D3" i="35"/>
  <c r="E3" i="35"/>
  <c r="J3" i="35"/>
  <c r="L3" i="35"/>
  <c r="C40" i="35"/>
  <c r="I40" i="35"/>
  <c r="J40" i="35"/>
  <c r="K40" i="35"/>
  <c r="L40" i="35"/>
  <c r="C61" i="35"/>
  <c r="G61" i="35"/>
  <c r="H61" i="35"/>
  <c r="I61" i="35"/>
  <c r="J61" i="35"/>
  <c r="K61" i="35"/>
  <c r="L61" i="35"/>
  <c r="F64" i="35"/>
  <c r="A2" i="37"/>
  <c r="E3" i="37"/>
  <c r="F3" i="37"/>
  <c r="F26" i="37"/>
  <c r="F30" i="37"/>
  <c r="F35" i="37"/>
  <c r="A2" i="39"/>
  <c r="F2" i="39"/>
  <c r="D3" i="39"/>
  <c r="E3" i="39"/>
  <c r="I3" i="39"/>
  <c r="J3" i="39"/>
  <c r="D51" i="39"/>
  <c r="E51" i="39"/>
  <c r="J51" i="39"/>
  <c r="D59" i="39"/>
  <c r="E59" i="39"/>
  <c r="J59" i="39"/>
  <c r="K59" i="39"/>
  <c r="F66" i="39"/>
  <c r="A74" i="39"/>
  <c r="D74" i="39"/>
  <c r="E74" i="39"/>
  <c r="F74" i="39"/>
  <c r="I74" i="39"/>
  <c r="J74" i="39"/>
  <c r="D92" i="39"/>
  <c r="D62" i="39" s="1"/>
  <c r="E92" i="39"/>
  <c r="E62" i="39" s="1"/>
  <c r="J92" i="39"/>
  <c r="K92" i="39"/>
  <c r="K62" i="39" s="1"/>
  <c r="D129" i="39"/>
  <c r="D63" i="39" s="1"/>
  <c r="E129" i="39"/>
  <c r="E63" i="39" s="1"/>
  <c r="J129" i="39"/>
  <c r="K63" i="39"/>
  <c r="A133" i="39"/>
  <c r="F133" i="39"/>
  <c r="D135" i="39"/>
  <c r="E135" i="39"/>
  <c r="F135" i="39"/>
  <c r="I135" i="39"/>
  <c r="J135" i="39"/>
  <c r="F137" i="39"/>
  <c r="D153" i="39"/>
  <c r="E153" i="39"/>
  <c r="J153" i="39"/>
  <c r="K153" i="39"/>
  <c r="D190" i="39"/>
  <c r="E190" i="39"/>
  <c r="J190" i="39"/>
  <c r="K190" i="39"/>
  <c r="A194" i="39"/>
  <c r="F194" i="39"/>
  <c r="A2" i="40"/>
  <c r="E3" i="40"/>
  <c r="F3" i="40"/>
  <c r="A72" i="40"/>
  <c r="E72" i="40"/>
  <c r="F72" i="40"/>
  <c r="A2" i="41"/>
  <c r="E2" i="41"/>
  <c r="F2" i="41"/>
  <c r="H2" i="41"/>
  <c r="L2" i="41"/>
  <c r="M2" i="41"/>
  <c r="H65" i="41"/>
  <c r="A68" i="41"/>
  <c r="E69" i="41"/>
  <c r="F69" i="41"/>
  <c r="D81" i="41"/>
  <c r="D119" i="41" s="1"/>
  <c r="E81" i="41"/>
  <c r="E119" i="41" s="1"/>
  <c r="F81" i="41"/>
  <c r="F119" i="41" s="1"/>
  <c r="G81" i="41"/>
  <c r="G119" i="41" s="1"/>
  <c r="A121" i="41"/>
  <c r="A2" i="42"/>
  <c r="I2" i="42"/>
  <c r="H3" i="42"/>
  <c r="L3" i="42"/>
  <c r="M3" i="42"/>
  <c r="C25" i="42"/>
  <c r="E25" i="42"/>
  <c r="E61" i="42" s="1"/>
  <c r="G25" i="42"/>
  <c r="H25" i="42"/>
  <c r="C37" i="42"/>
  <c r="E37" i="42"/>
  <c r="G37" i="42"/>
  <c r="H37" i="42"/>
  <c r="C49" i="42"/>
  <c r="E49" i="42"/>
  <c r="G49" i="42"/>
  <c r="H49" i="42"/>
  <c r="C60" i="42"/>
  <c r="E60" i="42"/>
  <c r="G60" i="42"/>
  <c r="H60" i="42"/>
  <c r="I63" i="42"/>
  <c r="A71" i="42"/>
  <c r="I71" i="42"/>
  <c r="F72" i="42"/>
  <c r="H72" i="42"/>
  <c r="L72" i="42"/>
  <c r="M72" i="42"/>
  <c r="I84" i="42"/>
  <c r="I85" i="42"/>
  <c r="I86" i="42"/>
  <c r="I87" i="42"/>
  <c r="I88" i="42"/>
  <c r="I89" i="42"/>
  <c r="I90" i="42"/>
  <c r="I91" i="42"/>
  <c r="I92" i="42"/>
  <c r="I93" i="42"/>
  <c r="C94" i="42"/>
  <c r="E94" i="42"/>
  <c r="G94" i="42"/>
  <c r="H94" i="42"/>
  <c r="I96" i="42"/>
  <c r="I97" i="42"/>
  <c r="I98" i="42"/>
  <c r="I99" i="42"/>
  <c r="I100" i="42"/>
  <c r="I101" i="42"/>
  <c r="I102" i="42"/>
  <c r="I103" i="42"/>
  <c r="I104" i="42"/>
  <c r="I105" i="42"/>
  <c r="C106" i="42"/>
  <c r="E106" i="42"/>
  <c r="G106" i="42"/>
  <c r="H106" i="42"/>
  <c r="I108" i="42"/>
  <c r="I109" i="42"/>
  <c r="I110" i="42"/>
  <c r="I111" i="42"/>
  <c r="I112" i="42"/>
  <c r="I113" i="42"/>
  <c r="I114" i="42"/>
  <c r="I115" i="42"/>
  <c r="I116" i="42"/>
  <c r="I117" i="42"/>
  <c r="C118" i="42"/>
  <c r="E118" i="42"/>
  <c r="G118" i="42"/>
  <c r="H118" i="42"/>
  <c r="I120" i="42"/>
  <c r="I121" i="42"/>
  <c r="I122" i="42"/>
  <c r="I123" i="42"/>
  <c r="I124" i="42"/>
  <c r="I125" i="42"/>
  <c r="I126" i="42"/>
  <c r="I127" i="42"/>
  <c r="I128" i="42"/>
  <c r="C129" i="42"/>
  <c r="E129" i="42"/>
  <c r="G129" i="42"/>
  <c r="H129" i="42"/>
  <c r="I132" i="42"/>
  <c r="A2" i="44"/>
  <c r="F2" i="44"/>
  <c r="D3" i="44"/>
  <c r="E3" i="44"/>
  <c r="J3" i="44"/>
  <c r="L3" i="44"/>
  <c r="L15" i="44"/>
  <c r="L16" i="44"/>
  <c r="L17" i="44"/>
  <c r="L18" i="44"/>
  <c r="L19" i="44"/>
  <c r="C20" i="44"/>
  <c r="D20" i="44"/>
  <c r="E20" i="44"/>
  <c r="F20" i="44"/>
  <c r="G20" i="44"/>
  <c r="I20" i="44"/>
  <c r="K20" i="44"/>
  <c r="L22" i="44"/>
  <c r="L23" i="44"/>
  <c r="L24" i="44"/>
  <c r="L25" i="44"/>
  <c r="L26" i="44"/>
  <c r="C27" i="44"/>
  <c r="D27" i="44"/>
  <c r="E27" i="44"/>
  <c r="F27" i="44"/>
  <c r="G27" i="44"/>
  <c r="I27" i="44"/>
  <c r="K27" i="44"/>
  <c r="L28" i="44"/>
  <c r="L32" i="44"/>
  <c r="L33" i="44"/>
  <c r="L34" i="44"/>
  <c r="A2" i="45"/>
  <c r="G2" i="45"/>
  <c r="E3" i="45"/>
  <c r="F3" i="45"/>
  <c r="K3" i="45"/>
  <c r="M3" i="45"/>
  <c r="G26" i="45"/>
  <c r="H26" i="45"/>
  <c r="A64" i="45"/>
  <c r="F64" i="45"/>
  <c r="G64" i="45"/>
  <c r="A2" i="46"/>
  <c r="G2" i="46"/>
  <c r="E3" i="46"/>
  <c r="F3" i="46"/>
  <c r="K3" i="46"/>
  <c r="M3" i="46"/>
  <c r="M23" i="46"/>
  <c r="D23" i="46"/>
  <c r="E23" i="46"/>
  <c r="F23" i="46"/>
  <c r="G23" i="46"/>
  <c r="H23" i="46"/>
  <c r="J23" i="46"/>
  <c r="L23" i="46"/>
  <c r="L33" i="46" s="1"/>
  <c r="D31" i="46"/>
  <c r="E31" i="46"/>
  <c r="F31" i="46"/>
  <c r="G31" i="46"/>
  <c r="H31" i="46"/>
  <c r="J31" i="46"/>
  <c r="A66" i="46"/>
  <c r="F66" i="46"/>
  <c r="G66" i="46"/>
  <c r="M66" i="46"/>
  <c r="M76" i="46"/>
  <c r="M77" i="46"/>
  <c r="M78" i="46"/>
  <c r="M79" i="46"/>
  <c r="M80" i="46"/>
  <c r="M81" i="46"/>
  <c r="M82" i="46"/>
  <c r="M83" i="46"/>
  <c r="M84" i="46"/>
  <c r="M85" i="46"/>
  <c r="M86" i="46"/>
  <c r="M87" i="46"/>
  <c r="M88" i="46"/>
  <c r="M89" i="46"/>
  <c r="M90" i="46"/>
  <c r="M91" i="46"/>
  <c r="M92" i="46"/>
  <c r="M93" i="46"/>
  <c r="M94" i="46"/>
  <c r="M95" i="46"/>
  <c r="M96" i="46"/>
  <c r="D97" i="46"/>
  <c r="E97" i="46"/>
  <c r="F97" i="46"/>
  <c r="G97" i="46"/>
  <c r="H97" i="46"/>
  <c r="J97" i="46"/>
  <c r="L97" i="46"/>
  <c r="M99" i="46"/>
  <c r="M100" i="46"/>
  <c r="M101" i="46"/>
  <c r="M102" i="46"/>
  <c r="M103" i="46"/>
  <c r="M104" i="46"/>
  <c r="M105" i="46"/>
  <c r="M106" i="46"/>
  <c r="M107" i="46"/>
  <c r="M108" i="46"/>
  <c r="M109" i="46"/>
  <c r="M110" i="46"/>
  <c r="M111" i="46"/>
  <c r="M112" i="46"/>
  <c r="M113" i="46"/>
  <c r="M114" i="46"/>
  <c r="M115" i="46"/>
  <c r="D116" i="46"/>
  <c r="E116" i="46"/>
  <c r="F116" i="46"/>
  <c r="G116" i="46"/>
  <c r="H116" i="46"/>
  <c r="J116" i="46"/>
  <c r="L116" i="46"/>
  <c r="M118" i="46"/>
  <c r="M119" i="46"/>
  <c r="M120" i="46"/>
  <c r="M121" i="46"/>
  <c r="M122" i="46"/>
  <c r="M123" i="46"/>
  <c r="M124" i="46"/>
  <c r="D125" i="46"/>
  <c r="E125" i="46"/>
  <c r="F125" i="46"/>
  <c r="G125" i="46"/>
  <c r="H125" i="46"/>
  <c r="J125" i="46"/>
  <c r="L125" i="46"/>
  <c r="A128" i="46"/>
  <c r="G128" i="46"/>
  <c r="M128" i="46"/>
  <c r="M138" i="46"/>
  <c r="M139" i="46"/>
  <c r="M140" i="46"/>
  <c r="M141" i="46"/>
  <c r="M142" i="46"/>
  <c r="M143" i="46"/>
  <c r="M144" i="46"/>
  <c r="M145" i="46"/>
  <c r="M146" i="46"/>
  <c r="M147" i="46"/>
  <c r="M148" i="46"/>
  <c r="M149" i="46"/>
  <c r="M150" i="46"/>
  <c r="M151" i="46"/>
  <c r="M152" i="46"/>
  <c r="M153" i="46"/>
  <c r="M154" i="46"/>
  <c r="M155" i="46"/>
  <c r="M156" i="46"/>
  <c r="M157" i="46"/>
  <c r="M158" i="46"/>
  <c r="M159" i="46"/>
  <c r="M160" i="46"/>
  <c r="M161" i="46"/>
  <c r="M162" i="46"/>
  <c r="M163" i="46"/>
  <c r="M164" i="46"/>
  <c r="M165" i="46"/>
  <c r="M166" i="46"/>
  <c r="M167" i="46"/>
  <c r="M168" i="46"/>
  <c r="M169" i="46"/>
  <c r="M170" i="46"/>
  <c r="M171" i="46"/>
  <c r="M172" i="46"/>
  <c r="M173" i="46"/>
  <c r="M174" i="46"/>
  <c r="M175" i="46"/>
  <c r="M176" i="46"/>
  <c r="M177" i="46"/>
  <c r="M178" i="46"/>
  <c r="M179" i="46"/>
  <c r="M180" i="46"/>
  <c r="M181" i="46"/>
  <c r="M182" i="46"/>
  <c r="M183" i="46"/>
  <c r="M184" i="46"/>
  <c r="M185" i="46"/>
  <c r="M186" i="46"/>
  <c r="A2" i="50"/>
  <c r="I2" i="50"/>
  <c r="F3" i="50"/>
  <c r="G3" i="50"/>
  <c r="L3" i="50"/>
  <c r="N3" i="50"/>
  <c r="N43" i="50"/>
  <c r="N44" i="50"/>
  <c r="N45" i="50"/>
  <c r="N46" i="50"/>
  <c r="N47" i="50"/>
  <c r="N48" i="50"/>
  <c r="I56" i="50"/>
  <c r="A63" i="50"/>
  <c r="F63" i="50"/>
  <c r="G63" i="50"/>
  <c r="I63" i="50"/>
  <c r="L63" i="50"/>
  <c r="N63"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I121" i="50"/>
  <c r="J121" i="50"/>
  <c r="K121" i="50"/>
  <c r="M121" i="50"/>
  <c r="A2" i="57"/>
  <c r="F3" i="57"/>
  <c r="G3" i="57"/>
  <c r="A2" i="58"/>
  <c r="D3" i="58"/>
  <c r="E3" i="58"/>
  <c r="E33" i="58"/>
  <c r="A70" i="58"/>
  <c r="D70" i="58"/>
  <c r="E70" i="58"/>
  <c r="E82" i="58"/>
  <c r="E90" i="58"/>
  <c r="E127" i="58"/>
  <c r="A128" i="58"/>
  <c r="A130" i="58"/>
  <c r="D130" i="58"/>
  <c r="E130" i="58"/>
  <c r="E150" i="58"/>
  <c r="E161" i="58"/>
  <c r="A188" i="58"/>
  <c r="A2" i="59"/>
  <c r="G2" i="59"/>
  <c r="E3" i="59"/>
  <c r="F3" i="59"/>
  <c r="L3" i="59"/>
  <c r="M3" i="59"/>
  <c r="C70" i="59"/>
  <c r="D70" i="59"/>
  <c r="E70" i="59"/>
  <c r="F70" i="59"/>
  <c r="I70" i="59"/>
  <c r="J70" i="59"/>
  <c r="L70" i="59"/>
  <c r="M70" i="59"/>
  <c r="G71" i="59"/>
  <c r="A2" i="62"/>
  <c r="F3" i="62"/>
  <c r="H21" i="62"/>
  <c r="H22" i="62"/>
  <c r="C24" i="62"/>
  <c r="D24" i="62"/>
  <c r="E24" i="62"/>
  <c r="F24" i="62"/>
  <c r="A68" i="62"/>
  <c r="F69" i="62"/>
  <c r="E82" i="62"/>
  <c r="E97" i="62" s="1"/>
  <c r="A2" i="63"/>
  <c r="G3" i="63"/>
  <c r="H3" i="63"/>
  <c r="D20" i="63"/>
  <c r="D26" i="63"/>
  <c r="C63" i="63"/>
  <c r="D63" i="63"/>
  <c r="A2" i="64"/>
  <c r="I2" i="64"/>
  <c r="E3" i="64"/>
  <c r="G3" i="64"/>
  <c r="N3" i="64"/>
  <c r="P3" i="64"/>
  <c r="A75" i="64"/>
  <c r="E75" i="64"/>
  <c r="G75" i="64"/>
  <c r="I75" i="64"/>
  <c r="N75" i="64"/>
  <c r="P75" i="64"/>
  <c r="A2" i="65"/>
  <c r="H2" i="65"/>
  <c r="E3" i="65"/>
  <c r="F3" i="65"/>
  <c r="L3" i="65"/>
  <c r="M3" i="65"/>
  <c r="C52" i="65"/>
  <c r="E52" i="65"/>
  <c r="H52" i="65"/>
  <c r="J52" i="65"/>
  <c r="L52" i="65"/>
  <c r="A73" i="65"/>
  <c r="E73" i="65"/>
  <c r="F73" i="65"/>
  <c r="H73" i="65"/>
  <c r="L73" i="65"/>
  <c r="M73" i="65"/>
  <c r="A2" i="66"/>
  <c r="H2" i="66"/>
  <c r="E3" i="66"/>
  <c r="F3" i="66"/>
  <c r="L3" i="66"/>
  <c r="M3" i="66"/>
  <c r="A2" i="67"/>
  <c r="J2" i="67"/>
  <c r="G3" i="67"/>
  <c r="H3" i="67"/>
  <c r="N3" i="67"/>
  <c r="O3" i="67"/>
  <c r="A70" i="67"/>
  <c r="G70" i="67"/>
  <c r="H70" i="67"/>
  <c r="J70" i="67"/>
  <c r="N70" i="67"/>
  <c r="O70" i="67"/>
  <c r="A2" i="69"/>
  <c r="J2" i="69"/>
  <c r="G3" i="69"/>
  <c r="H3" i="69"/>
  <c r="P3" i="69"/>
  <c r="R3" i="69"/>
  <c r="R18" i="69"/>
  <c r="R19" i="69"/>
  <c r="R20" i="69"/>
  <c r="R21" i="69"/>
  <c r="R22" i="69"/>
  <c r="R23" i="69"/>
  <c r="R24" i="69"/>
  <c r="R25" i="69"/>
  <c r="R26" i="69"/>
  <c r="R27" i="69"/>
  <c r="R28" i="69"/>
  <c r="R29" i="69"/>
  <c r="R30" i="69"/>
  <c r="R31" i="69"/>
  <c r="R32" i="69"/>
  <c r="R33" i="69"/>
  <c r="R34" i="69"/>
  <c r="R35" i="69"/>
  <c r="R36" i="69"/>
  <c r="R37" i="69"/>
  <c r="R38" i="69"/>
  <c r="R39" i="69"/>
  <c r="R40" i="69"/>
  <c r="R41" i="69"/>
  <c r="R42" i="69"/>
  <c r="R43" i="69"/>
  <c r="R44" i="69"/>
  <c r="R45" i="69"/>
  <c r="R46" i="69"/>
  <c r="R47" i="69"/>
  <c r="R48" i="69"/>
  <c r="R49" i="69"/>
  <c r="R50" i="69"/>
  <c r="R51" i="69"/>
  <c r="R52" i="69"/>
  <c r="R53" i="69"/>
  <c r="R54" i="69"/>
  <c r="R55" i="69"/>
  <c r="R56" i="69"/>
  <c r="R57" i="69"/>
  <c r="R58" i="69"/>
  <c r="R59" i="69"/>
  <c r="R60" i="69"/>
  <c r="D61" i="69"/>
  <c r="F61" i="69"/>
  <c r="G61" i="69"/>
  <c r="H61" i="69"/>
  <c r="N61" i="69"/>
  <c r="O61" i="69"/>
  <c r="P61" i="69"/>
  <c r="A2" i="71"/>
  <c r="E3" i="71"/>
  <c r="F3" i="71"/>
  <c r="A2" i="74"/>
  <c r="F3" i="74"/>
  <c r="G3" i="74"/>
  <c r="A71" i="74"/>
  <c r="G71" i="74"/>
  <c r="A7" i="75"/>
  <c r="A8" i="75"/>
  <c r="C16" i="75"/>
  <c r="C341" i="75" s="1"/>
  <c r="C266" i="75"/>
  <c r="C304" i="75"/>
  <c r="C305" i="75"/>
  <c r="C306" i="75"/>
  <c r="C309" i="75"/>
  <c r="C310" i="75"/>
  <c r="C311" i="75"/>
  <c r="C312" i="75"/>
  <c r="C320" i="75"/>
  <c r="C321" i="75"/>
  <c r="C322" i="75"/>
  <c r="C533" i="75"/>
  <c r="C499" i="75"/>
  <c r="C500" i="75"/>
  <c r="C501" i="75"/>
  <c r="C502" i="75"/>
  <c r="C557" i="75"/>
  <c r="C558" i="75"/>
  <c r="C563" i="75"/>
  <c r="C564" i="75"/>
  <c r="C565" i="75"/>
  <c r="C566" i="75"/>
  <c r="B13" i="3"/>
  <c r="B17" i="3"/>
  <c r="B19" i="3"/>
  <c r="A46" i="1"/>
  <c r="A6" i="1" s="1"/>
  <c r="A50" i="1"/>
  <c r="C61" i="42" l="1"/>
  <c r="G60" i="47"/>
  <c r="K64" i="39"/>
  <c r="M33" i="46"/>
  <c r="D35" i="18"/>
  <c r="G61" i="27"/>
  <c r="I100" i="97"/>
  <c r="J100" i="97" s="1"/>
  <c r="E55" i="26"/>
  <c r="N67" i="53"/>
  <c r="G66" i="32"/>
  <c r="R120" i="97"/>
  <c r="S120" i="97" s="1"/>
  <c r="F26" i="45"/>
  <c r="R38" i="97"/>
  <c r="S38" i="97" s="1"/>
  <c r="J26" i="45"/>
  <c r="R112" i="97"/>
  <c r="S112" i="97" s="1"/>
  <c r="R62" i="97"/>
  <c r="S62" i="97" s="1"/>
  <c r="R90" i="97"/>
  <c r="S90" i="97" s="1"/>
  <c r="J63" i="39"/>
  <c r="J62" i="39"/>
  <c r="C632" i="75"/>
  <c r="I51" i="20"/>
  <c r="C38" i="29"/>
  <c r="I42" i="20"/>
  <c r="C269" i="75"/>
  <c r="F63" i="47"/>
  <c r="D26" i="45"/>
  <c r="L26" i="45"/>
  <c r="J42" i="18"/>
  <c r="F42" i="62"/>
  <c r="E32" i="26"/>
  <c r="E42" i="62"/>
  <c r="D42" i="62"/>
  <c r="R100" i="97"/>
  <c r="S100" i="97" s="1"/>
  <c r="K29" i="44"/>
  <c r="L33" i="51"/>
  <c r="F33" i="46"/>
  <c r="I118" i="42"/>
  <c r="F98" i="61"/>
  <c r="E49" i="51"/>
  <c r="I125" i="54"/>
  <c r="K39" i="84"/>
  <c r="M125" i="46"/>
  <c r="H25" i="19"/>
  <c r="F84" i="20"/>
  <c r="F139" i="20" s="1"/>
  <c r="F143" i="20" s="1"/>
  <c r="D33" i="46"/>
  <c r="G29" i="44"/>
  <c r="L27" i="44"/>
  <c r="H130" i="42"/>
  <c r="H42" i="18"/>
  <c r="F29" i="44"/>
  <c r="C130" i="42"/>
  <c r="I42" i="18"/>
  <c r="G33" i="46"/>
  <c r="D29" i="44"/>
  <c r="I106" i="42"/>
  <c r="D29" i="19"/>
  <c r="I29" i="44"/>
  <c r="E29" i="44"/>
  <c r="L20" i="44"/>
  <c r="I129" i="42"/>
  <c r="I94" i="42"/>
  <c r="G42" i="18"/>
  <c r="G22" i="18" s="1"/>
  <c r="F42" i="18"/>
  <c r="J40" i="85"/>
  <c r="E84" i="20"/>
  <c r="E139" i="20" s="1"/>
  <c r="E143" i="20" s="1"/>
  <c r="G130" i="42"/>
  <c r="I49" i="42"/>
  <c r="H38" i="19"/>
  <c r="H39" i="84"/>
  <c r="F40" i="85"/>
  <c r="K40" i="85"/>
  <c r="G84" i="20"/>
  <c r="L16" i="51"/>
  <c r="K33" i="51"/>
  <c r="D39" i="18"/>
  <c r="B25" i="3"/>
  <c r="N54" i="50"/>
  <c r="C39" i="84"/>
  <c r="G61" i="42"/>
  <c r="D1" i="5"/>
  <c r="E1" i="4"/>
  <c r="I25" i="42"/>
  <c r="F29" i="34"/>
  <c r="J33" i="46"/>
  <c r="E33" i="46"/>
  <c r="H33" i="46"/>
  <c r="E64" i="39"/>
  <c r="F39" i="84"/>
  <c r="C42" i="62"/>
  <c r="E126" i="61"/>
  <c r="D64" i="39"/>
  <c r="A64" i="1"/>
  <c r="A54" i="1"/>
  <c r="M116" i="46"/>
  <c r="H21" i="19"/>
  <c r="A52" i="1"/>
  <c r="A58" i="1"/>
  <c r="A62" i="1"/>
  <c r="A56" i="1"/>
  <c r="H24" i="62"/>
  <c r="H42" i="62" s="1"/>
  <c r="E130" i="42"/>
  <c r="I60" i="42"/>
  <c r="R61" i="69"/>
  <c r="N121" i="50"/>
  <c r="M187" i="46"/>
  <c r="C29" i="44"/>
  <c r="H61" i="42"/>
  <c r="A60" i="1"/>
  <c r="D34" i="63"/>
  <c r="M97" i="46"/>
  <c r="I37" i="42"/>
  <c r="C40" i="85"/>
  <c r="I114" i="20"/>
  <c r="G119" i="43"/>
  <c r="F49" i="51"/>
  <c r="K16" i="51"/>
  <c r="R234" i="53"/>
  <c r="I53" i="54"/>
  <c r="D42" i="61"/>
  <c r="D89" i="61"/>
  <c r="F103" i="61"/>
  <c r="J39" i="84"/>
  <c r="G39" i="84"/>
  <c r="I31" i="20"/>
  <c r="I135" i="20"/>
  <c r="I138" i="20" s="1"/>
  <c r="G60" i="33"/>
  <c r="G63" i="33" s="1"/>
  <c r="G126" i="33"/>
  <c r="F29" i="51"/>
  <c r="R157" i="53"/>
  <c r="F125" i="61"/>
  <c r="G40" i="85"/>
  <c r="I61" i="20"/>
  <c r="D84" i="20"/>
  <c r="H84" i="20"/>
  <c r="H43" i="56"/>
  <c r="C401" i="75"/>
  <c r="C218" i="75"/>
  <c r="C285" i="75"/>
  <c r="C605" i="75"/>
  <c r="C400" i="75"/>
  <c r="C402" i="75"/>
  <c r="C160" i="75"/>
  <c r="C543" i="75"/>
  <c r="C425" i="75"/>
  <c r="C88" i="75"/>
  <c r="C497" i="75"/>
  <c r="C429" i="75"/>
  <c r="G23" i="18" l="1"/>
  <c r="D22" i="18"/>
  <c r="I61" i="42"/>
  <c r="R48" i="97"/>
  <c r="S48" i="97" s="1"/>
  <c r="C406" i="75"/>
  <c r="K40" i="51"/>
  <c r="R66" i="53"/>
  <c r="R67" i="53" s="1"/>
  <c r="I128" i="97"/>
  <c r="J128" i="97" s="1"/>
  <c r="R128" i="97"/>
  <c r="S128" i="97" s="1"/>
  <c r="R76" i="97"/>
  <c r="S76" i="97" s="1"/>
  <c r="R58" i="97"/>
  <c r="S58" i="97" s="1"/>
  <c r="I112" i="97"/>
  <c r="J112" i="97" s="1"/>
  <c r="E63" i="47"/>
  <c r="G63" i="47" s="1"/>
  <c r="G61" i="47"/>
  <c r="R32" i="97"/>
  <c r="S32" i="97" s="1"/>
  <c r="J64" i="39"/>
  <c r="C128" i="97"/>
  <c r="D128" i="97" s="1"/>
  <c r="R92" i="97"/>
  <c r="S92" i="97" s="1"/>
  <c r="R44" i="97"/>
  <c r="S44" i="97" s="1"/>
  <c r="C509" i="75"/>
  <c r="R52" i="97"/>
  <c r="S52" i="97" s="1"/>
  <c r="C32" i="97"/>
  <c r="D32" i="97" s="1"/>
  <c r="D139" i="20"/>
  <c r="I120" i="97"/>
  <c r="J120" i="97" s="1"/>
  <c r="L32" i="97"/>
  <c r="M32" i="97" s="1"/>
  <c r="R106" i="97"/>
  <c r="S106" i="97" s="1"/>
  <c r="H23" i="18"/>
  <c r="I23" i="18"/>
  <c r="G139" i="20"/>
  <c r="C551" i="75"/>
  <c r="C407" i="75"/>
  <c r="C408" i="75"/>
  <c r="J23" i="18"/>
  <c r="C550" i="75"/>
  <c r="C549" i="75"/>
  <c r="C21" i="75"/>
  <c r="C17" i="75"/>
  <c r="F92" i="97"/>
  <c r="G92" i="97" s="1"/>
  <c r="L29" i="44"/>
  <c r="C554" i="75"/>
  <c r="C547" i="75"/>
  <c r="C553" i="75"/>
  <c r="C556" i="75"/>
  <c r="C22" i="75"/>
  <c r="H139" i="20"/>
  <c r="L40" i="51"/>
  <c r="W24" i="51" s="1"/>
  <c r="I130" i="42"/>
  <c r="F23" i="18"/>
  <c r="D92" i="61"/>
  <c r="H29" i="19"/>
  <c r="C559" i="75"/>
  <c r="C427" i="75"/>
  <c r="C531" i="75"/>
  <c r="D143" i="20" l="1"/>
  <c r="C90" i="97"/>
  <c r="D90" i="97" s="1"/>
  <c r="F100" i="97"/>
  <c r="G100" i="97" s="1"/>
  <c r="R98" i="97"/>
  <c r="S98" i="97" s="1"/>
  <c r="F98" i="97"/>
  <c r="G98" i="97" s="1"/>
  <c r="R82" i="97"/>
  <c r="S82" i="97" s="1"/>
  <c r="R68" i="97"/>
  <c r="S68" i="97" s="1"/>
  <c r="R74" i="97"/>
  <c r="S74" i="97" s="1"/>
  <c r="F92" i="61"/>
  <c r="F126" i="61" s="1"/>
  <c r="C86" i="97"/>
  <c r="D86" i="97" s="1"/>
  <c r="I124" i="97"/>
  <c r="J124" i="97" s="1"/>
  <c r="D126" i="61"/>
  <c r="R60" i="97"/>
  <c r="S60" i="97" s="1"/>
  <c r="F118" i="97"/>
  <c r="G118" i="97" s="1"/>
  <c r="I92" i="97"/>
  <c r="J92" i="97" s="1"/>
  <c r="R118" i="97"/>
  <c r="S118" i="97" s="1"/>
  <c r="G143" i="20"/>
  <c r="H143" i="20"/>
  <c r="C23" i="75"/>
  <c r="C447" i="75"/>
  <c r="R84" i="97" l="1"/>
  <c r="S84" i="97" s="1"/>
  <c r="I42" i="97"/>
  <c r="J42" i="97" s="1"/>
  <c r="R116" i="97"/>
  <c r="S116" i="97" s="1"/>
  <c r="I116" i="97"/>
  <c r="J116" i="97" s="1"/>
  <c r="R42" i="97"/>
  <c r="S42" i="97" s="1"/>
  <c r="I74" i="97"/>
  <c r="J74" i="97" s="1"/>
  <c r="I106" i="97"/>
  <c r="J106" i="97" s="1"/>
  <c r="G33" i="23"/>
  <c r="G45" i="23" l="1"/>
  <c r="R80" i="97"/>
  <c r="S80" i="97" s="1"/>
  <c r="R148" i="97" l="1"/>
  <c r="S148" i="97" s="1"/>
  <c r="C74" i="75"/>
  <c r="C81" i="41" l="1"/>
  <c r="C119" i="41" l="1"/>
  <c r="M25" i="41"/>
  <c r="M63" i="41" l="1"/>
  <c r="C100" i="75" l="1"/>
  <c r="C72" i="75"/>
  <c r="C139" i="75"/>
  <c r="C56" i="75"/>
  <c r="C48" i="75"/>
  <c r="C122" i="75"/>
  <c r="C109" i="75"/>
  <c r="C96" i="75"/>
  <c r="C58" i="75"/>
  <c r="C107" i="75"/>
  <c r="C36" i="75"/>
  <c r="C49" i="75"/>
  <c r="C93" i="75"/>
  <c r="C92" i="75"/>
  <c r="C75" i="75"/>
  <c r="C121" i="75"/>
  <c r="C147" i="75"/>
  <c r="C94" i="75"/>
  <c r="C47" i="75"/>
  <c r="C106" i="75"/>
  <c r="C123" i="75"/>
  <c r="C134" i="75"/>
  <c r="C41" i="75"/>
  <c r="J72" i="97" l="1"/>
  <c r="C97" i="75"/>
  <c r="C114" i="75" l="1"/>
  <c r="C405" i="75" l="1"/>
  <c r="C69" i="42" l="1"/>
  <c r="F40" i="97" l="1"/>
  <c r="G40" i="97" s="1"/>
  <c r="G190" i="13"/>
  <c r="G224" i="13" l="1"/>
  <c r="C331" i="75"/>
  <c r="C264" i="75" l="1"/>
  <c r="C510" i="75" l="1"/>
  <c r="C511" i="75" s="1"/>
  <c r="P18" i="51"/>
  <c r="P26" i="51" l="1"/>
  <c r="P40" i="51"/>
  <c r="P76" i="51"/>
  <c r="C435" i="75"/>
  <c r="C516" i="75"/>
  <c r="C412" i="75" l="1"/>
  <c r="C415" i="75"/>
  <c r="K73" i="51"/>
  <c r="P53" i="51"/>
  <c r="C503" i="75"/>
  <c r="C504" i="75" s="1"/>
  <c r="C455" i="75"/>
  <c r="C475" i="75"/>
  <c r="C108" i="75"/>
  <c r="C411" i="75" l="1"/>
  <c r="V22" i="51"/>
  <c r="P54" i="51"/>
  <c r="C413" i="75" s="1"/>
  <c r="F123" i="37"/>
  <c r="C515" i="75"/>
  <c r="C530" i="75"/>
  <c r="C532" i="75" s="1"/>
  <c r="C534" i="75" s="1"/>
  <c r="C506" i="75"/>
  <c r="C433" i="75" s="1"/>
  <c r="C409" i="75"/>
  <c r="C410" i="75" s="1"/>
  <c r="F131" i="37" l="1"/>
  <c r="I123" i="37"/>
  <c r="C416" i="75"/>
  <c r="C473" i="75"/>
  <c r="C453" i="75"/>
  <c r="P69" i="51"/>
  <c r="I131" i="37" l="1"/>
  <c r="F63" i="37"/>
  <c r="I63" i="37" s="1"/>
  <c r="I4" i="37" s="1"/>
  <c r="C414" i="75"/>
  <c r="C417" i="75" s="1"/>
  <c r="V24" i="51"/>
  <c r="R94" i="97" l="1"/>
  <c r="S94" i="97" s="1"/>
  <c r="C514" i="75"/>
  <c r="R64" i="97" l="1"/>
  <c r="S64" i="97" s="1"/>
  <c r="S10" i="97" l="1"/>
  <c r="I83" i="20" l="1"/>
  <c r="I84" i="20" l="1"/>
  <c r="C552" i="75"/>
  <c r="C561" i="75" s="1"/>
  <c r="C568" i="75" s="1"/>
  <c r="I139" i="20" l="1"/>
  <c r="I143" i="20" l="1"/>
  <c r="L42" i="97"/>
  <c r="M42" i="97" s="1"/>
  <c r="R30" i="97" l="1"/>
  <c r="S30" i="97" s="1"/>
  <c r="I30" i="97"/>
  <c r="J30" i="97" s="1"/>
  <c r="F30" i="97"/>
  <c r="G30" i="97" s="1"/>
  <c r="I98" i="97" l="1"/>
  <c r="J98" i="97" s="1"/>
  <c r="I122" i="97" l="1"/>
  <c r="J122" i="97" s="1"/>
  <c r="I46" i="97" l="1"/>
  <c r="J46" i="97" s="1"/>
  <c r="I32" i="97"/>
  <c r="J32" i="97" s="1"/>
  <c r="R72" i="97"/>
  <c r="S72" i="97" s="1"/>
  <c r="G56" i="23" l="1"/>
  <c r="G57" i="23" l="1"/>
  <c r="R36" i="97" l="1"/>
  <c r="S36" i="97" s="1"/>
  <c r="G51" i="15" l="1"/>
  <c r="C267" i="75" l="1"/>
  <c r="D67" i="32" l="1"/>
  <c r="F67" i="32"/>
  <c r="G25" i="32"/>
  <c r="G67" i="32" l="1"/>
  <c r="R56" i="97" l="1"/>
  <c r="S56" i="97" s="1"/>
  <c r="C62" i="97" l="1"/>
  <c r="D62" i="97" s="1"/>
  <c r="F10" i="97"/>
  <c r="G10" i="97" s="1"/>
  <c r="L112" i="97" l="1"/>
  <c r="M112" i="97" s="1"/>
  <c r="L62" i="97" l="1"/>
  <c r="M62" i="97" s="1"/>
  <c r="C26" i="97" l="1"/>
  <c r="D26" i="97" s="1"/>
  <c r="D27" i="18"/>
  <c r="E31" i="18"/>
  <c r="E42" i="18" s="1"/>
  <c r="D31" i="18" l="1"/>
  <c r="D42" i="18" s="1"/>
  <c r="C570" i="75"/>
  <c r="C572" i="75" s="1"/>
  <c r="C18" i="75" l="1"/>
  <c r="C19" i="75" s="1"/>
  <c r="D23" i="18" l="1"/>
  <c r="R26" i="97" l="1"/>
  <c r="S26" i="97" s="1"/>
  <c r="I52" i="97" l="1"/>
  <c r="J52" i="97" s="1"/>
  <c r="R110" i="97" l="1"/>
  <c r="S110" i="97" s="1"/>
  <c r="L104" i="97" l="1"/>
  <c r="M104" i="97" s="1"/>
  <c r="O92" i="97" l="1"/>
  <c r="P92" i="97" s="1"/>
  <c r="I23" i="78" l="1"/>
  <c r="I25" i="78" l="1"/>
  <c r="D26" i="78" l="1"/>
  <c r="D27" i="78" s="1"/>
  <c r="C26" i="78"/>
  <c r="I24" i="78"/>
  <c r="I26" i="78" l="1"/>
  <c r="C27" i="78"/>
  <c r="I27" i="78" l="1"/>
  <c r="H38" i="14" l="1"/>
  <c r="H34" i="14"/>
  <c r="H29" i="14"/>
  <c r="N49" i="14"/>
  <c r="H42" i="14" l="1"/>
  <c r="I20" i="78"/>
  <c r="H46" i="14"/>
  <c r="AD49" i="14"/>
  <c r="H27" i="14"/>
  <c r="H32" i="14"/>
  <c r="H36" i="14"/>
  <c r="H40" i="14"/>
  <c r="H44" i="14"/>
  <c r="AD38" i="14"/>
  <c r="H26" i="14"/>
  <c r="H28" i="14"/>
  <c r="H30" i="14"/>
  <c r="H33" i="14"/>
  <c r="H35" i="14"/>
  <c r="H37" i="14"/>
  <c r="H39" i="14"/>
  <c r="H41" i="14"/>
  <c r="H43" i="14"/>
  <c r="H45" i="14"/>
  <c r="H25" i="14"/>
  <c r="J47" i="14"/>
  <c r="J49" i="14" s="1"/>
  <c r="I19" i="78"/>
  <c r="C21" i="78"/>
  <c r="I21" i="78" s="1"/>
  <c r="L47" i="14"/>
  <c r="L49" i="14" s="1"/>
  <c r="D21" i="78"/>
  <c r="D22" i="78" s="1"/>
  <c r="H23" i="14"/>
  <c r="C22" i="78" l="1"/>
  <c r="I22" i="78" s="1"/>
  <c r="H47" i="14"/>
  <c r="H49" i="14" s="1"/>
  <c r="AD8" i="14" s="1"/>
  <c r="R24" i="97" l="1"/>
  <c r="S24" i="97" s="1"/>
  <c r="G58" i="15" l="1"/>
  <c r="C268" i="75" s="1"/>
  <c r="C624" i="75" s="1"/>
  <c r="C599" i="75" l="1"/>
  <c r="C323" i="75" l="1"/>
  <c r="O94" i="97" l="1"/>
  <c r="P94" i="97" s="1"/>
  <c r="C193" i="75" l="1"/>
  <c r="G32" i="14"/>
  <c r="C170" i="75"/>
  <c r="C525" i="75" s="1"/>
  <c r="C190" i="75" l="1"/>
  <c r="M49" i="14"/>
  <c r="C194" i="75"/>
  <c r="C189" i="75"/>
  <c r="C191" i="75"/>
  <c r="C199" i="75"/>
  <c r="C225" i="75"/>
  <c r="C198" i="75" l="1"/>
  <c r="C207" i="75"/>
  <c r="G44" i="14"/>
  <c r="G45" i="14"/>
  <c r="G33" i="14"/>
  <c r="C176" i="75"/>
  <c r="G46" i="14"/>
  <c r="G28" i="14"/>
  <c r="C167" i="75"/>
  <c r="C197" i="75"/>
  <c r="C42" i="97"/>
  <c r="D42" i="97" s="1"/>
  <c r="G27" i="14"/>
  <c r="C166" i="75"/>
  <c r="C522" i="75" s="1"/>
  <c r="G30" i="14"/>
  <c r="C171" i="75"/>
  <c r="C526" i="75" s="1"/>
  <c r="G29" i="14"/>
  <c r="C168" i="75"/>
  <c r="C523" i="75" s="1"/>
  <c r="C222" i="75"/>
  <c r="C227" i="75"/>
  <c r="C226" i="75"/>
  <c r="C118" i="75"/>
  <c r="C148" i="75"/>
  <c r="C70" i="75"/>
  <c r="C110" i="75"/>
  <c r="C254" i="75"/>
  <c r="C231" i="75"/>
  <c r="C245" i="75"/>
  <c r="C61" i="75" l="1"/>
  <c r="C140" i="75"/>
  <c r="C253" i="75"/>
  <c r="C220" i="75"/>
  <c r="C244" i="75"/>
  <c r="I48" i="97"/>
  <c r="J48" i="97" s="1"/>
  <c r="C232" i="75"/>
  <c r="C68" i="75"/>
  <c r="C131" i="75"/>
  <c r="H23" i="28"/>
  <c r="G98" i="15"/>
  <c r="G101" i="15" s="1"/>
  <c r="C223" i="75"/>
  <c r="R4" i="37"/>
  <c r="I64" i="97" s="1"/>
  <c r="J64" i="97" s="1"/>
  <c r="C115" i="75"/>
  <c r="C125" i="75"/>
  <c r="C237" i="75"/>
  <c r="C644" i="75" s="1"/>
  <c r="AE104" i="41"/>
  <c r="I81" i="13"/>
  <c r="C69" i="75"/>
  <c r="F106" i="97"/>
  <c r="G106" i="97" s="1"/>
  <c r="C252" i="75"/>
  <c r="C255" i="75" s="1"/>
  <c r="AC54" i="14"/>
  <c r="AC56" i="14" s="1"/>
  <c r="C101" i="75"/>
  <c r="C24" i="97"/>
  <c r="D24" i="97" s="1"/>
  <c r="G42" i="14"/>
  <c r="C174" i="75"/>
  <c r="C517" i="75" s="1"/>
  <c r="G43" i="14"/>
  <c r="C175" i="75"/>
  <c r="C518" i="75" s="1"/>
  <c r="C127" i="75"/>
  <c r="C146" i="75"/>
  <c r="C149" i="75" s="1"/>
  <c r="C35" i="75"/>
  <c r="C40" i="75"/>
  <c r="D234" i="75"/>
  <c r="C60" i="75" l="1"/>
  <c r="C55" i="75"/>
  <c r="C38" i="75"/>
  <c r="C59" i="75"/>
  <c r="C519" i="75"/>
  <c r="C437" i="75" s="1"/>
  <c r="C457" i="75" s="1"/>
  <c r="I68" i="97"/>
  <c r="J68" i="97" s="1"/>
  <c r="F52" i="97"/>
  <c r="G52" i="97" s="1"/>
  <c r="H160" i="13"/>
  <c r="C105" i="75"/>
  <c r="C111" i="75" s="1"/>
  <c r="C612" i="75" s="1"/>
  <c r="C246" i="75"/>
  <c r="C95" i="75"/>
  <c r="H62" i="28"/>
  <c r="K23" i="28"/>
  <c r="K62" i="28" s="1"/>
  <c r="C91" i="75"/>
  <c r="C614" i="75" s="1"/>
  <c r="G65" i="13"/>
  <c r="G95" i="13" s="1"/>
  <c r="C63" i="75"/>
  <c r="C243" i="75"/>
  <c r="C34" i="75"/>
  <c r="F44" i="97"/>
  <c r="G44" i="97" s="1"/>
  <c r="I69" i="42"/>
  <c r="C133" i="75"/>
  <c r="F74" i="97"/>
  <c r="G74" i="97" s="1"/>
  <c r="I62" i="97"/>
  <c r="J62" i="97" s="1"/>
  <c r="C233" i="75"/>
  <c r="C234" i="75" s="1"/>
  <c r="C643" i="75" s="1"/>
  <c r="C142" i="75"/>
  <c r="C37" i="75"/>
  <c r="C54" i="75"/>
  <c r="C188" i="75"/>
  <c r="C477" i="75" l="1"/>
  <c r="F48" i="97"/>
  <c r="G48" i="97" s="1"/>
  <c r="F68" i="97"/>
  <c r="G68" i="97" s="1"/>
  <c r="F60" i="17"/>
  <c r="C46" i="75"/>
  <c r="R46" i="97"/>
  <c r="S46" i="97" s="1"/>
  <c r="F59" i="17"/>
  <c r="C45" i="75"/>
  <c r="C30" i="75"/>
  <c r="C26" i="75" s="1"/>
  <c r="C62" i="75"/>
  <c r="C10" i="97"/>
  <c r="D10" i="97" s="1"/>
  <c r="G40" i="11"/>
  <c r="C90" i="75"/>
  <c r="F62" i="97"/>
  <c r="G62" i="97" s="1"/>
  <c r="F61" i="17" l="1"/>
  <c r="F46" i="97"/>
  <c r="G46" i="97" s="1"/>
  <c r="C126" i="75"/>
  <c r="C319" i="75" l="1"/>
  <c r="C295" i="75" l="1"/>
  <c r="C221" i="75" l="1"/>
  <c r="C99" i="75" l="1"/>
  <c r="C296" i="75" l="1"/>
  <c r="F110" i="97" l="1"/>
  <c r="G110" i="97" s="1"/>
  <c r="C224" i="75" l="1"/>
  <c r="C228" i="75" s="1"/>
  <c r="C642" i="75" s="1"/>
  <c r="C247" i="75"/>
  <c r="C248" i="75" s="1"/>
  <c r="C622" i="75" s="1"/>
  <c r="AC49" i="14"/>
  <c r="D228" i="75" l="1"/>
  <c r="C124" i="75" l="1"/>
  <c r="C195" i="75" l="1"/>
  <c r="G36" i="14" l="1"/>
  <c r="C172" i="75"/>
  <c r="C443" i="75" s="1"/>
  <c r="I36" i="97"/>
  <c r="J36" i="97" s="1"/>
  <c r="C71" i="75"/>
  <c r="F36" i="97" l="1"/>
  <c r="G36" i="97" s="1"/>
  <c r="H11" i="13"/>
  <c r="C463" i="75"/>
  <c r="C483" i="75"/>
  <c r="H13" i="13" l="1"/>
  <c r="C29" i="75"/>
  <c r="I26" i="97"/>
  <c r="J26" i="97" s="1"/>
  <c r="C25" i="75" l="1"/>
  <c r="C27" i="75" s="1"/>
  <c r="C31" i="75"/>
  <c r="F26" i="97"/>
  <c r="G26" i="97" s="1"/>
  <c r="H17" i="13"/>
  <c r="I58" i="97" l="1"/>
  <c r="J58" i="97" s="1"/>
  <c r="F58" i="97" l="1"/>
  <c r="G58" i="97" s="1"/>
  <c r="C116" i="75" l="1"/>
  <c r="C618" i="75" s="1"/>
  <c r="C52" i="75" l="1"/>
  <c r="C299" i="75" l="1"/>
  <c r="X4" i="78" l="1"/>
  <c r="I24" i="97" s="1"/>
  <c r="J24" i="97" s="1"/>
  <c r="C120" i="75" l="1"/>
  <c r="I82" i="97" l="1"/>
  <c r="J82" i="97" s="1"/>
  <c r="G41" i="14" l="1"/>
  <c r="G40" i="14"/>
  <c r="AE97" i="41" l="1"/>
  <c r="C238" i="75" l="1"/>
  <c r="C239" i="75" s="1"/>
  <c r="C240" i="75" s="1"/>
  <c r="AE81" i="41"/>
  <c r="AE63" i="41"/>
  <c r="AE4" i="41" s="1"/>
  <c r="AC38" i="14"/>
  <c r="AC39" i="14" s="1"/>
  <c r="I80" i="97"/>
  <c r="J80" i="97" s="1"/>
  <c r="I60" i="97"/>
  <c r="J60" i="97" s="1"/>
  <c r="F82" i="97" l="1"/>
  <c r="G82" i="97" s="1"/>
  <c r="F80" i="97"/>
  <c r="G80" i="97" s="1"/>
  <c r="C135" i="75"/>
  <c r="D240" i="75"/>
  <c r="C76" i="75"/>
  <c r="F60" i="97"/>
  <c r="G60" i="97" s="1"/>
  <c r="AD39" i="14" l="1"/>
  <c r="AD50" i="14" s="1"/>
  <c r="AD57" i="14" s="1"/>
  <c r="J21" i="78" s="1"/>
  <c r="K21" i="78" s="1"/>
  <c r="G38" i="14" l="1"/>
  <c r="AC21" i="41" l="1"/>
  <c r="C196" i="75"/>
  <c r="C641" i="75" s="1"/>
  <c r="AC63" i="41"/>
  <c r="AC4" i="41" l="1"/>
  <c r="G37" i="14"/>
  <c r="AA21" i="41"/>
  <c r="AA63" i="41"/>
  <c r="AA4" i="41" s="1"/>
  <c r="C51" i="75" l="1"/>
  <c r="G35" i="14" l="1"/>
  <c r="O96" i="97"/>
  <c r="P96" i="97" s="1"/>
  <c r="C185" i="75" l="1"/>
  <c r="C192" i="75"/>
  <c r="G39" i="14"/>
  <c r="C173" i="75"/>
  <c r="O86" i="97"/>
  <c r="P86" i="97" s="1"/>
  <c r="C164" i="75" l="1"/>
  <c r="C441" i="75"/>
  <c r="C640" i="75"/>
  <c r="G25" i="14" l="1"/>
  <c r="C162" i="75"/>
  <c r="G23" i="14"/>
  <c r="F86" i="97"/>
  <c r="G86" i="97" s="1"/>
  <c r="C481" i="75"/>
  <c r="C461" i="75"/>
  <c r="C187" i="75"/>
  <c r="C200" i="75" s="1"/>
  <c r="C201" i="75" s="1"/>
  <c r="C205" i="75" s="1"/>
  <c r="K47" i="14"/>
  <c r="K49" i="14" s="1"/>
  <c r="G34" i="14"/>
  <c r="C169" i="75"/>
  <c r="C524" i="75" s="1"/>
  <c r="C527" i="75" s="1"/>
  <c r="C439" i="75" s="1"/>
  <c r="C98" i="75" l="1"/>
  <c r="C102" i="75" s="1"/>
  <c r="C616" i="75" s="1"/>
  <c r="H152" i="13"/>
  <c r="C479" i="75"/>
  <c r="C459" i="75"/>
  <c r="C445" i="75"/>
  <c r="C465" i="75" l="1"/>
  <c r="C467" i="75" s="1"/>
  <c r="C485" i="75"/>
  <c r="C487" i="75" s="1"/>
  <c r="C597" i="75"/>
  <c r="C610" i="75"/>
  <c r="C583" i="75" l="1"/>
  <c r="C578" i="75"/>
  <c r="C581" i="75"/>
  <c r="C582" i="75"/>
  <c r="C584" i="75"/>
  <c r="I94" i="97" l="1"/>
  <c r="J94" i="97" s="1"/>
  <c r="G26" i="14" l="1"/>
  <c r="G47" i="14" s="1"/>
  <c r="C165" i="75"/>
  <c r="C177" i="75" s="1"/>
  <c r="C178" i="75" s="1"/>
  <c r="C182" i="75" s="1"/>
  <c r="C209" i="75" s="1"/>
  <c r="C16" i="97"/>
  <c r="D16" i="97" s="1"/>
  <c r="I47" i="14"/>
  <c r="I49" i="14" s="1"/>
  <c r="F94" i="97" l="1"/>
  <c r="G94" i="97" s="1"/>
  <c r="C249" i="75"/>
  <c r="C639" i="75"/>
  <c r="C645" i="75" s="1"/>
  <c r="C620" i="75" s="1"/>
  <c r="C586" i="75" s="1"/>
  <c r="C117" i="75"/>
  <c r="G49" i="14"/>
  <c r="AC8" i="14" s="1"/>
  <c r="AC50" i="14" s="1"/>
  <c r="D249" i="75" l="1"/>
  <c r="AC57" i="14"/>
  <c r="C257" i="75"/>
  <c r="C626" i="75"/>
  <c r="C595" i="75" l="1"/>
  <c r="C590" i="75"/>
  <c r="C588" i="75"/>
  <c r="G38" i="15"/>
  <c r="I16" i="97"/>
  <c r="J16" i="97" s="1"/>
  <c r="F70" i="97"/>
  <c r="G70" i="97" s="1"/>
  <c r="I70" i="97"/>
  <c r="J70" i="97" s="1"/>
  <c r="E19" i="16"/>
  <c r="J26" i="78"/>
  <c r="K26" i="78" s="1"/>
  <c r="D257" i="75"/>
  <c r="C265" i="75" l="1"/>
  <c r="C270" i="75" s="1"/>
  <c r="C272" i="75" s="1"/>
  <c r="C276" i="75" s="1"/>
  <c r="G60" i="15"/>
  <c r="C287" i="75"/>
  <c r="H31" i="13" l="1"/>
  <c r="C42" i="75"/>
  <c r="C39" i="75" s="1"/>
  <c r="G93" i="15"/>
  <c r="C57" i="75" l="1"/>
  <c r="I18" i="97"/>
  <c r="J18" i="97" s="1"/>
  <c r="F18" i="97"/>
  <c r="G18" i="97" s="1"/>
  <c r="Y63" i="41" l="1"/>
  <c r="Y4" i="41" s="1"/>
  <c r="F72" i="97" s="1"/>
  <c r="G72" i="97" s="1"/>
  <c r="C119" i="75"/>
  <c r="C128" i="75" s="1"/>
  <c r="C608" i="75" s="1"/>
  <c r="H190" i="13"/>
  <c r="C141" i="75" l="1"/>
  <c r="C143" i="75" s="1"/>
  <c r="H171" i="13"/>
  <c r="I76" i="97"/>
  <c r="J76" i="97" s="1"/>
  <c r="C293" i="75"/>
  <c r="F76" i="97" l="1"/>
  <c r="G76" i="97" s="1"/>
  <c r="C53" i="75" l="1"/>
  <c r="C298" i="75"/>
  <c r="C50" i="75" l="1"/>
  <c r="C64" i="75" s="1"/>
  <c r="C606" i="75" s="1"/>
  <c r="C576" i="75" s="1"/>
  <c r="H65" i="13"/>
  <c r="C292" i="75" l="1"/>
  <c r="C291" i="75" l="1"/>
  <c r="C313" i="75"/>
  <c r="C297" i="75"/>
  <c r="F52" i="17"/>
  <c r="F46" i="17" l="1"/>
  <c r="C324" i="75" l="1"/>
  <c r="C327" i="75" s="1"/>
  <c r="E105" i="16"/>
  <c r="E118" i="16" l="1"/>
  <c r="C290" i="75" l="1"/>
  <c r="I56" i="97" l="1"/>
  <c r="J56" i="97" s="1"/>
  <c r="F56" i="97" l="1"/>
  <c r="G56" i="97" s="1"/>
  <c r="C73" i="75"/>
  <c r="H93" i="13"/>
  <c r="H95" i="13" l="1"/>
  <c r="Y4" i="47"/>
  <c r="I84" i="97" s="1"/>
  <c r="J84" i="97" s="1"/>
  <c r="C77" i="75"/>
  <c r="C79" i="75" s="1"/>
  <c r="C14" i="97" l="1"/>
  <c r="D14" i="97" s="1"/>
  <c r="F84" i="97"/>
  <c r="G84" i="97" s="1"/>
  <c r="H209" i="13"/>
  <c r="C132" i="75"/>
  <c r="R14" i="97"/>
  <c r="S14" i="97" s="1"/>
  <c r="H224" i="13" l="1"/>
  <c r="C136" i="75"/>
  <c r="C152" i="75" s="1"/>
  <c r="C634" i="75"/>
  <c r="C601" i="75" s="1"/>
  <c r="I14" i="97"/>
  <c r="J14" i="97" s="1"/>
  <c r="C294" i="75" l="1"/>
  <c r="C300" i="75" s="1"/>
  <c r="C628" i="75" s="1"/>
  <c r="E39" i="16"/>
  <c r="E51" i="16" l="1"/>
  <c r="E92" i="16" l="1"/>
  <c r="C303" i="75"/>
  <c r="F49" i="17"/>
  <c r="C315" i="75" l="1"/>
  <c r="C329" i="75" s="1"/>
  <c r="C333" i="75" s="1"/>
  <c r="C630" i="75"/>
  <c r="C593" i="75" s="1"/>
  <c r="E121" i="16"/>
  <c r="E125" i="16" l="1"/>
  <c r="I20" i="97" l="1"/>
  <c r="J20" i="97" s="1"/>
  <c r="F22" i="97"/>
  <c r="G22" i="97" s="1"/>
  <c r="L46" i="97" l="1"/>
  <c r="M46" i="97" s="1"/>
  <c r="L26" i="97"/>
  <c r="M26"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tc={4CBE9EAD-6B06-472E-B5E8-3EC67A1E222E}</author>
  </authors>
  <commentList>
    <comment ref="F29" authorId="0" shapeId="0" xr:uid="{4CBE9EAD-6B06-472E-B5E8-3EC67A1E222E}">
      <text>
        <t>[Threaded comment]
Your version of Excel allows you to read this threaded comment; however, any edits to it will get removed if the file is opened in a newer version of Excel. Learn more: https://go.microsoft.com/fwlink/?linkid=870924
Comment:
    FY22 electric make whole adj.</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a288wk</author>
  </authors>
  <commentList>
    <comment ref="A1" authorId="0" shapeId="0" xr:uid="{00000000-0006-0000-1E00-000001000000}">
      <text>
        <r>
          <rPr>
            <b/>
            <sz val="9"/>
            <color indexed="81"/>
            <rFont val="Tahoma"/>
            <family val="2"/>
          </rPr>
          <t>a288wk:</t>
        </r>
        <r>
          <rPr>
            <sz val="9"/>
            <color indexed="81"/>
            <rFont val="Tahoma"/>
            <family val="2"/>
          </rPr>
          <t xml:space="preserve">
Keep In PSC</t>
        </r>
      </text>
    </comment>
  </commentList>
</comments>
</file>

<file path=xl/sharedStrings.xml><?xml version="1.0" encoding="utf-8"?>
<sst xmlns="http://schemas.openxmlformats.org/spreadsheetml/2006/main" count="16141" uniqueCount="7193">
  <si>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</si>
  <si>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</si>
  <si>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</si>
  <si>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</si>
  <si>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</si>
  <si>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</si>
  <si>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</si>
  <si>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</si>
  <si>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</si>
  <si>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</si>
  <si>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</si>
  <si>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</si>
  <si>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</si>
  <si>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</si>
  <si>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</si>
  <si>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</si>
  <si>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</si>
  <si>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</si>
  <si>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</si>
  <si>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</si>
  <si>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</si>
  <si>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</si>
  <si>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</si>
  <si>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</si>
  <si>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</si>
  <si>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</si>
  <si>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</si>
  <si>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</si>
  <si>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</si>
  <si>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</si>
  <si>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</si>
  <si>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</si>
  <si>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</si>
  <si>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</si>
  <si>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</si>
  <si>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</si>
  <si>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</si>
  <si>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</si>
  <si>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</si>
  <si>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</si>
  <si>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</si>
  <si>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</si>
  <si>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</si>
  <si>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</si>
  <si>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</si>
  <si>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</si>
  <si>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</si>
  <si>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</si>
  <si>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</si>
  <si>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</si>
  <si>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</si>
  <si>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</si>
  <si>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</si>
  <si>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</si>
  <si>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</si>
  <si>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</si>
  <si>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</si>
  <si>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</si>
  <si>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</si>
  <si>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</si>
  <si>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</si>
  <si>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</si>
  <si>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</si>
  <si>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</si>
  <si>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</si>
  <si>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</si>
  <si>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</si>
  <si>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</si>
  <si>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</si>
  <si>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</si>
  <si>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</si>
  <si>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</si>
  <si>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</si>
  <si>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</si>
  <si>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</si>
  <si>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</si>
  <si>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</si>
  <si>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</si>
  <si>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</si>
  <si>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</si>
  <si>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</si>
  <si>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</si>
  <si>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</si>
  <si>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</si>
  <si>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</si>
  <si>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</si>
  <si>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</si>
  <si>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</si>
  <si>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</si>
  <si>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</si>
  <si>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</si>
  <si>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</si>
  <si>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</si>
  <si>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</si>
  <si>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</si>
  <si>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</si>
  <si>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</si>
  <si>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From Insert Pages</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</si>
  <si>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</si>
  <si>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</si>
  <si>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</si>
  <si>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</si>
  <si>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</si>
  <si>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</si>
  <si>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</si>
  <si>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</si>
  <si>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</si>
  <si>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</si>
  <si>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</si>
  <si>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</si>
  <si>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</si>
  <si>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</si>
  <si>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</si>
  <si>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</si>
  <si>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</si>
  <si>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</si>
  <si>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</si>
  <si>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</si>
  <si>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</si>
  <si>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</si>
  <si>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</si>
  <si>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</si>
  <si>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</si>
  <si>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</si>
  <si>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</si>
  <si>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</si>
  <si>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</si>
  <si>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</si>
  <si>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</si>
  <si>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</si>
  <si>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</si>
  <si>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</si>
  <si>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</si>
  <si>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</si>
  <si>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</si>
  <si>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</si>
  <si>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</si>
  <si>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</si>
  <si>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</si>
  <si>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</si>
  <si>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</si>
  <si>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</si>
  <si>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</si>
  <si>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</si>
  <si>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</si>
  <si>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</si>
  <si>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</si>
  <si>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</si>
  <si>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</si>
  <si>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</si>
  <si>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</si>
  <si>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</si>
  <si>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Please use the appropriate accounts under the heading "Other Noncurrent Liabilities" for accounts that the PSC </t>
  </si>
  <si>
    <t>classifies as "Operating Reserves".</t>
  </si>
  <si>
    <t>Page 113</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</si>
  <si>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</si>
  <si>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</si>
  <si>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</si>
  <si>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</si>
  <si>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</si>
  <si>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</si>
  <si>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</si>
  <si>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</si>
  <si>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</si>
  <si>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</si>
  <si>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</si>
  <si>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</si>
  <si>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</si>
  <si>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</si>
  <si>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</si>
  <si>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</si>
  <si>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</si>
  <si>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</si>
  <si>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</si>
  <si>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</si>
  <si>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</si>
  <si>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</si>
  <si>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</si>
  <si>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</si>
  <si>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</si>
  <si>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</si>
  <si>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</si>
  <si>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</si>
  <si>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</si>
  <si>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</si>
  <si>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</si>
  <si>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</si>
  <si>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</si>
  <si>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</si>
  <si>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</si>
  <si>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</si>
  <si>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</si>
  <si>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</si>
  <si>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</si>
  <si>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</si>
  <si>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</si>
  <si>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</si>
  <si>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</si>
  <si>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</si>
  <si>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</si>
  <si>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</si>
  <si>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</si>
  <si>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</si>
  <si>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</si>
  <si>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</si>
  <si>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</si>
  <si>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</si>
  <si>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</si>
  <si>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</si>
  <si>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</si>
  <si>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</si>
  <si>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</si>
  <si>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</si>
  <si>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</si>
  <si>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</si>
  <si>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</si>
  <si>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</si>
  <si>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</si>
  <si>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</si>
  <si>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</si>
  <si>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</si>
  <si>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</si>
  <si>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</si>
  <si>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</si>
  <si>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</si>
  <si>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</si>
  <si>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</si>
  <si>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</si>
  <si>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</si>
  <si>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</si>
  <si>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</si>
  <si>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</si>
  <si>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</si>
  <si>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</si>
  <si>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</si>
  <si>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</si>
  <si>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(536) Water for Power</t>
  </si>
  <si>
    <t>(571)</t>
  </si>
  <si>
    <t>Maintenance of Overhead Lines</t>
  </si>
  <si>
    <t>In column (a) report each company or public authority that provided transmission service.  Provide the full name of the company; abbreviate</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</si>
  <si>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</si>
  <si>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</si>
  <si>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</si>
  <si>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</si>
  <si>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</si>
  <si>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</si>
  <si>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</si>
  <si>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</si>
  <si>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</si>
  <si>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</si>
  <si>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</si>
  <si>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</si>
  <si>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</si>
  <si>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</si>
  <si>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</si>
  <si>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</si>
  <si>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</si>
  <si>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</si>
  <si>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</si>
  <si>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</si>
  <si>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</si>
  <si>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</si>
  <si>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</si>
  <si>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</si>
  <si>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</si>
  <si>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</si>
  <si>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</si>
  <si>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</si>
  <si>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</si>
  <si>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</si>
  <si>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</si>
  <si>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</si>
  <si>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</si>
  <si>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</si>
  <si>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</si>
  <si>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</si>
  <si>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</si>
  <si>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</si>
  <si>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</si>
  <si>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</si>
  <si>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</si>
  <si>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</si>
  <si>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</si>
  <si>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</si>
  <si>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</si>
  <si>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</si>
  <si>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</si>
  <si>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</si>
  <si>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</si>
  <si>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</si>
  <si>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</si>
  <si>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</si>
  <si>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</si>
  <si>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</si>
  <si>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</si>
  <si>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</si>
  <si>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</si>
  <si>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</si>
  <si>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</si>
  <si>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</si>
  <si>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</si>
  <si>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</si>
  <si>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</si>
  <si>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</si>
  <si>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</si>
  <si>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</si>
  <si>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</si>
  <si>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</si>
  <si>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</si>
  <si>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</si>
  <si>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</si>
  <si>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t>
  </si>
  <si>
    <t>(315)  Accessory Electric Equipment</t>
  </si>
  <si>
    <t>(315)</t>
  </si>
  <si>
    <t>(316)  Misc. Power Plant Equipment</t>
  </si>
  <si>
    <t>(316)</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</si>
  <si>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</si>
  <si>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</si>
  <si>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</si>
  <si>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</si>
  <si>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</si>
  <si>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</si>
  <si>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</si>
  <si>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</si>
  <si>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</si>
  <si>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</si>
  <si>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</si>
  <si>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</si>
  <si>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</si>
  <si>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C. Hydraulic Production Plant</t>
  </si>
  <si>
    <t>(330)  Land and Land Rights</t>
  </si>
  <si>
    <t>(330)</t>
  </si>
  <si>
    <t>(397) Communication Equipment</t>
  </si>
  <si>
    <t>(397)</t>
  </si>
  <si>
    <t>(398) Miscellaneous Equipment</t>
  </si>
  <si>
    <t>(398)</t>
  </si>
  <si>
    <t xml:space="preserve">  SUBTOTAL (Enter Total of lines 71 thru 80)</t>
  </si>
  <si>
    <t>(399) Other Tangible Property</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</si>
  <si>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</si>
  <si>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</si>
  <si>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</si>
  <si>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</si>
  <si>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</si>
  <si>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</si>
  <si>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</si>
  <si>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</si>
  <si>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</si>
  <si>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</si>
  <si>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</si>
  <si>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</si>
  <si>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</si>
  <si>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</si>
  <si>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Cash Flows from Financing Activities:</t>
  </si>
  <si>
    <t xml:space="preserve">   Proceeds from Issuance of:</t>
  </si>
  <si>
    <t xml:space="preserve">         Preferred Stock</t>
  </si>
  <si>
    <t xml:space="preserve">         Common Stock</t>
  </si>
  <si>
    <t xml:space="preserve">   Net Increase in Short-Term Debt (c)</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</si>
  <si>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</si>
  <si>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</si>
  <si>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</si>
  <si>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</si>
  <si>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</si>
  <si>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</si>
  <si>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Net Increase (Decrease) in Cash and Cash Equivalents</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</si>
  <si>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</si>
  <si>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</si>
  <si>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</si>
  <si>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</si>
  <si>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</si>
  <si>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</si>
  <si>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</si>
  <si>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</si>
  <si>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</si>
  <si>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</si>
  <si>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</si>
  <si>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</si>
  <si>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</si>
  <si>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</si>
  <si>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</si>
  <si>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</si>
  <si>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</si>
  <si>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</si>
  <si>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</si>
  <si>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</si>
  <si>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</si>
  <si>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</si>
  <si>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</si>
  <si>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</si>
  <si>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</si>
  <si>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</si>
  <si>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</si>
  <si>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</si>
  <si>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</si>
  <si>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</si>
  <si>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</si>
  <si>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</si>
  <si>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</si>
  <si>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</si>
  <si>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</si>
  <si>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</si>
  <si>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</si>
  <si>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</si>
  <si>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</si>
  <si>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</si>
  <si>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</si>
  <si>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</si>
  <si>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</si>
  <si>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</si>
  <si>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</si>
  <si>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</si>
  <si>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</si>
  <si>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</si>
  <si>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</si>
  <si>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</si>
  <si>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</si>
  <si>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</si>
  <si>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</si>
  <si>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</si>
  <si>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</si>
  <si>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</si>
  <si>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</si>
  <si>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</si>
  <si>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</si>
  <si>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</si>
  <si>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</si>
  <si>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</si>
  <si>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</si>
  <si>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</si>
  <si>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</si>
  <si>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</si>
  <si>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</si>
  <si>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</si>
  <si>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</si>
  <si>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</si>
  <si>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</si>
  <si>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</si>
  <si>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</si>
  <si>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</si>
  <si>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</si>
  <si>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</si>
  <si>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</si>
  <si>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</si>
  <si>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</si>
  <si>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</si>
  <si>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</si>
  <si>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</si>
  <si>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</si>
  <si>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FICA Contribution</t>
  </si>
  <si>
    <t xml:space="preserve">     Total</t>
  </si>
  <si>
    <t>State:</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</si>
  <si>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</si>
  <si>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</si>
  <si>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</si>
  <si>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</si>
  <si>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</si>
  <si>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</si>
  <si>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</si>
  <si>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</si>
  <si>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</si>
  <si>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</si>
  <si>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</si>
  <si>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</si>
  <si>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</si>
  <si>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</si>
  <si>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</si>
  <si>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</si>
  <si>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</si>
  <si>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</si>
  <si>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</si>
  <si>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12-94</t>
  </si>
  <si>
    <t>Statement of Income for the Year</t>
  </si>
  <si>
    <t>Statement of Retained Earnings for the Year</t>
  </si>
  <si>
    <t>118-119</t>
  </si>
  <si>
    <t>Statement of Cash Flows</t>
  </si>
  <si>
    <t>Notes to the Financial Statements</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</si>
  <si>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</si>
  <si>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</si>
  <si>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</si>
  <si>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</si>
  <si>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</si>
  <si>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</si>
  <si>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</si>
  <si>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</si>
  <si>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</si>
  <si>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</si>
  <si>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</si>
  <si>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</si>
  <si>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</si>
  <si>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</si>
  <si>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</si>
  <si>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</si>
  <si>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</si>
  <si>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</si>
  <si>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</si>
  <si>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</si>
  <si>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</si>
  <si>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</si>
  <si>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</si>
  <si>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</si>
  <si>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</si>
  <si>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</si>
  <si>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</si>
  <si>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</si>
  <si>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</si>
  <si>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</si>
  <si>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</si>
  <si>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</si>
  <si>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</si>
  <si>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</si>
  <si>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</si>
  <si>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</si>
  <si>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</si>
  <si>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</si>
  <si>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</si>
  <si>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</si>
  <si>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</si>
  <si>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</si>
  <si>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</si>
  <si>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</si>
  <si>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</si>
  <si>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</si>
  <si>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</si>
  <si>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</si>
  <si>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</si>
  <si>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</si>
  <si>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</si>
  <si>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</si>
  <si>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 xml:space="preserve">      may be grouped by classes.</t>
  </si>
  <si>
    <t>CREDITS</t>
  </si>
  <si>
    <t>Bal. Beginning</t>
  </si>
  <si>
    <t>Description of Miscellaneous Deferred Debits</t>
  </si>
  <si>
    <t>of Year</t>
  </si>
  <si>
    <t xml:space="preserve">(b) </t>
  </si>
  <si>
    <t xml:space="preserve">(f) </t>
  </si>
  <si>
    <t>Misc.  Work in Progress</t>
  </si>
  <si>
    <t>DEFERRED REGULATORY COMM.</t>
  </si>
  <si>
    <t xml:space="preserve">    EXPENSES  (See pages  350-351)</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</si>
  <si>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</si>
  <si>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</si>
  <si>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</si>
  <si>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</si>
  <si>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</si>
  <si>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</si>
  <si>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</si>
  <si>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</si>
  <si>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</si>
  <si>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</si>
  <si>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</si>
  <si>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</si>
  <si>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</si>
  <si>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</si>
  <si>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Gas  (Enter Total of lines 10  thru 15)</t>
  </si>
  <si>
    <t>TOTAL (Acct 190)(Total of lines 8,16 and 17)</t>
  </si>
  <si>
    <t>FERC FORM NO. 1 (ED. 12-88)</t>
  </si>
  <si>
    <t>Page 234</t>
  </si>
  <si>
    <t>Next Page 250</t>
  </si>
  <si>
    <t>Page 234-A</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</si>
  <si>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</si>
  <si>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</si>
  <si>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</si>
  <si>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</si>
  <si>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</si>
  <si>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</si>
  <si>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</si>
  <si>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</si>
  <si>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</si>
  <si>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</si>
  <si>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</si>
  <si>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</si>
  <si>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</si>
  <si>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</si>
  <si>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</si>
  <si>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</si>
  <si>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</si>
  <si>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</si>
  <si>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</si>
  <si>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</si>
  <si>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(511) Maintenance of Structures</t>
  </si>
  <si>
    <t>(594) Maintenance of Underground Lines</t>
  </si>
  <si>
    <t xml:space="preserve"> TOTAL Electric Operation and Maintenance Expenses </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</si>
  <si>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</si>
  <si>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</si>
  <si>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</si>
  <si>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</si>
  <si>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</si>
  <si>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</si>
  <si>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</si>
  <si>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</si>
  <si>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</si>
  <si>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</si>
  <si>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</si>
  <si>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</si>
  <si>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</si>
  <si>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</si>
  <si>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</si>
  <si>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</si>
  <si>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</si>
  <si>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</si>
  <si>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</si>
  <si>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</si>
  <si>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</si>
  <si>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</si>
  <si>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</si>
  <si>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</si>
  <si>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</si>
  <si>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</si>
  <si>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</si>
  <si>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</si>
  <si>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</si>
  <si>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</si>
  <si>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</si>
  <si>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</si>
  <si>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</si>
  <si>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</si>
  <si>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</si>
  <si>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</si>
  <si>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</si>
  <si>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</si>
  <si>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</si>
  <si>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</si>
  <si>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</si>
  <si>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</si>
  <si>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</si>
  <si>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</si>
  <si>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</si>
  <si>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</si>
  <si>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</si>
  <si>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</si>
  <si>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</si>
  <si>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</si>
  <si>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</si>
  <si>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</si>
  <si>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</si>
  <si>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</si>
  <si>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</si>
  <si>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</si>
  <si>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</si>
  <si>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</si>
  <si>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</si>
  <si>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</si>
  <si>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</si>
  <si>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</si>
  <si>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</si>
  <si>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</si>
  <si>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</si>
  <si>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</si>
  <si>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</si>
  <si>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</si>
  <si>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</si>
  <si>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</si>
  <si>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</si>
  <si>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</si>
  <si>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</si>
  <si>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</si>
  <si>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</si>
  <si>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</si>
  <si>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</si>
  <si>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</si>
  <si>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</si>
  <si>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</si>
  <si>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</si>
  <si>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</si>
  <si>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</si>
  <si>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</si>
  <si>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</si>
  <si>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</si>
  <si>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</si>
  <si>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</si>
  <si>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</si>
  <si>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</si>
  <si>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</si>
  <si>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</si>
  <si>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</si>
  <si>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</si>
  <si>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</si>
  <si>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</si>
  <si>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</si>
  <si>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</si>
  <si>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</si>
  <si>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</si>
  <si>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</si>
  <si>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</si>
  <si>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</si>
  <si>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</si>
  <si>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</si>
  <si>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</si>
  <si>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</si>
  <si>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</si>
  <si>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</si>
  <si>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</si>
  <si>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</si>
  <si>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</si>
  <si>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Gain on Disposition of Property</t>
  </si>
  <si>
    <t xml:space="preserve">          Total Other Income</t>
  </si>
  <si>
    <t>OTHER INCOME DEDUCTIONS</t>
  </si>
  <si>
    <t>Loss on Disposition of Property</t>
  </si>
  <si>
    <t>Miscellaneous Amortization</t>
  </si>
  <si>
    <t>Miscellaneous Income Deductions</t>
  </si>
  <si>
    <t xml:space="preserve">          Total Other Income Deductions</t>
  </si>
  <si>
    <t>TAXES-OTHER INCOME AND DEDUCTIONS</t>
  </si>
  <si>
    <t>Taxes Other than Income Taxes</t>
  </si>
  <si>
    <t>Income Taxes</t>
  </si>
  <si>
    <t xml:space="preserve">          Total Taxes-Other Income &amp; Deductions</t>
  </si>
  <si>
    <t xml:space="preserve">          Net Other Income and Deductions</t>
  </si>
  <si>
    <t>INTEREST CHARGES</t>
  </si>
  <si>
    <t>Interest on Long-term Debt</t>
  </si>
  <si>
    <t>Amortization of Debt Discount and Expense</t>
  </si>
  <si>
    <t>Amortization of Premium on Debt-Credit</t>
  </si>
  <si>
    <t>Interest on Debt to Associated Company</t>
  </si>
  <si>
    <t>Other Interest Expense</t>
  </si>
  <si>
    <t xml:space="preserve">          Total Interest Charges</t>
  </si>
  <si>
    <t xml:space="preserve">               Income Before Extraordinary Items</t>
  </si>
  <si>
    <t>EXTRAORDINARY ITEMS</t>
  </si>
  <si>
    <t>Extraordinary Income</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</si>
  <si>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</si>
  <si>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</si>
  <si>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</si>
  <si>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</si>
  <si>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</si>
  <si>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</si>
  <si>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</si>
  <si>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</si>
  <si>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</si>
  <si>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</si>
  <si>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</si>
  <si>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</si>
  <si>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</si>
  <si>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</si>
  <si>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</si>
  <si>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</si>
  <si>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</si>
  <si>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</si>
  <si>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</si>
  <si>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</si>
  <si>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</si>
  <si>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</si>
  <si>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</si>
  <si>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</si>
  <si>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</si>
  <si>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</si>
  <si>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</si>
  <si>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</si>
  <si>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</si>
  <si>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</si>
  <si>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</si>
  <si>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</si>
  <si>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</si>
  <si>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</si>
  <si>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</si>
  <si>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</si>
  <si>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</si>
  <si>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</si>
  <si>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</si>
  <si>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</si>
  <si>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</si>
  <si>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</si>
  <si>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</si>
  <si>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</si>
  <si>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</si>
  <si>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</si>
  <si>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</si>
  <si>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</si>
  <si>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</si>
  <si>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</si>
  <si>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</si>
  <si>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</si>
  <si>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</si>
  <si>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</si>
  <si>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</si>
  <si>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</si>
  <si>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</si>
  <si>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</si>
  <si>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</si>
  <si>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</si>
  <si>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</si>
  <si>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</si>
  <si>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</si>
  <si>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</si>
  <si>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</si>
  <si>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</si>
  <si>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 xml:space="preserve">          Total Kilowatt-Hour Sales</t>
  </si>
  <si>
    <t>AVERAGE ELECTRIC CUSTOMERS PER MONTH</t>
  </si>
  <si>
    <t xml:space="preserve">          Total Ultimate Customers</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</si>
  <si>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</si>
  <si>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</si>
  <si>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</si>
  <si>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</si>
  <si>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</si>
  <si>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</si>
  <si>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</si>
  <si>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</si>
  <si>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</si>
  <si>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</si>
  <si>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</si>
  <si>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</si>
  <si>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</si>
  <si>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</si>
  <si>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</si>
  <si>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</si>
  <si>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</si>
  <si>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</si>
  <si>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</si>
  <si>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</si>
  <si>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</si>
  <si>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</si>
  <si>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</si>
  <si>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</si>
  <si>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</si>
  <si>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</si>
  <si>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</si>
  <si>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</si>
  <si>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</si>
  <si>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</si>
  <si>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</si>
  <si>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</si>
  <si>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</si>
  <si>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</si>
  <si>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</si>
  <si>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</si>
  <si>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</si>
  <si>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</si>
  <si>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</si>
  <si>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</si>
  <si>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</si>
  <si>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</si>
  <si>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</si>
  <si>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</si>
  <si>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</si>
  <si>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</si>
  <si>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</si>
  <si>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</si>
  <si>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</si>
  <si>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</si>
  <si>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</si>
  <si>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</si>
  <si>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</si>
  <si>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</si>
  <si>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</si>
  <si>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</si>
  <si>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</si>
  <si>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sources which individually provide less than 10 percent of</t>
  </si>
  <si>
    <t xml:space="preserve">  3.  If net peak demand for 60 minutes is not available, give that</t>
  </si>
  <si>
    <t>of Accounts.  Production Expenses do not include Purchased</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</si>
  <si>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</si>
  <si>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</si>
  <si>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</si>
  <si>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</si>
  <si>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</si>
  <si>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</si>
  <si>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</si>
  <si>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</si>
  <si>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</si>
  <si>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</si>
  <si>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</si>
  <si>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</si>
  <si>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</si>
  <si>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</si>
  <si>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</si>
  <si>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</si>
  <si>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</si>
  <si>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</si>
  <si>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</si>
  <si>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</si>
  <si>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</si>
  <si>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</si>
  <si>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</si>
  <si>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</si>
  <si>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 xml:space="preserve">Provide in column (a) subheadings and classify transmission service purchased from other utilities as: "Delivered Power to Wheeler" or </t>
  </si>
  <si>
    <t>"Received Power from Wheeler."</t>
  </si>
  <si>
    <t>charges on bills or vouchers rendered to the respondent, including any out of period adjustments.  Explain in a footnote all components</t>
  </si>
  <si>
    <t>the amount and type of energy or service rendered.</t>
  </si>
  <si>
    <t xml:space="preserve">Enter "TOTAL" in column (a) as the last line. Provide a total amount in columns (b) through (g) as the last line.  Energy provided by the </t>
  </si>
  <si>
    <t xml:space="preserve">   TOTAL (Enter Total of lines 2 thru 4)</t>
  </si>
  <si>
    <t xml:space="preserve">    TOTAL Account 282 (Enter Total of lines 5 thru 8)</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</si>
  <si>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</si>
  <si>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</si>
  <si>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</si>
  <si>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</si>
  <si>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</si>
  <si>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</si>
  <si>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</si>
  <si>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</si>
  <si>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</si>
  <si>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</si>
  <si>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</si>
  <si>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</si>
  <si>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</si>
  <si>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</si>
  <si>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</si>
  <si>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</si>
  <si>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</si>
  <si>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</si>
  <si>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</si>
  <si>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</si>
  <si>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</si>
  <si>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</si>
  <si>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</si>
  <si>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</si>
  <si>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</si>
  <si>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</si>
  <si>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</si>
  <si>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</si>
  <si>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</si>
  <si>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</si>
  <si>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</si>
  <si>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</si>
  <si>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</si>
  <si>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</si>
  <si>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</si>
  <si>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</si>
  <si>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</si>
  <si>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</si>
  <si>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</si>
  <si>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</si>
  <si>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</si>
  <si>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</si>
  <si>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</si>
  <si>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</si>
  <si>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</si>
  <si>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</si>
  <si>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</si>
  <si>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</si>
  <si>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</si>
  <si>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</si>
  <si>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</si>
  <si>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</si>
  <si>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</si>
  <si>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</si>
  <si>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</si>
  <si>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</si>
  <si>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</si>
  <si>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</si>
  <si>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</si>
  <si>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</si>
  <si>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</si>
  <si>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</si>
  <si>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</si>
  <si>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</si>
  <si>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</si>
  <si>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</si>
  <si>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</si>
  <si>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</si>
  <si>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</si>
  <si>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</si>
  <si>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</si>
  <si>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</si>
  <si>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</si>
  <si>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</si>
  <si>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</si>
  <si>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</si>
  <si>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</si>
  <si>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</si>
  <si>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</si>
  <si>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</si>
  <si>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</si>
  <si>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</si>
  <si>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</si>
  <si>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</si>
  <si>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</si>
  <si>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</si>
  <si>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</si>
  <si>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</si>
  <si>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</si>
  <si>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</si>
  <si>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</si>
  <si>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</si>
  <si>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</si>
  <si>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</si>
  <si>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</si>
  <si>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</si>
  <si>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</si>
  <si>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</si>
  <si>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</si>
  <si>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</si>
  <si>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</si>
  <si>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</si>
  <si>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</si>
  <si>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</si>
  <si>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</si>
  <si>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</si>
  <si>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</si>
  <si>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</si>
  <si>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</si>
  <si>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</si>
  <si>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</si>
  <si>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</si>
  <si>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</si>
  <si>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</si>
  <si>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</si>
  <si>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</si>
  <si>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</si>
  <si>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</si>
  <si>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</si>
  <si>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69</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</si>
  <si>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</si>
  <si>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</si>
  <si>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</si>
  <si>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</si>
  <si>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</si>
  <si>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</si>
  <si>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</si>
  <si>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</si>
  <si>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</si>
  <si>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</si>
  <si>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</si>
  <si>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</si>
  <si>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 xml:space="preserve">          TOTAL Operation (Enter Total of lines 3 thru 9)</t>
  </si>
  <si>
    <t xml:space="preserve">          TOTAL Maint. (Total of lines 12 thru 15)</t>
  </si>
  <si>
    <t>Total Operation and Maintenance</t>
  </si>
  <si>
    <t xml:space="preserve">     Production (Enter Total of lines 3 and 12)</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</si>
  <si>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</si>
  <si>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</si>
  <si>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</si>
  <si>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</si>
  <si>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</si>
  <si>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</si>
  <si>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</si>
  <si>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</si>
  <si>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</si>
  <si>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</si>
  <si>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</si>
  <si>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</si>
  <si>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</si>
  <si>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</si>
  <si>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</si>
  <si>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</si>
  <si>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</si>
  <si>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</si>
  <si>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</si>
  <si>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</si>
  <si>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</si>
  <si>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</si>
  <si>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</si>
  <si>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</si>
  <si>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</si>
  <si>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</si>
  <si>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</si>
  <si>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</si>
  <si>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</si>
  <si>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</si>
  <si>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</si>
  <si>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</si>
  <si>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</si>
  <si>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</si>
  <si>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</si>
  <si>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</si>
  <si>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</si>
  <si>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</si>
  <si>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</si>
  <si>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</si>
  <si>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</si>
  <si>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</si>
  <si>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</si>
  <si>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</si>
  <si>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</si>
  <si>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</si>
  <si>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</si>
  <si>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</si>
  <si>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</si>
  <si>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</si>
  <si>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</si>
  <si>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</si>
  <si>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</si>
  <si>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</si>
  <si>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</si>
  <si>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</si>
  <si>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</si>
  <si>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</si>
  <si>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</si>
  <si>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</si>
  <si>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</si>
  <si>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</si>
  <si>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</si>
  <si>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</si>
  <si>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</si>
  <si>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</si>
  <si>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</si>
  <si>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</si>
  <si>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</si>
  <si>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</si>
  <si>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</si>
  <si>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</si>
  <si>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</si>
  <si>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</si>
  <si>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</si>
  <si>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</si>
  <si>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</si>
  <si>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</si>
  <si>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</si>
  <si>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</si>
  <si>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</si>
  <si>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</si>
  <si>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</si>
  <si>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</si>
  <si>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</si>
  <si>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</si>
  <si>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</si>
  <si>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</si>
  <si>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</si>
  <si>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</si>
  <si>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</si>
  <si>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</si>
  <si>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</si>
  <si>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</si>
  <si>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</si>
  <si>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</si>
  <si>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</si>
  <si>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</si>
  <si>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</si>
  <si>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</si>
  <si>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</si>
  <si>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</si>
  <si>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</si>
  <si>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</si>
  <si>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</si>
  <si>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</si>
  <si>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</si>
  <si>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</si>
  <si>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</si>
  <si>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</si>
  <si>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</si>
  <si>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</si>
  <si>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</si>
  <si>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</si>
  <si>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</si>
  <si>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</si>
  <si>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</si>
  <si>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</si>
  <si>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</si>
  <si>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</si>
  <si>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</si>
  <si>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</si>
  <si>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</si>
  <si>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</si>
  <si>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</si>
  <si>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</si>
  <si>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</si>
  <si>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</si>
  <si>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</si>
  <si>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</si>
  <si>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</si>
  <si>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</si>
  <si>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</si>
  <si>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</si>
  <si>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</si>
  <si>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</si>
  <si>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</si>
  <si>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</si>
  <si>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</si>
  <si>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Construction Work in</t>
  </si>
  <si>
    <t xml:space="preserve"> Description of Each Project for Electric, Gas and Common, respectively</t>
  </si>
  <si>
    <t>Progress-Electric/Gas (Account 107)</t>
  </si>
  <si>
    <t xml:space="preserve">                                                                    (a)</t>
  </si>
  <si>
    <t>From Insert Page</t>
  </si>
  <si>
    <t>Subtotal</t>
  </si>
  <si>
    <t>Page 216</t>
  </si>
  <si>
    <t>If applicable, see insert page below</t>
  </si>
  <si>
    <t>Page 216-A</t>
  </si>
  <si>
    <t>Page 216-B</t>
  </si>
  <si>
    <t>Page 216-C</t>
  </si>
  <si>
    <t>Page 216-D</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</si>
  <si>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</si>
  <si>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</si>
  <si>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</si>
  <si>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</si>
  <si>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</si>
  <si>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</si>
  <si>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</si>
  <si>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</si>
  <si>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</si>
  <si>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</si>
  <si>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</si>
  <si>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</si>
  <si>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</si>
  <si>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</si>
  <si>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</si>
  <si>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</si>
  <si>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</si>
  <si>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</si>
  <si>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</si>
  <si>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</si>
  <si>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</si>
  <si>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</si>
  <si>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</si>
  <si>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</si>
  <si>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</si>
  <si>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</si>
  <si>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</si>
  <si>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</si>
  <si>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</si>
  <si>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</si>
  <si>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</si>
  <si>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</si>
  <si>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</si>
  <si>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</si>
  <si>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</si>
  <si>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</si>
  <si>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</si>
  <si>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</si>
  <si>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</si>
  <si>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</si>
  <si>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</si>
  <si>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</si>
  <si>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</si>
  <si>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</si>
  <si>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</si>
  <si>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</si>
  <si>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</si>
  <si>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</si>
  <si>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attributed to research and development; (b) types of cost units used for the</t>
  </si>
  <si>
    <t xml:space="preserve">  4.  If net peak demand for 60 minutes is not available, give data which</t>
  </si>
  <si>
    <t>to expense accounts 501 and 547 (line 41) as shown on</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</si>
  <si>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</si>
  <si>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</si>
  <si>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</si>
  <si>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</si>
  <si>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</si>
  <si>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</si>
  <si>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</si>
  <si>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</si>
  <si>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</si>
  <si>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</si>
  <si>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</si>
  <si>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</si>
  <si>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</si>
  <si>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</si>
  <si>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</si>
  <si>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</si>
  <si>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</si>
  <si>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</si>
  <si>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</si>
  <si>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</si>
  <si>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</si>
  <si>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</si>
  <si>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</si>
  <si>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</si>
  <si>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</si>
  <si>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</si>
  <si>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</si>
  <si>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</si>
  <si>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</si>
  <si>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</si>
  <si>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</si>
  <si>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</si>
  <si>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</si>
  <si>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</si>
  <si>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</si>
  <si>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</si>
  <si>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</si>
  <si>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</si>
  <si>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</si>
  <si>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</si>
  <si>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</si>
  <si>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</si>
  <si>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</si>
  <si>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</si>
  <si>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12-95</t>
  </si>
  <si>
    <t>Electric Plant Leased to Others</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</si>
  <si>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</si>
  <si>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</si>
  <si>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</si>
  <si>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</si>
  <si>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</si>
  <si>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</si>
  <si>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</si>
  <si>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Investment in Subsidiary Companies</t>
  </si>
  <si>
    <t>224-225</t>
  </si>
  <si>
    <t>Material &amp; Supplies</t>
  </si>
  <si>
    <t>Allowances</t>
  </si>
  <si>
    <t>228-229</t>
  </si>
  <si>
    <t>Extraordinary Property Losses</t>
  </si>
  <si>
    <t>12-93</t>
  </si>
  <si>
    <t>Unrecovered Plant and Regulatory Study Costs</t>
  </si>
  <si>
    <t>Other Regulatory Assets</t>
  </si>
  <si>
    <t>Miscellaneous Deferred Debits</t>
  </si>
  <si>
    <t>Accumulated Deferred Income Taxes (Account 190)</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</si>
  <si>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</si>
  <si>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</si>
  <si>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</si>
  <si>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</si>
  <si>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</si>
  <si>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</si>
  <si>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</si>
  <si>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</si>
  <si>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</si>
  <si>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</si>
  <si>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</si>
  <si>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</si>
  <si>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</si>
  <si>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</si>
  <si>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</si>
  <si>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</si>
  <si>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</si>
  <si>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</si>
  <si>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</si>
  <si>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</si>
  <si>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</si>
  <si>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</si>
  <si>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</si>
  <si>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</si>
  <si>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</si>
  <si>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</si>
  <si>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</si>
  <si>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</si>
  <si>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Two copies will be submitted</t>
  </si>
  <si>
    <t>PSC Supplemental Filing</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</si>
  <si>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</si>
  <si>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</si>
  <si>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</si>
  <si>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</si>
  <si>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</si>
  <si>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</si>
  <si>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</si>
  <si>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</si>
  <si>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</si>
  <si>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</si>
  <si>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</si>
  <si>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</si>
  <si>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</si>
  <si>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</si>
  <si>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</si>
  <si>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</si>
  <si>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</si>
  <si>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</si>
  <si>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</si>
  <si>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</si>
  <si>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</si>
  <si>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 xml:space="preserve">  Other Dr. or Cr. Items (Describe):</t>
  </si>
  <si>
    <t xml:space="preserve">   Balance End of Year (Enter Total of</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</si>
  <si>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</si>
  <si>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</si>
  <si>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</si>
  <si>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</si>
  <si>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</si>
  <si>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</si>
  <si>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</si>
  <si>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</si>
  <si>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</si>
  <si>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Next Page is 221</t>
  </si>
  <si>
    <t>Page 219</t>
  </si>
  <si>
    <t>FOOTNOTES</t>
  </si>
  <si>
    <t xml:space="preserve">  This Report Is:</t>
  </si>
  <si>
    <t xml:space="preserve">  Date of Report</t>
  </si>
  <si>
    <t xml:space="preserve">  (2)  [  ] A Resubmission</t>
  </si>
  <si>
    <t>NONUTILITY PROPERTY (Account 121)</t>
  </si>
  <si>
    <t>commitment for service is less than one year.</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</si>
  <si>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</si>
  <si>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</si>
  <si>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</si>
  <si>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</si>
  <si>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</si>
  <si>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</si>
  <si>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</si>
  <si>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</si>
  <si>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</si>
  <si>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</si>
  <si>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</si>
  <si>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</si>
  <si>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</si>
  <si>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</si>
  <si>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</si>
  <si>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</si>
  <si>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</si>
  <si>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</si>
  <si>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</si>
  <si>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</si>
  <si>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</si>
  <si>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</si>
  <si>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</si>
  <si>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</si>
  <si>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</si>
  <si>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</si>
  <si>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</si>
  <si>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</si>
  <si>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</si>
  <si>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</si>
  <si>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</si>
  <si>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</si>
  <si>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</si>
  <si>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</si>
  <si>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</si>
  <si>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</si>
  <si>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</si>
  <si>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</si>
  <si>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</si>
  <si>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</si>
  <si>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</si>
  <si>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</si>
  <si>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</si>
  <si>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</si>
  <si>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</si>
  <si>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</si>
  <si>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</si>
  <si>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</si>
  <si>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Net  Utility Operating Income (Enter Total of</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</si>
  <si>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</si>
  <si>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</si>
  <si>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</si>
  <si>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</si>
  <si>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</si>
  <si>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</si>
  <si>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</si>
  <si>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</si>
  <si>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</si>
  <si>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</si>
  <si>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</si>
  <si>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</si>
  <si>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</si>
  <si>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</si>
  <si>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</si>
  <si>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</si>
  <si>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</si>
  <si>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</si>
  <si>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</si>
  <si>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</si>
  <si>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</si>
  <si>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</si>
  <si>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</si>
  <si>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</si>
  <si>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</si>
  <si>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</si>
  <si>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</si>
  <si>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</si>
  <si>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</si>
  <si>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</si>
  <si>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</si>
  <si>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</si>
  <si>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</si>
  <si>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</si>
  <si>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</si>
  <si>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</si>
  <si>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</si>
  <si>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</si>
  <si>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</si>
  <si>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billed pursuant thereto.</t>
  </si>
  <si>
    <t xml:space="preserve">     3.    Where the same customers are served under more than</t>
  </si>
  <si>
    <t xml:space="preserve">       6.   Report amount of unbilled revenue as of end of year</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</si>
  <si>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</si>
  <si>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</si>
  <si>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</si>
  <si>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</si>
  <si>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</si>
  <si>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</si>
  <si>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</si>
  <si>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</si>
  <si>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</si>
  <si>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</si>
  <si>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</si>
  <si>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</si>
  <si>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Next Page is 310</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</si>
  <si>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</si>
  <si>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</si>
  <si>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</si>
  <si>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</si>
  <si>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</si>
  <si>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</si>
  <si>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</si>
  <si>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</si>
  <si>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</si>
  <si>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</si>
  <si>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</si>
  <si>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</si>
  <si>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</si>
  <si>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</si>
  <si>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</si>
  <si>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</si>
  <si>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</si>
  <si>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</si>
  <si>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</si>
  <si>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</si>
  <si>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</si>
  <si>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</si>
  <si>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</si>
  <si>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</si>
  <si>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</si>
  <si>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</si>
  <si>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</si>
  <si>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</si>
  <si>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</si>
  <si>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</si>
  <si>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</si>
  <si>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</si>
  <si>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</si>
  <si>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</si>
  <si>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</si>
  <si>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</si>
  <si>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</si>
  <si>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</si>
  <si>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</si>
  <si>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</si>
  <si>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</si>
  <si>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</si>
  <si>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</si>
  <si>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</si>
  <si>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</si>
  <si>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</si>
  <si>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</si>
  <si>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</si>
  <si>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</si>
  <si>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</si>
  <si>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</si>
  <si>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</si>
  <si>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</si>
  <si>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</si>
  <si>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</si>
  <si>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</si>
  <si>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</si>
  <si>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</si>
  <si>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</si>
  <si>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</si>
  <si>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</si>
  <si>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</si>
  <si>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</si>
  <si>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</si>
  <si>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</si>
  <si>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</si>
  <si>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</si>
  <si>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</si>
  <si>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</si>
  <si>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</si>
  <si>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</si>
  <si>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</si>
  <si>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</si>
  <si>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</si>
  <si>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</si>
  <si>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</si>
  <si>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</si>
  <si>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</si>
  <si>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</si>
  <si>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</si>
  <si>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</si>
  <si>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</si>
  <si>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</si>
  <si>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</si>
  <si>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</si>
  <si>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</si>
  <si>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</si>
  <si>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</si>
  <si>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</si>
  <si>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</si>
  <si>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</si>
  <si>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</si>
  <si>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</si>
  <si>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</si>
  <si>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</si>
  <si>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</si>
  <si>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</si>
  <si>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</si>
  <si>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</si>
  <si>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</si>
  <si>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</si>
  <si>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</si>
  <si>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</si>
  <si>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</si>
  <si>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</si>
  <si>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</si>
  <si>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</si>
  <si>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</si>
  <si>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</si>
  <si>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</si>
  <si>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</si>
  <si>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</si>
  <si>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</si>
  <si>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</si>
  <si>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</si>
  <si>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</si>
  <si>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</si>
  <si>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</si>
  <si>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</si>
  <si>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</si>
  <si>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</si>
  <si>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</si>
  <si>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</si>
  <si>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 xml:space="preserve">     Total General Plant</t>
  </si>
  <si>
    <t xml:space="preserve">     Total Common Utility Plant</t>
  </si>
  <si>
    <t>Departmental Allocation of Common Items</t>
  </si>
  <si>
    <t>FERC FORM NO. 1 (ED. 12-87) NYPSC MODIFIED-97</t>
  </si>
  <si>
    <t>Page 356</t>
  </si>
  <si>
    <t>COMMON UTILITY PLANT AND EXPENSES (CONTINUED)</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</si>
  <si>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</si>
  <si>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</si>
  <si>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</si>
  <si>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</si>
  <si>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</si>
  <si>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</si>
  <si>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</si>
  <si>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</si>
  <si>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</si>
  <si>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</si>
  <si>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(1) [   ] An Original</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</si>
  <si>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</si>
  <si>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</si>
  <si>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</si>
  <si>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</si>
  <si>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</si>
  <si>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</si>
  <si>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</si>
  <si>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</si>
  <si>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</si>
  <si>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</si>
  <si>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</si>
  <si>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</si>
  <si>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</si>
  <si>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</si>
  <si>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</si>
  <si>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</si>
  <si>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</si>
  <si>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</si>
  <si>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</si>
  <si>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</si>
  <si>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</si>
  <si>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</si>
  <si>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</si>
  <si>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</si>
  <si>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</si>
  <si>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</si>
  <si>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</si>
  <si>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</si>
  <si>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</si>
  <si>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</si>
  <si>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</si>
  <si>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</si>
  <si>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</si>
  <si>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</si>
  <si>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</si>
  <si>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</si>
  <si>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</si>
  <si>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</si>
  <si>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</si>
  <si>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</si>
  <si>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</si>
  <si>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Accumulated Deferred Investment Tax Credits</t>
  </si>
  <si>
    <t>266-267</t>
  </si>
  <si>
    <t>Other Deferred Credits</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</si>
  <si>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</si>
  <si>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</si>
  <si>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</si>
  <si>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</si>
  <si>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</si>
  <si>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</si>
  <si>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</si>
  <si>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</si>
  <si>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</si>
  <si>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</si>
  <si>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</si>
  <si>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</si>
  <si>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</si>
  <si>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</si>
  <si>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</si>
  <si>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</si>
  <si>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</si>
  <si>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</si>
  <si>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</si>
  <si>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</si>
  <si>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</si>
  <si>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</si>
  <si>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</si>
  <si>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</si>
  <si>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</si>
  <si>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</si>
  <si>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</si>
  <si>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</si>
  <si>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</si>
  <si>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</si>
  <si>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</si>
  <si>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</si>
  <si>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</si>
  <si>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</si>
  <si>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</si>
  <si>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</si>
  <si>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</si>
  <si>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</si>
  <si>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</si>
  <si>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</si>
  <si>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</si>
  <si>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FERC FORM NO.1 (ED. 12-87)</t>
  </si>
  <si>
    <t>Page 101</t>
  </si>
  <si>
    <t>CONTROL OVER RESPONDENT</t>
  </si>
  <si>
    <t>FERC FORM NO. 1 (ED. 12-96)</t>
  </si>
  <si>
    <t>Page 102</t>
  </si>
  <si>
    <t xml:space="preserve"> Date of Report</t>
  </si>
  <si>
    <t xml:space="preserve">  Year of Report</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</si>
  <si>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</si>
  <si>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</si>
  <si>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</si>
  <si>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</si>
  <si>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</si>
  <si>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</si>
  <si>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</si>
  <si>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</si>
  <si>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</si>
  <si>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</si>
  <si>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</si>
  <si>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</si>
  <si>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</si>
  <si>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</si>
  <si>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</si>
  <si>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</si>
  <si>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</si>
  <si>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</si>
  <si>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</si>
  <si>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</si>
  <si>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</si>
  <si>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</si>
  <si>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</si>
  <si>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</si>
  <si>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</si>
  <si>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</si>
  <si>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</si>
  <si>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</si>
  <si>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</si>
  <si>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</si>
  <si>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</si>
  <si>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</si>
  <si>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</si>
  <si>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</si>
  <si>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</si>
  <si>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</si>
  <si>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</si>
  <si>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</si>
  <si>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</si>
  <si>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</si>
  <si>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</si>
  <si>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</si>
  <si>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</si>
  <si>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</si>
  <si>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</si>
  <si>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</si>
  <si>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</si>
  <si>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</si>
  <si>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</si>
  <si>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</si>
  <si>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</si>
  <si>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</si>
  <si>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</si>
  <si>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</si>
  <si>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</si>
  <si>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</si>
  <si>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</si>
  <si>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</si>
  <si>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</si>
  <si>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</si>
  <si>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</si>
  <si>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</si>
  <si>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</si>
  <si>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</si>
  <si>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</si>
  <si>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</si>
  <si>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</si>
  <si>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</si>
  <si>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</si>
  <si>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</si>
  <si>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</si>
  <si>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</si>
  <si>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</si>
  <si>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</si>
  <si>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</si>
  <si>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</si>
  <si>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</si>
  <si>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</si>
  <si>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</si>
  <si>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</si>
  <si>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</si>
  <si>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</si>
  <si>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</si>
  <si>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</si>
  <si>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</si>
  <si>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</si>
  <si>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</si>
  <si>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</si>
  <si>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</si>
  <si>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Page 122</t>
  </si>
  <si>
    <t>NOTES TO FINANCIAL STATEMENTS (Continued)</t>
  </si>
  <si>
    <t>Next Page is 200</t>
  </si>
  <si>
    <t>Page 123</t>
  </si>
  <si>
    <t>(1)  [  ]  An Original</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</si>
  <si>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</si>
  <si>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</si>
  <si>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</si>
  <si>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</si>
  <si>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</si>
  <si>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</si>
  <si>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</si>
  <si>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</si>
  <si>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</si>
  <si>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</si>
  <si>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</si>
  <si>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</si>
  <si>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</si>
  <si>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</si>
  <si>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</si>
  <si>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</si>
  <si>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</si>
  <si>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</si>
  <si>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</si>
  <si>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</si>
  <si>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</si>
  <si>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</si>
  <si>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</si>
  <si>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</si>
  <si>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</si>
  <si>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</si>
  <si>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</si>
  <si>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</si>
  <si>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</si>
  <si>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</si>
  <si>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</si>
  <si>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</si>
  <si>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</si>
  <si>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</si>
  <si>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</si>
  <si>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</si>
  <si>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</si>
  <si>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</si>
  <si>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</si>
  <si>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</si>
  <si>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</si>
  <si>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</si>
  <si>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</si>
  <si>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</si>
  <si>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</si>
  <si>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</si>
  <si>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</si>
  <si>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</si>
  <si>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</si>
  <si>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</si>
  <si>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</si>
  <si>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</si>
  <si>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</si>
  <si>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</si>
  <si>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</si>
  <si>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</si>
  <si>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</si>
  <si>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</si>
  <si>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</si>
  <si>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</si>
  <si>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</si>
  <si>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</si>
  <si>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</si>
  <si>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</si>
  <si>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</si>
  <si>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</si>
  <si>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</si>
  <si>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</si>
  <si>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</si>
  <si>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</si>
  <si>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</si>
  <si>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</si>
  <si>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</si>
  <si>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</si>
  <si>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</si>
  <si>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</si>
  <si>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</si>
  <si>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</si>
  <si>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</si>
  <si>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TOTAL Credits to Retained Earnings (Acct. 439) (Total of lines 4 thru 8)</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</si>
  <si>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</si>
  <si>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</si>
  <si>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</si>
  <si>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</si>
  <si>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</si>
  <si>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</si>
  <si>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</si>
  <si>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</si>
  <si>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</si>
  <si>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</si>
  <si>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</si>
  <si>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 xml:space="preserve">          Total Deferred Credits</t>
  </si>
  <si>
    <t>OPERATING RESERVES</t>
  </si>
  <si>
    <t>Property Insurance Reserve</t>
  </si>
  <si>
    <t>Injuries and Damage Reserve</t>
  </si>
  <si>
    <t>Pension and Benefits Reserve</t>
  </si>
  <si>
    <t>Miscellaneous Operating Reserves</t>
  </si>
  <si>
    <t xml:space="preserve">          Total Operating Reserves</t>
  </si>
  <si>
    <t>Total Liabilities and Other Credits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</si>
  <si>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</si>
  <si>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</si>
  <si>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</si>
  <si>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</si>
  <si>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</si>
  <si>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</si>
  <si>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</si>
  <si>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</si>
  <si>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</si>
  <si>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</si>
  <si>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</si>
  <si>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</si>
  <si>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</si>
  <si>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</si>
  <si>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</si>
  <si>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</si>
  <si>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</si>
  <si>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 xml:space="preserve">Next Page is 340 </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</si>
  <si>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</si>
  <si>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</si>
  <si>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</si>
  <si>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</si>
  <si>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</si>
  <si>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</si>
  <si>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</si>
  <si>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</si>
  <si>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</si>
  <si>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</si>
  <si>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</si>
  <si>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</si>
  <si>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</si>
  <si>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</si>
  <si>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</si>
  <si>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</si>
  <si>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</si>
  <si>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</si>
  <si>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</si>
  <si>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</si>
  <si>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</si>
  <si>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</si>
  <si>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</si>
  <si>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</si>
  <si>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</si>
  <si>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</si>
  <si>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</si>
  <si>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</si>
  <si>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</si>
  <si>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</si>
  <si>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</si>
  <si>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Received</t>
  </si>
  <si>
    <t>Delivered</t>
  </si>
  <si>
    <t xml:space="preserve"> or Settlement ($)</t>
  </si>
  <si>
    <t>Page 326</t>
  </si>
  <si>
    <t>Page 327</t>
  </si>
  <si>
    <t>Page 326-A</t>
  </si>
  <si>
    <t>Page 327-A</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</si>
  <si>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</si>
  <si>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</si>
  <si>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</si>
  <si>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</si>
  <si>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</si>
  <si>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</si>
  <si>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</si>
  <si>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</si>
  <si>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</si>
  <si>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</si>
  <si>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</si>
  <si>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</si>
  <si>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 xml:space="preserve">     Amort of Property Losses</t>
  </si>
  <si>
    <t xml:space="preserve">     Amort of Conversion/Regulatory Expenses</t>
  </si>
  <si>
    <t xml:space="preserve">     Taxes Other than Income Taxes</t>
  </si>
  <si>
    <t xml:space="preserve">      Income Taxes</t>
  </si>
  <si>
    <t xml:space="preserve">      Gains from Disposition of Util. Plant</t>
  </si>
  <si>
    <t xml:space="preserve">      Losses from Disposition of Util. Plant</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</si>
  <si>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</si>
  <si>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</si>
  <si>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</si>
  <si>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</si>
  <si>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</si>
  <si>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</si>
  <si>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</si>
  <si>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</si>
  <si>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</si>
  <si>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</si>
  <si>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</si>
  <si>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Extraordinary Deductions</t>
  </si>
  <si>
    <t>Income Taxes, Extraordinary Items</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</si>
  <si>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</si>
  <si>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</si>
  <si>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</si>
  <si>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</si>
  <si>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</si>
  <si>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</si>
  <si>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</si>
  <si>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</si>
  <si>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</si>
  <si>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</si>
  <si>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</si>
  <si>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</si>
  <si>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</si>
  <si>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</si>
  <si>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</si>
  <si>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</si>
  <si>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</si>
  <si>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</si>
  <si>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</si>
  <si>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</si>
  <si>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</si>
  <si>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</si>
  <si>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</si>
  <si>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</si>
  <si>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</si>
  <si>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</si>
  <si>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</si>
  <si>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</si>
  <si>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</si>
  <si>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Customer Account Expense</t>
  </si>
  <si>
    <t>Sales Expense</t>
  </si>
  <si>
    <t>Administrative and General</t>
  </si>
  <si>
    <t xml:space="preserve">   Total Operation &amp; Maintenance Expense</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</si>
  <si>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</si>
  <si>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</si>
  <si>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</si>
  <si>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</si>
  <si>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</si>
  <si>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</si>
  <si>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</si>
  <si>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</si>
  <si>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</si>
  <si>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</si>
  <si>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</si>
  <si>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</si>
  <si>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</si>
  <si>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</si>
  <si>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</si>
  <si>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</si>
  <si>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</si>
  <si>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</si>
  <si>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</si>
  <si>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</si>
  <si>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</si>
  <si>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</si>
  <si>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</si>
  <si>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</si>
  <si>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</si>
  <si>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</si>
  <si>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 xml:space="preserve">     Total Fuel and Purchased Power</t>
  </si>
  <si>
    <t>-Fuel and PP related to Sales for Resale (Not Used)</t>
  </si>
  <si>
    <t xml:space="preserve">     Fuel and PP - Ultimate Customers</t>
  </si>
  <si>
    <t>Salaries</t>
  </si>
  <si>
    <t>Pensions and Benefits</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</si>
  <si>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</si>
  <si>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</si>
  <si>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</si>
  <si>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</si>
  <si>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</si>
  <si>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</si>
  <si>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</si>
  <si>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</si>
  <si>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</si>
  <si>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</si>
  <si>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</si>
  <si>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</si>
  <si>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</si>
  <si>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</si>
  <si>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</si>
  <si>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</si>
  <si>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</si>
  <si>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</si>
  <si>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</si>
  <si>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</si>
  <si>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</si>
  <si>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</si>
  <si>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</si>
  <si>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</si>
  <si>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</si>
  <si>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</si>
  <si>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</si>
  <si>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1.  Report below the original cost of electric plant in service according to the prescribed accounts.</t>
  </si>
  <si>
    <t>Transmission of Electricity for Others</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</si>
  <si>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</si>
  <si>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</si>
  <si>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</si>
  <si>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</si>
  <si>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</si>
  <si>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</si>
  <si>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</si>
  <si>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</si>
  <si>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</si>
  <si>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</si>
  <si>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</si>
  <si>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</si>
  <si>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Distribution of Salaries and Wages</t>
  </si>
  <si>
    <t>Common Utility Plant and Expenses</t>
  </si>
  <si>
    <t>Electric Plant Statistical Data</t>
  </si>
  <si>
    <t>Electric Energy Account</t>
  </si>
  <si>
    <t>Monthly Peaks and Output</t>
  </si>
  <si>
    <t>Steam - Electric Generating Plant Statistics (Large Plants)</t>
  </si>
  <si>
    <t>Hydroelectric Generating Plant Statistics (Large Plants)</t>
  </si>
  <si>
    <t>Pumped Storage Generating Plant Statistics (Large Plants)</t>
  </si>
  <si>
    <t>Generating Plant Statistics (Small Plants)</t>
  </si>
  <si>
    <t>Page 3</t>
  </si>
  <si>
    <t>Electric Plant Statistical Data (Continued)</t>
  </si>
  <si>
    <t>Transmission Line Statistics</t>
  </si>
  <si>
    <t>422-423</t>
  </si>
  <si>
    <t>Transmission Lines Added During Year</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</si>
  <si>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</si>
  <si>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</si>
  <si>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</si>
  <si>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</si>
  <si>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</si>
  <si>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</si>
  <si>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</si>
  <si>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</si>
  <si>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</si>
  <si>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</si>
  <si>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</si>
  <si>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</si>
  <si>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</si>
  <si>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</si>
  <si>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</si>
  <si>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</si>
  <si>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</si>
  <si>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</si>
  <si>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</si>
  <si>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</si>
  <si>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</si>
  <si>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</si>
  <si>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</si>
  <si>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</si>
  <si>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</si>
  <si>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</si>
  <si>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</si>
  <si>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</si>
  <si>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</si>
  <si>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</si>
  <si>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</si>
  <si>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</si>
  <si>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</si>
  <si>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</si>
  <si>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</si>
  <si>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</si>
  <si>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</si>
  <si>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</si>
  <si>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</si>
  <si>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</si>
  <si>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</si>
  <si>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</si>
  <si>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</si>
  <si>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</si>
  <si>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</si>
  <si>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</si>
  <si>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</si>
  <si>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</si>
  <si>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</si>
  <si>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</si>
  <si>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</si>
  <si>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</si>
  <si>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</si>
  <si>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</si>
  <si>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</si>
  <si>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</si>
  <si>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</si>
  <si>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</si>
  <si>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</si>
  <si>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</si>
  <si>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</si>
  <si>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</si>
  <si>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</si>
  <si>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</si>
  <si>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</si>
  <si>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</si>
  <si>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</si>
  <si>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</si>
  <si>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</si>
  <si>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</si>
  <si>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</si>
  <si>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</si>
  <si>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</si>
  <si>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</si>
  <si>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</si>
  <si>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</si>
  <si>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</si>
  <si>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</si>
  <si>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</si>
  <si>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</si>
  <si>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</si>
  <si>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</si>
  <si>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</si>
  <si>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</si>
  <si>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</si>
  <si>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</si>
  <si>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</si>
  <si>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</si>
  <si>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</si>
  <si>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</si>
  <si>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</si>
  <si>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</si>
  <si>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</si>
  <si>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Other Income Deductions</t>
  </si>
  <si>
    <t xml:space="preserve">    Loss on Disposition of Property (421.2)</t>
  </si>
  <si>
    <t xml:space="preserve">    Miscellaneous Amortization (425)</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</si>
  <si>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</si>
  <si>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</si>
  <si>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</si>
  <si>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</si>
  <si>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</si>
  <si>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</si>
  <si>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</si>
  <si>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</si>
  <si>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Extraordinary Income (434)</t>
  </si>
  <si>
    <t>(Less) Extraordinary Deductions (435)</t>
  </si>
  <si>
    <t xml:space="preserve">   70</t>
  </si>
  <si>
    <t>Income Taxes -- Federal and Other (409.3)</t>
  </si>
  <si>
    <t xml:space="preserve">   71</t>
  </si>
  <si>
    <t xml:space="preserve">   72</t>
  </si>
  <si>
    <t>Page 117</t>
  </si>
  <si>
    <t>STATEMENT OF RETAINED EARNINGS FOR THE YEAR</t>
  </si>
  <si>
    <t>For Other (Specify), include deferrals relating to other income and deductions.</t>
  </si>
  <si>
    <t>Account  410.1</t>
  </si>
  <si>
    <t>Account  411.1</t>
  </si>
  <si>
    <t>Account  410.2</t>
  </si>
  <si>
    <t>Account  411.2</t>
  </si>
  <si>
    <t>Account 282</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</si>
  <si>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</si>
  <si>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</si>
  <si>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</si>
  <si>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</si>
  <si>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</si>
  <si>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</si>
  <si>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</si>
  <si>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</si>
  <si>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</si>
  <si>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</si>
  <si>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</si>
  <si>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</si>
  <si>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</si>
  <si>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</si>
  <si>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</si>
  <si>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</si>
  <si>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</si>
  <si>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</si>
  <si>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</si>
  <si>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</si>
  <si>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</si>
  <si>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</si>
  <si>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</si>
  <si>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</si>
  <si>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</si>
  <si>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</si>
  <si>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</si>
  <si>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</si>
  <si>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</si>
  <si>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</si>
  <si>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</si>
  <si>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</si>
  <si>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</si>
  <si>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</si>
  <si>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</si>
  <si>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</si>
  <si>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</si>
  <si>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</si>
  <si>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2.</t>
  </si>
  <si>
    <t>3.</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</si>
  <si>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</si>
  <si>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</si>
  <si>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</si>
  <si>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</si>
  <si>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</si>
  <si>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</si>
  <si>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</si>
  <si>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</si>
  <si>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</si>
  <si>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</si>
  <si>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</si>
  <si>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</si>
  <si>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</si>
  <si>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</si>
  <si>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</si>
  <si>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</si>
  <si>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</si>
  <si>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</si>
  <si>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</si>
  <si>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</si>
  <si>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</si>
  <si>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</si>
  <si>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</si>
  <si>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</si>
  <si>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</si>
  <si>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</si>
  <si>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</si>
  <si>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</si>
  <si>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</si>
  <si>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</si>
  <si>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</si>
  <si>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</si>
  <si>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</si>
  <si>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</si>
  <si>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</si>
  <si>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</si>
  <si>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</si>
  <si>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</si>
  <si>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</si>
  <si>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</si>
  <si>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</si>
  <si>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</si>
  <si>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</si>
  <si>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</si>
  <si>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</si>
  <si>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</si>
  <si>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</si>
  <si>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</si>
  <si>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</si>
  <si>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</si>
  <si>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</si>
  <si>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</si>
  <si>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</si>
  <si>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</si>
  <si>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</si>
  <si>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</si>
  <si>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</si>
  <si>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</si>
  <si>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</si>
  <si>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</si>
  <si>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</si>
  <si>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</si>
  <si>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</si>
  <si>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</si>
  <si>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</si>
  <si>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</si>
  <si>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</si>
  <si>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</si>
  <si>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</si>
  <si>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</si>
  <si>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</si>
  <si>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</si>
  <si>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</si>
  <si>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</si>
  <si>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</si>
  <si>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</si>
  <si>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</si>
  <si>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</si>
  <si>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</si>
  <si>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</si>
  <si>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</si>
  <si>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</si>
  <si>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</si>
  <si>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</si>
  <si>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</si>
  <si>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</si>
  <si>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</si>
  <si>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</si>
  <si>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</si>
  <si>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</si>
  <si>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</si>
  <si>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</si>
  <si>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</si>
  <si>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</si>
  <si>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</si>
  <si>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</si>
  <si>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</si>
  <si>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</si>
  <si>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</si>
  <si>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</si>
  <si>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</si>
  <si>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</si>
  <si>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</si>
  <si>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</si>
  <si>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</si>
  <si>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</si>
  <si>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</si>
  <si>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</si>
  <si>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</si>
  <si>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</si>
  <si>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</si>
  <si>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</si>
  <si>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</si>
  <si>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</si>
  <si>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</si>
  <si>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</si>
  <si>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</si>
  <si>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</si>
  <si>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</si>
  <si>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</si>
  <si>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</si>
  <si>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</si>
  <si>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</si>
  <si>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</si>
  <si>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</si>
  <si>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</si>
  <si>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</si>
  <si>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</si>
  <si>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</si>
  <si>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</si>
  <si>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</si>
  <si>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</si>
  <si>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</si>
  <si>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</si>
  <si>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</si>
  <si>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</si>
  <si>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</si>
  <si>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</si>
  <si>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</si>
  <si>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</si>
  <si>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</si>
  <si>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</si>
  <si>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</si>
  <si>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</si>
  <si>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</si>
  <si>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</si>
  <si>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</si>
  <si>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</si>
  <si>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</si>
  <si>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</si>
  <si>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</si>
  <si>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</si>
  <si>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</si>
  <si>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</si>
  <si>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</si>
  <si>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</si>
  <si>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</si>
  <si>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</si>
  <si>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</si>
  <si>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</si>
  <si>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</si>
  <si>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</si>
  <si>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</si>
  <si>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</si>
  <si>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Local:</t>
  </si>
  <si>
    <t xml:space="preserve">   Real Estate</t>
  </si>
  <si>
    <t xml:space="preserve">   Municipal Gross Income</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</si>
  <si>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</si>
  <si>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</si>
  <si>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</si>
  <si>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</si>
  <si>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</si>
  <si>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</si>
  <si>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</si>
  <si>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</si>
  <si>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</si>
  <si>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</si>
  <si>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</si>
  <si>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</si>
  <si>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</si>
  <si>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</si>
  <si>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</si>
  <si>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</si>
  <si>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</si>
  <si>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</si>
  <si>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</si>
  <si>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</si>
  <si>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</si>
  <si>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</si>
  <si>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</si>
  <si>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</si>
  <si>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</si>
  <si>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</si>
  <si>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</si>
  <si>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</si>
  <si>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</si>
  <si>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</si>
  <si>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</si>
  <si>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</si>
  <si>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</si>
  <si>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</si>
  <si>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</si>
  <si>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</si>
  <si>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</si>
  <si>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</si>
  <si>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</si>
  <si>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</si>
  <si>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</si>
  <si>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</si>
  <si>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</si>
  <si>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</si>
  <si>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</si>
  <si>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</si>
  <si>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</si>
  <si>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</si>
  <si>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</si>
  <si>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</si>
  <si>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</si>
  <si>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</si>
  <si>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</si>
  <si>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</si>
  <si>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</si>
  <si>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</si>
  <si>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</si>
  <si>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</si>
  <si>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</si>
  <si>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</si>
  <si>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</si>
  <si>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</si>
  <si>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</si>
  <si>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</si>
  <si>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</si>
  <si>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</si>
  <si>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</si>
  <si>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</si>
  <si>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</si>
  <si>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</si>
  <si>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</si>
  <si>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</si>
  <si>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</si>
  <si>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</si>
  <si>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</si>
  <si>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</si>
  <si>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</si>
  <si>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Page 450-A</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</si>
  <si>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</si>
  <si>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</si>
  <si>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</si>
  <si>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</si>
  <si>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</si>
  <si>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</si>
  <si>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</si>
  <si>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</si>
  <si>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</si>
  <si>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</si>
  <si>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</si>
  <si>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</si>
  <si>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</si>
  <si>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</si>
  <si>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</si>
  <si>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</si>
  <si>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</si>
  <si>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</si>
  <si>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</si>
  <si>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</si>
  <si>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</si>
  <si>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</si>
  <si>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</si>
  <si>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</si>
  <si>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</si>
  <si>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</si>
  <si>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</si>
  <si>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</si>
  <si>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</si>
  <si>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</si>
  <si>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</si>
  <si>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</si>
  <si>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</si>
  <si>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</si>
  <si>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</si>
  <si>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</si>
  <si>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</si>
  <si>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</si>
  <si>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</si>
  <si>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</si>
  <si>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</si>
  <si>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</si>
  <si>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</si>
  <si>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</si>
  <si>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</si>
  <si>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</si>
  <si>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</si>
  <si>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</si>
  <si>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</si>
  <si>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</si>
  <si>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</si>
  <si>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</si>
  <si>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</si>
  <si>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</si>
  <si>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</si>
  <si>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</si>
  <si>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</si>
  <si>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</si>
  <si>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</si>
  <si>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</si>
  <si>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</si>
  <si>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</si>
  <si>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</si>
  <si>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</si>
  <si>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</si>
  <si>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</si>
  <si>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</si>
  <si>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</si>
  <si>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</si>
  <si>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</si>
  <si>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</si>
  <si>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</si>
  <si>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</si>
  <si>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</si>
  <si>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</si>
  <si>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</si>
  <si>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</si>
  <si>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</si>
  <si>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</si>
  <si>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</si>
  <si>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</si>
  <si>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</si>
  <si>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</si>
  <si>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</si>
  <si>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</si>
  <si>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</si>
  <si>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</si>
  <si>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</si>
  <si>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</si>
  <si>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</si>
  <si>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</si>
  <si>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</si>
  <si>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</si>
  <si>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</si>
  <si>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</si>
  <si>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</si>
  <si>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</si>
  <si>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</si>
  <si>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</si>
  <si>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</si>
  <si>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</si>
  <si>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</si>
  <si>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</si>
  <si>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</si>
  <si>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</si>
  <si>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</si>
  <si>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</si>
  <si>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</si>
  <si>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</si>
  <si>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</si>
  <si>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</si>
  <si>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</si>
  <si>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</si>
  <si>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</si>
  <si>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</si>
  <si>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</si>
  <si>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</si>
  <si>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</si>
  <si>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</si>
  <si>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</si>
  <si>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</si>
  <si>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</si>
  <si>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</si>
  <si>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</si>
  <si>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</si>
  <si>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</si>
  <si>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</si>
  <si>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</si>
  <si>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</si>
  <si>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</si>
  <si>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</si>
  <si>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</si>
  <si>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</si>
  <si>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</si>
  <si>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</si>
  <si>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</si>
  <si>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</si>
  <si>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</si>
  <si>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</si>
  <si>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</si>
  <si>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B. Nuclear Power Generation</t>
  </si>
  <si>
    <t>Page 430</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</si>
  <si>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</si>
  <si>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</si>
  <si>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</si>
  <si>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</si>
  <si>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</si>
  <si>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</si>
  <si>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</si>
  <si>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</si>
  <si>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</si>
  <si>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</si>
  <si>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</si>
  <si>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</si>
  <si>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</si>
  <si>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</si>
  <si>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</si>
  <si>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</si>
  <si>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</si>
  <si>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</si>
  <si>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</si>
  <si>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</si>
  <si>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</si>
  <si>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</si>
  <si>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</si>
  <si>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</si>
  <si>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</si>
  <si>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</si>
  <si>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</si>
  <si>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</si>
  <si>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</si>
  <si>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</si>
  <si>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 xml:space="preserve">     TOTAL Sales to Ultimate Consumers</t>
  </si>
  <si>
    <t>(447) Sales for Resale</t>
  </si>
  <si>
    <t xml:space="preserve">     TOTAL Sales of Electricity</t>
  </si>
  <si>
    <t>(Less) (449.1) Provision for Rate Refunds</t>
  </si>
  <si>
    <t xml:space="preserve">     TOTAL Revenues Net of Provision for Refunds</t>
  </si>
  <si>
    <t>(450) Forfeited Discounts</t>
  </si>
  <si>
    <t>(451) Miscellaneous Service Revenues</t>
  </si>
  <si>
    <t>(453) Sales of Water and Water Power</t>
  </si>
  <si>
    <t>(454) Rent from Electric Property</t>
  </si>
  <si>
    <t>(455) Interdepartmental Rents</t>
  </si>
  <si>
    <t>(456) Other Electric Revenues</t>
  </si>
  <si>
    <t xml:space="preserve">     TOTAL Other Operating Revenues</t>
  </si>
  <si>
    <t xml:space="preserve">     TOTAL Electric Operating Revenues</t>
  </si>
  <si>
    <t>Next Page is 304</t>
  </si>
  <si>
    <t>Page 300</t>
  </si>
  <si>
    <t>Page 301</t>
  </si>
  <si>
    <t xml:space="preserve">  (2)  [   ]  A Resubmission</t>
  </si>
  <si>
    <t xml:space="preserve">     1.    Report below for each rate schedule in effect during</t>
  </si>
  <si>
    <t>peak  water heating schedule),  the entries in column (d) for</t>
  </si>
  <si>
    <t>the special schedule should denote the duplication in</t>
  </si>
  <si>
    <t>number of reported customers.</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</si>
  <si>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</si>
  <si>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</si>
  <si>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</si>
  <si>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</si>
  <si>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</si>
  <si>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</si>
  <si>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</si>
  <si>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</si>
  <si>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</si>
  <si>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</si>
  <si>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</si>
  <si>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</si>
  <si>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</si>
  <si>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</si>
  <si>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</si>
  <si>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</si>
  <si>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</si>
  <si>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</si>
  <si>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</si>
  <si>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</si>
  <si>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</si>
  <si>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</si>
  <si>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</si>
  <si>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</si>
  <si>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</si>
  <si>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</si>
  <si>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</si>
  <si>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</si>
  <si>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</si>
  <si>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</si>
  <si>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</si>
  <si>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</si>
  <si>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</si>
  <si>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</si>
  <si>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</si>
  <si>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</si>
  <si>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</si>
  <si>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</si>
  <si>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</si>
  <si>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</si>
  <si>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</si>
  <si>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</si>
  <si>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</si>
  <si>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</si>
  <si>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</si>
  <si>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</si>
  <si>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</si>
  <si>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</si>
  <si>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</si>
  <si>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</si>
  <si>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</si>
  <si>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</si>
  <si>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</si>
  <si>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</si>
  <si>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</si>
  <si>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</si>
  <si>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</si>
  <si>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</si>
  <si>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</si>
  <si>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Next Page is 222</t>
  </si>
  <si>
    <t>Page 222</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</si>
  <si>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</si>
  <si>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</si>
  <si>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</si>
  <si>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</si>
  <si>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</si>
  <si>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</si>
  <si>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</si>
  <si>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</si>
  <si>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</si>
  <si>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</si>
  <si>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</si>
  <si>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</si>
  <si>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</si>
  <si>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</si>
  <si>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</si>
  <si>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</si>
  <si>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</si>
  <si>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</si>
  <si>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(904) Uncollectible Accounts</t>
  </si>
  <si>
    <t>on line 3, and show the number of such special construction employees in a footnote.</t>
  </si>
  <si>
    <t>(Less) (522) Steam Transferred-Cr.</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</si>
  <si>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</si>
  <si>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</si>
  <si>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</si>
  <si>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</si>
  <si>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</si>
  <si>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</si>
  <si>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</si>
  <si>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</si>
  <si>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</si>
  <si>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</si>
  <si>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</si>
  <si>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</si>
  <si>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</si>
  <si>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</si>
  <si>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</si>
  <si>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</si>
  <si>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</si>
  <si>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</si>
  <si>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</si>
  <si>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</si>
  <si>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</si>
  <si>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</si>
  <si>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(921) Office Supplies and Expenses</t>
  </si>
  <si>
    <t>(540) Rents</t>
  </si>
  <si>
    <t xml:space="preserve">                                                                                                 Page 422a</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</si>
  <si>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</si>
  <si>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</si>
  <si>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</si>
  <si>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</si>
  <si>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</si>
  <si>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</si>
  <si>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</si>
  <si>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</si>
  <si>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</si>
  <si>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</si>
  <si>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</si>
  <si>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Please complete the information on this schedule for all copies (paper and electronic version) of the report.</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</si>
  <si>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</si>
  <si>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</si>
  <si>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</si>
  <si>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</si>
  <si>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</si>
  <si>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</si>
  <si>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</si>
  <si>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</si>
  <si>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</si>
  <si>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</si>
  <si>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</si>
  <si>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</si>
  <si>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</si>
  <si>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</si>
  <si>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</si>
  <si>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</si>
  <si>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</si>
  <si>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</si>
  <si>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</si>
  <si>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</si>
  <si>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</si>
  <si>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</si>
  <si>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</si>
  <si>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</si>
  <si>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</si>
  <si>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</si>
  <si>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</si>
  <si>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</si>
  <si>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</si>
  <si>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</si>
  <si>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</si>
  <si>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</si>
  <si>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</si>
  <si>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</si>
  <si>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</si>
  <si>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</si>
  <si>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</si>
  <si>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</si>
  <si>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</si>
  <si>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</si>
  <si>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</si>
  <si>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</si>
  <si>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</si>
  <si>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</si>
  <si>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</si>
  <si>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</si>
  <si>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</si>
  <si>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</si>
  <si>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Insert Pages</t>
  </si>
  <si>
    <t>Printing Individual Schedules on the File</t>
  </si>
  <si>
    <t>Saving the File</t>
  </si>
  <si>
    <t xml:space="preserve">Print the Entire Report </t>
  </si>
  <si>
    <t>Organizing the Paper Copy of the Annual Report</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</si>
  <si>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</si>
  <si>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</si>
  <si>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</si>
  <si>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</si>
  <si>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</si>
  <si>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</si>
  <si>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</si>
  <si>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</si>
  <si>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</si>
  <si>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</si>
  <si>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</si>
  <si>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</si>
  <si>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</si>
  <si>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</si>
  <si>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</si>
  <si>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</si>
  <si>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</si>
  <si>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</si>
  <si>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</si>
  <si>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</si>
  <si>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</si>
  <si>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</si>
  <si>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</si>
  <si>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</si>
  <si>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</si>
  <si>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</si>
  <si>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</si>
  <si>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</si>
  <si>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</si>
  <si>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</si>
  <si>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</si>
  <si>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</si>
  <si>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</si>
  <si>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</si>
  <si>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</si>
  <si>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</si>
  <si>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</si>
  <si>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</si>
  <si>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</si>
  <si>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</si>
  <si>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</si>
  <si>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</si>
  <si>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</si>
  <si>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</si>
  <si>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</si>
  <si>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</si>
  <si>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</si>
  <si>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</si>
  <si>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</si>
  <si>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</si>
  <si>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</si>
  <si>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</si>
  <si>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</si>
  <si>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</si>
  <si>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</si>
  <si>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</si>
  <si>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</si>
  <si>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</si>
  <si>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</si>
  <si>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</si>
  <si>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</si>
  <si>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</si>
  <si>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</si>
  <si>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</si>
  <si>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</si>
  <si>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</si>
  <si>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</si>
  <si>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</si>
  <si>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</si>
  <si>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</si>
  <si>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</si>
  <si>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</si>
  <si>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</si>
  <si>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</si>
  <si>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</si>
  <si>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</si>
  <si>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</si>
  <si>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</si>
  <si>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</si>
  <si>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</si>
  <si>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</si>
  <si>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</si>
  <si>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</si>
  <si>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</si>
  <si>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</si>
  <si>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</si>
  <si>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</si>
  <si>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</si>
  <si>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</si>
  <si>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</si>
  <si>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</si>
  <si>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</si>
  <si>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12-87</t>
  </si>
  <si>
    <t>Control over Respondent</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</si>
  <si>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</si>
  <si>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</si>
  <si>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</si>
  <si>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</si>
  <si>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</si>
  <si>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</si>
  <si>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</si>
  <si>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</si>
  <si>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</si>
  <si>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</si>
  <si>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</si>
  <si>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</si>
  <si>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</si>
  <si>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</si>
  <si>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</si>
  <si>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</si>
  <si>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</si>
  <si>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</si>
  <si>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</si>
  <si>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</si>
  <si>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</si>
  <si>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</si>
  <si>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</si>
  <si>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</si>
  <si>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</si>
  <si>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</si>
  <si>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</si>
  <si>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</si>
  <si>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</si>
  <si>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</si>
  <si>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</si>
  <si>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</si>
  <si>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</si>
  <si>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</si>
  <si>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</si>
  <si>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</si>
  <si>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</si>
  <si>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</si>
  <si>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</si>
  <si>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</si>
  <si>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</si>
  <si>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</si>
  <si>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</si>
  <si>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</si>
  <si>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</si>
  <si>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</si>
  <si>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</si>
  <si>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</si>
  <si>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</si>
  <si>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 xml:space="preserve"> FERC FORM NO.1 (ED.  12-89)</t>
  </si>
  <si>
    <t>FERC FORM NO.1 (ED.  12-89)</t>
  </si>
  <si>
    <t xml:space="preserve">   1.  See the Uniform System of Accounts for a definition of control.</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</si>
  <si>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</si>
  <si>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</si>
  <si>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</si>
  <si>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</si>
  <si>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</si>
  <si>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</si>
  <si>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</si>
  <si>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</si>
  <si>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</si>
  <si>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</si>
  <si>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</si>
  <si>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</si>
  <si>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</si>
  <si>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</si>
  <si>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</si>
  <si>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rate earned during the preceding three years.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</si>
  <si>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</si>
  <si>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</si>
  <si>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</si>
  <si>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</si>
  <si>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</si>
  <si>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</si>
  <si>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</si>
  <si>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</si>
  <si>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</si>
  <si>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</si>
  <si>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</si>
  <si>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</si>
  <si>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</si>
  <si>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</si>
  <si>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</si>
  <si>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</si>
  <si>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</si>
  <si>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</si>
  <si>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</si>
  <si>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</si>
  <si>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</si>
  <si>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</si>
  <si>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</si>
  <si>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</si>
  <si>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</si>
  <si>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</si>
  <si>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</si>
  <si>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</si>
  <si>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</si>
  <si>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</si>
  <si>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</si>
  <si>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</si>
  <si>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</si>
  <si>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</si>
  <si>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</si>
  <si>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</si>
  <si>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</si>
  <si>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Unamortized Premium on Long-Term Debt</t>
  </si>
  <si>
    <t>Unamortized Discount on Long-Term Debt-Debit</t>
  </si>
  <si>
    <t xml:space="preserve">          Total Long-Term Debt</t>
  </si>
  <si>
    <t>Notes Payable</t>
  </si>
  <si>
    <t>Pg 112, L 32 (d)</t>
  </si>
  <si>
    <t>Accounts Payable</t>
  </si>
  <si>
    <t>Pg 112, L 33 (d)</t>
  </si>
  <si>
    <t>Notes Payable to Associated Companies</t>
  </si>
  <si>
    <t>Accounts Payable to Associated Companies</t>
  </si>
  <si>
    <t>Customer Deposits</t>
  </si>
  <si>
    <t>Interest Accrued</t>
  </si>
  <si>
    <t>Dividends Declared</t>
  </si>
  <si>
    <t>Matured Long-Term Debt</t>
  </si>
  <si>
    <t>Matured Interest</t>
  </si>
  <si>
    <t>Tax Collections Payable</t>
  </si>
  <si>
    <t>Misc. Current and Accrued Liabilities</t>
  </si>
  <si>
    <t>Total Current and Accrued Liabilities</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</si>
  <si>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</si>
  <si>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</si>
  <si>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</si>
  <si>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</si>
  <si>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</si>
  <si>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</si>
  <si>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</si>
  <si>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</si>
  <si>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</si>
  <si>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</si>
  <si>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</si>
  <si>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</si>
  <si>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</si>
  <si>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</si>
  <si>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</si>
  <si>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</si>
  <si>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</si>
  <si>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</si>
  <si>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</si>
  <si>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</si>
  <si>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</si>
  <si>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</si>
  <si>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</si>
  <si>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</si>
  <si>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</si>
  <si>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</si>
  <si>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</si>
  <si>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</si>
  <si>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</si>
  <si>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</si>
  <si>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</si>
  <si>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</si>
  <si>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</si>
  <si>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</si>
  <si>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</si>
  <si>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</si>
  <si>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</si>
  <si>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</si>
  <si>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</si>
  <si>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</si>
  <si>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</si>
  <si>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</si>
  <si>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</si>
  <si>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</si>
  <si>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</si>
  <si>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</si>
  <si>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</si>
  <si>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</si>
  <si>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</si>
  <si>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</si>
  <si>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</si>
  <si>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</si>
  <si>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</si>
  <si>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</si>
  <si>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</si>
  <si>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</si>
  <si>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</si>
  <si>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</si>
  <si>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</si>
  <si>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</si>
  <si>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</si>
  <si>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</si>
  <si>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</si>
  <si>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</si>
  <si>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</si>
  <si>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</si>
  <si>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</si>
  <si>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Next Page is 429</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</si>
  <si>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</si>
  <si>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</si>
  <si>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</si>
  <si>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</si>
  <si>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</si>
  <si>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</si>
  <si>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Other Gas Utility Operating Income</t>
  </si>
  <si>
    <t xml:space="preserve">   Total Gas Utility Operating Income</t>
  </si>
  <si>
    <t>Other Utility Operating Income</t>
  </si>
  <si>
    <t xml:space="preserve">     Total Utility Operating Income</t>
  </si>
  <si>
    <t>Formula should = Pg 114, L 24 (c)</t>
  </si>
  <si>
    <t>OTHER INCOME AND EXPENSES; INTEREST EXPENSE</t>
  </si>
  <si>
    <t>OTHER INCOME</t>
  </si>
  <si>
    <t>Income - Merch., Jobbing &amp; Contract Work</t>
  </si>
  <si>
    <t>Income from Nonutility Operations</t>
  </si>
  <si>
    <t>Nonoperating Rental Income</t>
  </si>
  <si>
    <t>Equity in Earnings of Subsidiary Companies</t>
  </si>
  <si>
    <t>Interest and Dividend Income</t>
  </si>
  <si>
    <t>Allowance for Funds Used During Construction</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</si>
  <si>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</si>
  <si>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</si>
  <si>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</si>
  <si>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</si>
  <si>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</si>
  <si>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</si>
  <si>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</si>
  <si>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</si>
  <si>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</si>
  <si>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</si>
  <si>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</si>
  <si>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</si>
  <si>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</si>
  <si>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</si>
  <si>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</si>
  <si>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</si>
  <si>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</si>
  <si>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</si>
  <si>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</si>
  <si>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</si>
  <si>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</si>
  <si>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</si>
  <si>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</si>
  <si>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</si>
  <si>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</si>
  <si>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</si>
  <si>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</si>
  <si>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</si>
  <si>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</si>
  <si>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</si>
  <si>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</si>
  <si>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</si>
  <si>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Hydraulic Production Plant-Conventional</t>
  </si>
  <si>
    <t>Hydraulic Production Plant-Pumped Storage</t>
  </si>
  <si>
    <t>Other Production Plant</t>
  </si>
  <si>
    <t>Transmission Plant</t>
  </si>
  <si>
    <t>Distribution Plant</t>
  </si>
  <si>
    <t>General Plant</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</si>
  <si>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</si>
  <si>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</si>
  <si>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</si>
  <si>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</si>
  <si>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</si>
  <si>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</si>
  <si>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</si>
  <si>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</si>
  <si>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</si>
  <si>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</si>
  <si>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</si>
  <si>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(1) [  ]  An Original</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</si>
  <si>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</si>
  <si>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</si>
  <si>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</si>
  <si>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</si>
  <si>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</si>
  <si>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</si>
  <si>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</si>
  <si>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</si>
  <si>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</si>
  <si>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</si>
  <si>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</si>
  <si>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</si>
  <si>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</si>
  <si>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</si>
  <si>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</si>
  <si>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</si>
  <si>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</si>
  <si>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</si>
  <si>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</si>
  <si>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</si>
  <si>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</si>
  <si>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</si>
  <si>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</si>
  <si>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</si>
  <si>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</si>
  <si>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</si>
  <si>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</si>
  <si>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</si>
  <si>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</si>
  <si>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</si>
  <si>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</si>
  <si>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</si>
  <si>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</si>
  <si>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</si>
  <si>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</si>
  <si>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</si>
  <si>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</si>
  <si>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</si>
  <si>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</si>
  <si>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</si>
  <si>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</si>
  <si>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</si>
  <si>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</si>
  <si>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</si>
  <si>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</si>
  <si>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</si>
  <si>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</si>
  <si>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</si>
  <si>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</si>
  <si>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</si>
  <si>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</si>
  <si>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</si>
  <si>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</si>
  <si>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</si>
  <si>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</si>
  <si>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</si>
  <si>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</si>
  <si>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</si>
  <si>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</si>
  <si>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</si>
  <si>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</si>
  <si>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</si>
  <si>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</si>
  <si>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</si>
  <si>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</si>
  <si>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</si>
  <si>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</si>
  <si>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</si>
  <si>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</si>
  <si>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</si>
  <si>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</si>
  <si>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</si>
  <si>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</si>
  <si>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</si>
  <si>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</si>
  <si>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</si>
  <si>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</si>
  <si>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</si>
  <si>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</si>
  <si>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</si>
  <si>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</si>
  <si>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</si>
  <si>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</si>
  <si>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</si>
  <si>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</si>
  <si>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</si>
  <si>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</si>
  <si>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</si>
  <si>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</si>
  <si>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</si>
  <si>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</si>
  <si>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</si>
  <si>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</si>
  <si>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</si>
  <si>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</si>
  <si>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</si>
  <si>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</si>
  <si>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</si>
  <si>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</si>
  <si>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</si>
  <si>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</si>
  <si>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</si>
  <si>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</si>
  <si>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</si>
  <si>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</si>
  <si>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</si>
  <si>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</si>
  <si>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</si>
  <si>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</si>
  <si>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</si>
  <si>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</si>
  <si>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</si>
  <si>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</si>
  <si>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</si>
  <si>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</si>
  <si>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</si>
  <si>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</si>
  <si>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</si>
  <si>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</si>
  <si>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</si>
  <si>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</si>
  <si>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</si>
  <si>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</si>
  <si>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</si>
  <si>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</si>
  <si>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</si>
  <si>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</si>
  <si>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</si>
  <si>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</si>
  <si>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</si>
  <si>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</si>
  <si>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</si>
  <si>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</si>
  <si>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</si>
  <si>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</si>
  <si>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</si>
  <si>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</si>
  <si>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</si>
  <si>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</si>
  <si>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</si>
  <si>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</si>
  <si>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</si>
  <si>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</si>
  <si>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</si>
  <si>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</si>
  <si>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</si>
  <si>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</si>
  <si>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</si>
  <si>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</si>
  <si>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</si>
  <si>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</si>
  <si>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</si>
  <si>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</si>
  <si>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</si>
  <si>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</si>
  <si>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</si>
  <si>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</si>
  <si>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</si>
  <si>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</si>
  <si>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</si>
  <si>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</si>
  <si>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</si>
  <si>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</si>
  <si>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</si>
  <si>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</si>
  <si>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</si>
  <si>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</si>
  <si>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</si>
  <si>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</si>
  <si>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</si>
  <si>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</si>
  <si>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</si>
  <si>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</si>
  <si>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</si>
  <si>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</si>
  <si>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</si>
  <si>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</si>
  <si>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</si>
  <si>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</si>
  <si>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</si>
  <si>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</si>
  <si>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</si>
  <si>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</si>
  <si>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</si>
  <si>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</si>
  <si>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</si>
  <si>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</si>
  <si>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</si>
  <si>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</si>
  <si>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</si>
  <si>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</si>
  <si>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</si>
  <si>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</si>
  <si>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</si>
  <si>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</si>
  <si>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</si>
  <si>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</si>
  <si>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</si>
  <si>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</si>
  <si>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</si>
  <si>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</si>
  <si>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</si>
  <si>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</si>
  <si>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</si>
  <si>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</si>
  <si>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</si>
  <si>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</si>
  <si>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</si>
  <si>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</si>
  <si>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</si>
  <si>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</si>
  <si>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</si>
  <si>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</si>
  <si>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Special Deposits</t>
  </si>
  <si>
    <t>Working Funds</t>
  </si>
  <si>
    <t>Temporary Cash Investments</t>
  </si>
  <si>
    <t>Notes Receivable</t>
  </si>
  <si>
    <t>Accounts Receivable</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</si>
  <si>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</si>
  <si>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</si>
  <si>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</si>
  <si>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</si>
  <si>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</si>
  <si>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</si>
  <si>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</si>
  <si>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</si>
  <si>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</si>
  <si>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</si>
  <si>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</si>
  <si>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</si>
  <si>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</si>
  <si>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</si>
  <si>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</si>
  <si>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</si>
  <si>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</si>
  <si>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</si>
  <si>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</si>
  <si>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</si>
  <si>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</si>
  <si>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</si>
  <si>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</si>
  <si>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</si>
  <si>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</si>
  <si>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</si>
  <si>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</si>
  <si>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</si>
  <si>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</si>
  <si>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</si>
  <si>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</si>
  <si>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</si>
  <si>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</si>
  <si>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</si>
  <si>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</si>
  <si>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</si>
  <si>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</si>
  <si>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</si>
  <si>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</si>
  <si>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</si>
  <si>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</si>
  <si>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</si>
  <si>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</si>
  <si>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</si>
  <si>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</si>
  <si>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</si>
  <si>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</si>
  <si>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</si>
  <si>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</si>
  <si>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</si>
  <si>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</si>
  <si>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</si>
  <si>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</si>
  <si>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</si>
  <si>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</si>
  <si>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</si>
  <si>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</si>
  <si>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</si>
  <si>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</si>
  <si>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</si>
  <si>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</si>
  <si>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</si>
  <si>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</si>
  <si>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</si>
  <si>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</si>
  <si>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</si>
  <si>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</si>
  <si>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</si>
  <si>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</si>
  <si>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</si>
  <si>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</si>
  <si>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</si>
  <si>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</si>
  <si>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</si>
  <si>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</si>
  <si>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</si>
  <si>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</si>
  <si>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</si>
  <si>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</si>
  <si>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</si>
  <si>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</si>
  <si>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</si>
  <si>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</si>
  <si>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</si>
  <si>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</si>
  <si>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</si>
  <si>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</si>
  <si>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</si>
  <si>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</si>
  <si>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</si>
  <si>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</si>
  <si>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</si>
  <si>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</si>
  <si>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</si>
  <si>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</si>
  <si>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</si>
  <si>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</si>
  <si>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</si>
  <si>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</si>
  <si>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</si>
  <si>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</si>
  <si>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</si>
  <si>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</si>
  <si>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</si>
  <si>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</si>
  <si>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</si>
  <si>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</si>
  <si>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</si>
  <si>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</si>
  <si>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</si>
  <si>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</si>
  <si>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</si>
  <si>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</si>
  <si>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</si>
  <si>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</si>
  <si>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</si>
  <si>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</si>
  <si>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</si>
  <si>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</si>
  <si>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</si>
  <si>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</si>
  <si>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</si>
  <si>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</si>
  <si>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</si>
  <si>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</si>
  <si>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 xml:space="preserve">  Net increase in Retirement Work in Progress</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</si>
  <si>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</si>
  <si>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</si>
  <si>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</si>
  <si>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</si>
  <si>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</si>
  <si>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</si>
  <si>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</si>
  <si>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</si>
  <si>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</si>
  <si>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</si>
  <si>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</si>
  <si>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</si>
  <si>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</si>
  <si>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</si>
  <si>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</si>
  <si>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</si>
  <si>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</si>
  <si>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</si>
  <si>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</si>
  <si>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</si>
  <si>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</si>
  <si>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</si>
  <si>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</si>
  <si>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</si>
  <si>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</si>
  <si>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</si>
  <si>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</si>
  <si>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</si>
  <si>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</si>
  <si>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</si>
  <si>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</si>
  <si>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</si>
  <si>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</si>
  <si>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</si>
  <si>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</si>
  <si>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</si>
  <si>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</si>
  <si>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</si>
  <si>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</si>
  <si>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</si>
  <si>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</si>
  <si>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</si>
  <si>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</si>
  <si>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</si>
  <si>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</si>
  <si>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</si>
  <si>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(Less) (922) Administrative Expenses Transferred-Credit</t>
  </si>
  <si>
    <t xml:space="preserve">  TOTAL Operation (Enter Total of lines 44 thru 49)</t>
  </si>
  <si>
    <t>Next Page is 326</t>
  </si>
  <si>
    <t>Page 322</t>
  </si>
  <si>
    <t>Page 323</t>
  </si>
  <si>
    <t>Page 320</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</si>
  <si>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</si>
  <si>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</si>
  <si>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</si>
  <si>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</si>
  <si>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</si>
  <si>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</si>
  <si>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</si>
  <si>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</si>
  <si>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</si>
  <si>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</si>
  <si>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</si>
  <si>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</si>
  <si>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</si>
  <si>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</si>
  <si>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</si>
  <si>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</si>
  <si>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</si>
  <si>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</si>
  <si>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</si>
  <si>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</si>
  <si>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</si>
  <si>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</si>
  <si>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</si>
  <si>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</si>
  <si>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</si>
  <si>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</si>
  <si>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</si>
  <si>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</si>
  <si>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</si>
  <si>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</si>
  <si>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</si>
  <si>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</si>
  <si>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</si>
  <si>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</si>
  <si>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</si>
  <si>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</si>
  <si>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</si>
  <si>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</si>
  <si>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</si>
  <si>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</si>
  <si>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</si>
  <si>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</si>
  <si>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</si>
  <si>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</si>
  <si>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</si>
  <si>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</si>
  <si>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</si>
  <si>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</si>
  <si>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</si>
  <si>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</si>
  <si>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</si>
  <si>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</si>
  <si>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</si>
  <si>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</si>
  <si>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</si>
  <si>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</si>
  <si>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</si>
  <si>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</si>
  <si>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</si>
  <si>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</si>
  <si>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</si>
  <si>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</si>
  <si>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</si>
  <si>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</si>
  <si>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Misc. Current and Accrued Assets</t>
  </si>
  <si>
    <t xml:space="preserve">   Total Current and Accrued Assets</t>
  </si>
  <si>
    <t>Unamort. Debt Expense</t>
  </si>
  <si>
    <t>Prelim. Survey and Investigation Charges</t>
  </si>
  <si>
    <t>Temporary Facilities</t>
  </si>
  <si>
    <t>Deferred Losses from Disp. of  Utility Plant</t>
  </si>
  <si>
    <t>Research and Development</t>
  </si>
  <si>
    <t>Accumulated Deferred Income Taxes</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</si>
  <si>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</si>
  <si>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</si>
  <si>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</si>
  <si>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</si>
  <si>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</si>
  <si>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</si>
  <si>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</si>
  <si>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</si>
  <si>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</si>
  <si>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</si>
  <si>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</si>
  <si>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</si>
  <si>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</si>
  <si>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</si>
  <si>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</si>
  <si>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</si>
  <si>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</si>
  <si>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Next Page is 227</t>
  </si>
  <si>
    <t>Page 224</t>
  </si>
  <si>
    <t>Page 225</t>
  </si>
  <si>
    <t>Page 224-A</t>
  </si>
  <si>
    <t>Page 225-A</t>
  </si>
  <si>
    <t>MATERIALS AND SUPPLIES</t>
  </si>
  <si>
    <t>FERC FORM NO. 1 (ED. 12-87)</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</si>
  <si>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</si>
  <si>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</si>
  <si>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</si>
  <si>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</si>
  <si>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</si>
  <si>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</si>
  <si>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</si>
  <si>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</si>
  <si>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</si>
  <si>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</si>
  <si>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</si>
  <si>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</si>
  <si>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</si>
  <si>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</si>
  <si>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</si>
  <si>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</si>
  <si>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</si>
  <si>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</si>
  <si>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</si>
  <si>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</si>
  <si>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</si>
  <si>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</si>
  <si>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</si>
  <si>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</si>
  <si>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</si>
  <si>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</si>
  <si>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</si>
  <si>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</si>
  <si>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</si>
  <si>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</si>
  <si>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</si>
  <si>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</si>
  <si>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DISTRIBUTION OF SALARIES AND WAGES</t>
  </si>
  <si>
    <t xml:space="preserve">  Report below the distribution of total salaries and wages</t>
  </si>
  <si>
    <t>TOTAL Other Property and Investments (Total of lines 14-17, 19-23)</t>
  </si>
  <si>
    <t>Long-Term, Portion of Derivative Assets (175)</t>
  </si>
  <si>
    <t>Long-Term, Portion of Derivative Assets - Hedges (176)</t>
  </si>
  <si>
    <t>Derivative Instrument Assets (175)</t>
  </si>
  <si>
    <t>(Less) Long-Term Portion of Derivative Instrument Assets (175)</t>
  </si>
  <si>
    <t>Derivative Instrument Assets - Hedges (176)</t>
  </si>
  <si>
    <t>(Less) Long-Term Portion of Derivative Instrument Assets - Hedges (176)</t>
  </si>
  <si>
    <t xml:space="preserve">     TOTAL Assets and Other Debits (Enter Total of lines 10, 11, 12, 24,</t>
  </si>
  <si>
    <t xml:space="preserve">   73</t>
  </si>
  <si>
    <t xml:space="preserve">   74</t>
  </si>
  <si>
    <t xml:space="preserve">   75</t>
  </si>
  <si>
    <t>58, and 74)</t>
  </si>
  <si>
    <t>Accumulated Other Comprehensive Income (219)</t>
  </si>
  <si>
    <t>122(a)(b)</t>
  </si>
  <si>
    <t>Long-Term Portion of Derivative Instrument Liabilities</t>
  </si>
  <si>
    <t>Long-Term Portion of Derivative Instrument Liabilities - Hedges</t>
  </si>
  <si>
    <t>Asset Retirement Obligations (230)</t>
  </si>
  <si>
    <t>TOTAL Current and Accrued Assets (Enter Total of lines 26 thru 57)</t>
  </si>
  <si>
    <t>Derivative Instrument Liabilities (244)</t>
  </si>
  <si>
    <t>(Less) Long-Term Portion of Derivative Instrument Liabilities</t>
  </si>
  <si>
    <t>Derivative Instrument Liabilities - Hedges (245)</t>
  </si>
  <si>
    <t>(Less) Long-Term Portion of Derivative Instrument Liabilities - Hedges</t>
  </si>
  <si>
    <t xml:space="preserve">   76</t>
  </si>
  <si>
    <t>53 and 62)</t>
  </si>
  <si>
    <t xml:space="preserve">     TOTAL Liabilities and Other Credits (Enter Total of lines 15, 23, 34, </t>
  </si>
  <si>
    <t>Insert</t>
  </si>
  <si>
    <t xml:space="preserve">       Accretion Expense (411.10)</t>
  </si>
  <si>
    <t>3.  For Account 116, Utility Plant Adjustments, explain the origin of such amount, debits and credits during the year, and plan of disposition contemplated, giving reference to Commission orders or other authorizations respecting classification of amounts as plant adjustments and requirements as to disposition thereof.</t>
  </si>
  <si>
    <t>STATEMENTS OF ACCUMULATED COMPREHENSIVE INCOME, COMPREHENSIVE INCOME, AND HEDGING ACTIVITIES</t>
  </si>
  <si>
    <t>1. Report in columns (b), (c), (d) and (e) the amounts of accumulated other comprehensive income items, on a net-of-tax basis, where appropriate.</t>
  </si>
  <si>
    <t>2. Report in columns (f) and (g) the amounts of other categories of other cash flow hedges.</t>
  </si>
  <si>
    <t>3. For each category of hedges that have been accounted for as "fair value hedges", report the accounts affected and the related amounts in a footnote.</t>
  </si>
  <si>
    <t>4. Report data on a year-to-date-basis.</t>
  </si>
  <si>
    <t>Other Cash Flow</t>
  </si>
  <si>
    <t>Totals for each</t>
  </si>
  <si>
    <t>Unrealized Gains and</t>
  </si>
  <si>
    <t>Minimum Pension</t>
  </si>
  <si>
    <t>Foreign Currency</t>
  </si>
  <si>
    <t>Hedges</t>
  </si>
  <si>
    <t>category of items</t>
  </si>
  <si>
    <t>Forward from</t>
  </si>
  <si>
    <t>Comprehensive</t>
  </si>
  <si>
    <t>Loses on Available-</t>
  </si>
  <si>
    <t>Liability adjustment</t>
  </si>
  <si>
    <t>Interest Rate Swaps</t>
  </si>
  <si>
    <t>[Specify]</t>
  </si>
  <si>
    <t xml:space="preserve">recorded in </t>
  </si>
  <si>
    <t>Income</t>
  </si>
  <si>
    <t>for-Sale Securities</t>
  </si>
  <si>
    <t>(net amount)</t>
  </si>
  <si>
    <t>Account 219</t>
  </si>
  <si>
    <t>Page 122a</t>
  </si>
  <si>
    <t>Page 122b</t>
  </si>
  <si>
    <t>5. Enclose in parentheses credit adjustments of plant accounts to indicate the negative effect of such accounts.</t>
  </si>
  <si>
    <t>6.  Classify Account 106 according to prescribed accounts, on an estimated basis if necessary, and include the entries in column (c).</t>
  </si>
  <si>
    <t xml:space="preserve">7. Show in column (f) reclassifications or transfers within utility plant accounts.  Include also in column (f) the additions or reductions of </t>
  </si>
  <si>
    <t>8.  For Account 399, state the nature and use of plant included in this account and if substantial in amount submit a supplementary</t>
  </si>
  <si>
    <t>9.  For each amount comprising the reported balance and changes in Account 102, state the property purchased or sold, name of vendor</t>
  </si>
  <si>
    <t>(317) Asset Retirement costs for Steam Production</t>
  </si>
  <si>
    <t>(326) Asset Retirement Costs for Nuclear Production</t>
  </si>
  <si>
    <t>(337) Asset Retirement Costs for Hydraulic Production</t>
  </si>
  <si>
    <t>(347) Asset Retirement costs for Other Production</t>
  </si>
  <si>
    <t>(359.1) Asset Retirement Costs for Transmission Plant</t>
  </si>
  <si>
    <t>(374) Asset Retirement Cost for Distribution Plant</t>
  </si>
  <si>
    <t xml:space="preserve">          6. GENERAL PLANT</t>
  </si>
  <si>
    <t xml:space="preserve">          5. REGIONAL TRANSMISSION AND MARKET OPERATION PLANT</t>
  </si>
  <si>
    <t>(380) Land and Land Rights</t>
  </si>
  <si>
    <t>(381) Structures and Improvements</t>
  </si>
  <si>
    <t>(382) Computer Hardware</t>
  </si>
  <si>
    <t>(383) Computer Software</t>
  </si>
  <si>
    <t>(384) Communication Equipment</t>
  </si>
  <si>
    <t>(380)</t>
  </si>
  <si>
    <t>(374)</t>
  </si>
  <si>
    <t>(381)</t>
  </si>
  <si>
    <t>(382)</t>
  </si>
  <si>
    <t>(383)</t>
  </si>
  <si>
    <t>(384)</t>
  </si>
  <si>
    <t>(385)</t>
  </si>
  <si>
    <t>(386)</t>
  </si>
  <si>
    <t>(359.1)</t>
  </si>
  <si>
    <t>(399.1) Asset Retirement Costs for General Plant</t>
  </si>
  <si>
    <t xml:space="preserve">      additions and reductions in column (e) adjustments</t>
  </si>
  <si>
    <t>4.  For Revisions to the amount of initial asset retirement costs capitalized, included by primary plant account, increases in column (c)</t>
  </si>
  <si>
    <t>Book Cost or Asset Retirement Costs Retired</t>
  </si>
  <si>
    <t>Regional Transmission and Market Operations</t>
  </si>
  <si>
    <t>Transmission Service and Generation Interconnection Study Costs</t>
  </si>
  <si>
    <t>1. Report the particulars (details) called for concerning the costs incurred and the reimbursements received for performing transmission service and</t>
  </si>
  <si>
    <t>generator interconnection studies.</t>
  </si>
  <si>
    <t>2. List each study separately.</t>
  </si>
  <si>
    <t>3. In column (a) provide the name of the study.</t>
  </si>
  <si>
    <t>4. In column (b) report the cost incurred to perform the study at the end of period.</t>
  </si>
  <si>
    <t>5. In column (c) report the account charged with the cost of the study.</t>
  </si>
  <si>
    <t>6. In column (d) report the amounts received for reimbursement of the study costs at end of period.</t>
  </si>
  <si>
    <t>7. In column (e) report the account credited with the reimbursement received for performing the study.</t>
  </si>
  <si>
    <t>Reimbursements</t>
  </si>
  <si>
    <t>Costs Incurred During</t>
  </si>
  <si>
    <t>Received During</t>
  </si>
  <si>
    <t>Account Credited</t>
  </si>
  <si>
    <t>Period</t>
  </si>
  <si>
    <t>Account Charged</t>
  </si>
  <si>
    <t>the Period</t>
  </si>
  <si>
    <t>With Reimbursement</t>
  </si>
  <si>
    <t>Transmission Studies</t>
  </si>
  <si>
    <t>Generation Studies</t>
  </si>
  <si>
    <t>Page 231</t>
  </si>
  <si>
    <t>Balance at Beginning</t>
  </si>
  <si>
    <t>of Current</t>
  </si>
  <si>
    <t>(456.1) Revenues from Transmission of Electricity of Others</t>
  </si>
  <si>
    <t>(457.1) Regional Control Services Revenues</t>
  </si>
  <si>
    <t>(457.2) Miscellaneous Revenues</t>
  </si>
  <si>
    <t xml:space="preserve">1. The following instructions generally apply to the annual version of </t>
  </si>
  <si>
    <t xml:space="preserve">these pages. Do not report quarterly data in columns (c), (e), (f) and (g). </t>
  </si>
  <si>
    <t>451, 456, and 457.2</t>
  </si>
  <si>
    <t>according to the basis of classification (Small or Commercial, and Large</t>
  </si>
  <si>
    <t>or Industrial) regularly used by the respondent if such basis of</t>
  </si>
  <si>
    <t>classification is not generally greater than 1000 Kw of demand.  (See</t>
  </si>
  <si>
    <t>Account 442 of the Uniform System of Accounts.  Explain basis of</t>
  </si>
  <si>
    <t>5.  Disclose amounts of $250,000 or greater in a footnote for accounts</t>
  </si>
  <si>
    <t>6.  Commercial and Industrial Sales, Account 442, may be classified</t>
  </si>
  <si>
    <t>7.  See pages 108-109, Important Changes During Year, for</t>
  </si>
  <si>
    <t>9.  Include unmetered sales.  Provide details of such sales</t>
  </si>
  <si>
    <t>REGIONAL TRANSMISSION SERVICES REVENUES (Account 457.1)</t>
  </si>
  <si>
    <t>pursuant to a Commission approved tariff. All amounts separately billed must be detailed below.</t>
  </si>
  <si>
    <t>Description of Services</t>
  </si>
  <si>
    <t>Balance at End of</t>
  </si>
  <si>
    <t>Quarter 1</t>
  </si>
  <si>
    <t>Quarter 2</t>
  </si>
  <si>
    <t>Quarter 3</t>
  </si>
  <si>
    <t>Quarter 4</t>
  </si>
  <si>
    <t>Page 302</t>
  </si>
  <si>
    <t>(561.1)</t>
  </si>
  <si>
    <t>(561.2)</t>
  </si>
  <si>
    <t>(561.3)</t>
  </si>
  <si>
    <t>(561.4)</t>
  </si>
  <si>
    <t>(561.5)</t>
  </si>
  <si>
    <t>(561.6)</t>
  </si>
  <si>
    <t>(561.7)</t>
  </si>
  <si>
    <t>(561.8)</t>
  </si>
  <si>
    <t xml:space="preserve">(569.1) </t>
  </si>
  <si>
    <t xml:space="preserve">(569.2) </t>
  </si>
  <si>
    <t xml:space="preserve">(569.3) </t>
  </si>
  <si>
    <t xml:space="preserve">(569.4) </t>
  </si>
  <si>
    <t>Load Dispatch - Reliability</t>
  </si>
  <si>
    <t>Load Dispatch - Monitor and Operate Transmission System</t>
  </si>
  <si>
    <t>Load Dispatch - Transmission Service and Scheduling</t>
  </si>
  <si>
    <t>Scheduling, System Control and Dispatch Services</t>
  </si>
  <si>
    <t>Reliability, Planning and Standards Development</t>
  </si>
  <si>
    <t>Generation Interconnection Studies</t>
  </si>
  <si>
    <t>Reliability, Planning and Standards Development Services</t>
  </si>
  <si>
    <t>Maintenance of Computer Hardware</t>
  </si>
  <si>
    <t>Maintenance of Computer Software</t>
  </si>
  <si>
    <t>Maintenance of Communication Equipment</t>
  </si>
  <si>
    <t>Maintenance of Miscellaneous Regional Transmission Plant</t>
  </si>
  <si>
    <t>(580) Operation Supervision and Engineering</t>
  </si>
  <si>
    <t>4. DISTRIBUTION EXPENSES</t>
  </si>
  <si>
    <t>5. CUSTOMER ACCOUNTS EXPENSES</t>
  </si>
  <si>
    <t>6. CUSTOMER SERVICE AND INFORMATIONAL EXPENSES</t>
  </si>
  <si>
    <t>7. SALES EXPENSES</t>
  </si>
  <si>
    <t xml:space="preserve">   8. ADMINISTRATIVE AND GENERAL EXPENSES (Continued)</t>
  </si>
  <si>
    <t>3. REGIONAL MARKET EXPENSES</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</si>
  <si>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</si>
  <si>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</si>
  <si>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</si>
  <si>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</si>
  <si>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</si>
  <si>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</si>
  <si>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</si>
  <si>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</si>
  <si>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(576.1) Maintenance of Structures and Improvements</t>
  </si>
  <si>
    <t>(576.2) Maintenance of Computer Hardware</t>
  </si>
  <si>
    <t>(576.3) Maintenance of Computer Software</t>
  </si>
  <si>
    <t>(576.4) Maintenance of Communication Equipment</t>
  </si>
  <si>
    <t>(576.5) Maintenance of Miscellaneous Market Operation Plant</t>
  </si>
  <si>
    <t>FNS - Firm Network Transmission Service for Self. "Firm" means service that can not be interrupted for economic reasons</t>
  </si>
  <si>
    <t>and is intended to remain reliable even under adverse conditions. "Network Service" is Network Transmission Service as</t>
  </si>
  <si>
    <t>described in Order No. 888 and the Open Access Transmission Tariff. "Self" means the respondent.</t>
  </si>
  <si>
    <t>FNO - Firm Network Service for Others. "Firm" means that service cannot be interrupted for economic reasons and is</t>
  </si>
  <si>
    <t>intended to remain reliable even under adverse conditions. "Network Service" is Network Transmission Service as</t>
  </si>
  <si>
    <t>described in Order No. 888 and the Open Access Transmission Tariff.</t>
  </si>
  <si>
    <t>LFP - for Long-Term Firm Point-to-Point Transmission Reservations. "Long-Term" means one year or longer and” firm"</t>
  </si>
  <si>
    <t>means that service cannot be interrupted for economic reasons and is intended to remain reliable even under adverse</t>
  </si>
  <si>
    <t>conditions. "Point-to-Point Transmission Reservations" are described in Order No. 888 and the Open Access</t>
  </si>
  <si>
    <t>Transmission Tariff. For all transactions identified as LFP, provide in a footnote the termination date of the contract</t>
  </si>
  <si>
    <t>defined as the earliest date either buyer or seller can unilaterally cancel the contract.</t>
  </si>
  <si>
    <t>OLF - Other Long-Term Firm Transmission Service. Report service provided under contracts which do not conform to the</t>
  </si>
  <si>
    <t>terms of the Open Access Transmission Tariff. "Long-Term" means one year or longer and “firm” means that service</t>
  </si>
  <si>
    <t>cannot be interrupted for economic reasons and is intended to remain reliable even under adverse conditions. For all</t>
  </si>
  <si>
    <t>transactions identified as OLF, provide in a footnote the termination date of the contract defined as the earliest date either</t>
  </si>
  <si>
    <t>SFP - Short-Term Firm Point-to-Point Transmission Reservations. Use this classification for all firm point-to-point</t>
  </si>
  <si>
    <t>transmission reservations, where the duration of each period of reservation is less than one-year.</t>
  </si>
  <si>
    <t>NF - Non-Firm Transmission Service, where firm means that service cannot be interrupted for economic reasons and is</t>
  </si>
  <si>
    <t>intended to remain reliable even under adverse conditions.</t>
  </si>
  <si>
    <t>TRANSMISSION OF ELECTRICITY BY ISO/RTOs</t>
  </si>
  <si>
    <t>1. Report in Column (a) the Transmission Owner receiving revenue for the transmission of electricity by the ISO/RTO.</t>
  </si>
  <si>
    <t>2. Use a separate line of data for each distinct type of transmission service involving the entities listed in Column (a).</t>
  </si>
  <si>
    <t>3. In Column (b) enter a Statistical Classification code based on the original contractual terms and conditions of the service as follows: FNO - Firm Network Service</t>
  </si>
  <si>
    <t>for Others, FNS - Firm Network Transmission Service for Self, LFP - Long-Term Firm Point-to-Point Transmission Service, OLF - Other Long-Term Firm</t>
  </si>
  <si>
    <t>Transmission Service, SFP - Short-Term Firm Point-to-Point Transmission Reservation, NF - Non-Firm Transmission Service, OS - Other Transmission Service</t>
  </si>
  <si>
    <t xml:space="preserve">and AD - Out of Period Adjustments. Use this code for any accounting adjustments or "true-ups" for service provided in prior reporting periods. Provide an </t>
  </si>
  <si>
    <t>explanation in a footnote for each adjustment. See General Instruction for definitions of codes.</t>
  </si>
  <si>
    <t>4. In column (C) identify the FERC Rate Schedule or tariff Number, on separate lines, list all FERC rate schedules or contract  designations under which service,</t>
  </si>
  <si>
    <t>as identified in column (b) was provided.</t>
  </si>
  <si>
    <t>5. In column (d) report the revenue amounts as shown on bills or vouchers.</t>
  </si>
  <si>
    <t>6. Report in column 9e) the total revenues distributed to the entity listed in column (a).</t>
  </si>
  <si>
    <t>Payment Received by</t>
  </si>
  <si>
    <t>FERC Rate Schedule</t>
  </si>
  <si>
    <t>Total Revenue by Rate</t>
  </si>
  <si>
    <t>Total Revenue</t>
  </si>
  <si>
    <t>(Transmission Owner Name)</t>
  </si>
  <si>
    <t>or Tariff Number</t>
  </si>
  <si>
    <t>Schedule or Tariff</t>
  </si>
  <si>
    <t>Page 331</t>
  </si>
  <si>
    <t>Report in columns (c) and (d) the total megawatthours received and delivered by the provider of the transmission service.</t>
  </si>
  <si>
    <t>In columns (e) through (h), report expenses as shown on bills or vouchers rendered to the respondent.  In column (e), provide demand</t>
  </si>
  <si>
    <t>charges.  In column (f), provide energy charges related to the amount of energy transferred.  In column (g), provide the total of all other</t>
  </si>
  <si>
    <t>of the amount shown in column (g).  Report in column (h) the total charge shown on bills rendered to the respondent.  If no monetary</t>
  </si>
  <si>
    <t>settlement was made, enter zero ("0") in column (h).  Provide a footnote explaining the nature of the nonmonetary settlement, including</t>
  </si>
  <si>
    <t>In column (b) enter a Statistical Classification code based on the original contractual terms and conditions of the service as follows:</t>
  </si>
  <si>
    <t>FNS - Firm Network Transmission Service for Self, LFP - Long-Term Firm Point-to-Point Transmission Reservations. OLF - Other</t>
  </si>
  <si>
    <t>Long-Term Firm Transmission Service, SFP - Short-Term Firm Point-to- Point Transmission Reservations, NF - Non-Firm Transmission</t>
  </si>
  <si>
    <t>Service, and OS - Other Transmission Service. See General Instructions for definitions of statistical classifications.</t>
  </si>
  <si>
    <t>Electric Plant (Account 405).</t>
  </si>
  <si>
    <t>Expense for Asset</t>
  </si>
  <si>
    <t>Retirement Costs</t>
  </si>
  <si>
    <t>(Account 403.1)</t>
  </si>
  <si>
    <t xml:space="preserve">     Transmission (Enter Total of lines 4 and 14)</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</si>
  <si>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</si>
  <si>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</si>
  <si>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</si>
  <si>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</si>
  <si>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</si>
  <si>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</si>
  <si>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</si>
  <si>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</si>
  <si>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</si>
  <si>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</si>
  <si>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</si>
  <si>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</si>
  <si>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</si>
  <si>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 xml:space="preserve">  Net Purchases (Account 555)</t>
  </si>
  <si>
    <t xml:space="preserve">  Net Sales (Account 447)</t>
  </si>
  <si>
    <t>Transmission Rights</t>
  </si>
  <si>
    <t>Ancillary Services</t>
  </si>
  <si>
    <t>Other Items (list separately)</t>
  </si>
  <si>
    <t>Page 397</t>
  </si>
  <si>
    <t>Year/Period of Report</t>
  </si>
  <si>
    <t>PURCHASES AND SALES OF ANCILLARY SERVICES</t>
  </si>
  <si>
    <t>In columns for usage, report usage-related billing determinant and the unit of measure.</t>
  </si>
  <si>
    <t>(1) On line 1 columns (b), (c), (d), (e), (f) and (g) report the amount of ancillary services purchase and sol during the year.</t>
  </si>
  <si>
    <t>(2) On line 2 columns (b), (c), (d), (e), (f) and (g) report the amount of reactive supply and voltage control services purchased and sold during the year.</t>
  </si>
  <si>
    <t>(3) On line 3 columns (b), (c), (d), (e), (f) and (g) report the amount of regulations and frequency response services purchased and sold during the year.</t>
  </si>
  <si>
    <t>(4) On line 4 columns (b), (c), (d), (e), (f) and (g) report the amount of energy imbalance services purchase and sold during the year.</t>
  </si>
  <si>
    <t>(5) On line 5 and 6 columns (b), (c), (d), (e), (f) and (g) report the amount of operating reserve spinning and supplement services purchased and sold during the period.</t>
  </si>
  <si>
    <t>(6) On line 7 columns (b), (c), (d), (e), (f) and (g) report the total amount of all other types ancillary services purchased or sold during the year. Include in a footnote and specify</t>
  </si>
  <si>
    <t>the amount for each type of other ancillary service provided.</t>
  </si>
  <si>
    <t>Amount Purchase for the Year</t>
  </si>
  <si>
    <t>Amount Sold for the Year</t>
  </si>
  <si>
    <t>Usage - Related Billing Determinant</t>
  </si>
  <si>
    <t>Unit of</t>
  </si>
  <si>
    <t>Type of Ancillary Service</t>
  </si>
  <si>
    <t>Number of Units</t>
  </si>
  <si>
    <t>Measure</t>
  </si>
  <si>
    <t>Dollars</t>
  </si>
  <si>
    <t>Scheduling, System Control and Dispatch</t>
  </si>
  <si>
    <t>Reactive Supply and Voltage</t>
  </si>
  <si>
    <t>Regulation and Frequency Response</t>
  </si>
  <si>
    <t>Energy Imbalance</t>
  </si>
  <si>
    <t>Operating Reserve - Spinning</t>
  </si>
  <si>
    <t>Operating Reserve - Supplement</t>
  </si>
  <si>
    <t>Total (Lines 1 thru 7)</t>
  </si>
  <si>
    <t>Page 398</t>
  </si>
  <si>
    <t xml:space="preserve">Report the amounts for each type of ancillary service shown in column (a) for the year as specified in Order No. 888 and defined in the respondents </t>
  </si>
  <si>
    <t>Open Access Transmission Tariff.</t>
  </si>
  <si>
    <t>Monthly Transmission System Peak Load</t>
  </si>
  <si>
    <t>(1) Report the monthly peak load on the respondent's transmission system. If the respondent has two or more power systems which are not physically</t>
  </si>
  <si>
    <t>integrated, furnish the required information for each non-integrated system.</t>
  </si>
  <si>
    <t>(2) Report on Column (b) by month the transmission system's peak load.</t>
  </si>
  <si>
    <t>(3) Report on Columns (c ) and (d) the specified information for each monthly transmission - system peak load reported on Column (b).</t>
  </si>
  <si>
    <t>(4) Report on Columns (e) through (j) by month the system' monthly maximum megawatt load by statistical classifications. See General Instruction for</t>
  </si>
  <si>
    <t>the definition of each statistical classification.</t>
  </si>
  <si>
    <t>NAME OF SYSTEM:</t>
  </si>
  <si>
    <t>Monthly Peak</t>
  </si>
  <si>
    <t>Day of</t>
  </si>
  <si>
    <t>Hour of</t>
  </si>
  <si>
    <t>Film Network</t>
  </si>
  <si>
    <t>Long-Term Film</t>
  </si>
  <si>
    <t>Other Long-</t>
  </si>
  <si>
    <t>Short-Term Film</t>
  </si>
  <si>
    <t>MW - Total</t>
  </si>
  <si>
    <t>Service for</t>
  </si>
  <si>
    <t>Point-to-point</t>
  </si>
  <si>
    <t>Term Film</t>
  </si>
  <si>
    <t>Services</t>
  </si>
  <si>
    <t>Self</t>
  </si>
  <si>
    <t>Others</t>
  </si>
  <si>
    <t>Reservation</t>
  </si>
  <si>
    <t>Service</t>
  </si>
  <si>
    <t>Total for Quarter 1</t>
  </si>
  <si>
    <t>Total for Quarter 2</t>
  </si>
  <si>
    <t>Total for Quarter 3</t>
  </si>
  <si>
    <t xml:space="preserve">December </t>
  </si>
  <si>
    <t>Total for Quarter 4</t>
  </si>
  <si>
    <t>Total Year to</t>
  </si>
  <si>
    <t>Date/Year</t>
  </si>
  <si>
    <t>Page 400</t>
  </si>
  <si>
    <t>Monthly ISO/RTO Transmission System Peak Load</t>
  </si>
  <si>
    <t>(1) Report the monthly peak load on the respondent's transmission system. If the Respondent has two or more power systems which are not physically</t>
  </si>
  <si>
    <t>(3) Report on Column (c) and (d) the specified information for each monthly transmission - system peak load reported on Column (b).</t>
  </si>
  <si>
    <t>(4) Report on Columns (e) through (i) by month the system’s transmission usage by classification. Amounts reported as Through and Out Service in</t>
  </si>
  <si>
    <t>Column (g) are to be excluded from those amounts reported in Columns (e) and (f).</t>
  </si>
  <si>
    <t>(5) Amounts reported in Column (j) for Total Usage is the sum of Columns (h) and (i).</t>
  </si>
  <si>
    <t>Imports into</t>
  </si>
  <si>
    <t>Exports from</t>
  </si>
  <si>
    <t>Through and</t>
  </si>
  <si>
    <t>Network</t>
  </si>
  <si>
    <t>ISO/RTO</t>
  </si>
  <si>
    <t>Out Service</t>
  </si>
  <si>
    <t>Service Usage</t>
  </si>
  <si>
    <t>Usage</t>
  </si>
  <si>
    <t>Page 400a</t>
  </si>
  <si>
    <t>Power Exchanges:</t>
  </si>
  <si>
    <t>Asset Retirement Costs</t>
  </si>
  <si>
    <t xml:space="preserve">     Total Cost (Enter Total of lines 14 thru 19)</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</si>
  <si>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</si>
  <si>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</si>
  <si>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</si>
  <si>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</si>
  <si>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</si>
  <si>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Name of</t>
  </si>
  <si>
    <t>Associated/Affiliated</t>
  </si>
  <si>
    <t>Charged or</t>
  </si>
  <si>
    <t>Description of the Non-Power Good or Services</t>
  </si>
  <si>
    <t>Company</t>
  </si>
  <si>
    <t>Non-power Goods or Services Provided for Affiliate</t>
  </si>
  <si>
    <t xml:space="preserve"> FERC FORM NO. 1-F (NEW)</t>
  </si>
  <si>
    <t>Plant Cost</t>
  </si>
  <si>
    <t>(Incl Asset Retire.</t>
  </si>
  <si>
    <t xml:space="preserve">Asset Retire </t>
  </si>
  <si>
    <t>Energy Storage Operations (Large Plants)</t>
  </si>
  <si>
    <t>414-416</t>
  </si>
  <si>
    <t>Energy Storage Operations (Small Plants)</t>
  </si>
  <si>
    <t>419-420</t>
  </si>
  <si>
    <t>(348) Energy Storage Equipment - Production</t>
  </si>
  <si>
    <t>(351) Energy Storage Equipment - Transmission</t>
  </si>
  <si>
    <t>(351)</t>
  </si>
  <si>
    <t>(548.1)</t>
  </si>
  <si>
    <t>Operation of Energy Storage Equipment</t>
  </si>
  <si>
    <t>(553.1)</t>
  </si>
  <si>
    <t>Maintenance of Energy Storage Equipment</t>
  </si>
  <si>
    <t>(555.1)</t>
  </si>
  <si>
    <t>Power Purchased for Storage Operations</t>
  </si>
  <si>
    <t>(562.1) Operation of Energy Storage Equipment</t>
  </si>
  <si>
    <t>(570.1)</t>
  </si>
  <si>
    <t>(584.1) Operation of Energy Storage Equipment</t>
  </si>
  <si>
    <t>(592.1) Maintenance of Structures and Equipment</t>
  </si>
  <si>
    <t>(592.2) Maintenance of Energy Storage Equipment</t>
  </si>
  <si>
    <t>Purchased</t>
  </si>
  <si>
    <t>Energy Storage)</t>
  </si>
  <si>
    <t>(Excluding for</t>
  </si>
  <si>
    <t xml:space="preserve">     (h)</t>
  </si>
  <si>
    <t>Purchased for</t>
  </si>
  <si>
    <t>Energy Storage</t>
  </si>
  <si>
    <t>Through 29)(MUST EQUAL LINE 21)</t>
  </si>
  <si>
    <t>Purchases for Energy Storage</t>
  </si>
  <si>
    <t>Total Energy Stored</t>
  </si>
  <si>
    <t xml:space="preserve">     Expenses per KWh of Generation and Pumping (Enter result of line 37 divided by line 9 plus line 10)</t>
  </si>
  <si>
    <t xml:space="preserve">     Cost per KW of Installed Capacity (line 21 / line 4)</t>
  </si>
  <si>
    <t>ENERGY STORAGE OPERATIONS (Large Plants)</t>
  </si>
  <si>
    <t>ENERGY STORAGE OPERATIONS (Large Plants) (Continued)</t>
  </si>
  <si>
    <t>1. Large Plants are plants of 10,000 KW or more.</t>
  </si>
  <si>
    <t xml:space="preserve">7. In column (l), report revenues from energy storage operations. In a footnote, disclose the revenue accounts and revenue amounts related to the </t>
  </si>
  <si>
    <t>2. In columns (a) (b) and (c) report the name of the energy storage project, functional classification (Production, Transmission, Distribution), and location.</t>
  </si>
  <si>
    <t>income generating activity.</t>
  </si>
  <si>
    <t>3. In column (d), report Megawatt hours (MWH) purchased, generated, or received in exchange transactions for storage.</t>
  </si>
  <si>
    <t xml:space="preserve">4. In columns (e), (f) and (g) report MWHs delivered to the grid to support production, transmission and distribution. The amount reported in column (d) </t>
  </si>
  <si>
    <t>should include MWHs delivered/provided to a generator’s own load requirements or used for the provision of ancillary services.</t>
  </si>
  <si>
    <t>5. In columns (h), (i), and (j) report MWHs lost during conversion, storage and discharge of energy.</t>
  </si>
  <si>
    <t>6. In column (k) report the MWHs sold.</t>
  </si>
  <si>
    <t>Name of the Energy Storage Project</t>
  </si>
  <si>
    <t>Location of the Project</t>
  </si>
  <si>
    <t>MWHs</t>
  </si>
  <si>
    <t>MWHs delivered to the grid to support</t>
  </si>
  <si>
    <t>MWHs Lost During Conversion, Storage and Discharge of Energy</t>
  </si>
  <si>
    <t>Revenues from Energy</t>
  </si>
  <si>
    <t>Storage Operations</t>
  </si>
  <si>
    <t>Page 414</t>
  </si>
  <si>
    <t>Page 415</t>
  </si>
  <si>
    <t>included in Account 501 and other costs associated with self-generated power.</t>
  </si>
  <si>
    <t>8. In column (m), report the cost of power purchased for storage operations and reported in Account 555.1, Power Purchased for Storage Operations. If power was purchased</t>
  </si>
  <si>
    <t>from an affiliated seller specify how the cost of the power was determined. In columns (n) and (o), report fuel costs for storage operations associated with self-generated power</t>
  </si>
  <si>
    <t>9. In columns (q), (r) and (s) report the total project plant costs including but not exclusive of land and land rights, structures and improvements, energy storage equipment,</t>
  </si>
  <si>
    <t>turbines, compressors, generators, switching and conversion equipment, lines and equipment whose primary purpose is to integrate or tie energy storage assets into the</t>
  </si>
  <si>
    <t>power grid, and any other costs associated with the energy storage project included in the property accounts listed.</t>
  </si>
  <si>
    <t>Fuel Costs from</t>
  </si>
  <si>
    <t>Associated Fuel</t>
  </si>
  <si>
    <t>accounts for Storage</t>
  </si>
  <si>
    <t>Power Purchased for</t>
  </si>
  <si>
    <t>Operations Associated</t>
  </si>
  <si>
    <t>Other Costs Associated</t>
  </si>
  <si>
    <t>with Self-Generated</t>
  </si>
  <si>
    <t>Project costs</t>
  </si>
  <si>
    <t>(555.1) (Dollars)</t>
  </si>
  <si>
    <t>Power (Dollars)</t>
  </si>
  <si>
    <t>(Dollars)</t>
  </si>
  <si>
    <t>(r)</t>
  </si>
  <si>
    <t>(s)</t>
  </si>
  <si>
    <t>Account 101</t>
  </si>
  <si>
    <t>Account 103</t>
  </si>
  <si>
    <t>Account 106</t>
  </si>
  <si>
    <t>Account 107</t>
  </si>
  <si>
    <t>Page 416</t>
  </si>
  <si>
    <t>ENERGY STORAGE OPERATIONS (Small Plants)</t>
  </si>
  <si>
    <t>ENERGY STORAGE OPERATIONS (Small Plants) (Continued)</t>
  </si>
  <si>
    <t>1. Small Plants are plants less than 10,000 KW.</t>
  </si>
  <si>
    <t>2. In columns (a), (b) and (c) report the name of the energy storage project, functional classification (Production, Transmission,</t>
  </si>
  <si>
    <t>Distribution), and location.</t>
  </si>
  <si>
    <t xml:space="preserve">3. In column (d), report project plant cost including but not exclusive of land and land rights, structures and improvements, </t>
  </si>
  <si>
    <t>energy storage equipment and any other costs associated with the energy storage project.</t>
  </si>
  <si>
    <t>4. In column (e), report operation expenses excluding fuel, (f), maintenance expenses, (g) fuel costs for storage operations and</t>
  </si>
  <si>
    <t xml:space="preserve">(h) cost of power purchased for storage operations and reported in Account 555.1, Power Purchased for Storage Operations. </t>
  </si>
  <si>
    <t>If power was purchased from an affiliated seller specify how the cost of the power was determined.</t>
  </si>
  <si>
    <t>5. If any other expenses, report in column (i) and footnote the nature of the item(s).</t>
  </si>
  <si>
    <t>Plant Operating Expenses</t>
  </si>
  <si>
    <t>Project</t>
  </si>
  <si>
    <t>Operations (Excluding</t>
  </si>
  <si>
    <t>Cost of fuel used</t>
  </si>
  <si>
    <t>Account Mo. 555.1</t>
  </si>
  <si>
    <t>Fuel used in Storage</t>
  </si>
  <si>
    <t>in storage operations</t>
  </si>
  <si>
    <t>Operations)</t>
  </si>
  <si>
    <t xml:space="preserve">  Hedging Activities</t>
  </si>
  <si>
    <t>Transmission Service and Generation Interconnection</t>
  </si>
  <si>
    <t>Study Costs</t>
  </si>
  <si>
    <t>Regional Transmission Service Revenues</t>
  </si>
  <si>
    <t>Transmission of Electricity by ISO/RTOs</t>
  </si>
  <si>
    <t>Amounts included in ISO/RTO Settlement Statements</t>
  </si>
  <si>
    <t>400a</t>
  </si>
  <si>
    <t>Purchase and Sale of Ancillary Services</t>
  </si>
  <si>
    <t xml:space="preserve">   TOTAL Transmission and Market Operation Plant (Total line 79 thru 86)</t>
  </si>
  <si>
    <t>TOTAL Operation (Enter total of lines 62 thru 67)</t>
  </si>
  <si>
    <t>TOTAL Power Production Expenses--Other Power  (Enter Total of Lines 70 and 75)</t>
  </si>
  <si>
    <t>TOTAL Maintenance (Enter Total of Lines 70 thru 75)</t>
  </si>
  <si>
    <t>TOTAL Other Power Supply Expenses  (Enter Total of Lines 78 thru 81)</t>
  </si>
  <si>
    <t>TOTAL Power Production Expenses (Enter total of lines 21, 41, 59, 76, and 82)</t>
  </si>
  <si>
    <t>TOTAL Operation (Enter total of lines 86 thru 101)</t>
  </si>
  <si>
    <t xml:space="preserve">TOTAL Maintenance (Enter total of lines 104 thru 115) </t>
  </si>
  <si>
    <t>TOTAL Transmission Expenses (Enter total of lines 102 and 115)</t>
  </si>
  <si>
    <t xml:space="preserve"> TOTAL Operation (Enter total of lines 119 thru 126)</t>
  </si>
  <si>
    <t xml:space="preserve"> TOTAL Maintenance (Lines 129 thru 133)</t>
  </si>
  <si>
    <t xml:space="preserve"> TOTAL Regional Transmission and Market Op Expenses (Total 127 and 134)</t>
  </si>
  <si>
    <t xml:space="preserve"> TOTAL Operation (Enter Total of lines 138 thru 148)</t>
  </si>
  <si>
    <t xml:space="preserve"> TOTAL Maintenance (Enter Total of lines 151 thru 162)</t>
  </si>
  <si>
    <t xml:space="preserve"> TOTAL Distribution Expenses (Enter Total of lines 149 and 162)</t>
  </si>
  <si>
    <t xml:space="preserve"> TOTAL Customer Accounts Expenses (Enter Total of lines 165 thru 170)</t>
  </si>
  <si>
    <t xml:space="preserve"> TOTAL Cust. Service and Informational Expenses (Enter Total of Lines 174 thru 177)</t>
  </si>
  <si>
    <t xml:space="preserve"> TOTAL Sales Expenses (Enter Total of lines 181 thru 184)</t>
  </si>
  <si>
    <t>8. ADMINISTRATIVE AND GENERAL EXPENSES</t>
  </si>
  <si>
    <t xml:space="preserve"> TOTAL Operation (Enter Total of lines 188 thru 201)</t>
  </si>
  <si>
    <t xml:space="preserve"> (Enter total of  lines 202 and 204)</t>
  </si>
  <si>
    <t xml:space="preserve"> (Enter total of lines 83, 116, 163, 171, 178, 185 and 205)</t>
  </si>
  <si>
    <t>Transactions with Associated (Affiliated) Companies</t>
  </si>
  <si>
    <t>Bundled</t>
  </si>
  <si>
    <t xml:space="preserve">  Small (or Commercial) (See Instr. 6)</t>
  </si>
  <si>
    <t xml:space="preserve">  Large (or Industrial) (See Instr. 6)</t>
  </si>
  <si>
    <t xml:space="preserve">  Residential Sales</t>
  </si>
  <si>
    <t xml:space="preserve">  Commercial and Industrial Sales</t>
  </si>
  <si>
    <t xml:space="preserve">    Small (or Commercial) (See Instr. 6)</t>
  </si>
  <si>
    <t xml:space="preserve">    Large (or Industrial) (See Instr. 6)</t>
  </si>
  <si>
    <t xml:space="preserve">          TOTAL Sales to Ultimate Consumers</t>
  </si>
  <si>
    <t xml:space="preserve">4.  Report separately any "Deferred Regulatory Commission Expenses" that are also reported on pages 350-351, Regulatory </t>
  </si>
  <si>
    <t>5.  Provide in a footnote, for each line item, the regulatory citation where authorization for the regulatory asset has been granted</t>
  </si>
  <si>
    <t xml:space="preserve">are added for billing purposes, one customer should </t>
  </si>
  <si>
    <t xml:space="preserve">be counted for each group of meters added.  </t>
  </si>
  <si>
    <t xml:space="preserve">Unbilled revenues and MWh related to unbilled revenues need not be </t>
  </si>
  <si>
    <t>The  average number of customers means the average</t>
  </si>
  <si>
    <t>reported separately as required in the annual version of these pages</t>
  </si>
  <si>
    <t>of twelve figures at the close of each month.</t>
  </si>
  <si>
    <t>8.  For lines 2, 4, 5, and 6, see page 304 for amounts</t>
  </si>
  <si>
    <t>2.  Report below operating revenues and MWh for each prescribed</t>
  </si>
  <si>
    <t>4. If increases or decreases from previous year</t>
  </si>
  <si>
    <t>account and/or category, and manufactured gas revenues in total.</t>
  </si>
  <si>
    <t>(columns (c), (e), and (g)), are not derived from previously</t>
  </si>
  <si>
    <t>3. Report number of customers for each prescribed account and/or</t>
  </si>
  <si>
    <t>previously reported figures, explain any inconsistencies</t>
  </si>
  <si>
    <t xml:space="preserve">category column (f) and (g), on the basis of meters, in addition to the </t>
  </si>
  <si>
    <t>number of flat rate accounts; except where separate meter readings</t>
  </si>
  <si>
    <t>(such as a general residential schedule and an off</t>
  </si>
  <si>
    <t>the year the MWh of electricity sold and/or distribution of electricity</t>
  </si>
  <si>
    <t>sold to others, revenue, number of customers, average KWh</t>
  </si>
  <si>
    <t>per customer, and average revenue per KWh, excluding data for</t>
  </si>
  <si>
    <t>Sales for Resale which is reported on pages 310-311.</t>
  </si>
  <si>
    <t>each applicable revenue account subheading. For each rate schedule,</t>
  </si>
  <si>
    <t>provide the required information specified below.</t>
  </si>
  <si>
    <t>one rate schedule in the same revenue account classification</t>
  </si>
  <si>
    <t>1. Components of Formula (Derived from actual book balances and actual cost rates):</t>
  </si>
  <si>
    <t>20__</t>
  </si>
  <si>
    <t>5. Report on line 4 the Environmental Protection Agency (EPA) issued allowances.  Report withheld portions on lines 36-40.</t>
  </si>
  <si>
    <t>8.  Report on lines 22-27 the name of purchasers/transferees of allowances disposed of and identify associated companies.</t>
  </si>
  <si>
    <t>9.  Report the net costs and benefits of hedging transactions on a separate line under purchases/transfers and sales/transfers.</t>
  </si>
  <si>
    <t>10.  Report on lines 32-35 &amp; 43-46 the net sales proceeds and gains or losses from allowance sales.</t>
  </si>
  <si>
    <t>7.  Report on lines 8-14 the names of vendors/transferors of allowances acquired and identify associated companies (See "associated company" under "Definitions" in the Uniform System of Accounts).</t>
  </si>
  <si>
    <t>6.  Report on lines 5 allowances returned by the EPA.  Report on line 39 the EPA's sales of the withheld allowances.  Report on lines 43-46 the net sales proceeds and gains/losses resulting from the EPA's sale or auction of withheld allowances.</t>
  </si>
  <si>
    <t xml:space="preserve">4. Report the allowances transactions by the period they </t>
  </si>
  <si>
    <t>3.  Report allowances in accordance with a weighted average cost allocation method and other accounting as prescribed by General Instruction No. 21 in the Uniform System of Accounts.</t>
  </si>
  <si>
    <t>2.  Report all acquisitions of allowances at cost.</t>
  </si>
  <si>
    <t>1.  Report below the particulars (details) called for concerning allowances.</t>
  </si>
  <si>
    <r>
      <t>FERC FORM NO.1 (ED. 12-96</t>
    </r>
    <r>
      <rPr>
        <sz val="12"/>
        <rFont val="Arial"/>
        <family val="2"/>
      </rPr>
      <t>)</t>
    </r>
  </si>
  <si>
    <t>122-123</t>
  </si>
  <si>
    <t>from settlement of any rate proceeding affecting revenues received or costs incurred for power or gas purchases, and a summary of the adjustments made to balance sheet, income, and expense accounts.</t>
  </si>
  <si>
    <t>(314)  Turbo generator Units</t>
  </si>
  <si>
    <t>(385) Miscellaneous Regional Transmission and Market Operation Plant</t>
  </si>
  <si>
    <t>(386) Asset Retirement Costs for Regional Transmission and Market Oper</t>
  </si>
  <si>
    <t>8. Report Data on a year-to-date basis.</t>
  </si>
  <si>
    <t xml:space="preserve">     Commission Expenses.</t>
  </si>
  <si>
    <t xml:space="preserve">     (e.g. Commission Order, state commission order, court decision).</t>
  </si>
  <si>
    <t>Quarter/Year</t>
  </si>
  <si>
    <t>1. The respondent shall report below the revenue collected for each service (i.e., control area administration, market administration, etc.) preformed</t>
  </si>
  <si>
    <t>Transmission Service Studies</t>
  </si>
  <si>
    <t>Demand reported in column (h) must be in megawatts.  Footnote any demand not stated on a megawatts basis and explain.</t>
  </si>
  <si>
    <t xml:space="preserve">     Regional Market</t>
  </si>
  <si>
    <t xml:space="preserve">     Regional Market (Enter Total of lines 5 and 15)</t>
  </si>
  <si>
    <t xml:space="preserve">  Net Purchases (Account 555.1)</t>
  </si>
  <si>
    <t xml:space="preserve">   Asset Retirement Costs</t>
  </si>
  <si>
    <t>Functional</t>
  </si>
  <si>
    <t>Page 419</t>
  </si>
  <si>
    <t>Page 420</t>
  </si>
  <si>
    <t>Statement of Accum Comp Income, Comp Income and</t>
  </si>
  <si>
    <t xml:space="preserve">  (403.1) Depreciation Expense for Asset
  Retirement Costs</t>
  </si>
  <si>
    <t>defined categories, such as all non-firm service regardless of the length of the contract and service from</t>
  </si>
  <si>
    <t xml:space="preserve">In column (c), identify the FERC Rate Schedule Number or Tariff, or, for non FERC jurisdictional sellers, </t>
  </si>
  <si>
    <t>categories, such as all non-firm transmission service, regardless of the length of the contract.  Describe the nature of the service</t>
  </si>
  <si>
    <t>Pg 110, L 23 (d)</t>
  </si>
  <si>
    <t>Accumulated Other Comprehensive Income</t>
  </si>
  <si>
    <t>Pg 112, L 14 (d)</t>
  </si>
  <si>
    <t>Pg 112, L 31 (d)</t>
  </si>
  <si>
    <t>Asset Retirement Obligations</t>
  </si>
  <si>
    <t xml:space="preserve">      Accretion Expense</t>
  </si>
  <si>
    <t>Pg 115, L 24 (e)</t>
  </si>
  <si>
    <t>Pg 115, L 24 (g)</t>
  </si>
  <si>
    <t>Pg 120, L 14, 15 (b)</t>
  </si>
  <si>
    <t>Regional Market Expense</t>
  </si>
  <si>
    <t>Pg 322 L 135 (b)</t>
  </si>
  <si>
    <t>Pg 207, L 86 (g)</t>
  </si>
  <si>
    <t>Regional Transmission and Market Operation Plant</t>
  </si>
  <si>
    <t>Pg 110, L 24(d)</t>
  </si>
  <si>
    <t>Pg 110, L 26 (d)</t>
  </si>
  <si>
    <t>Pg 110, L 27 (d)</t>
  </si>
  <si>
    <t>Pg 110, L 28 (d)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</si>
  <si>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</si>
  <si>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</si>
  <si>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</si>
  <si>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</si>
  <si>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</si>
  <si>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</si>
  <si>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</si>
  <si>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</si>
  <si>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</si>
  <si>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</si>
  <si>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</si>
  <si>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</si>
  <si>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</si>
  <si>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</si>
  <si>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Pg 112, L 26 (d)</t>
  </si>
  <si>
    <t>Pg 112, L 27 (d)</t>
  </si>
  <si>
    <t>Pg 112, L 28 (d)</t>
  </si>
  <si>
    <t>Pg 112, L 25, 29, 30 (d)</t>
  </si>
  <si>
    <t>Pg 111, L 60 (d)</t>
  </si>
  <si>
    <t>Pg 111, L 61=&gt;62 (d)</t>
  </si>
  <si>
    <t>Pg 111, L 64,65 (d)</t>
  </si>
  <si>
    <t>Pg 111, L 66 (d)</t>
  </si>
  <si>
    <t>Pg 111, L 67 (d)</t>
  </si>
  <si>
    <t>Pg 111, L 63, 68, 71, 73(d)</t>
  </si>
  <si>
    <t>Pg 111, L 69 (d)</t>
  </si>
  <si>
    <t>Pg 111, L 70 (d)</t>
  </si>
  <si>
    <t>Pg 111, L 72 (d)</t>
  </si>
  <si>
    <t xml:space="preserve">     Depreciation Expense for Asset Retirement Costs</t>
  </si>
  <si>
    <t>Pg 115, L 11+12-13 (e)</t>
  </si>
  <si>
    <t>Pg 115, L 10 (e)</t>
  </si>
  <si>
    <t>Pg 115, L 11+12-13 (g)</t>
  </si>
  <si>
    <t>Pg 117, L 31-32 (c)</t>
  </si>
  <si>
    <t>Pg 117, L 33-34 (c)</t>
  </si>
  <si>
    <t>Pg 117, L 35 (c)</t>
  </si>
  <si>
    <t>Pg 117, L 36 (c)</t>
  </si>
  <si>
    <t>Pg 117, L 37 (c)</t>
  </si>
  <si>
    <t>Pg 117, L 38 (c)</t>
  </si>
  <si>
    <t>Pg 117, L 39 (c)</t>
  </si>
  <si>
    <t>Pg 117, L 40 (c)</t>
  </si>
  <si>
    <t>Pg 112, L 17 (d)</t>
  </si>
  <si>
    <t>Pg 112, L 18 (d)  (-)</t>
  </si>
  <si>
    <t>Pg 112, L 19 (d)</t>
  </si>
  <si>
    <t>Pg 112, L 20 (d)</t>
  </si>
  <si>
    <t>Pg 112, L 21 (d)</t>
  </si>
  <si>
    <t>Pg 112, L 22 (d)  (-)</t>
  </si>
  <si>
    <t>Pg 112, L 36 (d)</t>
  </si>
  <si>
    <t>Pg 112, L 37 (d)</t>
  </si>
  <si>
    <t>Pg 112, L 38 (d)</t>
  </si>
  <si>
    <t>Pg 112, L 39 (d)</t>
  </si>
  <si>
    <t>Pg 112, L 40 (d)</t>
  </si>
  <si>
    <t>Pg 112, L 41 (d)</t>
  </si>
  <si>
    <t>Pg 112, L 42 (d)</t>
  </si>
  <si>
    <t>Pg 112, L 43 (d)</t>
  </si>
  <si>
    <t>Pg 112, L 44 (d)</t>
  </si>
  <si>
    <t>Pg 112, L 45 (d)</t>
  </si>
  <si>
    <t>Pg 112, L 46 (d)</t>
  </si>
  <si>
    <t>Pg 112, L 47, 48 (d)</t>
  </si>
  <si>
    <t>Pg 113, L 55 (d)</t>
  </si>
  <si>
    <t>Pg 113, L 58=&gt;60 (d)</t>
  </si>
  <si>
    <t>Pg 113, L 56 (d)</t>
  </si>
  <si>
    <t>Pg 113, L 57 (d)</t>
  </si>
  <si>
    <t>Pg 113, L 61 (d)</t>
  </si>
  <si>
    <t>Pg 115, L 8 (e)</t>
  </si>
  <si>
    <t>Pg 115, L 9 (e)</t>
  </si>
  <si>
    <t>Pg 115, L 14 (e)</t>
  </si>
  <si>
    <t>Pg 115, L 15=&gt;17-18+19 (e)</t>
  </si>
  <si>
    <t>Pg 115, L 20, 22 (e)</t>
  </si>
  <si>
    <t>Pg 115, L 21, 23 (e)</t>
  </si>
  <si>
    <t>Pg 115, L 10 (g)</t>
  </si>
  <si>
    <t>Pg 115, L 9 (g)</t>
  </si>
  <si>
    <t>Pg 115, L 14 (g)</t>
  </si>
  <si>
    <t>Pg 115, L 15=&gt;17-18+19 (g)</t>
  </si>
  <si>
    <t>Pg 115, L 20, 22 (g)</t>
  </si>
  <si>
    <t>Pg 115, L 21, 23 (g)</t>
  </si>
  <si>
    <t>Pg 115, L 25 (i); Pg 116, L 25 (k), (m), (o)</t>
  </si>
  <si>
    <t>Pg 117, L 43 (c)</t>
  </si>
  <si>
    <t>Pg 117, L 44 (c)</t>
  </si>
  <si>
    <t>Pg 117, L 45 (c)</t>
  </si>
  <si>
    <t>Pg 117, L 48 (c)</t>
  </si>
  <si>
    <t>Pg 117, L 49=&gt;51-52+53-54 (c)</t>
  </si>
  <si>
    <t>Pg 117, L 58 (c)</t>
  </si>
  <si>
    <t>Pg 117, L 59+60-62 (c)</t>
  </si>
  <si>
    <t>Pg 117, L 61 (c)</t>
  </si>
  <si>
    <t>Pg 117, L 63 (c)</t>
  </si>
  <si>
    <t>Pg 117, L 64-65 (c)</t>
  </si>
  <si>
    <t>Pg 117, L 69 (c)</t>
  </si>
  <si>
    <t>Pg 117, L 70 (c)</t>
  </si>
  <si>
    <t>Pg 117, L 72 (c)</t>
  </si>
  <si>
    <t>Pg 300, L 3 (b)</t>
  </si>
  <si>
    <t>Pg 300, L 5 (b)</t>
  </si>
  <si>
    <t>Pg 300, L 6 (b)</t>
  </si>
  <si>
    <t>Pg 300, L 7=&gt;10 (b)</t>
  </si>
  <si>
    <t>Pg 300, L 12 (b)</t>
  </si>
  <si>
    <t>Pg 301, L 7=&gt;10 (d)</t>
  </si>
  <si>
    <t>Pg 301, L 12 (d)</t>
  </si>
  <si>
    <t>Pg 301, L 3 (f)</t>
  </si>
  <si>
    <t>Pg 301, L 5 (f)</t>
  </si>
  <si>
    <t>Pg 301, L 6 (f)</t>
  </si>
  <si>
    <t>Pg 301, L 7=&gt;10 (f)</t>
  </si>
  <si>
    <t>Pg 301, L 12 (f)</t>
  </si>
  <si>
    <t>Pg 321, L 76 (b)</t>
  </si>
  <si>
    <t>Pg 321, L 83 (b)</t>
  </si>
  <si>
    <t>Pg 321, L 116 (b)</t>
  </si>
  <si>
    <t>Pg 322, L 163 (b)</t>
  </si>
  <si>
    <t>Pg 322, L 171,178 (b)</t>
  </si>
  <si>
    <t>Pg 322, L 185 (b)</t>
  </si>
  <si>
    <t>Pg 323, L 205 (b)</t>
  </si>
  <si>
    <t>Formula should = Pg 323, L 206 (b)</t>
  </si>
  <si>
    <t>Pg 321, L 78 (b)</t>
  </si>
  <si>
    <t>Pg 323, L 206 (b)</t>
  </si>
  <si>
    <t>Pg 323, L 195 (b)</t>
  </si>
  <si>
    <t>Pg 354, L 28 (d)</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</si>
  <si>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</si>
  <si>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</si>
  <si>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</si>
  <si>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r>
      <t xml:space="preserve">Pg 207, L </t>
    </r>
    <r>
      <rPr>
        <sz val="12"/>
        <rFont val="Arial"/>
        <family val="2"/>
      </rPr>
      <t>101 (g)</t>
    </r>
  </si>
  <si>
    <t>424-425</t>
  </si>
  <si>
    <t>410-411</t>
  </si>
  <si>
    <t>408-409</t>
  </si>
  <si>
    <t>406-407</t>
  </si>
  <si>
    <t>402-403</t>
  </si>
  <si>
    <t>354-355</t>
  </si>
  <si>
    <t>328-330</t>
  </si>
  <si>
    <t>326-327</t>
  </si>
  <si>
    <t>204-207</t>
  </si>
  <si>
    <t>110-113</t>
  </si>
  <si>
    <t>114-117</t>
  </si>
  <si>
    <t>120-121</t>
  </si>
  <si>
    <t>Page 117, Line 74)</t>
  </si>
  <si>
    <t>Net Income (Carried</t>
  </si>
  <si>
    <t>TOTAL Deferred Credits (Enter Total of lines 55 thru 61)</t>
  </si>
  <si>
    <t>TOTAL Current and Accrued Liabilities (Enter Total of lines 36 - 52)</t>
  </si>
  <si>
    <t>TOTAL Other Noncurrent Liabilities (Enter Total of lines 25 thru 33)</t>
  </si>
  <si>
    <t>TOTAL Long-Term Debt (Enter Total of Lines 17 thru 22)</t>
  </si>
  <si>
    <t>TOTAL Proprietary Capital (Enter Total of lines 2 thru 14)</t>
  </si>
  <si>
    <t>TOTAL Deferred Debits (Enter Total of lines 60 thru 74)</t>
  </si>
  <si>
    <t xml:space="preserve">       Depreciation Expense for Asset Retirement Costs (403.1)</t>
  </si>
  <si>
    <t xml:space="preserve">                line 2 less 25)  (Carry forward to page 117, line 27)</t>
  </si>
  <si>
    <t xml:space="preserve">          TOTAL Other Income (Enter Total of lines 31 thru 40)</t>
  </si>
  <si>
    <t xml:space="preserve">          TOTAL Taxes on Other Income  and Deduct. (Total of  48 thru 54)</t>
  </si>
  <si>
    <t xml:space="preserve">     Net Other Income and Deductions (Enter Total of lines 41, 46, 55)</t>
  </si>
  <si>
    <t xml:space="preserve">       Net Interest Charges (Enter Total of lines 58 thru 65)</t>
  </si>
  <si>
    <t>Income Before Extraordinary Items (Total of lines 27, 56 and 66)</t>
  </si>
  <si>
    <t xml:space="preserve">       Net Extraordinary Items (Enter Total of line 69 less line 70)</t>
  </si>
  <si>
    <t>Extraordinary Items After Taxes (Enter Total of line 71 less line 72)</t>
  </si>
  <si>
    <t>Net Income (Enter Total of lines 67 and 73)</t>
  </si>
  <si>
    <t xml:space="preserve">     Net Income (Line 74(c) on page 117)</t>
  </si>
  <si>
    <t xml:space="preserve">   Other (provide details in footnote):</t>
  </si>
  <si>
    <t xml:space="preserve">          (Total of lines 34 thru 55)</t>
  </si>
  <si>
    <t xml:space="preserve">         Other (provide details in footnote):</t>
  </si>
  <si>
    <t xml:space="preserve">         Cash Provided by Outside Sources (Total of lines 61 thru 69)</t>
  </si>
  <si>
    <t xml:space="preserve">          (Total of lines 70 thru 81)</t>
  </si>
  <si>
    <t xml:space="preserve">          (Total of lines 22, 57 and 83)</t>
  </si>
  <si>
    <t xml:space="preserve">  TOTAL Steam Production Plant (Enter Total of lines 8 thru 15)</t>
  </si>
  <si>
    <t xml:space="preserve">  TOTAL Nuclear Production Plant (Enter Total of lines 18 thru 24)</t>
  </si>
  <si>
    <t xml:space="preserve">  TOTAL Hydraulic Production Plant (Enter Total of lines 27 thru 34)</t>
  </si>
  <si>
    <t xml:space="preserve">   TOTAL Electric Plant in Service (Enter Total of lines 102 thru 105)</t>
  </si>
  <si>
    <t xml:space="preserve">   TOTAL General Plant (Enter Total of lines 98, 99 and 100)</t>
  </si>
  <si>
    <t xml:space="preserve">      TOTAL (Accounts 101 and 106) (lines 5,47,60,77,86,101)</t>
  </si>
  <si>
    <t xml:space="preserve">  TOTAL Distribution Plant (Enter Total of lines 62 thru 76)</t>
  </si>
  <si>
    <t>(363) Storage Battery Equipment - Distribution</t>
  </si>
  <si>
    <t xml:space="preserve">  TOTAL Transmission Plant (Enter Total of lines 49 thru 59)</t>
  </si>
  <si>
    <t xml:space="preserve">  TOTAL Other Production Plant (Enter Total of lines 37 thru 45)</t>
  </si>
  <si>
    <t xml:space="preserve">  TOTAL Production Plant (Enter Total of lines 16, 25, 35, and 46)</t>
  </si>
  <si>
    <t>3. Minor projects (5% of the Balance End of the Year for Account 107 or $1,000,000, whichever is less) may be grouped.</t>
  </si>
  <si>
    <t xml:space="preserve">       (Enter Total of lines 12 thru 14)</t>
  </si>
  <si>
    <t xml:space="preserve">   TOTAL (Enter Total of lines 20 thru 28)</t>
  </si>
  <si>
    <t xml:space="preserve">      Regional Transmission and Market Operation Plant
      (Estimated)</t>
  </si>
  <si>
    <t xml:space="preserve">    TOTAL Account 154 (Total of lines 5 thru 11)</t>
  </si>
  <si>
    <t>SO2 Allowances Inventory</t>
  </si>
  <si>
    <t>NOx Allowances Inventory</t>
  </si>
  <si>
    <t>Page  228-A</t>
  </si>
  <si>
    <t>Page 229-A</t>
  </si>
  <si>
    <t>Page  228-B</t>
  </si>
  <si>
    <t>Page 229-B</t>
  </si>
  <si>
    <t>3.  Minor items ( 5% of the Balance at End of Year for account 182.3 or amounts less than $100,000, whichever is less)</t>
  </si>
  <si>
    <r>
      <t>Minor items (5% of the Balance of End of Year for Account 253 or amounts less than</t>
    </r>
    <r>
      <rPr>
        <sz val="12"/>
        <rFont val="Arial"/>
        <family val="2"/>
      </rPr>
      <t xml:space="preserve"> $100,000, whichever is greater) may be grouped by classes.</t>
    </r>
  </si>
  <si>
    <r>
      <t xml:space="preserve">     </t>
    </r>
    <r>
      <rPr>
        <sz val="12"/>
        <rFont val="Arial"/>
        <family val="2"/>
      </rPr>
      <t>$100,000, whichever is less) may be grouped by classes.</t>
    </r>
  </si>
  <si>
    <r>
      <t xml:space="preserve">SALES </t>
    </r>
    <r>
      <rPr>
        <sz val="12"/>
        <color theme="1"/>
        <rFont val="Arial"/>
        <family val="2"/>
      </rPr>
      <t>BY RATE SCHEDULES</t>
    </r>
  </si>
  <si>
    <t xml:space="preserve"> Actual Demand (MW)</t>
  </si>
  <si>
    <t>TRANSMISSION OF ELECTRICITY FOR OTHERS (Account 456.1)</t>
  </si>
  <si>
    <t>service provider. Use additional columns as necessary to report all companies or public authorities that provided transmission</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</si>
  <si>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</si>
  <si>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</si>
  <si>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 xml:space="preserve">  on line 25 "Electric Expenses," and Maintenance Account Nos. 553 and 554 on line</t>
  </si>
  <si>
    <t xml:space="preserve">  32 "Maintenance of Electric Plant."  Indicate plants designed for peak load service.</t>
  </si>
  <si>
    <t>Cost per KW of Installed Capacity (Line 17/5) Including</t>
  </si>
  <si>
    <t xml:space="preserve">  7.  Include on line 36 the cost of energy used in</t>
  </si>
  <si>
    <r>
      <t xml:space="preserve">  cannot be accurately computed, leave lines </t>
    </r>
    <r>
      <rPr>
        <sz val="12"/>
        <rFont val="Arial"/>
        <family val="2"/>
      </rPr>
      <t>36, 37</t>
    </r>
  </si>
  <si>
    <r>
      <t xml:space="preserve">  and </t>
    </r>
    <r>
      <rPr>
        <sz val="12"/>
        <rFont val="Arial"/>
        <family val="2"/>
      </rPr>
      <t>38 blank and describe at the bottom of the</t>
    </r>
  </si>
  <si>
    <r>
      <t xml:space="preserve">     Expenses per</t>
    </r>
    <r>
      <rPr>
        <sz val="11"/>
        <rFont val="Arial"/>
        <family val="2"/>
      </rPr>
      <t xml:space="preserve"> KWh of Generation (Enter result of line 37 divided by line 9)</t>
    </r>
  </si>
  <si>
    <t>Costs) Per MW</t>
  </si>
  <si>
    <t>GENERATING PLANT STATISTICS (Small Plants) (Continued)</t>
  </si>
  <si>
    <t>Revenues from Distribution of Electricity of Others</t>
  </si>
  <si>
    <t xml:space="preserve">  Residential</t>
  </si>
  <si>
    <t xml:space="preserve">  Commercial</t>
  </si>
  <si>
    <t xml:space="preserve">  Industrial</t>
  </si>
  <si>
    <t xml:space="preserve">  Other Ultimate Customers</t>
  </si>
  <si>
    <t>Pg 300, L 25 (b)</t>
  </si>
  <si>
    <t>Pg 300, L 27 (b)</t>
  </si>
  <si>
    <t>Pg 300, L 28 (b)</t>
  </si>
  <si>
    <t>Pg 301, L 25 (d)</t>
  </si>
  <si>
    <t>Pg 301, L 27 (d)</t>
  </si>
  <si>
    <t>Pg 301, L 28 (d)</t>
  </si>
  <si>
    <t>Pg 301, L 24 (f)</t>
  </si>
  <si>
    <t>Pg 301, L 25 (f)</t>
  </si>
  <si>
    <t>Pg 301, L 27 (f)</t>
  </si>
  <si>
    <t>Pg 301, L 28 (f)</t>
  </si>
  <si>
    <t>Pg 301, L 29=&gt;33 (f)</t>
  </si>
  <si>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</si>
  <si>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</si>
  <si>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</si>
  <si>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12-15</t>
  </si>
  <si>
    <r>
      <rPr>
        <sz val="12"/>
        <rFont val="Arial"/>
        <family val="2"/>
      </rPr>
      <t>FERC FORM NO. 1 (REV. 12-15) NYPSC MODIFIED</t>
    </r>
    <r>
      <rPr>
        <strike/>
        <sz val="12"/>
        <rFont val="Arial"/>
        <family val="2"/>
      </rPr>
      <t>-</t>
    </r>
    <r>
      <rPr>
        <sz val="12"/>
        <rFont val="Arial"/>
        <family val="2"/>
      </rPr>
      <t>15</t>
    </r>
  </si>
  <si>
    <t>FERC FORM NO.1 (ED. 12-15)</t>
  </si>
  <si>
    <t>FERC FORM NO.1 (REV. 12-15)</t>
  </si>
  <si>
    <t xml:space="preserve"> FERC FORM NO. 1 (NEW 12-15)</t>
  </si>
  <si>
    <t xml:space="preserve"> FERC FORM NO. 1 (REV. 12-15)</t>
  </si>
  <si>
    <t>FERC FORM NO.1 (ED. 12-15) NYPSC Modified-96</t>
  </si>
  <si>
    <t>FERC FORM NO.   (ED. 12-15)</t>
  </si>
  <si>
    <t>FERC FORM NO.  (ED. 12-15)</t>
  </si>
  <si>
    <t>FERC FORM NO.1  (ED.  12-15)</t>
  </si>
  <si>
    <t>FERC FORM NO. 1  (ED. 12-15)</t>
  </si>
  <si>
    <t xml:space="preserve">  FERC FORM NO. 1 (ED.  12-15)</t>
  </si>
  <si>
    <t xml:space="preserve"> FERC FORM NO. 1/3-Q (NEW 12-15)</t>
  </si>
  <si>
    <t>FERC FORM NO. 1 (ED. 12-15)</t>
  </si>
  <si>
    <t>FERC FORM NO.1 (REVISED. 12-15)</t>
  </si>
  <si>
    <t>FERC FORM NO.1 (REVISED 12-15) NYPSC Modified-15</t>
  </si>
  <si>
    <t xml:space="preserve"> FERC FORM NO. 1/3-Q (REV 12-15)</t>
  </si>
  <si>
    <t>FERC FORM NO.1 (REVISED. 12-15) NYPSC Modified-15</t>
  </si>
  <si>
    <r>
      <t>FERC FORM NO. 1  (ED. 1</t>
    </r>
    <r>
      <rPr>
        <sz val="12"/>
        <rFont val="Arial MT"/>
      </rPr>
      <t>2-15</t>
    </r>
    <r>
      <rPr>
        <sz val="12"/>
        <rFont val="Arial MT"/>
        <family val="2"/>
      </rPr>
      <t>)</t>
    </r>
  </si>
  <si>
    <t>FERC FORM NO. 1 (REVISED 12-15)</t>
  </si>
  <si>
    <t>FERC FORM NO. 1 (REV. 12-15)</t>
  </si>
  <si>
    <t>3.  Minor items (1% of the Balance at End of Year for Account 186 or amounts less than $100,000, whichever is less)</t>
  </si>
  <si>
    <t>Other Operating Revenues</t>
  </si>
  <si>
    <t>service for the year reported.</t>
  </si>
  <si>
    <t>Derivative Instrument Assets (Current Portion)</t>
  </si>
  <si>
    <t>Pg 110, L 54 (d) less L 55 (d)</t>
  </si>
  <si>
    <t>Derivative Instrument Assets - Hedges (Current Portion)</t>
  </si>
  <si>
    <t>Formula should = Pg 111, L 75 (d)</t>
  </si>
  <si>
    <t>Pg 110, L 56 (d) less L 57 (d)</t>
  </si>
  <si>
    <t>Pg 112, L 49 (d) less L 50 (d)</t>
  </si>
  <si>
    <t>Pg 112, L 51 (d) less L 52 (d)</t>
  </si>
  <si>
    <t>Formula should = Pg 113, L 76 (d)</t>
  </si>
  <si>
    <t xml:space="preserve">          Total Other Noncurrent Liabilities</t>
  </si>
  <si>
    <t xml:space="preserve">  Other Ultimate Consumers</t>
  </si>
  <si>
    <t>Pg 205, L 16 (g)</t>
  </si>
  <si>
    <t>Pg 205, L 25 (g)</t>
  </si>
  <si>
    <t>Pg 205, L 35 (g)</t>
  </si>
  <si>
    <t>1/1/2015</t>
  </si>
  <si>
    <t>12/31/2015</t>
  </si>
  <si>
    <t>3/15/2015</t>
  </si>
  <si>
    <t>Deferred Gains from Disposition of Utility Plant</t>
  </si>
  <si>
    <t>Reacquired Bonds</t>
  </si>
  <si>
    <t xml:space="preserve">  Public Street and Highway Lighting</t>
  </si>
  <si>
    <t xml:space="preserve">  Other Sales to Public Authorities</t>
  </si>
  <si>
    <t xml:space="preserve">  Sales to Railroads and Railways</t>
  </si>
  <si>
    <t xml:space="preserve">  Interdepartmental Sales</t>
  </si>
  <si>
    <t xml:space="preserve">  Other  </t>
  </si>
  <si>
    <t>FERC FORM NO.1 (ED. 12-16)</t>
  </si>
  <si>
    <t>Pg 300, L 29=&gt;33 (b)</t>
  </si>
  <si>
    <t>Pg 300, L 38-14-33 (b)</t>
  </si>
  <si>
    <t>Formula should = Pg 300, L 39 (b)</t>
  </si>
  <si>
    <t>Pg 301, L 29=&gt;33 (d)</t>
  </si>
  <si>
    <t>(456.2) Revenues from Distribution of Electricity of Others*</t>
  </si>
  <si>
    <t>* Note: Account (456.2) Revenues from Distribution of Electricity of Others should be separately identified by subcategories on lines 25 - 33.  Items recorded on Line 33 - Other should be footnoted with a description.</t>
  </si>
  <si>
    <t>Formula should = Pg 301, L 15+34 (f)</t>
  </si>
  <si>
    <r>
      <t>Formula should = Pg 301, L 15+34</t>
    </r>
    <r>
      <rPr>
        <b/>
        <i/>
        <sz val="12"/>
        <rFont val="Arial"/>
        <family val="2"/>
      </rPr>
      <t xml:space="preserve"> </t>
    </r>
    <r>
      <rPr>
        <sz val="12"/>
        <rFont val="Arial"/>
        <family val="2"/>
      </rPr>
      <t>(d)</t>
    </r>
  </si>
  <si>
    <t xml:space="preserve">Niagara Mohawk Power Corporation </t>
  </si>
  <si>
    <t xml:space="preserve"> 300 Erie Boulevard West </t>
  </si>
  <si>
    <t>No annual report to stockholders is submitted            X</t>
  </si>
  <si>
    <t xml:space="preserve">300 Erie Boulevard West </t>
  </si>
  <si>
    <t>1.        Changes in Franchise Rights:</t>
  </si>
  <si>
    <t>2.           Information on consolidations, mergers, and reorganizations:</t>
  </si>
  <si>
    <t>3.           Purchase or sale of an operating unit or system:</t>
  </si>
  <si>
    <t>4.           Important Leaseholds:</t>
  </si>
  <si>
    <t>5.           Important extension or reduction of transmission or distribution system:</t>
  </si>
  <si>
    <t>6.           Issuance of securities or assumption of liabilities or guarantees:</t>
  </si>
  <si>
    <t>7.           Changes in Articles of Incorporation:</t>
  </si>
  <si>
    <t>8.           Wage Scale Increase:</t>
  </si>
  <si>
    <t>9.           Status of Legal Proceedings:</t>
  </si>
  <si>
    <t>10.         Additional Material Transactions Not Reported Elsewhere in this Report:</t>
  </si>
  <si>
    <t>11.         Reserved:</t>
  </si>
  <si>
    <t>None</t>
  </si>
  <si>
    <t xml:space="preserve">Dividends Declared-Preferred Stock </t>
  </si>
  <si>
    <t xml:space="preserve">          Amortization of Loss on Reacquired Debt</t>
  </si>
  <si>
    <t xml:space="preserve">          Amortization of Regulatory Debits and Credits, Net</t>
  </si>
  <si>
    <t xml:space="preserve">         Cost of Removal</t>
  </si>
  <si>
    <t xml:space="preserve">   Affiliate Moneypool Lending and Receivables/Payables, Net</t>
  </si>
  <si>
    <t xml:space="preserve">   Net Increase (Decrease) in Special Deposits</t>
  </si>
  <si>
    <t>Note 1 - Notes to Financial Statements for the Statement of Cash Flows Schedule of Noncash and Other Charges (Credits) to Income:</t>
  </si>
  <si>
    <t>Balance of Account 219 at Beginning of Preceding Year</t>
  </si>
  <si>
    <t>Preceding Year Reclassification from Account 219 Net Income</t>
  </si>
  <si>
    <t>Preceding Year Changes in Fair Value</t>
  </si>
  <si>
    <t>Total (lines 2 and 3)</t>
  </si>
  <si>
    <t>Balance of Account 219 at End of Preceding Quarter/Year</t>
  </si>
  <si>
    <t>Current Year Reclassifications From Account 219 to Net Income</t>
  </si>
  <si>
    <t>Current Year Changes In Fair Value</t>
  </si>
  <si>
    <t>Total (lines 7 and 8)</t>
  </si>
  <si>
    <t>Balance of Account 219 at End of Current Year</t>
  </si>
  <si>
    <t>Central Hudson Gas &amp; Electric</t>
  </si>
  <si>
    <t>subtotal rq</t>
  </si>
  <si>
    <t>subtotal non rq</t>
  </si>
  <si>
    <t>Combined w/line 5</t>
  </si>
  <si>
    <t>Misc Income Deductions</t>
  </si>
  <si>
    <t>Other work in progress (174)</t>
  </si>
  <si>
    <t>Subtotal Electric</t>
  </si>
  <si>
    <t>GAS</t>
  </si>
  <si>
    <t>Page 217 A</t>
  </si>
  <si>
    <t>Depreciation Expense</t>
  </si>
  <si>
    <t xml:space="preserve">Allocation Factors to Common Plant Assets </t>
  </si>
  <si>
    <t>MISCELLANEOUS:</t>
  </si>
  <si>
    <t>Page 278-B</t>
  </si>
  <si>
    <t xml:space="preserve">Common  </t>
  </si>
  <si>
    <t>Cummulative Preferred</t>
  </si>
  <si>
    <t>Preferred Stock - Golden Share</t>
  </si>
  <si>
    <t xml:space="preserve">Common                                                                </t>
  </si>
  <si>
    <t xml:space="preserve">Transfers                                                             </t>
  </si>
  <si>
    <t xml:space="preserve">Merger Purchase Accounting Adjustments                                </t>
  </si>
  <si>
    <t xml:space="preserve">Tax Provision (Parent Tax Allocation)                                 </t>
  </si>
  <si>
    <t xml:space="preserve">Subtotal              </t>
  </si>
  <si>
    <t xml:space="preserve">General:              </t>
  </si>
  <si>
    <t xml:space="preserve">Total                 </t>
  </si>
  <si>
    <r>
      <t>(2) _</t>
    </r>
    <r>
      <rPr>
        <u/>
        <sz val="12"/>
        <rFont val="Arial"/>
        <family val="2"/>
      </rPr>
      <t>X</t>
    </r>
    <r>
      <rPr>
        <sz val="12"/>
        <rFont val="Arial"/>
        <family val="2"/>
      </rPr>
      <t xml:space="preserve">__  No. </t>
    </r>
  </si>
  <si>
    <t>Page 253 A</t>
  </si>
  <si>
    <t>Public Service Commission of the State of</t>
  </si>
  <si>
    <t>Reserve - Environmental</t>
  </si>
  <si>
    <t>Pension, OPEB and other employee benefits</t>
  </si>
  <si>
    <t>Federal Income Taxes</t>
  </si>
  <si>
    <t>See Details in Footnote</t>
  </si>
  <si>
    <t>Federal Taxable Income, Page 261</t>
  </si>
  <si>
    <t>Prior Year Adjustment</t>
  </si>
  <si>
    <t>Net Allocated Tax</t>
  </si>
  <si>
    <t>RECONCILIATION OF REPORTED NET INCOME</t>
  </si>
  <si>
    <t>WITH FEDERAL TAXABLE INCOME</t>
  </si>
  <si>
    <t>Net Income per Statement of Income (Page 117)</t>
  </si>
  <si>
    <t>Regulatory Assets - Environmental</t>
  </si>
  <si>
    <t>Reg Assets - Pension and OPEB</t>
  </si>
  <si>
    <t>Regulatory Assets - Other</t>
  </si>
  <si>
    <t>Other Deferred Tax Liabilities</t>
  </si>
  <si>
    <t>City of Watertown</t>
  </si>
  <si>
    <t>Indeck</t>
  </si>
  <si>
    <t>New York Power Authority</t>
  </si>
  <si>
    <t>Not Applicable</t>
  </si>
  <si>
    <t xml:space="preserve">The Official books of record are kept at: Niagara Mohawk - A National Grid Company </t>
  </si>
  <si>
    <t>Syracuse, New York 13202</t>
  </si>
  <si>
    <t xml:space="preserve">         Long-Term Debt (b)</t>
  </si>
  <si>
    <t>Other:</t>
  </si>
  <si>
    <t>Change in Derivative Instrument Assets</t>
  </si>
  <si>
    <t>Change in Prepayments</t>
  </si>
  <si>
    <t>Change in Miscellaneous Current and Accrued Assets</t>
  </si>
  <si>
    <t>Change in Miscellaneous Deferred Debits</t>
  </si>
  <si>
    <t>Change in Accumulated Provision for Pensions and Benefits</t>
  </si>
  <si>
    <t>Change in Accumulated Provision for Injuries and Damages</t>
  </si>
  <si>
    <t>Change in Miscellaneous Operating Provisions</t>
  </si>
  <si>
    <t>Change in Asset Retirement Obligations</t>
  </si>
  <si>
    <t xml:space="preserve">Change in Derivative Instrument Liabilities </t>
  </si>
  <si>
    <t>Change in Other Deferred Credits</t>
  </si>
  <si>
    <t>Total Other Page 120 Line 18</t>
  </si>
  <si>
    <t>Change in Utility Plant - Other</t>
  </si>
  <si>
    <t>Total Other Page 120 Line 31</t>
  </si>
  <si>
    <t>Change in Special Funds</t>
  </si>
  <si>
    <t>Total Other Page 121 Line 53</t>
  </si>
  <si>
    <t>Change in Customer Advances for Construction</t>
  </si>
  <si>
    <t xml:space="preserve">                                                                                                 Page 422b</t>
  </si>
  <si>
    <t xml:space="preserve">                                                                                                 Page 423b</t>
  </si>
  <si>
    <t>Trans-Unattended</t>
  </si>
  <si>
    <t>Albany High School Station 403</t>
  </si>
  <si>
    <t>Dist-Unattended</t>
  </si>
  <si>
    <t>Antwerp Station 801</t>
  </si>
  <si>
    <t>Ashley Station 331 (Port PDS 7 East)</t>
  </si>
  <si>
    <t>Attica Station 12</t>
  </si>
  <si>
    <t>Ausable Forks Station 846</t>
  </si>
  <si>
    <t>Avon Station 43</t>
  </si>
  <si>
    <t>Baker Street Station 150</t>
  </si>
  <si>
    <t>Ballina Station 221</t>
  </si>
  <si>
    <t>Barker Station 78</t>
  </si>
  <si>
    <t>Bartell Road Station 325</t>
  </si>
  <si>
    <t>Bemus Point Station 159</t>
  </si>
  <si>
    <t>Berry Road Station 153</t>
  </si>
  <si>
    <t>Birch Avenue Station 322</t>
  </si>
  <si>
    <t>Black River Station 70</t>
  </si>
  <si>
    <t>Bloomingdale Station 841</t>
  </si>
  <si>
    <t>Blue Stores Station 303</t>
  </si>
  <si>
    <t>Bolton Station 284</t>
  </si>
  <si>
    <t>Bombay Station 897</t>
  </si>
  <si>
    <t>Boyntonville Station 333</t>
  </si>
  <si>
    <t>Brady Station 957</t>
  </si>
  <si>
    <t>Bremen Station 815</t>
  </si>
  <si>
    <t>Brewerton Station 7</t>
  </si>
  <si>
    <t>Bridge Street Station 295</t>
  </si>
  <si>
    <t>Bridgeport Station 168</t>
  </si>
  <si>
    <t>Brier Hill Station 953</t>
  </si>
  <si>
    <t>Brigham Road Station 64</t>
  </si>
  <si>
    <t>Bristol Hill Station 109</t>
  </si>
  <si>
    <t>Browns Falls Station 711</t>
  </si>
  <si>
    <t>Brunswick Station 264</t>
  </si>
  <si>
    <t>Buckley Corners Station 454</t>
  </si>
  <si>
    <t>Burdeck Street Station 265</t>
  </si>
  <si>
    <t>Burgoyne Avenue Station 337</t>
  </si>
  <si>
    <t>Busti Station 68</t>
  </si>
  <si>
    <t>Butler Station 362</t>
  </si>
  <si>
    <t>Butternut Station 255</t>
  </si>
  <si>
    <t>Canawagus Station</t>
  </si>
  <si>
    <t>Caroga Lake Station 219</t>
  </si>
  <si>
    <t>Cascade Tissue Station</t>
  </si>
  <si>
    <t>Cassadaga Station 61</t>
  </si>
  <si>
    <t>Cattaraugus Station 15</t>
  </si>
  <si>
    <t>Cavanaugh Road Station 616</t>
  </si>
  <si>
    <t>Cedar Station 453</t>
  </si>
  <si>
    <t>Center Street Station 379</t>
  </si>
  <si>
    <t>Central Square Station 15</t>
  </si>
  <si>
    <t>Chadwicks Station 668</t>
  </si>
  <si>
    <t>Charley Lake Station 254</t>
  </si>
  <si>
    <t>Chasm Falls Station 852</t>
  </si>
  <si>
    <t>Chautauqua Station 57</t>
  </si>
  <si>
    <t>Chestertown Station 42</t>
  </si>
  <si>
    <t>Chittenango Station 16</t>
  </si>
  <si>
    <t>Clinton Road Station 366</t>
  </si>
  <si>
    <t>Clinton Station 604</t>
  </si>
  <si>
    <t>Clymer Station 55</t>
  </si>
  <si>
    <t>Cobleskill Station 214</t>
  </si>
  <si>
    <t>Collins Station 83</t>
  </si>
  <si>
    <t>Collinsville Station 716</t>
  </si>
  <si>
    <t>Colosse Station 321</t>
  </si>
  <si>
    <t>Colvin Avenue Station 313</t>
  </si>
  <si>
    <t>Comstock Station 48</t>
  </si>
  <si>
    <t>Conesus Lake Station 52</t>
  </si>
  <si>
    <t>Conkling Station 652</t>
  </si>
  <si>
    <t>Constantia Station 19</t>
  </si>
  <si>
    <t>Coolidge Ventures Station 268</t>
  </si>
  <si>
    <t>Corinth Station 285</t>
  </si>
  <si>
    <t>Corliss Park Station 338</t>
  </si>
  <si>
    <t>Corning Station 970</t>
  </si>
  <si>
    <t>Cortland Line Station 277</t>
  </si>
  <si>
    <t>Page 426-B</t>
  </si>
  <si>
    <t>Page 427-B</t>
  </si>
  <si>
    <t>Crown Point Station 249</t>
  </si>
  <si>
    <t>Cuba Lake Station 37</t>
  </si>
  <si>
    <t>Cuba Station 05</t>
  </si>
  <si>
    <t>Darien Station 16</t>
  </si>
  <si>
    <t>Debalso Station 684</t>
  </si>
  <si>
    <t>Dekalb Station 984</t>
  </si>
  <si>
    <t>Delameter Station 93</t>
  </si>
  <si>
    <t>Delanson Station 269</t>
  </si>
  <si>
    <t>Delphi Station 262</t>
  </si>
  <si>
    <t>Depot Road Station 425</t>
  </si>
  <si>
    <t>Dorwin Station 26</t>
  </si>
  <si>
    <t>Duguid Station 265</t>
  </si>
  <si>
    <t>Eagle Harbor Station 92</t>
  </si>
  <si>
    <t>East Fulton Station 100</t>
  </si>
  <si>
    <t>Page 426-C</t>
  </si>
  <si>
    <t>Page 427-C</t>
  </si>
  <si>
    <t>East Molloy Road Station 151</t>
  </si>
  <si>
    <t>East Oswegatchie Station 982</t>
  </si>
  <si>
    <t>East Otto Station 28</t>
  </si>
  <si>
    <t>East Springfield Station 477</t>
  </si>
  <si>
    <t>East Watertown Station 817</t>
  </si>
  <si>
    <t>Eden Center Station 88</t>
  </si>
  <si>
    <t>Edwards Station 916</t>
  </si>
  <si>
    <t>Ellicott Station 65</t>
  </si>
  <si>
    <t>Elnora Station 344</t>
  </si>
  <si>
    <t>Elsmere Station 407</t>
  </si>
  <si>
    <t>Emerald Equipment Systems Station 234</t>
  </si>
  <si>
    <t>Everett Road Station 420</t>
  </si>
  <si>
    <t>Farnan Road Station 476</t>
  </si>
  <si>
    <t>Fine Station 978</t>
  </si>
  <si>
    <t>Finley Lake Station 71</t>
  </si>
  <si>
    <t>Firehouse Road Station 449</t>
  </si>
  <si>
    <t>Fisher Avenue Station 270</t>
  </si>
  <si>
    <t>Florida Station 501</t>
  </si>
  <si>
    <t>Fly Road Station 261</t>
  </si>
  <si>
    <t>Fort Covington Station 896</t>
  </si>
  <si>
    <t>Fort Gage Station 319</t>
  </si>
  <si>
    <t>Forts Ferry Station 459</t>
  </si>
  <si>
    <t>Frankfort Station 677</t>
  </si>
  <si>
    <t>Page 426-D</t>
  </si>
  <si>
    <t>Page 427-D</t>
  </si>
  <si>
    <t>Franklinville Station 24</t>
  </si>
  <si>
    <t>French Creek Station 56</t>
  </si>
  <si>
    <t>Frewsburg Station 69</t>
  </si>
  <si>
    <t>Gabriels Station 835</t>
  </si>
  <si>
    <t>Galeville Station 213</t>
  </si>
  <si>
    <t>Gasport Station 90</t>
  </si>
  <si>
    <t>Geneseo Station 55</t>
  </si>
  <si>
    <t>Gilbert Mills Station 247</t>
  </si>
  <si>
    <t>Gilmantown Road Station 154</t>
  </si>
  <si>
    <t>Gilpin Bay Station 956</t>
  </si>
  <si>
    <t>Glens Falls Station 75</t>
  </si>
  <si>
    <t>Granby Center Station 293</t>
  </si>
  <si>
    <t>Grand Street Station 433</t>
  </si>
  <si>
    <t>Greenhurst Station 60</t>
  </si>
  <si>
    <t>Groveland Station 41</t>
  </si>
  <si>
    <t>Hague Road Station 418</t>
  </si>
  <si>
    <t>Hammond Station 370</t>
  </si>
  <si>
    <t>Page 426-E</t>
  </si>
  <si>
    <t>Page 427-E</t>
  </si>
  <si>
    <t>Hemlock Station 38</t>
  </si>
  <si>
    <t>Hemstreet Station 328</t>
  </si>
  <si>
    <t>Higley Station 473</t>
  </si>
  <si>
    <t>Hill Street Station 311</t>
  </si>
  <si>
    <t>Hinsdale Station 218</t>
  </si>
  <si>
    <t>Hoag Station 221</t>
  </si>
  <si>
    <t>Hudson Falls Station 88</t>
  </si>
  <si>
    <t>Industry Station 47</t>
  </si>
  <si>
    <t>Jewett Road Station 291</t>
  </si>
  <si>
    <t>Page 426-F</t>
  </si>
  <si>
    <t>Page 427-F</t>
  </si>
  <si>
    <t>Juniper Station 500</t>
  </si>
  <si>
    <t>Knapp Road Station 226</t>
  </si>
  <si>
    <t>Knights Creek Station 06</t>
  </si>
  <si>
    <t>Lake Road No. 2 Station 299</t>
  </si>
  <si>
    <t>Lakeview Station 182</t>
  </si>
  <si>
    <t>Lakeville Station 40</t>
  </si>
  <si>
    <t>Langford Station 180</t>
  </si>
  <si>
    <t>Lapp Station 26</t>
  </si>
  <si>
    <t>Latham Station 282</t>
  </si>
  <si>
    <t>Leray Station 813</t>
  </si>
  <si>
    <t>Levant Station 98</t>
  </si>
  <si>
    <t>Levitt Station 665</t>
  </si>
  <si>
    <t>Lima Station 36</t>
  </si>
  <si>
    <t>Linden Station 21</t>
  </si>
  <si>
    <t>Lisbon Station 963</t>
  </si>
  <si>
    <t>Livonia Station 37</t>
  </si>
  <si>
    <t>Lockport Station</t>
  </si>
  <si>
    <t>Page 426-G</t>
  </si>
  <si>
    <t>Page 427-G</t>
  </si>
  <si>
    <t>Lords Hill Station 150</t>
  </si>
  <si>
    <t>Lorings Station 276</t>
  </si>
  <si>
    <t>Lyme Station 733</t>
  </si>
  <si>
    <t>Lyndonville Station 95</t>
  </si>
  <si>
    <t>Lynn Street Station 320</t>
  </si>
  <si>
    <t>Lysander Station 297</t>
  </si>
  <si>
    <t>Madison Station 654</t>
  </si>
  <si>
    <t>Malta Station 443</t>
  </si>
  <si>
    <t>Maplehurst Station 04</t>
  </si>
  <si>
    <t>Mayfield Station 356</t>
  </si>
  <si>
    <t>McAdoo Station 914</t>
  </si>
  <si>
    <t>McClellan Street Station 304</t>
  </si>
  <si>
    <t>McCrea Street Station 272</t>
  </si>
  <si>
    <t>Merrillsville Station 838</t>
  </si>
  <si>
    <t>Mexico Station 43</t>
  </si>
  <si>
    <t>Middleburg Station 390</t>
  </si>
  <si>
    <t>Middleport Station 77</t>
  </si>
  <si>
    <t>Middleville Station 666</t>
  </si>
  <si>
    <t>Page 426-H</t>
  </si>
  <si>
    <t>Page 427-H</t>
  </si>
  <si>
    <t>Milton Avenue Station 266</t>
  </si>
  <si>
    <t>Mine Road Station 777</t>
  </si>
  <si>
    <t>Minoa Station 44</t>
  </si>
  <si>
    <t>Morristown Station 933</t>
  </si>
  <si>
    <t>Mortimer Station</t>
  </si>
  <si>
    <t>Mumford Station 50</t>
  </si>
  <si>
    <t>Nassau Station 113</t>
  </si>
  <si>
    <t>New Haven Station 256</t>
  </si>
  <si>
    <t>Nile Station</t>
  </si>
  <si>
    <t>Niles Station 294</t>
  </si>
  <si>
    <t>Norfolk Station 934</t>
  </si>
  <si>
    <t>North Ashford Station 36</t>
  </si>
  <si>
    <t>North Bangor Station 864</t>
  </si>
  <si>
    <t>North Bombay Station 866</t>
  </si>
  <si>
    <t>Page 426-I</t>
  </si>
  <si>
    <t>Page 427-I</t>
  </si>
  <si>
    <t>North Chautauqua Station</t>
  </si>
  <si>
    <t>North Collins Station 92</t>
  </si>
  <si>
    <t>North Eden Station 82</t>
  </si>
  <si>
    <t>North Gouverneur Station 983</t>
  </si>
  <si>
    <t>North Lakeville Station</t>
  </si>
  <si>
    <t>North Lawrence Station 861</t>
  </si>
  <si>
    <t>North LeRoy Station</t>
  </si>
  <si>
    <t>North LeRoy Station 04</t>
  </si>
  <si>
    <t>Oak Hill Station 62</t>
  </si>
  <si>
    <t>Oathout Station 402</t>
  </si>
  <si>
    <t>Ogdensburg Station 938</t>
  </si>
  <si>
    <t>Page 426-J</t>
  </si>
  <si>
    <t>Page 427-J</t>
  </si>
  <si>
    <t xml:space="preserve">   Line 12, Column (b) includes $ 0 of unbilled revenues.</t>
  </si>
  <si>
    <t xml:space="preserve">   Line 12 Column (d) includes 0 MWH relating to unbilled revenues.</t>
  </si>
  <si>
    <t xml:space="preserve"> Syracuse, New York 13202</t>
  </si>
  <si>
    <t>Note 2 - Goodwill</t>
  </si>
  <si>
    <t>TOTAL Cost of Account 123.1</t>
  </si>
  <si>
    <t>Page 426-K</t>
  </si>
  <si>
    <t>Page 427-K</t>
  </si>
  <si>
    <t>Page 426-L</t>
  </si>
  <si>
    <t>Page 427-L</t>
  </si>
  <si>
    <t>Page 426-M</t>
  </si>
  <si>
    <t>Page 427-M</t>
  </si>
  <si>
    <t>Page 426-N</t>
  </si>
  <si>
    <t>Page 427-N</t>
  </si>
  <si>
    <t>Page 426-O</t>
  </si>
  <si>
    <t>Page 427-O</t>
  </si>
  <si>
    <t>Page 231.1</t>
  </si>
  <si>
    <t>12.         None</t>
  </si>
  <si>
    <t>TRANSMISSION</t>
  </si>
  <si>
    <t>COMMON</t>
  </si>
  <si>
    <t>DISTRIBUTION</t>
  </si>
  <si>
    <t>Other Long-Term Debt (Account 224)</t>
  </si>
  <si>
    <t>Account 404</t>
  </si>
  <si>
    <t>Account 405</t>
  </si>
  <si>
    <t>Utility Account</t>
  </si>
  <si>
    <t>Base</t>
  </si>
  <si>
    <t>Rate</t>
  </si>
  <si>
    <t>*Base is calculated in thousands</t>
  </si>
  <si>
    <t>Base and Rates for Amortization of Electric Plant(404 &amp; 405)</t>
  </si>
  <si>
    <t>Change in Preliminary Survey and Investigation Charges</t>
  </si>
  <si>
    <t>Change in Unamortized Loss on Reacquired Debt</t>
  </si>
  <si>
    <t xml:space="preserve">Change in Other Investments </t>
  </si>
  <si>
    <t>Electric/Gas</t>
  </si>
  <si>
    <t xml:space="preserve">   Federal Unemployment</t>
  </si>
  <si>
    <t xml:space="preserve">   State Income Tax</t>
  </si>
  <si>
    <t>Page 231.2</t>
  </si>
  <si>
    <t xml:space="preserve">     Amort. of Conversion Expenses and Regulatory Debits</t>
  </si>
  <si>
    <t>Change in Clearing Accounts</t>
  </si>
  <si>
    <t>N/A</t>
  </si>
  <si>
    <t xml:space="preserve">          Amortization of Debt Discount and Expense</t>
  </si>
  <si>
    <t>Page 201 line 22 column (h)</t>
  </si>
  <si>
    <t xml:space="preserve">Dividends Declared-Common Stock </t>
  </si>
  <si>
    <t>Balance of Account 219 at Beginning of Preceding Quarter/Year</t>
  </si>
  <si>
    <t>TRANSACTIONS WITH ASSOCIATED (AFFILIATED) COMPANIES</t>
  </si>
  <si>
    <t>Total on page</t>
  </si>
  <si>
    <t xml:space="preserve">  Installed Capacity</t>
  </si>
  <si>
    <t>*regular pay minus amount paid during the year</t>
  </si>
  <si>
    <t>RESIDENTIAL TOTAL (440)</t>
  </si>
  <si>
    <t>COMMERCIAL &amp; INDUSTRIAL TOTAL (442)</t>
  </si>
  <si>
    <t>PUBLIC STREET &amp; HIGHWAY TOTAL (444)</t>
  </si>
  <si>
    <t>Page 231.3</t>
  </si>
  <si>
    <t>Page 231.4</t>
  </si>
  <si>
    <t>Page 231.5</t>
  </si>
  <si>
    <t>Canadian Niagara Power</t>
  </si>
  <si>
    <t>Asset Retirement Obligation Adjustment</t>
  </si>
  <si>
    <t>Page 335-A</t>
  </si>
  <si>
    <t>MISCELLANEOUS GENERAL EXPENSES  (Account 930.2) (ELECTRIC and GAS)</t>
  </si>
  <si>
    <t>Page 335</t>
  </si>
  <si>
    <t>FERC FORM NO.1 (ED. 12-94) NYPSC Modified-96</t>
  </si>
  <si>
    <t>grouped is shown).</t>
  </si>
  <si>
    <t>and (3) amount of such items. Group amounts of less than $5,000 by classes if the number of items so</t>
  </si>
  <si>
    <t>Other Expenses (List items of $5,000 or more in this column showing the (1) purpose, (2) recipient</t>
  </si>
  <si>
    <t>Agent Fees and Expenses, and Other Expenses of Servicing Outstanding Securities of the Respondent</t>
  </si>
  <si>
    <t>Publishing and Distributing Information and Reports to Stockholders; Trustee, Registrar, and Transfer</t>
  </si>
  <si>
    <t>Other Experimental and General Research Expenses</t>
  </si>
  <si>
    <t>Nuclear Power Research Expenses</t>
  </si>
  <si>
    <t>Industry Association Dues</t>
  </si>
  <si>
    <t>Page 353-B</t>
  </si>
  <si>
    <t>Page 352-B</t>
  </si>
  <si>
    <t>Accumulation</t>
  </si>
  <si>
    <t>Unamortized</t>
  </si>
  <si>
    <t>AMOUNTS CHARGED IN CURRENT YEAR</t>
  </si>
  <si>
    <t>Costs Incurred Externally</t>
  </si>
  <si>
    <t>Costs Incurred Internally</t>
  </si>
  <si>
    <t>RESEARCH, DEVELOPMENT, AND DEMONSTRATION ACTIVITIES (Continued)</t>
  </si>
  <si>
    <t>RESEARCH, DEVELOPMENT, AND DEMONSTRATION ACTIVITIES</t>
  </si>
  <si>
    <t>Page 353-A</t>
  </si>
  <si>
    <t>Page 352-A</t>
  </si>
  <si>
    <t>Page 353</t>
  </si>
  <si>
    <t>Page 352</t>
  </si>
  <si>
    <t xml:space="preserve">  items by type of R, D &amp; D activity.</t>
  </si>
  <si>
    <t xml:space="preserve">                   Council or the Electric Power Research Institute</t>
  </si>
  <si>
    <t xml:space="preserve">                        ii.  Other hydroelectric</t>
  </si>
  <si>
    <t xml:space="preserve">  items grouped.  Under Other, (A.(6) and B.(4)) classify</t>
  </si>
  <si>
    <t xml:space="preserve">          B.  Electric and Gas R, D &amp; D Performed Externally</t>
  </si>
  <si>
    <t xml:space="preserve">                         i.  Recreation, fish, and wildlife</t>
  </si>
  <si>
    <t xml:space="preserve">  $5,000 by classifications and indicate the number of</t>
  </si>
  <si>
    <t xml:space="preserve">               (8) Total Cost Incurred</t>
  </si>
  <si>
    <t xml:space="preserve">                    a.  Hydroelectric</t>
  </si>
  <si>
    <t>facilities operated by the respondent.</t>
  </si>
  <si>
    <t xml:space="preserve">  insulation, type of appliance, etc.).  Group items under</t>
  </si>
  <si>
    <t xml:space="preserve">                    $50,000.)</t>
  </si>
  <si>
    <t xml:space="preserve">                (1)  Generation</t>
  </si>
  <si>
    <t>7.  Report separately research and related testing</t>
  </si>
  <si>
    <t xml:space="preserve">  corrosion control, pollution, automation, measurement,</t>
  </si>
  <si>
    <t xml:space="preserve">               (7) Other (Classify and include items in excess of</t>
  </si>
  <si>
    <t xml:space="preserve">          A.  Electric and Gas R, D &amp; D Performed Internally</t>
  </si>
  <si>
    <t>such amounts identified by "Est."</t>
  </si>
  <si>
    <t xml:space="preserve">  describing the specific area of R, D &amp; D (such as safety,</t>
  </si>
  <si>
    <t xml:space="preserve">               (6) Environment (other than equipment)</t>
  </si>
  <si>
    <t xml:space="preserve">  below.  Classifications:</t>
  </si>
  <si>
    <t>or projects, submit estimates for columns (c), (d), and (f) with</t>
  </si>
  <si>
    <t xml:space="preserve">  outside the company costing $50,000 or more, briefly</t>
  </si>
  <si>
    <t xml:space="preserve">               (5) Regional Transmission and Market Operation</t>
  </si>
  <si>
    <t xml:space="preserve">  2.  Indicate in column (a) the applicable classification, as shown</t>
  </si>
  <si>
    <t>6.  If costs have not been segregated for R, D &amp; D activities</t>
  </si>
  <si>
    <t xml:space="preserve">  internally and in column (d) those items performed</t>
  </si>
  <si>
    <t xml:space="preserve">               (4) Distribution</t>
  </si>
  <si>
    <t xml:space="preserve">  Uniform System of Accounts.)</t>
  </si>
  <si>
    <t>Expenditures, Outstanding at the end of the year.</t>
  </si>
  <si>
    <t xml:space="preserve">  3.  Include in column (c) all R, D &amp; D items performed</t>
  </si>
  <si>
    <t xml:space="preserve">                    b. Underground</t>
  </si>
  <si>
    <t xml:space="preserve">  (See definition of research, development, and demonstration in</t>
  </si>
  <si>
    <t>in Account 188, Research, Development, and Demonstration</t>
  </si>
  <si>
    <t xml:space="preserve">               (5) Total Cost Incurred</t>
  </si>
  <si>
    <t xml:space="preserve">                    a. Overhead</t>
  </si>
  <si>
    <t xml:space="preserve">  the respondent's cost for the year and cost chargeable to others.</t>
  </si>
  <si>
    <t>of costs of projects.  This total must equal the balance</t>
  </si>
  <si>
    <t xml:space="preserve">               (4) Research Support to Others (Classify)</t>
  </si>
  <si>
    <t xml:space="preserve">               (3) Transmission</t>
  </si>
  <si>
    <t xml:space="preserve">  in which there is a sharing of costs with others, show separately</t>
  </si>
  <si>
    <t>5.  Show in column (g) the total unamortized accumulation</t>
  </si>
  <si>
    <t xml:space="preserve">                    Groups</t>
  </si>
  <si>
    <t xml:space="preserve">               (2) System Planning, Engineering and Operation</t>
  </si>
  <si>
    <t xml:space="preserve">  of affiliation.)  For any R, D &amp; D work carried on by the respondent</t>
  </si>
  <si>
    <t>the amounts related to the account charged in column (e).</t>
  </si>
  <si>
    <t xml:space="preserve">               (3) Research Support to Nuclear Power</t>
  </si>
  <si>
    <t xml:space="preserve">                    f.  Siting and heat rejection</t>
  </si>
  <si>
    <t xml:space="preserve">  year for jointly-sponsored projects.  (Identify recipient regardless</t>
  </si>
  <si>
    <t>107, Construction Work in Progress, first.  Show in column (f)</t>
  </si>
  <si>
    <t xml:space="preserve">                    Institute</t>
  </si>
  <si>
    <t xml:space="preserve">                    e.  Unconventional generation</t>
  </si>
  <si>
    <t xml:space="preserve">  during the year.  Report also support given to others during the</t>
  </si>
  <si>
    <t>amounts were capitalized during the year, listing Account</t>
  </si>
  <si>
    <t xml:space="preserve">               (2) Research Support to Edison Electric</t>
  </si>
  <si>
    <t xml:space="preserve">                    d.  Nuclear</t>
  </si>
  <si>
    <t xml:space="preserve">  demonstration (R, D &amp; D) project initiated, continued, or concluded</t>
  </si>
  <si>
    <t>with expenses during the year or the account to which</t>
  </si>
  <si>
    <t xml:space="preserve">                    c.  Internal combustion or gas turbine</t>
  </si>
  <si>
    <t xml:space="preserve">  during the year for technological research, development, and</t>
  </si>
  <si>
    <t>4.  Show in column (e) the account number charged</t>
  </si>
  <si>
    <t xml:space="preserve">               (1) Research Support to the Electrical Research</t>
  </si>
  <si>
    <t xml:space="preserve">                    b.  Fossil-fuel steam</t>
  </si>
  <si>
    <t xml:space="preserve">  1.  Describe and show below costs incurred and accounts charged</t>
  </si>
  <si>
    <t>RESEARCH, DEVELOPMENT, AND DEMONSTRATION ACTIVITIES (Electric and Gas)</t>
  </si>
  <si>
    <t>Hydraulic Production Plant</t>
  </si>
  <si>
    <t xml:space="preserve">Transmission </t>
  </si>
  <si>
    <t xml:space="preserve">Distribution      </t>
  </si>
  <si>
    <t>Detail Tab</t>
  </si>
  <si>
    <t>Validation</t>
  </si>
  <si>
    <t>Summary</t>
  </si>
  <si>
    <t>Mapping File</t>
  </si>
  <si>
    <t>Check of subtotals on current page</t>
  </si>
  <si>
    <t>Summary Tab</t>
  </si>
  <si>
    <t>Col B - Reference</t>
  </si>
  <si>
    <t>Col D - Reference</t>
  </si>
  <si>
    <t>Ref Col B</t>
  </si>
  <si>
    <t>P.112, Column C, line 41</t>
  </si>
  <si>
    <t>Ref Col G</t>
  </si>
  <si>
    <t>P.112, Column D, line 41</t>
  </si>
  <si>
    <t>Ref. Col M</t>
  </si>
  <si>
    <t>Ref Col I</t>
  </si>
  <si>
    <t>Ref Col J</t>
  </si>
  <si>
    <t>P.115, Column G, line 16</t>
  </si>
  <si>
    <t>P.115, Column E, line 16</t>
  </si>
  <si>
    <t>Sum of Validation:</t>
  </si>
  <si>
    <t>Pages</t>
  </si>
  <si>
    <t>Statement of Accum Comp Income, Comp Income and Hedging Activities</t>
  </si>
  <si>
    <t>Summary of Utility Plant and Accumulated Provision for Depreciation, Amortization, and Depletion</t>
  </si>
  <si>
    <t>Reconciliation of Reported Net Income with Taxable Income for Federal Income Taxes</t>
  </si>
  <si>
    <t>Accumulated Deferred Income Taxes - Accelerated   Amortization</t>
  </si>
  <si>
    <t>Particulars Concerning Certain Income Deduction and   Interest Charges Accounts</t>
  </si>
  <si>
    <t xml:space="preserve">PSC Supplemental </t>
  </si>
  <si>
    <t xml:space="preserve">Accumulated Deferred Income Taxes </t>
  </si>
  <si>
    <t>FERC FF1</t>
  </si>
  <si>
    <t>Col J - Reference</t>
  </si>
  <si>
    <t>Col G - Reference</t>
  </si>
  <si>
    <t>Pg 253.1 Col B Ln 40</t>
  </si>
  <si>
    <t>Col H - Reference</t>
  </si>
  <si>
    <t>Col I - Reference</t>
  </si>
  <si>
    <t>Pg 263 Col G Ln 41</t>
  </si>
  <si>
    <t>Pg 263 Col H Ln 41</t>
  </si>
  <si>
    <t>Pg 263 Col I Ln 41</t>
  </si>
  <si>
    <t>Pg 263 Col L Ln 41</t>
  </si>
  <si>
    <t>Col K - Reference</t>
  </si>
  <si>
    <t>Pg 278 Col F Ln 41</t>
  </si>
  <si>
    <t>Pg 300 Col B Ln 27</t>
  </si>
  <si>
    <t xml:space="preserve">FERC does not include GAS. Gas is included in Suppl. </t>
  </si>
  <si>
    <t>FERC</t>
  </si>
  <si>
    <t>Pg 122b Col H Ln 10</t>
  </si>
  <si>
    <t>Pg 122b Col H Ln 9</t>
  </si>
  <si>
    <t>Pg 122b Col H Ln 4</t>
  </si>
  <si>
    <t>Pg 122b Col H Ln 5</t>
  </si>
  <si>
    <t>Pg 253 Col G Ln 3</t>
  </si>
  <si>
    <t>Pg 253 Col G Ln 5</t>
  </si>
  <si>
    <t>Pg 253 Col G Ln 14</t>
  </si>
  <si>
    <t>P.114, Column E, lines 14 + 15 + 16</t>
  </si>
  <si>
    <t>P.114, Column G, lines 14 + 15 + 16</t>
  </si>
  <si>
    <t xml:space="preserve">Comparative Balance Sheet </t>
  </si>
  <si>
    <t>Subtotals</t>
  </si>
  <si>
    <t>Electric Operation and Maintenance Expenses/ Number of Electric Department Employees</t>
  </si>
  <si>
    <t xml:space="preserve">Extraordinary Property Losses/ Unrecovered Plant and Regulatory Study Costs </t>
  </si>
  <si>
    <t>Electric Energy Account/Monthly Peaks and Output</t>
  </si>
  <si>
    <t>Subtotals on page</t>
  </si>
  <si>
    <t>Pg 300 Col G Ln 12</t>
  </si>
  <si>
    <t>Pg 300 Col G Ln 14</t>
  </si>
  <si>
    <t>Pg 300 Col G Ln 25</t>
  </si>
  <si>
    <t>Pg 300 Col B Ln 26</t>
  </si>
  <si>
    <t>Depreciation and Amortization of Electric Plant (Continued)</t>
  </si>
  <si>
    <t>NM Properties, Inc.</t>
  </si>
  <si>
    <t>1) A real estate subsidiary operating</t>
  </si>
  <si>
    <t>exclusively in the State of New York that owns</t>
  </si>
  <si>
    <t>100% of Land Management and Development, Inc.;</t>
  </si>
  <si>
    <t>Landwest, Inc.; Upper Hudson</t>
  </si>
  <si>
    <t>Implementation of reclassification of certain tax effects from accumulated other comprehensive income</t>
  </si>
  <si>
    <t>Accounts receivable from/payable to affiliates, net</t>
  </si>
  <si>
    <t>Accrued interest on tax reserves</t>
  </si>
  <si>
    <t>Affiliate Moneypool Borrowing, Net</t>
  </si>
  <si>
    <t>Subtotal Gas</t>
  </si>
  <si>
    <t>Construction Overheads consist of Burdens and Capital Overhead charges that get allocated</t>
  </si>
  <si>
    <t>to projects monthly.  See below for a discussion of Burdens and Construction Overheads.</t>
  </si>
  <si>
    <t>Page 231.6</t>
  </si>
  <si>
    <t>Property Tax Expense Deferral - Gas</t>
  </si>
  <si>
    <t>Gas Futures - Gas Supply</t>
  </si>
  <si>
    <t>Oil to Gas Conversion Deferral</t>
  </si>
  <si>
    <t>Management Audit - Electric</t>
  </si>
  <si>
    <t>Management Audit - Gas</t>
  </si>
  <si>
    <t>Residential Electric Vehicle Incremental Charge</t>
  </si>
  <si>
    <t>ETIP Revenue Deferral - Gas</t>
  </si>
  <si>
    <t>Legacy Transition Charge</t>
  </si>
  <si>
    <t>Earnings Adjustment Mechanism - Elec</t>
  </si>
  <si>
    <t>Gas Safety Performance Metrics - PRA</t>
  </si>
  <si>
    <t>From Insert A</t>
  </si>
  <si>
    <t xml:space="preserve">   3.40% Series</t>
  </si>
  <si>
    <t xml:space="preserve">   3.60% Series</t>
  </si>
  <si>
    <t xml:space="preserve">   3.90% Series</t>
  </si>
  <si>
    <t>Return of Capital Dividend on common stock  (7/02)</t>
  </si>
  <si>
    <t>Equity Contribution made by parent company (NM holdings, 09/03)</t>
  </si>
  <si>
    <t>Share award adjustment &amp; compensation 12/18</t>
  </si>
  <si>
    <t>Senior Notes @3.508%</t>
  </si>
  <si>
    <t>Senior Notes @4.278%</t>
  </si>
  <si>
    <t>10 Year Fixed Rate 4.278%</t>
  </si>
  <si>
    <t xml:space="preserve">        Due 12/01/23    3.2280%</t>
  </si>
  <si>
    <t xml:space="preserve">        Due 12/01/25   3.2900%</t>
  </si>
  <si>
    <t xml:space="preserve">        Due 12/01/26   3.4190%</t>
  </si>
  <si>
    <t xml:space="preserve">        Due 03/01/27   3.4480%</t>
  </si>
  <si>
    <t xml:space="preserve">        Due 07/01/27  ($68.2M @ 3.4250%  &amp; $25M @ 3.4780%)</t>
  </si>
  <si>
    <t xml:space="preserve">        Due 7/1/2029   3.4340% </t>
  </si>
  <si>
    <t>4.119% Series</t>
  </si>
  <si>
    <t>Total Tax @ 21% Before Credits</t>
  </si>
  <si>
    <t>Credits:</t>
  </si>
  <si>
    <t>Employee Stock Purchase Plan Discount</t>
  </si>
  <si>
    <t>Lobbying Expenses &amp; Political Contributions</t>
  </si>
  <si>
    <t>Meals and Entertainment</t>
  </si>
  <si>
    <t>COST OF REMOVAL</t>
  </si>
  <si>
    <t>DEFERRED COMPENSATION</t>
  </si>
  <si>
    <t>HEDGING</t>
  </si>
  <si>
    <t>OPEB / FASB 106</t>
  </si>
  <si>
    <t>POLE ATTACHMENT RENTALS</t>
  </si>
  <si>
    <t>REG ASSET - PENSION</t>
  </si>
  <si>
    <t>RESERVE - FIN 48 STATE</t>
  </si>
  <si>
    <t>RESERVE - HEALTHCARE COSTS</t>
  </si>
  <si>
    <t>RESERVE - LEASE</t>
  </si>
  <si>
    <t>RESERVE - LEGAL FEES</t>
  </si>
  <si>
    <t>RESERVE - OBSOLETE INVENTORY</t>
  </si>
  <si>
    <t>UNAMORTIZED DEBT DISCOUNT OR PREMIUM</t>
  </si>
  <si>
    <t>WORKERS' COMPENSATION</t>
  </si>
  <si>
    <t>Flow-through AFUDC Equity</t>
  </si>
  <si>
    <t>Equity-based Compensation and Dividends</t>
  </si>
  <si>
    <t>Flow-through Unamortized Debt</t>
  </si>
  <si>
    <t>ACCRUED INTEREST - TAX RESERVE</t>
  </si>
  <si>
    <t>ACCRUED OTHER - TCC AUCTION REVENUE</t>
  </si>
  <si>
    <t>ASSET RETIREMENT OBLIGATION</t>
  </si>
  <si>
    <t>DEPRECIATION EXPENSE - TAX</t>
  </si>
  <si>
    <t>FASB 112</t>
  </si>
  <si>
    <t>GAIN (LOSS) ON SALE OF ASSETS</t>
  </si>
  <si>
    <t>INJURIES AND DAMAGES</t>
  </si>
  <si>
    <t>REG ASSET - OPEB</t>
  </si>
  <si>
    <t>REG ASSET - STORM COST</t>
  </si>
  <si>
    <t>REG ASSET - OTHER</t>
  </si>
  <si>
    <t>REG LIABILITY - OTHER</t>
  </si>
  <si>
    <t>REPAIRS DEDUCTION</t>
  </si>
  <si>
    <t>Unemployment</t>
  </si>
  <si>
    <t>Energy Service Company Deposits</t>
  </si>
  <si>
    <t>Nuclear Fuel Disposal Costs</t>
  </si>
  <si>
    <t>Other Post Employment Benefit Liability</t>
  </si>
  <si>
    <t>Long Term Interest Payable</t>
  </si>
  <si>
    <t>Storm Reserve</t>
  </si>
  <si>
    <t xml:space="preserve">Deferred Revenue </t>
  </si>
  <si>
    <t>Mohawk Valley Edge</t>
  </si>
  <si>
    <t>Communications - Unearned Discount Anixter</t>
  </si>
  <si>
    <t>All Other</t>
  </si>
  <si>
    <t>Energy Efficiency - Gas EEPS deferral</t>
  </si>
  <si>
    <t>Deferred Gas Cost</t>
  </si>
  <si>
    <t>Gas Adjustment Clause (GAC) Imbalance Refund</t>
  </si>
  <si>
    <t>EV DCFC Inc-Interest</t>
  </si>
  <si>
    <t>Transportation Adjustment Clause Imbalance Refund</t>
  </si>
  <si>
    <t>Commodity Timing Impact Deferral</t>
  </si>
  <si>
    <t>RPS Program Cost Deferred</t>
  </si>
  <si>
    <t>Excess Earnings Gas</t>
  </si>
  <si>
    <t>Exc Resv Tax Elec</t>
  </si>
  <si>
    <t>Exc Resv Tax Gas</t>
  </si>
  <si>
    <t>On-Bill Repayment EE Fund Oblig</t>
  </si>
  <si>
    <t>Affordability Program - Electric</t>
  </si>
  <si>
    <t>Generation Stranded Cost Adjustments</t>
  </si>
  <si>
    <t>Paige St Settlement</t>
  </si>
  <si>
    <t>Consumer Service Advocate</t>
  </si>
  <si>
    <t>Proceeds from Sale of Emissions Allowance -Albany</t>
  </si>
  <si>
    <t>NYS Sales Tax Refund</t>
  </si>
  <si>
    <t>Economic Development Fund - Electric</t>
  </si>
  <si>
    <t>Gross Receipts Tax Customer Refund -2000-Gas</t>
  </si>
  <si>
    <t>Internal Reserve Carry Charge</t>
  </si>
  <si>
    <t>Curtailment</t>
  </si>
  <si>
    <t>Pension Expense deferred-Electric</t>
  </si>
  <si>
    <t>OPEB Expense deferred-Electric</t>
  </si>
  <si>
    <t>Low Income Allowance Discount Program - Electric</t>
  </si>
  <si>
    <t>Dunkirk II Settlement Deferral - Excess</t>
  </si>
  <si>
    <t>NYPA Replacement Power &amp; Expansion Power</t>
  </si>
  <si>
    <t>Miscellaneous Penalties</t>
  </si>
  <si>
    <t>Rate Plan Settlement Credit Elec</t>
  </si>
  <si>
    <t>Rate Plan Settlement Credit Gas</t>
  </si>
  <si>
    <t>Service Co Rents &amp; Gas Business Enablement - Gas</t>
  </si>
  <si>
    <t>Service Co Rents &amp; Gas Business Enablement - Elec</t>
  </si>
  <si>
    <t>LTD TrueUp-Elec</t>
  </si>
  <si>
    <t>LTD TrueUp-Gas</t>
  </si>
  <si>
    <t>Gas Safety Performance Metrics - NRA</t>
  </si>
  <si>
    <t>Economic Develop Grant Program - Gas</t>
  </si>
  <si>
    <t>Economic Develop Grant Program - Electric</t>
  </si>
  <si>
    <t>AffordAbility Program - Gas</t>
  </si>
  <si>
    <t>Rate Case Expense 12-E-0201 - Electric</t>
  </si>
  <si>
    <t>Variable Pay Deferral - Gas</t>
  </si>
  <si>
    <t>Rate Plan Deferral Credit - Gas</t>
  </si>
  <si>
    <t>System Performance Adjustment</t>
  </si>
  <si>
    <t>Excess Voltage Test</t>
  </si>
  <si>
    <t>Spier Falls Transm</t>
  </si>
  <si>
    <t>Low Income EAP - Gas</t>
  </si>
  <si>
    <t>EV DCFC Incent Prog</t>
  </si>
  <si>
    <t>SCH. 214-S.C.1</t>
  </si>
  <si>
    <t>SCH. 207-S.C.1</t>
  </si>
  <si>
    <t>SCH. 207-S.C.1C</t>
  </si>
  <si>
    <t>SCH. 207-S.C.2 DEMAND</t>
  </si>
  <si>
    <t>SCH. 207-S.C.2 NON-DEMAND</t>
  </si>
  <si>
    <t>SCH. 207-S.C.3</t>
  </si>
  <si>
    <t>SCH. 207-S.C.3A</t>
  </si>
  <si>
    <t>SCH. 207-S.C.4</t>
  </si>
  <si>
    <t>SCH. 207-S.C.7</t>
  </si>
  <si>
    <t>SCH. 207-S.C.11</t>
  </si>
  <si>
    <t>SCH. 207-S.C.12</t>
  </si>
  <si>
    <t>PASNY CONTRACTS NS-1</t>
  </si>
  <si>
    <t>214-S.C.2</t>
  </si>
  <si>
    <t>214-S.C.3</t>
  </si>
  <si>
    <t>SPECIAL CONTRACTS</t>
  </si>
  <si>
    <t>Other Electric Revenues</t>
  </si>
  <si>
    <t>NYISO OATT</t>
  </si>
  <si>
    <t>Niagara Mohawk - TCC Auction Revenue</t>
  </si>
  <si>
    <t>Niagara Mohawk - Congestion Revenue</t>
  </si>
  <si>
    <t>Niagara Mohawk - Congestion Balancing</t>
  </si>
  <si>
    <t>Niagara Mohawk - TCC Monthly Revenue</t>
  </si>
  <si>
    <t>FNS</t>
  </si>
  <si>
    <t>Research and Development Activities</t>
  </si>
  <si>
    <t>Environmental activities Expenses</t>
  </si>
  <si>
    <t>Meter Data Services</t>
  </si>
  <si>
    <t>Miscellaneous FERC and PSC expenses relating</t>
  </si>
  <si>
    <t>to permit fees, regulatory requirements, legal</t>
  </si>
  <si>
    <t>fees, environmental activities, and other</t>
  </si>
  <si>
    <t>various matters.</t>
  </si>
  <si>
    <t>mwh</t>
  </si>
  <si>
    <t>Page 426-P</t>
  </si>
  <si>
    <t>Page 427-P</t>
  </si>
  <si>
    <t>Miscellaneous</t>
  </si>
  <si>
    <t>Lobbying</t>
  </si>
  <si>
    <t>Interest Charges FIN 48</t>
  </si>
  <si>
    <t>Community Carrying Charges</t>
  </si>
  <si>
    <t>Niagara Mohawk has 187,364,863 shares outstanding, which are all held by Holdings and are not traded.</t>
  </si>
  <si>
    <t>One of the conditions was the requirement that the Company issue a class of preferred stock having one</t>
  </si>
  <si>
    <t>share (the "Golden Share"), subordinate to any existing preferred stock, the holder of which would having</t>
  </si>
  <si>
    <t>rights that limit the Company's right to commence any voluntary bankruptcy, liquidation, receivership</t>
  </si>
  <si>
    <t>authorized the issuance of the Golden Share to a trustee, GSS Holdings, Inc. ("GSS"), who will hold the</t>
  </si>
  <si>
    <t>Golden Share subject to a Services and Indemnity Agreement requiring GSS to vote the Golden Share</t>
  </si>
  <si>
    <t>in the best interests of New York State.  The Golden Share was issued by the Company on July 8, 2011.</t>
  </si>
  <si>
    <t>Niagara Mohawk Holdings, Inc.</t>
  </si>
  <si>
    <t>300 Erie Boulevard West</t>
  </si>
  <si>
    <t>The settlement of the Company’s various transactions with NGUSA and certain affiliates generally occurs via</t>
  </si>
  <si>
    <t>the intercompany money pool. The Company is a participant in the Regulated Money Pool and can both borrow</t>
  </si>
  <si>
    <t>and lend funds. Borrowings from the Regulated Money Pool bear interest in accordance with the terms of the</t>
  </si>
  <si>
    <t>intercompany money pool agreement. As the Company fully participates in the Regulated Money Pool rather</t>
  </si>
  <si>
    <t>than settling intercompany charges with cash, all changes in the intercompany money pool balance and</t>
  </si>
  <si>
    <t>accounts receivable and payable from affiliate balances, are reflected as investing or financing activities in the</t>
  </si>
  <si>
    <t>accompanying statements of cash flows. In addition, for the purpose of presentation in the statement of cash</t>
  </si>
  <si>
    <t>flows, it is assumed all amounts settled through intercompany money pool are constructive cash receipts and</t>
  </si>
  <si>
    <t>payments, and therefore are presented as such.</t>
  </si>
  <si>
    <t>17% Gas Segment</t>
  </si>
  <si>
    <t>83% Electric Segment</t>
  </si>
  <si>
    <t>Low Income Program - Gas</t>
  </si>
  <si>
    <t>Interest on Money pool</t>
  </si>
  <si>
    <t xml:space="preserve">   Other</t>
  </si>
  <si>
    <t xml:space="preserve">Ross Turrini                        </t>
  </si>
  <si>
    <t>Supp Agreement O&amp;M</t>
  </si>
  <si>
    <t>Unbilled Transmission Revenue</t>
  </si>
  <si>
    <t>Supervision &amp; Administration Burden</t>
  </si>
  <si>
    <t>Page 300-A</t>
  </si>
  <si>
    <t>Footnotes for Other Electric Revenues (456)</t>
  </si>
  <si>
    <t>See insert 301-A for footnotes related to Account 456</t>
  </si>
  <si>
    <t>Next Page is 301-A</t>
  </si>
  <si>
    <t>Central HudsonGas &amp; Elec Corp</t>
  </si>
  <si>
    <t>New York State Elec &amp; Gas Corp.</t>
  </si>
  <si>
    <t>Rochester Gas &amp; Elec Corp</t>
  </si>
  <si>
    <t>Other Non-Utilities</t>
  </si>
  <si>
    <t>AHDC Hudson Falls</t>
  </si>
  <si>
    <t>AHDC South Glens Falls</t>
  </si>
  <si>
    <t>Azure Mountain</t>
  </si>
  <si>
    <t>Eagle Creek - Lower Beaver Falls</t>
  </si>
  <si>
    <t>Non - Associated Utilities</t>
  </si>
  <si>
    <t>RQ</t>
  </si>
  <si>
    <t>LU</t>
  </si>
  <si>
    <t>NM-342</t>
  </si>
  <si>
    <t>NM-863</t>
  </si>
  <si>
    <t>NM-862</t>
  </si>
  <si>
    <t>NM-1833</t>
  </si>
  <si>
    <t>NM-1784</t>
  </si>
  <si>
    <t>NM-410</t>
  </si>
  <si>
    <t>NM-411</t>
  </si>
  <si>
    <t>Eagle Creek - Upper Beaver Falls</t>
  </si>
  <si>
    <t>Lyonsdale Associates</t>
  </si>
  <si>
    <t>Ampersand - Cranberry Lake Hydro</t>
  </si>
  <si>
    <t>Enel - Dexter Hydro - HDG - - 845"C"</t>
  </si>
  <si>
    <t>Enel - Diamond Island Hydro - - 845"F"</t>
  </si>
  <si>
    <t>Edison Hydroelectric</t>
  </si>
  <si>
    <t>Empire Hydro</t>
  </si>
  <si>
    <t>Erie Blvd Hydropower L.P. (Unionville)</t>
  </si>
  <si>
    <t>FINCH PAPER LLC</t>
  </si>
  <si>
    <t>Ampersand - Forestport Hydro</t>
  </si>
  <si>
    <t>Fort Miller Hydro</t>
  </si>
  <si>
    <t>Fortis USEnergy (Diana)</t>
  </si>
  <si>
    <t>Enel - Fowler Hydro</t>
  </si>
  <si>
    <t>Franklin Hydro</t>
  </si>
  <si>
    <t>Enel - Hailesboro Hydro #3 - - 845"B"</t>
  </si>
  <si>
    <t>Enel - Hailesboro Hydro #4 - - 845 "G"</t>
  </si>
  <si>
    <t>Enel - Haliesboro Hydro #6 - - 845 "D"</t>
  </si>
  <si>
    <t>City of Oswego - High Dam</t>
  </si>
  <si>
    <t>Hollingsworth &amp; Vose-Upper</t>
  </si>
  <si>
    <t>Hollingsworth &amp; Vose-Lower</t>
  </si>
  <si>
    <t>Ampersand - Hollow Dam Hydro</t>
  </si>
  <si>
    <t>Kinetic Energy LLC</t>
  </si>
  <si>
    <t>Enel - Lachute Hydro - - 420 &amp; 421</t>
  </si>
  <si>
    <t>Lake Algonquin Hydro</t>
  </si>
  <si>
    <t>Little Falls Hydro</t>
  </si>
  <si>
    <t>Middle Falls</t>
  </si>
  <si>
    <t>Ampersand - MT IDA Associates</t>
  </si>
  <si>
    <t>Eagle Creek - Newport Hydro</t>
  </si>
  <si>
    <t>OAKVALE CONSTRUCTION LTD.</t>
  </si>
  <si>
    <t>Northline Energy - Wave Hydro</t>
  </si>
  <si>
    <t>Ampersand - Ogdensburg Hydro</t>
  </si>
  <si>
    <t>Curtis Palmer Hydroelectric</t>
  </si>
  <si>
    <t>Eagle Creek - Phoenix Hydro</t>
  </si>
  <si>
    <t>Enel - Pyrites - New Hydro</t>
  </si>
  <si>
    <t>Riverrat Glass &amp; Electric</t>
  </si>
  <si>
    <t>Rock City Falls - Cotterell Paper</t>
  </si>
  <si>
    <t>Sandy Hollow Hydro</t>
  </si>
  <si>
    <t>NM-360</t>
  </si>
  <si>
    <t>OS</t>
  </si>
  <si>
    <t>NM-297</t>
  </si>
  <si>
    <t>NM-1379</t>
  </si>
  <si>
    <t>NM-294</t>
  </si>
  <si>
    <t>NM-845</t>
  </si>
  <si>
    <t>NM-1830</t>
  </si>
  <si>
    <t>NM-341</t>
  </si>
  <si>
    <t>NM-1671</t>
  </si>
  <si>
    <t>NM-315</t>
  </si>
  <si>
    <t>SF</t>
  </si>
  <si>
    <t>NM-1670</t>
  </si>
  <si>
    <t>NM-1831</t>
  </si>
  <si>
    <t>NM-367</t>
  </si>
  <si>
    <t>NM-1527</t>
  </si>
  <si>
    <t>NM-1528</t>
  </si>
  <si>
    <t>NM-1414</t>
  </si>
  <si>
    <t>NM-1415</t>
  </si>
  <si>
    <t>NM-675</t>
  </si>
  <si>
    <t>NM-236</t>
  </si>
  <si>
    <t>NM-1547</t>
  </si>
  <si>
    <t>NM-1546</t>
  </si>
  <si>
    <t>NM-1378</t>
  </si>
  <si>
    <t>NM-399</t>
  </si>
  <si>
    <t>NM-420</t>
  </si>
  <si>
    <t>NM-458</t>
  </si>
  <si>
    <t>NM-307</t>
  </si>
  <si>
    <t>NM-548</t>
  </si>
  <si>
    <t>NM-1787</t>
  </si>
  <si>
    <t>NM-484</t>
  </si>
  <si>
    <t>NM-396</t>
  </si>
  <si>
    <t>NM-1692</t>
  </si>
  <si>
    <t>NM-1638</t>
  </si>
  <si>
    <t>NM-1832</t>
  </si>
  <si>
    <t>NM-338</t>
  </si>
  <si>
    <t>NM-618</t>
  </si>
  <si>
    <t>NM-343</t>
  </si>
  <si>
    <t>NM-362</t>
  </si>
  <si>
    <t>NM-1783</t>
  </si>
  <si>
    <t>Stevens and Thompson (Dahowa)</t>
  </si>
  <si>
    <t>Stillwater Hydro</t>
  </si>
  <si>
    <t>GR Catalyst One - Stillwater Hydro</t>
  </si>
  <si>
    <t>Tug Hill Energy, Inc. ( Otter Creek)</t>
  </si>
  <si>
    <t>Enel - Valatie Falls Hydro</t>
  </si>
  <si>
    <t>Valley Falls Hydro</t>
  </si>
  <si>
    <t>Watervliet Hydro</t>
  </si>
  <si>
    <t>Northbrook Carthage - West End Dam</t>
  </si>
  <si>
    <t>Albany Engineering Inc</t>
  </si>
  <si>
    <t>Ampersand Long Falls - Wamco</t>
  </si>
  <si>
    <t>Onondaga Co Resource Recovery</t>
  </si>
  <si>
    <t>Oswego Cty Energy Recovery</t>
  </si>
  <si>
    <t>US Gypsum Company</t>
  </si>
  <si>
    <t>Allied Frozen Storage</t>
  </si>
  <si>
    <t>Burrstone Energy Center (Luke)</t>
  </si>
  <si>
    <t>Burrstone Energy Center (Utica)</t>
  </si>
  <si>
    <t>St Elizabeth Medical Center</t>
  </si>
  <si>
    <t>Sustainable Bioelectric LLC</t>
  </si>
  <si>
    <t>Village of Potsdam</t>
  </si>
  <si>
    <t>Re Energy Black River LLc</t>
  </si>
  <si>
    <t>Owens Corning</t>
  </si>
  <si>
    <t>Municipalities</t>
  </si>
  <si>
    <t>Brockton, Village of</t>
  </si>
  <si>
    <t>Frankfort Power &amp; Light</t>
  </si>
  <si>
    <t>Richmondville Power &amp; Light</t>
  </si>
  <si>
    <t>Wellsville, City of</t>
  </si>
  <si>
    <t>Jamestown</t>
  </si>
  <si>
    <t>New York Power Authority - Niagara</t>
  </si>
  <si>
    <t>WINDMILL GENERATION</t>
  </si>
  <si>
    <t>NM-477</t>
  </si>
  <si>
    <t>NM-383</t>
  </si>
  <si>
    <t>NM-1856</t>
  </si>
  <si>
    <t>NM-369</t>
  </si>
  <si>
    <t>NM-617</t>
  </si>
  <si>
    <t>NM-380</t>
  </si>
  <si>
    <t>NM-1377</t>
  </si>
  <si>
    <t>NM-1376</t>
  </si>
  <si>
    <t>NM-670</t>
  </si>
  <si>
    <t>NM-368</t>
  </si>
  <si>
    <t>NM-453</t>
  </si>
  <si>
    <t>NM-913</t>
  </si>
  <si>
    <t>NM-662</t>
  </si>
  <si>
    <t>NM-393</t>
  </si>
  <si>
    <t>NM-1825</t>
  </si>
  <si>
    <t>NM-1368</t>
  </si>
  <si>
    <t>NM-320</t>
  </si>
  <si>
    <t>NM-358</t>
  </si>
  <si>
    <t>NM-498</t>
  </si>
  <si>
    <t>NM-1691</t>
  </si>
  <si>
    <t>NM-1607</t>
  </si>
  <si>
    <t>NM-1673</t>
  </si>
  <si>
    <t>NM-1672</t>
  </si>
  <si>
    <t>NM-1756</t>
  </si>
  <si>
    <t>NM-1764</t>
  </si>
  <si>
    <t>NM-1796</t>
  </si>
  <si>
    <t>NM-1824</t>
  </si>
  <si>
    <t>NM-1836</t>
  </si>
  <si>
    <t>LF</t>
  </si>
  <si>
    <t>NM-76</t>
  </si>
  <si>
    <t>NM-1305</t>
  </si>
  <si>
    <t>FARM WASTE</t>
  </si>
  <si>
    <t>Walker Farms</t>
  </si>
  <si>
    <t>PHOTOVOLTAIC GENERATION</t>
  </si>
  <si>
    <t>Distributed Generation Avoided Costs</t>
  </si>
  <si>
    <t>VDER - Energy Component</t>
  </si>
  <si>
    <t>VDER - Capacity Component</t>
  </si>
  <si>
    <t>VDER - Enivornmental Component</t>
  </si>
  <si>
    <t>RTO/ISO</t>
  </si>
  <si>
    <t>New York State ISO</t>
  </si>
  <si>
    <t>Energy Marketers</t>
  </si>
  <si>
    <t>Constellation Zone F Swap</t>
  </si>
  <si>
    <t>Covanta Niagara LP</t>
  </si>
  <si>
    <t>NextEra Marketing</t>
  </si>
  <si>
    <t>BP Energy</t>
  </si>
  <si>
    <t>Exelon Generating</t>
  </si>
  <si>
    <t>Brookfield</t>
  </si>
  <si>
    <t>PSEG Marketing</t>
  </si>
  <si>
    <t>Evolution Marketing</t>
  </si>
  <si>
    <t>TFS Energy Futures</t>
  </si>
  <si>
    <t>BGC LLC</t>
  </si>
  <si>
    <t>Dynegy Inc.</t>
  </si>
  <si>
    <t>NYSERDA</t>
  </si>
  <si>
    <t>Con Edison</t>
  </si>
  <si>
    <t>Mercuria Energy America LLC</t>
  </si>
  <si>
    <t>ICAP Energy LLC</t>
  </si>
  <si>
    <t>EX</t>
  </si>
  <si>
    <t>ISO-MKT-SVC</t>
  </si>
  <si>
    <t>R&amp;D Related Activities</t>
  </si>
  <si>
    <t>R&amp;D Operations</t>
  </si>
  <si>
    <t>Amoritzation of Right-of-use asset and lease expense</t>
  </si>
  <si>
    <t>Burdens</t>
  </si>
  <si>
    <t>The development of the burden rate is conducted using historical data from the SAP GL.  The</t>
  </si>
  <si>
    <t>cost elements comprise the cost base for the allocation formula.  Once established, the burden</t>
  </si>
  <si>
    <t>rate gets loaded into SAP for monthly allocation.</t>
  </si>
  <si>
    <t>401K Match Burden Thrift</t>
  </si>
  <si>
    <t xml:space="preserve">Costs for Company 401K match are allocated to construction on the basis of </t>
  </si>
  <si>
    <t>direct labor charged thereto.</t>
  </si>
  <si>
    <t>Other Post Retirement FAS 106 OPEBS and Pension Burden:</t>
  </si>
  <si>
    <t>Costs for Other Post Retirement benefits and Pension Costs are allocated to construction on the basis of direct</t>
  </si>
  <si>
    <t>labor charged thereto.</t>
  </si>
  <si>
    <t>Group Insurance, Healthcare, Workers' Compensation Burden</t>
  </si>
  <si>
    <t>Costs consisting of Group Life,Workers Compensation Insurance and Hospitalization,Surgical</t>
  </si>
  <si>
    <t>and Medical Insurance are charged to construction on the basis of direct labor charged thereto.</t>
  </si>
  <si>
    <t>Payroll Taxes Burden:</t>
  </si>
  <si>
    <t>Costs for Payroll Taxes are allocated to construction on the basis of direct labor charged thereto.</t>
  </si>
  <si>
    <t>Variable Pay Management Incentive Compensation Burden:</t>
  </si>
  <si>
    <t>Costs for Incentive Compensation are allocated to construction on the basis of direct labor charged</t>
  </si>
  <si>
    <t>thereto.</t>
  </si>
  <si>
    <t>Paid Time Not Worked:</t>
  </si>
  <si>
    <t>Costs for paid absence time such as holidays,company sickness time,etc.,are allocated to</t>
  </si>
  <si>
    <t>costruction on the basis of direct labor charged thereto.</t>
  </si>
  <si>
    <t>Variable Pay Non Management Gainsharing Burden:</t>
  </si>
  <si>
    <t>Costs for Variable Pay Non-Mgmt Gainsharing are allocated to construction on the basis of direct</t>
  </si>
  <si>
    <t xml:space="preserve">Stores Handling:  </t>
  </si>
  <si>
    <t>This burden represents a percentage applied to each Materials and Supplies issue</t>
  </si>
  <si>
    <t>withdrawn from stock and represent the costs incurred in operating various storerooms.</t>
  </si>
  <si>
    <t>These handling charges include purchase,storage,handling,and distribution of materials</t>
  </si>
  <si>
    <t>and supplies.</t>
  </si>
  <si>
    <t>Supervision and Administrative Burden (S&amp;A):  </t>
  </si>
  <si>
    <t xml:space="preserve">Supervision and Administrative Burden (S&amp;A):  A monthly accrual for operating company back office charges supporting employees </t>
  </si>
  <si>
    <t>such as Accounting, Finance, Human Resources, Information Technology,  Facilities, Legal, etc. to fully load intercompany or</t>
  </si>
  <si>
    <t>billable charges to 3rd party orders.  S&amp;A is a labor based burden with the offset charged to revenue.</t>
  </si>
  <si>
    <t xml:space="preserve">Capital Overhead Clearing: </t>
  </si>
  <si>
    <t xml:space="preserve"> Is a pool of costs representing  functions that provide direct support of the construction program, such as Construction Supervision, </t>
  </si>
  <si>
    <t xml:space="preserve"> Engineering and Plant Accounting. Direct charging labor and related support expenditures  to each individual work order is not always practical or</t>
  </si>
  <si>
    <t xml:space="preserve"> cost effective to do so. This is because of the tremendous volume of work orders that are supported by these functions every month. </t>
  </si>
  <si>
    <t xml:space="preserve"> In those instances, where approval has been obtained by the Plant Accounting department, the use of the Capital Overhead Clearing account is an </t>
  </si>
  <si>
    <t>approved means by our Regulators of capitalizing direct support costs.</t>
  </si>
  <si>
    <t xml:space="preserve">Scandaga Reservoir Assessments - Hadley and Stillwater </t>
  </si>
  <si>
    <t>Development, E-145 (Town of Hadley)</t>
  </si>
  <si>
    <t xml:space="preserve">Former Fort Edward Hydro Plant, E-309 (Village of Fort Edward) </t>
  </si>
  <si>
    <t>Transferred to A/C 121 in January, 1979</t>
  </si>
  <si>
    <t>Rome Sentinel Purchase .54 Acres of Land (City of Rome)</t>
  </si>
  <si>
    <t>Town of Bellmont</t>
  </si>
  <si>
    <t>City of Saratoga Springs</t>
  </si>
  <si>
    <t>Town of Hadley</t>
  </si>
  <si>
    <t>Town of Amherst</t>
  </si>
  <si>
    <t>City of Fulton</t>
  </si>
  <si>
    <t>T WATERTOWN</t>
  </si>
  <si>
    <t>Mill Street Hydro</t>
  </si>
  <si>
    <t>Hydro Development Group, Inc</t>
  </si>
  <si>
    <t>Union Falls Hydropower</t>
  </si>
  <si>
    <t>Limited Partnership</t>
  </si>
  <si>
    <t>Middle Falls Limited Partnership</t>
  </si>
  <si>
    <t>South Glens Falls Limited</t>
  </si>
  <si>
    <t>Northern Electric Power</t>
  </si>
  <si>
    <t>Company, L.P.</t>
  </si>
  <si>
    <t>Land and Water Rights</t>
  </si>
  <si>
    <t>Watertown, NY</t>
  </si>
  <si>
    <t>Authorized by NYS PSC</t>
  </si>
  <si>
    <t>Case 10150</t>
  </si>
  <si>
    <t>Hydroelectric Plant and Land</t>
  </si>
  <si>
    <t>Theresa, NY</t>
  </si>
  <si>
    <t>Case 28629</t>
  </si>
  <si>
    <t>Rights, Watertown, NY</t>
  </si>
  <si>
    <t>Case 28689</t>
  </si>
  <si>
    <t>Rights, Town of Black Brook, NY</t>
  </si>
  <si>
    <t>Rights, Town of Easton and</t>
  </si>
  <si>
    <t>Greenwich</t>
  </si>
  <si>
    <t>Case 88-E-087</t>
  </si>
  <si>
    <t>Water and Land Rights</t>
  </si>
  <si>
    <t>Village of South Glens Falls</t>
  </si>
  <si>
    <t>Case 91-E-1119</t>
  </si>
  <si>
    <t>Land and Water Rights, Former</t>
  </si>
  <si>
    <t>Hudson Falls Hydro Station</t>
  </si>
  <si>
    <t>Moreau Hydro Station</t>
  </si>
  <si>
    <t>Town of Moreau</t>
  </si>
  <si>
    <t>431/804</t>
  </si>
  <si>
    <t>419/495</t>
  </si>
  <si>
    <t>Decorative LED-Facility Revenue/Charge Deferral</t>
  </si>
  <si>
    <t>Earnings Adjustment Mechanism - Gas</t>
  </si>
  <si>
    <t>Cash Over and Short</t>
  </si>
  <si>
    <t>Suspense Consolidations</t>
  </si>
  <si>
    <t>HSBC-Vcard</t>
  </si>
  <si>
    <t>Various</t>
  </si>
  <si>
    <t>232</t>
  </si>
  <si>
    <t>TOTAL Electric  (Enter Total of lines 2 thru 9)</t>
  </si>
  <si>
    <t>Balance @ 12/31/2014. No Activity thereafter</t>
  </si>
  <si>
    <t>Amount set up, as adjusted, regarding certain investments contributed</t>
  </si>
  <si>
    <t>by Niagara Hudson Power Corporation, former parent holding company in</t>
  </si>
  <si>
    <t xml:space="preserve">accordance with its "Dissolution Plan" which was approved by the </t>
  </si>
  <si>
    <t>Securities and Exchange Commission by the District Court of the United</t>
  </si>
  <si>
    <t>States for the Northern District of New York State.</t>
  </si>
  <si>
    <t>Power Corporation in excess of estimated liabilities.</t>
  </si>
  <si>
    <t xml:space="preserve">Contributions in aid of construction transferred from Account 217, per                </t>
  </si>
  <si>
    <t xml:space="preserve">order of the Public Service Commission of the State of New York </t>
  </si>
  <si>
    <t>in case 13343.</t>
  </si>
  <si>
    <t>Capital surplus of the Oswego Canal Company $276,296 less write down</t>
  </si>
  <si>
    <t>of electric plant of $67,212.</t>
  </si>
  <si>
    <t>Excess of book value over the purchase price of the capital stock of</t>
  </si>
  <si>
    <t>the Woodville Electric Light and Power Company, Inc.</t>
  </si>
  <si>
    <t>Corporation which expired.</t>
  </si>
  <si>
    <t>Proceeds from the sale of 5,173 shares of common stock held for</t>
  </si>
  <si>
    <t xml:space="preserve">Hudson Power Corporation common stock. Sold pursuant to order of </t>
  </si>
  <si>
    <t>the United States District Court for the Northern District of New York.</t>
  </si>
  <si>
    <t xml:space="preserve">Excess book value over the cost of investments at the date of </t>
  </si>
  <si>
    <t>acquistion of Canadian Niagara Power Co., Ltd. ($3,457,284) and</t>
  </si>
  <si>
    <t xml:space="preserve">St. Lawrence Power Co. ($903,145) as previously recorded on the </t>
  </si>
  <si>
    <t xml:space="preserve">Company's books. Ownership of these companies was transferred to </t>
  </si>
  <si>
    <t>Opinac Energy Corporation (formerly Opinac Investments Limited) during</t>
  </si>
  <si>
    <t>Excess of the cost of investment carried on the Company's books over</t>
  </si>
  <si>
    <t>the book value at date of acquisition of Beebee Island Corporation.</t>
  </si>
  <si>
    <t xml:space="preserve">Excess of the book value at the date of acquisition over the cost of </t>
  </si>
  <si>
    <t xml:space="preserve">investments carried on the Company's books of Moreau Manufacturing </t>
  </si>
  <si>
    <t>Corp.</t>
  </si>
  <si>
    <t>HE 19</t>
  </si>
  <si>
    <t>HE 18</t>
  </si>
  <si>
    <t xml:space="preserve">     State Unemployment Insurance </t>
  </si>
  <si>
    <t xml:space="preserve">     State Gross Income/Earnings/Receipts Tax</t>
  </si>
  <si>
    <t xml:space="preserve">     Sales and Use</t>
  </si>
  <si>
    <t xml:space="preserve">     Real Estate</t>
  </si>
  <si>
    <t xml:space="preserve">     Local Gross Income</t>
  </si>
  <si>
    <t>10%</t>
  </si>
  <si>
    <t>35 years</t>
  </si>
  <si>
    <t>182/254</t>
  </si>
  <si>
    <t>borderline sales:</t>
  </si>
  <si>
    <t>Central Vermont Public</t>
  </si>
  <si>
    <t>Delaware County Electric</t>
  </si>
  <si>
    <t>Pensylvania Electric (GPU)</t>
  </si>
  <si>
    <t>New York State Electric &amp; Gas</t>
  </si>
  <si>
    <t>Rochester Gas &amp; Electric</t>
  </si>
  <si>
    <t>New York Independent System Operator</t>
  </si>
  <si>
    <t>NM-41</t>
  </si>
  <si>
    <t>NM-254</t>
  </si>
  <si>
    <t>NM-256</t>
  </si>
  <si>
    <t>NM-185</t>
  </si>
  <si>
    <t>NM-37</t>
  </si>
  <si>
    <t>NM-44</t>
  </si>
  <si>
    <t>Lafayette</t>
  </si>
  <si>
    <t>Clay</t>
  </si>
  <si>
    <t>Scriba</t>
  </si>
  <si>
    <t>Volney</t>
  </si>
  <si>
    <t>New Scotland</t>
  </si>
  <si>
    <t>Marcy</t>
  </si>
  <si>
    <t>Berkshire</t>
  </si>
  <si>
    <t>Pleasant Valley</t>
  </si>
  <si>
    <t>Alps</t>
  </si>
  <si>
    <t>Leeds</t>
  </si>
  <si>
    <t>Wood, Lattice, Steel</t>
  </si>
  <si>
    <t>Wood, Steel, Lattice</t>
  </si>
  <si>
    <t>Wood, Steel</t>
  </si>
  <si>
    <t>Steel</t>
  </si>
  <si>
    <t>Lattice, Steel, Wood</t>
  </si>
  <si>
    <t>Steel, Lattice, Wood</t>
  </si>
  <si>
    <t>Lattice, Wood, Steel</t>
  </si>
  <si>
    <t>Wood, Lattice</t>
  </si>
  <si>
    <t>Unknown</t>
  </si>
  <si>
    <t>Lattice, Steel</t>
  </si>
  <si>
    <t>Lattice</t>
  </si>
  <si>
    <t>Lattice, Wood</t>
  </si>
  <si>
    <t>Steel, Wood, Lattice</t>
  </si>
  <si>
    <t>216.7 KIWI ACSR</t>
  </si>
  <si>
    <t>2 - 1192.5 BUNTING ACSR</t>
  </si>
  <si>
    <t>2 - 795 DRAKE ACSR</t>
  </si>
  <si>
    <t>2 - 1192.5 BUNTING ACSR
2 - 1351.5 DIPPER ACSR
4 - 1351.5 DIPPER ACSR</t>
  </si>
  <si>
    <t>2 - 1192.5 BUNTING ACSR
2 - 1431 BOBOLINK ACSR
4 - 1351.5 DIPPER ACSR</t>
  </si>
  <si>
    <t>2 - 1033.5 ORTOLAN ACSR</t>
  </si>
  <si>
    <t>2 - 795 DRAKE ACSR
2 - 795 MALLARD ACSR</t>
  </si>
  <si>
    <t>2 - 795 MALLARD ACSR
2 - 795 DRAKE ACSR</t>
  </si>
  <si>
    <t>2 - 1192.5 BUNTING ACSR
3 - 1590 LAPWING ACSR</t>
  </si>
  <si>
    <t>Stolle Road</t>
  </si>
  <si>
    <t>Athens</t>
  </si>
  <si>
    <t>Empire</t>
  </si>
  <si>
    <t>Packard</t>
  </si>
  <si>
    <t>South Ripley</t>
  </si>
  <si>
    <t>Erie</t>
  </si>
  <si>
    <t>Dunkirk</t>
  </si>
  <si>
    <t>Underground</t>
  </si>
  <si>
    <t>Wood</t>
  </si>
  <si>
    <t>2500 Copper</t>
  </si>
  <si>
    <t>1158.4 ACSR
1192.5 BUNTING ACSR</t>
  </si>
  <si>
    <t>1192.5 BUNTING ACSR
1192.5 GRACKLE ACSR</t>
  </si>
  <si>
    <t>1192.5 BUNTING ACSR</t>
  </si>
  <si>
    <t>Contrib - Aid Of Construction</t>
  </si>
  <si>
    <t>Equity Return - GAAP Only</t>
  </si>
  <si>
    <t>Lease - Right of Use Asset</t>
  </si>
  <si>
    <t>Excess Capital Loss over Capital Gain</t>
  </si>
  <si>
    <t xml:space="preserve">      Total</t>
  </si>
  <si>
    <t xml:space="preserve">     Total </t>
  </si>
  <si>
    <t>Total of Items 1-5</t>
  </si>
  <si>
    <t>Dividend Received Deduction - Non-Affiliated</t>
  </si>
  <si>
    <t xml:space="preserve">     Total Line 7</t>
  </si>
  <si>
    <t>Total of Items 7 &amp; 8</t>
  </si>
  <si>
    <t>A&amp;G Time Study Deferral - Electric</t>
  </si>
  <si>
    <t>A&amp;G Time Study Deferral - Gas</t>
  </si>
  <si>
    <t>Interest SBC Program Costs Deferred</t>
  </si>
  <si>
    <t>REV Demo-DG Interconnection Def</t>
  </si>
  <si>
    <t>NYSERDA EEPS Gas</t>
  </si>
  <si>
    <t>INT NYSERDA EEPS Gas</t>
  </si>
  <si>
    <t>ETIP Cumulative Elec</t>
  </si>
  <si>
    <t>ETIP Cumulative Gas</t>
  </si>
  <si>
    <t>182/456</t>
  </si>
  <si>
    <t>Demand Response Programs</t>
  </si>
  <si>
    <t>Rate Case Expense 12-E-0201 - Gas</t>
  </si>
  <si>
    <t>Variable Pay Deferral - Electric</t>
  </si>
  <si>
    <t>431</t>
  </si>
  <si>
    <t xml:space="preserve">Q556 NA Transmission FSA </t>
  </si>
  <si>
    <t>Q543 Segment B Knickerbocker PV FSA</t>
  </si>
  <si>
    <t>Q945 Niagara Grid I Storage Project FES</t>
  </si>
  <si>
    <t>Q1028 Raquette Lake Energy FES</t>
  </si>
  <si>
    <t>Q1104 Brockport BESS FES</t>
  </si>
  <si>
    <t>Q787 Levy Grid Battery Storage FSA</t>
  </si>
  <si>
    <t>Q932 Hatchery Solar FES</t>
  </si>
  <si>
    <t>Q913 Manchester Solar FES</t>
  </si>
  <si>
    <t>Q962 Beardslee Solar FES</t>
  </si>
  <si>
    <t>Q1000 SunEast Flat Stone Solar FES</t>
  </si>
  <si>
    <t>Q780 Johnstown Solar FSA</t>
  </si>
  <si>
    <t>Q1027 Knickerbocker Solar FES</t>
  </si>
  <si>
    <t>Q1029 Half Moon Solar Project FES</t>
  </si>
  <si>
    <t>Q1035 NY08 Solar Project FES</t>
  </si>
  <si>
    <t>Q1030 NY109 Solar Project FES</t>
  </si>
  <si>
    <t>Q1031 Mill Point Solar FES</t>
  </si>
  <si>
    <t>Q1047 Millers Grove Solar FES</t>
  </si>
  <si>
    <t>Q1042 Fort Edward Solar NY53 FES</t>
  </si>
  <si>
    <t>Q853 NY16 Solar FSA</t>
  </si>
  <si>
    <t>Q1038 Rotterdam Solar SRIS</t>
  </si>
  <si>
    <t>Q1051 Transit Solar Project FES</t>
  </si>
  <si>
    <t>Q1052 Madison Solar Project FES</t>
  </si>
  <si>
    <t>Q1059 Jaton Solar Project FES</t>
  </si>
  <si>
    <t>Q1061 Teele Solar Project FES</t>
  </si>
  <si>
    <t>Q1062 Tubolino Solar Proj FES</t>
  </si>
  <si>
    <t>Q1063 Morrow Farms Solar FES</t>
  </si>
  <si>
    <t>Q1077 Rutland Center Solar FES</t>
  </si>
  <si>
    <t>Q1090 Westmorland Solar FES</t>
  </si>
  <si>
    <t>Q1089 Flat Creek Solar FES</t>
  </si>
  <si>
    <t>Q1098 Kingbird Solar Project FES</t>
  </si>
  <si>
    <t>Q1103 Thousand Island Solar FES</t>
  </si>
  <si>
    <t>Q879 Holley Road Solar SIS</t>
  </si>
  <si>
    <t>Q1109 Worth Wind FES</t>
  </si>
  <si>
    <t>Q806 Limestone Solar SIS</t>
  </si>
  <si>
    <t>Minor Projects</t>
  </si>
  <si>
    <t>Gard-Dunk 151 152 Culvert 36 DF</t>
  </si>
  <si>
    <t>Page 216-E</t>
  </si>
  <si>
    <t>Common Stock, 3075 shares, $1 par value</t>
  </si>
  <si>
    <t>Paid-in Capital</t>
  </si>
  <si>
    <t>Unappropriated Undistributed Subsidiary</t>
  </si>
  <si>
    <t>30 Year Fixed Rate 3.025%</t>
  </si>
  <si>
    <t>10 Year Fixed Rate 1.960%</t>
  </si>
  <si>
    <t>NYPA (TSC)</t>
  </si>
  <si>
    <t>NYPA</t>
  </si>
  <si>
    <t>LIPA</t>
  </si>
  <si>
    <t>Selkirk Co-Gen</t>
  </si>
  <si>
    <t>Sithe Independence</t>
  </si>
  <si>
    <t>Muni Wheels / OATT</t>
  </si>
  <si>
    <t>RG&amp;E Tx Capacity Charge</t>
  </si>
  <si>
    <t>ISO External Trans. TSC</t>
  </si>
  <si>
    <t>NYMPA, Misc Villages, Jamestown, Griffiss (TSC)</t>
  </si>
  <si>
    <t>Brookfield Renewable</t>
  </si>
  <si>
    <t>Carthage</t>
  </si>
  <si>
    <t>City of Oswego</t>
  </si>
  <si>
    <t>City of Salamanca</t>
  </si>
  <si>
    <t>Sithe</t>
  </si>
  <si>
    <t>Indeck Olean</t>
  </si>
  <si>
    <t>Lake Colby</t>
  </si>
  <si>
    <t>Marcy Facts</t>
  </si>
  <si>
    <t>Rensselaer Generating</t>
  </si>
  <si>
    <t>American Ref-Fuel Covanta</t>
  </si>
  <si>
    <t>South Glens Falls</t>
  </si>
  <si>
    <t>Copenhagen Associates</t>
  </si>
  <si>
    <t>Lyonsdale Biomass, LLC</t>
  </si>
  <si>
    <t>Nine Mile Point Unit 1</t>
  </si>
  <si>
    <t>Nine Mile Point Unit 2</t>
  </si>
  <si>
    <t>Delaware Cty</t>
  </si>
  <si>
    <t>NYPA NYS Municipal Customers</t>
  </si>
  <si>
    <t>Niagara Frontier Transit Authority</t>
  </si>
  <si>
    <t>Consolidated Edison</t>
  </si>
  <si>
    <t>Support</t>
  </si>
  <si>
    <t>OLF</t>
  </si>
  <si>
    <t>ER09-1276</t>
  </si>
  <si>
    <t>ER08-1175</t>
  </si>
  <si>
    <t>CLA 25.1.5.021</t>
  </si>
  <si>
    <t>ER95-574</t>
  </si>
  <si>
    <t>ER15-2127</t>
  </si>
  <si>
    <t>ER99-4238</t>
  </si>
  <si>
    <t>ER09-1503</t>
  </si>
  <si>
    <t>CLA 25.1.6.005</t>
  </si>
  <si>
    <t>ER07-1096</t>
  </si>
  <si>
    <t>ER07-1285</t>
  </si>
  <si>
    <t>QF/ PPA -862- 93-65 </t>
  </si>
  <si>
    <t>ER17-1703-000</t>
  </si>
  <si>
    <t>SA No. 1152</t>
  </si>
  <si>
    <t>QF/ PPA863 </t>
  </si>
  <si>
    <t>CLA 036-25.1-3.159.1</t>
  </si>
  <si>
    <t>CLA 036-25.28.014</t>
  </si>
  <si>
    <t>NYPA NYS Muni</t>
  </si>
  <si>
    <t>Niagara Frontier</t>
  </si>
  <si>
    <t>Crescent Vischer</t>
  </si>
  <si>
    <t>Nine Mile 2 Station</t>
  </si>
  <si>
    <t>Central Hudson Gas</t>
  </si>
  <si>
    <t>North Catskill</t>
  </si>
  <si>
    <t>Fitzpatrick</t>
  </si>
  <si>
    <t>Watertown Hydro</t>
  </si>
  <si>
    <t>Watertown Muni</t>
  </si>
  <si>
    <t>Selkirk Station</t>
  </si>
  <si>
    <t>Sithe Station</t>
  </si>
  <si>
    <t>Indeck Station</t>
  </si>
  <si>
    <t>Edic Substation</t>
  </si>
  <si>
    <t>American Ref-Fuel Gt</t>
  </si>
  <si>
    <t>High Side of GSU at the facility</t>
  </si>
  <si>
    <t>Middle Road Station</t>
  </si>
  <si>
    <t>Lyonsdale facility</t>
  </si>
  <si>
    <t>Burrows paper tap</t>
  </si>
  <si>
    <t>Existing Circuit - Mohican</t>
  </si>
  <si>
    <t>High side of GSU at the facility</t>
  </si>
  <si>
    <t>Fowler Facilities</t>
  </si>
  <si>
    <t>Fort Erie</t>
  </si>
  <si>
    <t>East Schodack Station 447</t>
  </si>
  <si>
    <t>East Worcester Station 060</t>
  </si>
  <si>
    <t>Five Mile Road 1325</t>
  </si>
  <si>
    <t>French Mountain Station 478</t>
  </si>
  <si>
    <t>Guilford Mills</t>
  </si>
  <si>
    <t>Lasher Road Station 3221</t>
  </si>
  <si>
    <t>MOBILE SUB 11 WEST</t>
  </si>
  <si>
    <t>MOBILE SUB 7991 CENTRAL</t>
  </si>
  <si>
    <t>MOBILE SUB 8 CENTRAL</t>
  </si>
  <si>
    <t>Maple Avenue Station 502</t>
  </si>
  <si>
    <t>Orangeville Station 19</t>
  </si>
  <si>
    <t>Otten Station 412</t>
  </si>
  <si>
    <t>Panama Station 70</t>
  </si>
  <si>
    <t>Parish Station 49</t>
  </si>
  <si>
    <t>Park Street Station 144</t>
  </si>
  <si>
    <t>Paul Smiths Station 384</t>
  </si>
  <si>
    <t>Peat Street Station 250</t>
  </si>
  <si>
    <t>Perryville Station 50</t>
  </si>
  <si>
    <t>Phoenix Station 51</t>
  </si>
  <si>
    <t>Poland Station 621</t>
  </si>
  <si>
    <t>Poland Station 66</t>
  </si>
  <si>
    <t>Port Henry Station 385</t>
  </si>
  <si>
    <t>Portage Street Station 754</t>
  </si>
  <si>
    <t>Pottersville Station 424</t>
  </si>
  <si>
    <t>Price Corners Station 14</t>
  </si>
  <si>
    <t>Prospect Hill Station 413</t>
  </si>
  <si>
    <t>Raybrook Station 839</t>
  </si>
  <si>
    <t>Rensselaer Station 132</t>
  </si>
  <si>
    <t>Reservoir Station 103</t>
  </si>
  <si>
    <t>Richmond Station 32</t>
  </si>
  <si>
    <t>Riparius Station 293</t>
  </si>
  <si>
    <t>Ripley Station 53</t>
  </si>
  <si>
    <t>Riverview Station 847</t>
  </si>
  <si>
    <t>Roberts Road Station 154</t>
  </si>
  <si>
    <t>Rock City Station 623</t>
  </si>
  <si>
    <t>Royalton Station 98</t>
  </si>
  <si>
    <t>Ruth Road Station 381</t>
  </si>
  <si>
    <t>S/C - Eastern Region Warehouse - Clifton Park</t>
  </si>
  <si>
    <t>S/C - Fredonia</t>
  </si>
  <si>
    <t>S/C - South Watertown</t>
  </si>
  <si>
    <t>Saint Regis Station 977</t>
  </si>
  <si>
    <t>Sanborn Station</t>
  </si>
  <si>
    <t>Sand Creek Station 452</t>
  </si>
  <si>
    <t>Sand Road Station 131</t>
  </si>
  <si>
    <t>Sandy Creek Station 66</t>
  </si>
  <si>
    <t>Schodack Station 451</t>
  </si>
  <si>
    <t>Schoharie Station 234</t>
  </si>
  <si>
    <t>Schuylerville Station 39</t>
  </si>
  <si>
    <t>Scofield Road Station 450</t>
  </si>
  <si>
    <t>Sealright Station 273</t>
  </si>
  <si>
    <t>Selkirk Station 149</t>
  </si>
  <si>
    <t>Seminole Station 339</t>
  </si>
  <si>
    <t>Seventh Avenue Station 244</t>
  </si>
  <si>
    <t>Seventh North Street Station 231</t>
  </si>
  <si>
    <t>Sewalls Island Station 766</t>
  </si>
  <si>
    <t>Shaleton Station 81</t>
  </si>
  <si>
    <t>Sharon Station 363</t>
  </si>
  <si>
    <t>Sherman Station 333</t>
  </si>
  <si>
    <t>Sherman Station 54</t>
  </si>
  <si>
    <t>Shore Road Station 281</t>
  </si>
  <si>
    <t>Silver Lake Station 845</t>
  </si>
  <si>
    <t>Sinclairville Station 72</t>
  </si>
  <si>
    <t>Smith Bridge Station 464</t>
  </si>
  <si>
    <t>Sodeman Road Station 1301</t>
  </si>
  <si>
    <t>Sonora Way Station 4381</t>
  </si>
  <si>
    <t>Sorrell Hill Station 269</t>
  </si>
  <si>
    <t>South Philadelphia Station 764</t>
  </si>
  <si>
    <t>South Randolph Station 32</t>
  </si>
  <si>
    <t>South Street Station 297</t>
  </si>
  <si>
    <t>South Washington Street Station 614</t>
  </si>
  <si>
    <t>South Wellsville Station 23</t>
  </si>
  <si>
    <t>Southland Station 84</t>
  </si>
  <si>
    <t>Southwood Station 244</t>
  </si>
  <si>
    <t>Spier Falls Station 34</t>
  </si>
  <si>
    <t>Star Lake Station 727</t>
  </si>
  <si>
    <t>Station 071 - South Newfane</t>
  </si>
  <si>
    <t>Station 086 - Lewiston Heights</t>
  </si>
  <si>
    <t>Station 087 - Lewiston</t>
  </si>
  <si>
    <t>Station 088 - Youngstown</t>
  </si>
  <si>
    <t>Station 089 - Ransomville</t>
  </si>
  <si>
    <t>Station 093 - Wilson</t>
  </si>
  <si>
    <t>Station 132</t>
  </si>
  <si>
    <t>Station 133 - Dupont</t>
  </si>
  <si>
    <t>Station 142 - Ridge</t>
  </si>
  <si>
    <t>Station 155 - Worthington</t>
  </si>
  <si>
    <t>Station 157</t>
  </si>
  <si>
    <t>Station 170 - Newfane</t>
  </si>
  <si>
    <t>Station 171 - Burt</t>
  </si>
  <si>
    <t>Station 203</t>
  </si>
  <si>
    <t>Station 209 - Long Rd</t>
  </si>
  <si>
    <t>Station 213</t>
  </si>
  <si>
    <t>Station 214 - Youngs St</t>
  </si>
  <si>
    <t>Station 216 - Lockport Road</t>
  </si>
  <si>
    <t>Station 217 - Walmore Rd</t>
  </si>
  <si>
    <t>Station 219 - Park Club Ln</t>
  </si>
  <si>
    <t>Stittville Station 670</t>
  </si>
  <si>
    <t>Stoner Station 358</t>
  </si>
  <si>
    <t>Stow Station 52</t>
  </si>
  <si>
    <t>Stuyvesant Station 977</t>
  </si>
  <si>
    <t>Sunday Creek Station 876</t>
  </si>
  <si>
    <t>Swaggertown Station 364</t>
  </si>
  <si>
    <t>Sweden Station</t>
  </si>
  <si>
    <t>Taylorville Station 770</t>
  </si>
  <si>
    <t>Third Street Station 216</t>
  </si>
  <si>
    <t>Tibbits Avenue Station 292</t>
  </si>
  <si>
    <t>Townline Station</t>
  </si>
  <si>
    <t>Tuller Hill Station 246</t>
  </si>
  <si>
    <t>Tully Center Station 278</t>
  </si>
  <si>
    <t>Tupper Lake Station 830</t>
  </si>
  <si>
    <t>Turin Station 653</t>
  </si>
  <si>
    <t>Union Street Station 376</t>
  </si>
  <si>
    <t>Unionville Station 276</t>
  </si>
  <si>
    <t>University Station 81</t>
  </si>
  <si>
    <t>Valkin Station 427</t>
  </si>
  <si>
    <t>Vandalia Station 104</t>
  </si>
  <si>
    <t>Voorheesville Station 178</t>
  </si>
  <si>
    <t>Walesville Station 331</t>
  </si>
  <si>
    <t>Waterfront Health Care Station</t>
  </si>
  <si>
    <t>Waterfront School Station 204</t>
  </si>
  <si>
    <t>Waterport Station 73</t>
  </si>
  <si>
    <t>Watt Street Station 380</t>
  </si>
  <si>
    <t>Weaver Street Station</t>
  </si>
  <si>
    <t>Wells Station 208</t>
  </si>
  <si>
    <t>West Adams Station 875</t>
  </si>
  <si>
    <t>West Ashville Station 1021</t>
  </si>
  <si>
    <t>West Herkimer Station 676</t>
  </si>
  <si>
    <t>West Monroe Station 274</t>
  </si>
  <si>
    <t>West Perrysburg Station 181</t>
  </si>
  <si>
    <t>West Salamanca Station 16</t>
  </si>
  <si>
    <t>West Valley Station 25</t>
  </si>
  <si>
    <t>Westvale Station 133</t>
  </si>
  <si>
    <t>Whitaker Station 296</t>
  </si>
  <si>
    <t>Whitehall Station 187</t>
  </si>
  <si>
    <t>Whitesboro Station 632</t>
  </si>
  <si>
    <t>Whitesville Station 101</t>
  </si>
  <si>
    <t>Whitman Station 671</t>
  </si>
  <si>
    <t>Willow Specialties Station 24</t>
  </si>
  <si>
    <t>Wilton Station 329</t>
  </si>
  <si>
    <t>Wine Creek Station 283</t>
  </si>
  <si>
    <t>Worcester Station 189</t>
  </si>
  <si>
    <t>York Center Station 53</t>
  </si>
  <si>
    <t>Gardenville</t>
  </si>
  <si>
    <t>Huntley</t>
  </si>
  <si>
    <t>Porter</t>
  </si>
  <si>
    <t>Rotterdam</t>
  </si>
  <si>
    <t>Chases Lake</t>
  </si>
  <si>
    <t>Bear Swamp</t>
  </si>
  <si>
    <t>Elm</t>
  </si>
  <si>
    <t>Seneca</t>
  </si>
  <si>
    <t>Elm Street Bus Tie</t>
  </si>
  <si>
    <t>1192.5 GRACKLE ACSR
795 COOT ACSR</t>
  </si>
  <si>
    <t>1431 ACSR</t>
  </si>
  <si>
    <t>1158.4 ACSR
1192.5 GRACKLE ACSR
795 COOT ACSR</t>
  </si>
  <si>
    <t>1158.4 1158.4 ACSR
795 COOT ACSR
1192.5 GRACKLE ACSR</t>
  </si>
  <si>
    <t>1431 BOBOLINK ACSR
795 COOT ACSR</t>
  </si>
  <si>
    <t>2 - 795 COOT ACSR
216.7 KIWI ACSR</t>
  </si>
  <si>
    <t>1431 BOBOLINK ACSR
795 COOT ACSR
795 DRAKE ACSR</t>
  </si>
  <si>
    <t>1431 BOBOLINK ACSR
795 DRAKE ACSR
795 COOT ACSR</t>
  </si>
  <si>
    <t>795 COOT ACSR</t>
  </si>
  <si>
    <t>2500 AL</t>
  </si>
  <si>
    <t>750 Copper</t>
  </si>
  <si>
    <t>1500 Copper</t>
  </si>
  <si>
    <t>2000 Copper</t>
  </si>
  <si>
    <t>H5</t>
  </si>
  <si>
    <t>R2.5</t>
  </si>
  <si>
    <t>L0.5</t>
  </si>
  <si>
    <t>R4</t>
  </si>
  <si>
    <t>R3</t>
  </si>
  <si>
    <t>H4</t>
  </si>
  <si>
    <t>S3</t>
  </si>
  <si>
    <t>R1.5</t>
  </si>
  <si>
    <t>L1</t>
  </si>
  <si>
    <t>R0.5</t>
  </si>
  <si>
    <t>R2</t>
  </si>
  <si>
    <t>H2.5</t>
  </si>
  <si>
    <t>H0.5</t>
  </si>
  <si>
    <t>H3</t>
  </si>
  <si>
    <t>H1.5</t>
  </si>
  <si>
    <t>SQ</t>
  </si>
  <si>
    <t>Minor Item Previously Devoted to Public Service</t>
  </si>
  <si>
    <t>Purchase, transmission, distribution and sale of electricity and purchase, transmission, distribution and sale of natural gas in the State of New York.</t>
  </si>
  <si>
    <t>44 years</t>
  </si>
  <si>
    <t>MVAr</t>
  </si>
  <si>
    <t>H2</t>
  </si>
  <si>
    <t>Edic</t>
  </si>
  <si>
    <t>New York - Certificate of Consolidation filed January 5, 1950, pursuant to sections 26-a and 86 of the
Stock Corporation Law and to Subdivision 4 of Section II of the Transportation Corporation Law of the State of New York.</t>
  </si>
  <si>
    <t>Michael Calviou</t>
  </si>
  <si>
    <t>Charles DeRosa</t>
  </si>
  <si>
    <t>Keri Zavaglia</t>
  </si>
  <si>
    <t>Philip Decicco</t>
  </si>
  <si>
    <t>James Molloy</t>
  </si>
  <si>
    <t xml:space="preserve">VP US Tax </t>
  </si>
  <si>
    <t>Minor items- Other Nonutility Property</t>
  </si>
  <si>
    <t>Christina Bostic</t>
  </si>
  <si>
    <t>Amount of cash received upon liquidation of Niagara Hudson</t>
  </si>
  <si>
    <t xml:space="preserve">Refund of deposits for script certificates of Niagara Hudson Power </t>
  </si>
  <si>
    <t xml:space="preserve">        FOR DEPRECIATION, AMORTIZATION AND DEPLETION</t>
  </si>
  <si>
    <t>(1)  [x]  An Original</t>
  </si>
  <si>
    <t>[x]</t>
  </si>
  <si>
    <t>(1) [x] An Original</t>
  </si>
  <si>
    <t>(1)  [x]   An Original</t>
  </si>
  <si>
    <t>(1)  [x] An Original</t>
  </si>
  <si>
    <t>(1) [x]  An Original</t>
  </si>
  <si>
    <t xml:space="preserve">  (1)  [x]  An Original</t>
  </si>
  <si>
    <t xml:space="preserve"> (1)  [x] An Original</t>
  </si>
  <si>
    <t xml:space="preserve">                                                                                                                                     Page 326-B</t>
  </si>
  <si>
    <t xml:space="preserve">                                   REVENUE FROM TRANSMISSION OF ELECTRICITY FOR OTHERS</t>
  </si>
  <si>
    <t>Non-power Goods or Services Provided by Affiliate</t>
  </si>
  <si>
    <t xml:space="preserve">                                          LONG-TERM DEBT (Accounts 221, 222, 223, and 224) (Continued)</t>
  </si>
  <si>
    <t xml:space="preserve">                                                                  CAPITAL STOCK (Accounts 201 and 204)</t>
  </si>
  <si>
    <t xml:space="preserve">                                                                     CAPITAL STOCK (Accounts 201 and 204) (Continued)</t>
  </si>
  <si>
    <t xml:space="preserve">                                                                                          NOTES</t>
  </si>
  <si>
    <t>On March 18, 1999, Niagara Mohawk Power Corporation ("Niagara Mohawk") was reorganized into a holding company structure in accordance with an Agreement and Plan of Exchange between Niagara Mohawk and Niagara Mohawk Holdings, Inc. ("Holdings"). Niagara Mohawk's outstanding common stock was exchanged on a share-for-share basis for Holdings' common stock making Niagara Mohawk a wholly-owned subsidiary of Holdings. Niagara Mohawk's preferred stock and debt were not exchanged as part of the share exchange and continue as obligations of Niagara Mohawk.
On January 30, 2002, Holdings was acquired by National Grid USA ("NGUSA") for approximately $3 billion in cash and American Depository shares in exchange for all of Holdings common outstanding shares. NGUSA is a direct wholly-owned subsidiary of National Grid North America Inc. ("NGNA") and an indirect wholly-owned subsidiary of National Grid plc.</t>
  </si>
  <si>
    <t>Deferred Environmental Restoration Costs</t>
  </si>
  <si>
    <t>Revenue Decoupling - Electric</t>
  </si>
  <si>
    <t>Asset Retirement Obligation Regulatory Asset</t>
  </si>
  <si>
    <t>Commodity Timing Impact</t>
  </si>
  <si>
    <t>184/253/926</t>
  </si>
  <si>
    <t>RDM Revenue Decoupling - Gas</t>
  </si>
  <si>
    <t>Value of Distributed Energy Resources Def</t>
  </si>
  <si>
    <t>Transmission Revenue Adjustment Clause</t>
  </si>
  <si>
    <t>254/926</t>
  </si>
  <si>
    <t>OPEB Expense Deferred</t>
  </si>
  <si>
    <t>Gas Safety Reliability Surcharge</t>
  </si>
  <si>
    <t>Enhanced SBC Program Deferral - Elec</t>
  </si>
  <si>
    <t>Vegetation Management Deferral</t>
  </si>
  <si>
    <t>Dunkirk Settlement Deferral</t>
  </si>
  <si>
    <t>Demand Response Programs Deferral</t>
  </si>
  <si>
    <t>LED Facility Revenue/Charge Deferral</t>
  </si>
  <si>
    <t>456/419</t>
  </si>
  <si>
    <t>431/495</t>
  </si>
  <si>
    <t>Advance Metering Infrastructure - Elec</t>
  </si>
  <si>
    <t>Advance Metering Infrastructure - Gas</t>
  </si>
  <si>
    <t>EV Make-Ready Cust Owned/Othr Costs</t>
  </si>
  <si>
    <t>EV Make-Ready Impl. Costs</t>
  </si>
  <si>
    <t>Community Distributed Generation Net Credit</t>
  </si>
  <si>
    <t>GAC Imbalance</t>
  </si>
  <si>
    <t>Make Whole Provision impact - Electric</t>
  </si>
  <si>
    <t>Make Whole Provision impact - Gas</t>
  </si>
  <si>
    <t>NYSERDA Fixed Rate Notes:</t>
  </si>
  <si>
    <t>Albany Loop Gas Pipeline Project (Authorized in Case 20-G-0381 effective July 2021)</t>
  </si>
  <si>
    <t xml:space="preserve">Q1125 NYPA N. NY Tx Project SIS </t>
  </si>
  <si>
    <t>Q1134 Tracy Storage Project FES</t>
  </si>
  <si>
    <t>Q1135 Homer Storage Project FES</t>
  </si>
  <si>
    <t>Q1212 Roosevelt Solar BESS FES</t>
  </si>
  <si>
    <t>Q1217 New Boston Solar FES</t>
  </si>
  <si>
    <t>Q1233 Empire Reliability BES FES</t>
  </si>
  <si>
    <t>Q1237 Sugar Maple BES Project FES</t>
  </si>
  <si>
    <t>Q883 Garnet Energy Center FES</t>
  </si>
  <si>
    <t>Q1100 Ray Solar Project FES</t>
  </si>
  <si>
    <t>Q1108 Bangor Solar FES</t>
  </si>
  <si>
    <t>Q1126 Richardson Solar Project FES</t>
  </si>
  <si>
    <t>Q1120 Catskills Renewable FES</t>
  </si>
  <si>
    <t>Q1138 Wintergreen Solar Project FES</t>
  </si>
  <si>
    <t>Q1130 Hoffman Falls Wind FES</t>
  </si>
  <si>
    <t>Q1146 Champlain Solar FES</t>
  </si>
  <si>
    <t>Q1136 Honey Ridge Solar FES</t>
  </si>
  <si>
    <t>Q1140 Taproot Solar Project FES</t>
  </si>
  <si>
    <t>Q1141 Twinleaf Solar Project FES</t>
  </si>
  <si>
    <t>Q1150 Moss Ridge Solar FES</t>
  </si>
  <si>
    <t>Q1151 York Run Solar FES</t>
  </si>
  <si>
    <t>Q710 Horseshoe Solar FSA</t>
  </si>
  <si>
    <t>Q780 CY21 FSA Part 1</t>
  </si>
  <si>
    <t>Q1154 OYA Fort Plain Solar FES</t>
  </si>
  <si>
    <t>Q1156 Cody Road Wind FES</t>
  </si>
  <si>
    <t>Q1162 Ontario Valley Solar FES</t>
  </si>
  <si>
    <t xml:space="preserve">Q1166 BR Benson Mines FES </t>
  </si>
  <si>
    <t>Q774 Tracy Solar Project FSA</t>
  </si>
  <si>
    <t>Q805 Oxbow Hill Solar FSA</t>
  </si>
  <si>
    <t>Q865 Flat Hill Solar FSA</t>
  </si>
  <si>
    <t>Q885 Grassy Knoll Solar FSA</t>
  </si>
  <si>
    <t>Q950 Orleans Solar Project FSA</t>
  </si>
  <si>
    <t>Q1173 Christmiller Solar FES</t>
  </si>
  <si>
    <t>Q954 Empire Solar FSA</t>
  </si>
  <si>
    <t>Q832 Hawthorn Solar FSA</t>
  </si>
  <si>
    <t>Q901 Lacona Solar FSA</t>
  </si>
  <si>
    <t>Q881 New Bremen Solar FSA</t>
  </si>
  <si>
    <t>Q571 Heritage Wind FSA</t>
  </si>
  <si>
    <t>Q864 NY38 Solar FSA</t>
  </si>
  <si>
    <t>Q1165 West River Solar FES</t>
  </si>
  <si>
    <t>Q1174 NY48 Diamond Solar FES</t>
  </si>
  <si>
    <t xml:space="preserve">Q783 South Ripley Solar FSA </t>
  </si>
  <si>
    <t>Q1182 Foothills Solar FES</t>
  </si>
  <si>
    <t>Q1191 Gunns Corners Solar FES</t>
  </si>
  <si>
    <t>Q1188 North Seneca Solar FES</t>
  </si>
  <si>
    <t>Q1198 Stern Solar FES</t>
  </si>
  <si>
    <t>Q1194 Crane Brook Solar FES</t>
  </si>
  <si>
    <t>Q1210 Gunns Corners Solar 2 FES</t>
  </si>
  <si>
    <t>Q1219 4972 Cicero Solar FES</t>
  </si>
  <si>
    <t>Q1228 Cuba Wind Project FES</t>
  </si>
  <si>
    <t>Q1227 18405 Scotch Ridge FES</t>
  </si>
  <si>
    <t>Q1231 Mill Point Solar II FES</t>
  </si>
  <si>
    <t>Q1236 Gravel Road Solar Project FES</t>
  </si>
  <si>
    <t>Q1125 NYPA N. NY Tx Project FSA</t>
  </si>
  <si>
    <t>Q1213 St Lawrence D&amp;A Center FES</t>
  </si>
  <si>
    <t>Q899 Scriba - Volney Series FSA</t>
  </si>
  <si>
    <t>Q1292 Hemlock Hollow Wind FES</t>
  </si>
  <si>
    <t>Q1260 St. Regis River Project FES</t>
  </si>
  <si>
    <t>Q1249 Ruby Solar Project FES</t>
  </si>
  <si>
    <t>Q1295 Putnam Mountain Solar FES</t>
  </si>
  <si>
    <t>Q843 NY37 Solar FSA</t>
  </si>
  <si>
    <t>Oswego Purchase Power Agreement</t>
  </si>
  <si>
    <t>World Network Services-Bank Fees</t>
  </si>
  <si>
    <t>Investments -  Partnerships</t>
  </si>
  <si>
    <t>ACCRUED OTHER</t>
  </si>
  <si>
    <t>ACCRUED OTHER - REC OBLIGATION</t>
  </si>
  <si>
    <t>AFUDC DEBT</t>
  </si>
  <si>
    <t>BAD DEBTS</t>
  </si>
  <si>
    <t>DEPRECIATION EXPENSE - BOOK</t>
  </si>
  <si>
    <t>INCENTIVE PLAN</t>
  </si>
  <si>
    <t>INSURANCE PROVISION</t>
  </si>
  <si>
    <t>REG ASSET - ENVIRONMENTAL</t>
  </si>
  <si>
    <t>REG ASSET - HEDGING</t>
  </si>
  <si>
    <t>REG ASSET - ARO</t>
  </si>
  <si>
    <t>RESERVE - ENVIRONMENTAL</t>
  </si>
  <si>
    <t>RESERVE - GENERAL</t>
  </si>
  <si>
    <t>UNICAP - INVENTORY</t>
  </si>
  <si>
    <t>Flow-through Tax Rate Change</t>
  </si>
  <si>
    <t>STATE TAXES</t>
  </si>
  <si>
    <t>DEFERRED GAS COST</t>
  </si>
  <si>
    <t>PENSION COST</t>
  </si>
  <si>
    <t>VACATION ACCRUAL</t>
  </si>
  <si>
    <t>SHARE BASED COMP</t>
  </si>
  <si>
    <t>CHARITABLE CONTRIB LIMITATION</t>
  </si>
  <si>
    <t xml:space="preserve">     State capital/net worth tax</t>
  </si>
  <si>
    <t xml:space="preserve">development, purchase contract or otherwise, giving location and approximate total gas volumes available, period of contracts, and other parties to any such arrangements etc. </t>
  </si>
  <si>
    <t>VP, US Controller</t>
  </si>
  <si>
    <t>Two Hanson Place</t>
  </si>
  <si>
    <t>Brooklyn, New York 11217</t>
  </si>
  <si>
    <t>Enrgy Hwy Asset Sale</t>
  </si>
  <si>
    <t>Energy Hwy Seg A Cost Savings</t>
  </si>
  <si>
    <t>Enrgy Hwy Lease SegB</t>
  </si>
  <si>
    <t>Property Tax Exp Def - Electric</t>
  </si>
  <si>
    <t>Enrgy Hwy Sales SegB</t>
  </si>
  <si>
    <t>Energy Hwy Saving B Cost Savings</t>
  </si>
  <si>
    <t>Electric Transmission (Excess)/Deficient ADIT - Tax Rate Changes</t>
  </si>
  <si>
    <t>Electric Distribution (Excess)/Deficient ADIT - Tax Rate Changes</t>
  </si>
  <si>
    <t>Gas (Excess)/Deficient ADIT - Tax Rate Changes</t>
  </si>
  <si>
    <t>Electric FAS109 - Other Changes</t>
  </si>
  <si>
    <t>Gas FAS109 - Other Changes</t>
  </si>
  <si>
    <t>New York (NYPSC)</t>
  </si>
  <si>
    <t>$0 in Transmission - Internal</t>
  </si>
  <si>
    <t>OpTel - DWDM - West</t>
  </si>
  <si>
    <t>PL-52 IMP ILI Enablement</t>
  </si>
  <si>
    <t>HE 20</t>
  </si>
  <si>
    <t>HE19</t>
  </si>
  <si>
    <t>HE18</t>
  </si>
  <si>
    <t>E. J. West Station 38</t>
  </si>
  <si>
    <t xml:space="preserve">   U accounts</t>
  </si>
  <si>
    <t xml:space="preserve">   ARO Adjust ment</t>
  </si>
  <si>
    <t xml:space="preserve">In its September 12, 2007, "Order Authorizing Acquisition subject to Conditions and Making Some Revenue Requirement Determinations for KeySpan Energy Delivery New York and KeySpan Energy Delivery Long Island", issued in Case 06-M-0878, the New York Public Service Commission ("NYPSC") authorized the merger of KeySpan Corporation and National Grid subject to the adoption of various financial and other conditions. </t>
  </si>
  <si>
    <t>or similar proceeding without the consent of the holder of such share of stock. The NYPSC subsequently</t>
  </si>
  <si>
    <t>Christopher McConnachie</t>
  </si>
  <si>
    <t>James Holodak</t>
  </si>
  <si>
    <t>Cameron McKennitt</t>
  </si>
  <si>
    <t>Patric O'Brien</t>
  </si>
  <si>
    <t>Srividya Madhusudhan</t>
  </si>
  <si>
    <t>Celeste Schneider</t>
  </si>
  <si>
    <t>Monica Alston</t>
  </si>
  <si>
    <t xml:space="preserve">Brian Gemmell </t>
  </si>
  <si>
    <t>Bryan Grimaldi</t>
  </si>
  <si>
    <t>Helen Burt</t>
  </si>
  <si>
    <t>Edward VanDam</t>
  </si>
  <si>
    <t>VP Business Services</t>
  </si>
  <si>
    <t>distribution to holders of unexchanged certificates of Niagara</t>
  </si>
  <si>
    <t xml:space="preserve">Electric </t>
  </si>
  <si>
    <t>930.2</t>
  </si>
  <si>
    <t>NSF Fee</t>
  </si>
  <si>
    <t>Contribution in Aid of Construction</t>
  </si>
  <si>
    <t>Long Term Debt True-Up</t>
  </si>
  <si>
    <t>To record subsidiaries using the equity method:</t>
  </si>
  <si>
    <t>Deferred Compensation - Life Insurance</t>
  </si>
  <si>
    <t xml:space="preserve">                                                                                                                                                                         Page 201</t>
  </si>
  <si>
    <t>Donations less than 5%</t>
  </si>
  <si>
    <t>Page 232-C</t>
  </si>
  <si>
    <t>Supplemental Executive Retirement Plan</t>
  </si>
  <si>
    <t>Page 300 - Line 18 Column b</t>
  </si>
  <si>
    <t>Page 300 - Line 18 Column c</t>
  </si>
  <si>
    <t>Federal Tax Regulatory Liability</t>
  </si>
  <si>
    <t>Merchant Function Charge - Electric</t>
  </si>
  <si>
    <t>Page 278-C</t>
  </si>
  <si>
    <t>From Insert Page C</t>
  </si>
  <si>
    <t>2 Hanson Pl, Brooklyn New York 11217</t>
  </si>
  <si>
    <t>Donations  (426.1)</t>
  </si>
  <si>
    <t>Life Insurance (426.2)</t>
  </si>
  <si>
    <t>Penalities  (426.3)</t>
  </si>
  <si>
    <t>Exp. For Certain Civic, Political &amp; Related Activities (426.4)</t>
  </si>
  <si>
    <t>Other Deductions (426.5)</t>
  </si>
  <si>
    <t>TOTAL Other Income Deductions (Total of lines 43 thru 49)</t>
  </si>
  <si>
    <t>Taxes Other Than Income Taxes (408.2)</t>
  </si>
  <si>
    <t>Income Taxes - Federal (409.2)</t>
  </si>
  <si>
    <t>Income Taxes - Other (409.2)</t>
  </si>
  <si>
    <t>Provision for Deferred Inc. Taxes (410.2)</t>
  </si>
  <si>
    <t>(Less) Provision for Deferred Income Taxes - Cr. (411.2)</t>
  </si>
  <si>
    <t>Investment Tax Credit Adj. - Net (411.5)</t>
  </si>
  <si>
    <t>TOTAL Utility Operating Expenses (Enter Total of 4 thru 24)</t>
  </si>
  <si>
    <t xml:space="preserve">Temple Station Rebuild </t>
  </si>
  <si>
    <t>Station 53 Remove and Install 3 tra</t>
  </si>
  <si>
    <t>Station 3012 23-13kV</t>
  </si>
  <si>
    <t>Station 083-Welch St-Indoor Refurb</t>
  </si>
  <si>
    <t>Buffalo Station 122 - New</t>
  </si>
  <si>
    <t>State Street Cable Relocations per</t>
  </si>
  <si>
    <t>LMR Land Mobile Radio Sys FY21D</t>
  </si>
  <si>
    <t>NY Electric Central AMI Meters</t>
  </si>
  <si>
    <t>Van Dyke Station - New Station</t>
  </si>
  <si>
    <t>Corliss Park-Replc Transformer</t>
  </si>
  <si>
    <t>Buffalo Station #32 Indoor Rebuild</t>
  </si>
  <si>
    <t>Station #38 Buffalo Rebuild</t>
  </si>
  <si>
    <t>Sodeman Road 51 - State Hwy 29 Tie</t>
  </si>
  <si>
    <t>Prospect Hill Replc Metalclad</t>
  </si>
  <si>
    <t>Station 162 Metalclad Replacement</t>
  </si>
  <si>
    <t>Buffalo St 26 - EMS/RTU Instatll</t>
  </si>
  <si>
    <t>UG 7500 STEPHENSON AVE. - 13.2KV CA</t>
  </si>
  <si>
    <t>Dist Electric Serv - Complex Reside</t>
  </si>
  <si>
    <t>Distribution Electric Service Comme</t>
  </si>
  <si>
    <t>Bison City Rod &amp; Gun Environmental</t>
  </si>
  <si>
    <t>Kenmore Station 22 - New 2MW energy</t>
  </si>
  <si>
    <t>Buffalo St 40 - EMS/RTU Installx</t>
  </si>
  <si>
    <t>Secondary Ntwk Cable Replace WNY</t>
  </si>
  <si>
    <t>Rock City - Rebuild</t>
  </si>
  <si>
    <t>Radio Capital Expenditures</t>
  </si>
  <si>
    <t>5053 priority D3C Computapole inspe</t>
  </si>
  <si>
    <t>Curry Rd Stationj Replace TRF#2</t>
  </si>
  <si>
    <t>UNY WHSE&amp;IR CAP PROJ-BLNKT</t>
  </si>
  <si>
    <t>Third Party Attach Request - Dist O</t>
  </si>
  <si>
    <t>OH FRONT LOT/REAR LOT - New 13.2KV</t>
  </si>
  <si>
    <t>INVP 5773D NYISO PMU Requirem</t>
  </si>
  <si>
    <t>Brady 95756 - Linden St Rebuild Con</t>
  </si>
  <si>
    <t>DC&amp;I VVO Eng. Charges Only</t>
  </si>
  <si>
    <t>Distribution Electric Reliability</t>
  </si>
  <si>
    <t>Sonora Way Expand Station Footprint</t>
  </si>
  <si>
    <t>Mobile Port Sub #3 Old Gardenville</t>
  </si>
  <si>
    <t>TROY NETWORK SECONDARY CABLE REPLAC</t>
  </si>
  <si>
    <t>New 345kV Line 12-Adirondack-Marcy</t>
  </si>
  <si>
    <t>T1260/T1270 141/142 Gardenville - D</t>
  </si>
  <si>
    <t>New 345kV Line 11 - AustinRd-Edic</t>
  </si>
  <si>
    <t>Oswego Steam Station 345kV Asset Se</t>
  </si>
  <si>
    <t>T2350 Nine Mile-Clay #8, 345 KV Pri</t>
  </si>
  <si>
    <t>New 345kV Line 13-Adirondack-Austin</t>
  </si>
  <si>
    <t>#30 Line Reconductoring Project - E</t>
  </si>
  <si>
    <t>T5080-T5940 Transmission Rehab/buil</t>
  </si>
  <si>
    <t>T1160-T1170 Transmission Emergency</t>
  </si>
  <si>
    <t>T3220 - Transmission Rehab/build/Re</t>
  </si>
  <si>
    <t>Kensington Terminal #4&amp;#5 TRF Asset</t>
  </si>
  <si>
    <t>Elm St Station - RPLC TR2</t>
  </si>
  <si>
    <t>Edic Substation Protection Migratio</t>
  </si>
  <si>
    <t>Woodlawn Station Rebuild</t>
  </si>
  <si>
    <t>Queensbury Transformer/Asset Replac</t>
  </si>
  <si>
    <t>T3120 Coffeen to Black River 3 Stru</t>
  </si>
  <si>
    <t>Sub-Transmission Rehab/Build/Rebuil</t>
  </si>
  <si>
    <t>Computapole inspection WR for feede</t>
  </si>
  <si>
    <t>Gardenville- Dunkirk 141,142 Refurb</t>
  </si>
  <si>
    <t>Albany Steam Rplc OCBs/CVTs/SW</t>
  </si>
  <si>
    <t>Menands New Control Building</t>
  </si>
  <si>
    <t>T6520 priority T3C Computapole insp</t>
  </si>
  <si>
    <t>T2680 Teall - Oneida #5 WPC</t>
  </si>
  <si>
    <t>T5750-1 priority T3C Computapole in</t>
  </si>
  <si>
    <t>Land - Gardenville-Dunkirk 141/42</t>
  </si>
  <si>
    <t>Mohican Station Rplc existing 115kV</t>
  </si>
  <si>
    <t>T5770 Transmission Emergency Repair</t>
  </si>
  <si>
    <t>Maplewood #19/#31 Reconductoring</t>
  </si>
  <si>
    <t>T1510 ACR Lockport-Batavia 112</t>
  </si>
  <si>
    <t>Terminal Station 651 Rebuild</t>
  </si>
  <si>
    <t>T6500 Transmission Emergency Repair</t>
  </si>
  <si>
    <t>Batavia Replace 5 OCBs</t>
  </si>
  <si>
    <t>T3210 - Transmission Rehab/build/Re</t>
  </si>
  <si>
    <t>S7350 Transmission Rehab/build/Rebu</t>
  </si>
  <si>
    <t>T5800 Stoner to Rotterdam 12 Insula</t>
  </si>
  <si>
    <t>Mortimer Station Bus Tie 115kV</t>
  </si>
  <si>
    <t>T1120 T1130 Dupont - Packard 183/18</t>
  </si>
  <si>
    <t>T2420 Oswego - Lafayette #17, EDIS</t>
  </si>
  <si>
    <t>Deerfield - Schuyler 22 Relocation</t>
  </si>
  <si>
    <t>Queensbury Rplc 34.5 kV OCB&amp;TB2</t>
  </si>
  <si>
    <t>T6610/T6630 Dunkirk - Laona #161/#1</t>
  </si>
  <si>
    <t>T2710 Tiden - Cortland #18 WPC</t>
  </si>
  <si>
    <t>A6088 610 Tap to Slade Rd Sta 207 b</t>
  </si>
  <si>
    <t>T4020-T4030 TRANS ELECTRIC EMERCY</t>
  </si>
  <si>
    <t>111 UG Reconductoring</t>
  </si>
  <si>
    <t>Menands- New Control Building</t>
  </si>
  <si>
    <t>T3320/T3330 Taylorville- Boonville</t>
  </si>
  <si>
    <t>T1820-T6020 Transmission Rehab/buil</t>
  </si>
  <si>
    <t>Hoosick Station New Control House</t>
  </si>
  <si>
    <t>T5450 priority T3C Computapole insp</t>
  </si>
  <si>
    <t>Scriba Station Microwave</t>
  </si>
  <si>
    <t>T6510-6 Transmission Rehab/build/Re</t>
  </si>
  <si>
    <t>SE Batavia-Line Relay Replacement</t>
  </si>
  <si>
    <t>Yahnundasis - Porter #3 EDIS Reques</t>
  </si>
  <si>
    <t>Gardenville Mobile Capacitor Bank</t>
  </si>
  <si>
    <t>SPC Project Team Charges</t>
  </si>
  <si>
    <t>Lighthouse Rd Relocation Asset Sepe</t>
  </si>
  <si>
    <t>Packard Station Bus/Reconfig</t>
  </si>
  <si>
    <t>Access Rd Mt.Defiance seg</t>
  </si>
  <si>
    <t>T1850 Transmission Rehab/build/Rebu</t>
  </si>
  <si>
    <t>T7100-T7200 Transmission Rehab/buil</t>
  </si>
  <si>
    <t>Rock City Falls Tap to W Milton New</t>
  </si>
  <si>
    <t>Woodlawn-Control Building</t>
  </si>
  <si>
    <t>Land-Edic Substa Expansion Marcy</t>
  </si>
  <si>
    <t>Gas Main Repl-Condition/Reliability</t>
  </si>
  <si>
    <t>Rep 1" Metal Serv w/1" PL - NY</t>
  </si>
  <si>
    <t>Capital Corrosion WO# - NIMO</t>
  </si>
  <si>
    <t>Gas Main Repl/City State Constructi</t>
  </si>
  <si>
    <t>Gas-Sys Improvement/Enhancement(NY)</t>
  </si>
  <si>
    <t>Rep 1.5" Metal Serv w/ 1" PL - NY</t>
  </si>
  <si>
    <t>IMP PL-48 Watertwn Feed ILI-able</t>
  </si>
  <si>
    <t>NY AMI Gas Central</t>
  </si>
  <si>
    <t>Taft Road GRS Replacement</t>
  </si>
  <si>
    <t>5210 - General Tools &amp; Equipment</t>
  </si>
  <si>
    <t>CAM21_Garage Modification</t>
  </si>
  <si>
    <t>HCB19_Bldg 1 Roof Replacement</t>
  </si>
  <si>
    <t>ROM19_Roof Replacement</t>
  </si>
  <si>
    <t>HCBI 22_Meter &amp; Test Alterations</t>
  </si>
  <si>
    <t>Subtotal Common</t>
  </si>
  <si>
    <t>Other debits and Credits represents ARO adjustments.</t>
  </si>
  <si>
    <t xml:space="preserve"> Q543- National Grid- Segment B - SWA </t>
  </si>
  <si>
    <t xml:space="preserve">Q947 Livonia BESS FSA </t>
  </si>
  <si>
    <t>Q1329 ELP Granby Solar II FES</t>
  </si>
  <si>
    <t>Q1335 Hoffman Falls Wind FES</t>
  </si>
  <si>
    <t>Q1336 Abrams Solar Project FES</t>
  </si>
  <si>
    <t>Q1316 Bay Breeze Solar Project FES</t>
  </si>
  <si>
    <t>Q1356 Bremen Solar Project FES</t>
  </si>
  <si>
    <t>Q1354 Diamond Solar Project FES</t>
  </si>
  <si>
    <t>Q1015 Somers Solar Project FSA</t>
  </si>
  <si>
    <t>Q1420 Glove City Solar Project FES</t>
  </si>
  <si>
    <t>Q1381 NY Nassau Storage Project FES</t>
  </si>
  <si>
    <t>Q1394 NY Greenport 85 BESS FES</t>
  </si>
  <si>
    <t>Q1383 NY Hudson Fairview Ave FES</t>
  </si>
  <si>
    <t>Q1418 New Hartford Solar Farm FES</t>
  </si>
  <si>
    <t>Q1423 Pivot Macvean Solar FES</t>
  </si>
  <si>
    <t>Q1424 Pivot Woodsmen Solar FES</t>
  </si>
  <si>
    <t>Q1441 Lyons Falls Repowering FES</t>
  </si>
  <si>
    <t>Q1452 Grass River Solar FES</t>
  </si>
  <si>
    <t>Q1043 Portland Solar Proj SIS</t>
  </si>
  <si>
    <t>Q1038 ELP Rotterdam Solar FSA</t>
  </si>
  <si>
    <t>Q1062 Hounsfield Solar FSA</t>
  </si>
  <si>
    <t>Q1061 Teele Solar Project FSA</t>
  </si>
  <si>
    <t>Q1138 Wintergreen Solar Project SIS</t>
  </si>
  <si>
    <t>Q1160 Arcade Solar SIS</t>
  </si>
  <si>
    <t>Q1444 Hollyhock Solar Project FES</t>
  </si>
  <si>
    <t>Q1445 Friendship Solar Farm FES</t>
  </si>
  <si>
    <t xml:space="preserve">Q1059 Jaton Solar Project FSA </t>
  </si>
  <si>
    <t>Q1470 SUNY Fabius Solar FES</t>
  </si>
  <si>
    <t>Q1462 Kearsarge Gloversville FES</t>
  </si>
  <si>
    <t>Q1294 Moran Solar Project FES</t>
  </si>
  <si>
    <t>Q1019 Marshville Solar Project FES</t>
  </si>
  <si>
    <t>Q972 Warner Hill Solar SRIS</t>
  </si>
  <si>
    <t>Q1458 TableTop Solar II FES</t>
  </si>
  <si>
    <t>Q1018 Stone Mill Solar FSA</t>
  </si>
  <si>
    <t>Q932 Hatchery Solar FSA</t>
  </si>
  <si>
    <t>Q1039 Morris Solar Project FSA</t>
  </si>
  <si>
    <t>Q1098 Kingbird Solar Project FSA</t>
  </si>
  <si>
    <t>T</t>
  </si>
  <si>
    <t>G</t>
  </si>
  <si>
    <t>Sunny Knoll Solar Q582 FSA</t>
  </si>
  <si>
    <t>Q869 Tabletop Solar FES</t>
  </si>
  <si>
    <t>Q494 Alabama Ledge Wind FSA</t>
  </si>
  <si>
    <t>Q511 Ogdensburg FSA</t>
  </si>
  <si>
    <t>Q1039 Morris Solar Project FES</t>
  </si>
  <si>
    <t>108/411</t>
  </si>
  <si>
    <t>Minor Storms</t>
  </si>
  <si>
    <t>LPP Amortization</t>
  </si>
  <si>
    <t>Inc. Tax Repair-Elec</t>
  </si>
  <si>
    <t>EVMR Co. Owned Costs</t>
  </si>
  <si>
    <t>Inc. Tax Repair-Gas</t>
  </si>
  <si>
    <t>Phase I EAP Arrears reduction - Electric</t>
  </si>
  <si>
    <t>Phase I EAP Arrears reduction - Gas</t>
  </si>
  <si>
    <t>Reconnect Fees</t>
  </si>
  <si>
    <t>254/431/804</t>
  </si>
  <si>
    <t>Bad debts</t>
  </si>
  <si>
    <t>Reserves not currently deducted</t>
  </si>
  <si>
    <t>Reg Liabilities - Other</t>
  </si>
  <si>
    <t>Pensions, OPEB and employee benefits</t>
  </si>
  <si>
    <t>Transactions with Disregarded Subs</t>
  </si>
  <si>
    <t>Penalties &amp; Fines</t>
  </si>
  <si>
    <t>REG ASSET - PROPERTY TAXES</t>
  </si>
  <si>
    <t>10 Year Fixed Notes @2.759%</t>
  </si>
  <si>
    <t>30 Year Fixed Notes @5.783%</t>
  </si>
  <si>
    <t>Transmission Congestion Contract</t>
  </si>
  <si>
    <t>Membership Dues Gas</t>
  </si>
  <si>
    <t>Membership Dues Elec</t>
  </si>
  <si>
    <t>VDER Value Stack Def</t>
  </si>
  <si>
    <t>NE:NY-LMI Gas</t>
  </si>
  <si>
    <t>NE:NY-EE Gas</t>
  </si>
  <si>
    <t>IEDR Surcharge</t>
  </si>
  <si>
    <t>NE:NY-LMI</t>
  </si>
  <si>
    <t>NE:NY-EEAndHeat Pump</t>
  </si>
  <si>
    <t>MW Merchant Func Adj</t>
  </si>
  <si>
    <t>Volney Marcy Line Lease</t>
  </si>
  <si>
    <t>Advanced Metering Infrastructure-O&amp;M gas</t>
  </si>
  <si>
    <t>NYPA Hydropower Benefit</t>
  </si>
  <si>
    <t>Property Tax Exp Def - Gas</t>
  </si>
  <si>
    <t>Unbilled Revenue</t>
  </si>
  <si>
    <t>Revenue from Regulatory Mechanisms</t>
  </si>
  <si>
    <t>Kraft</t>
  </si>
  <si>
    <t>St. Joseph Hospital</t>
  </si>
  <si>
    <t>Albany Engineering - Green Island Power Authority</t>
  </si>
  <si>
    <t>Marex</t>
  </si>
  <si>
    <t>NM-1850</t>
  </si>
  <si>
    <t>NM-1957</t>
  </si>
  <si>
    <t>Expense as Built</t>
  </si>
  <si>
    <t>Nuclear Production Plant</t>
  </si>
  <si>
    <t xml:space="preserve">Common Plant- Electric &amp; Tran </t>
  </si>
  <si>
    <t>Asset Retirement cost</t>
  </si>
  <si>
    <t>Expense of the NY PSC</t>
  </si>
  <si>
    <t>General PSC Annual Assessments - Electric</t>
  </si>
  <si>
    <t>General PSC Annual Assessments - Gas</t>
  </si>
  <si>
    <t>ERDA Assessments - Electric</t>
  </si>
  <si>
    <t>ERDA Assessments - Gas</t>
  </si>
  <si>
    <t>Temporary 18-A Assessments - Electric</t>
  </si>
  <si>
    <t>Temporary 18-A Assessments - Gas</t>
  </si>
  <si>
    <t>Rate Case Expense Deferred - 2017</t>
  </si>
  <si>
    <t>17-E-0238 Amortization (Apr 2018 - Jun 2021)</t>
  </si>
  <si>
    <t xml:space="preserve"> 17-G-0239 Amortization (Apr 2018 - Jun 2021)</t>
  </si>
  <si>
    <t>Rate Case Expense Deferred - 2020</t>
  </si>
  <si>
    <t>20-E-0380 Amortization (Jul 2021 - Jun 2024)</t>
  </si>
  <si>
    <t>20-G-0381 Amortization (Jul 2021 - Jun 2024)</t>
  </si>
  <si>
    <t>Management Audit Expense Deferred</t>
  </si>
  <si>
    <t>RC 17 (Apr 18-Jun 21) &amp; RC 20 (Jul 21-Jun 24)</t>
  </si>
  <si>
    <t>Michael Dixon, US Controller</t>
  </si>
  <si>
    <t>Commerce Avenue Station 235</t>
  </si>
  <si>
    <t>Harper Station-10</t>
  </si>
  <si>
    <t>South Dow Station-2</t>
  </si>
  <si>
    <t>Station 032-1</t>
  </si>
  <si>
    <t>P.117, Column C, line 52</t>
  </si>
  <si>
    <t>P.117, Column C, line 53</t>
  </si>
  <si>
    <t>P.114, Column C, lines 51 + 52 + 53</t>
  </si>
  <si>
    <t>P.117, Column C, line 51</t>
  </si>
  <si>
    <t>Contact e-mail (required): Michael.Dixon@nationalgrid.com</t>
  </si>
  <si>
    <t>Michael Dixon</t>
  </si>
  <si>
    <t xml:space="preserve">       lines 1, 10, 15, 16 and 18)</t>
  </si>
  <si>
    <t>Note 1</t>
  </si>
  <si>
    <t>Note 2</t>
  </si>
  <si>
    <t xml:space="preserve">Compensation </t>
  </si>
  <si>
    <t>Allocated to Company</t>
  </si>
  <si>
    <t>Included in Rates</t>
  </si>
  <si>
    <t>Snr VP &amp; Chief Operating Officer Gas NY</t>
  </si>
  <si>
    <t>NY President and Board Director</t>
  </si>
  <si>
    <t>Snr VP &amp; US General Counsel</t>
  </si>
  <si>
    <t>Chief Financial Officer NY/Board Director</t>
  </si>
  <si>
    <t>VP Gas Energy Procurement</t>
  </si>
  <si>
    <t>VP Gas Transformation</t>
  </si>
  <si>
    <t>VP Compliance NY</t>
  </si>
  <si>
    <t xml:space="preserve">VP and Chief People Officer, NY </t>
  </si>
  <si>
    <t>VP Safety Health and Environment</t>
  </si>
  <si>
    <t>VP Corporate Affairs</t>
  </si>
  <si>
    <t>Bart Franey</t>
  </si>
  <si>
    <t>Erik Barthel</t>
  </si>
  <si>
    <t>A (7)</t>
  </si>
  <si>
    <t>B (4)</t>
  </si>
  <si>
    <t>ERDA Assessment</t>
  </si>
  <si>
    <t>Electric Swaps - Electric Supply</t>
  </si>
  <si>
    <t>Clean Energy Standard</t>
  </si>
  <si>
    <t>Merchant Function Charge - Gas</t>
  </si>
  <si>
    <t>Gas Refund</t>
  </si>
  <si>
    <t>Temporary State Assessment 18A</t>
  </si>
  <si>
    <t>Energy Efficiency Surcharge - Gas</t>
  </si>
  <si>
    <t>Energy Efficiency Surcharge - Electric</t>
  </si>
  <si>
    <t>Revenue Decoupling Mechanism - Electric</t>
  </si>
  <si>
    <t>Off System Sales Profit Deferral</t>
  </si>
  <si>
    <t>Debt True Up - Electric</t>
  </si>
  <si>
    <t>State Tax Regulatory Liability</t>
  </si>
  <si>
    <t>Deferral Carrying Charges 10-E-0050</t>
  </si>
  <si>
    <t>Clean Air Act - Roseton</t>
  </si>
  <si>
    <t>Unbilled Gas Revenue</t>
  </si>
  <si>
    <t>Electric Customer Service Penalty</t>
  </si>
  <si>
    <t>Gas Contingency Reserve</t>
  </si>
  <si>
    <t>Gas Customer Service Penalty</t>
  </si>
  <si>
    <t>Loss on Sale of Building</t>
  </si>
  <si>
    <t>System Benefit Charge Program Deferred</t>
  </si>
  <si>
    <t>Diana Dolgeville - IPP Settlement</t>
  </si>
  <si>
    <t>Site Investigation &amp; Remediation Expend Def Gas</t>
  </si>
  <si>
    <t>Gas Millenium Fund Deferral</t>
  </si>
  <si>
    <t>Bonus Depreciation Adjustment - Elec (15-M-0744)</t>
  </si>
  <si>
    <t>Bonus Depreciation Adjustment - Gas (12-G-0202)</t>
  </si>
  <si>
    <t>KeySpan Merger Savings - Gas</t>
  </si>
  <si>
    <t>Long Term Debt True-Up - Gas</t>
  </si>
  <si>
    <t>Federal Tax Refund 1991-1995</t>
  </si>
  <si>
    <t>Oswego Puchase Power Agreement</t>
  </si>
  <si>
    <t>Site Investigation and Remediation Exp. Def Elec</t>
  </si>
  <si>
    <t>NMPC - 18 A Assessment Gas</t>
  </si>
  <si>
    <t>Case 08-G-0609 Joint Proposal Amortization</t>
  </si>
  <si>
    <t>Self-Direct Electric</t>
  </si>
  <si>
    <t>LED Capital Investment Tracker - Elec</t>
  </si>
  <si>
    <t>Walk-in Pymt Fee - Elec</t>
  </si>
  <si>
    <t>Walk-in Pymt Fee - Gas</t>
  </si>
  <si>
    <t>Vegetation Management Cost-Elec</t>
  </si>
  <si>
    <t>Platform Service Revenue</t>
  </si>
  <si>
    <t>Economic Develop Fund - Gas</t>
  </si>
  <si>
    <t>NYPA Discount Rec Deferral</t>
  </si>
  <si>
    <t>Transmission Tower Painting</t>
  </si>
  <si>
    <t>Sub-Transmission Tower Painting</t>
  </si>
  <si>
    <t>Sub-Transmission Footer Inspection Expense</t>
  </si>
  <si>
    <t>Federal Income Tax Repair Costs</t>
  </si>
  <si>
    <t>Rate Plan Deferral Credit - Elec</t>
  </si>
  <si>
    <t>Bonus Depreciation Adjustment (15-M-0744)</t>
  </si>
  <si>
    <t>NMPC Gas Community Carrying Charge Deferral</t>
  </si>
  <si>
    <t>Clean Energy Fund - Gas</t>
  </si>
  <si>
    <t>Clean Energy Fund - Electric</t>
  </si>
  <si>
    <t>Clean Energy Fund Interest - Gas</t>
  </si>
  <si>
    <t>Clean Energy Fund Interest - Elec</t>
  </si>
  <si>
    <t>EEPS Interest - Elec</t>
  </si>
  <si>
    <t>SBC Interest Deferral</t>
  </si>
  <si>
    <t>Energy Hwy Land Lease</t>
  </si>
  <si>
    <t>Service Line Inspection Fee Deferral</t>
  </si>
  <si>
    <t>Electric Supply Reconciliation Mechanism (ESRM)</t>
  </si>
  <si>
    <t>Advanced Metering Infrastructure-O&amp;M</t>
  </si>
  <si>
    <t>454/242</t>
  </si>
  <si>
    <t>Revenue Adjustments</t>
  </si>
  <si>
    <t>Next Page is 397</t>
  </si>
  <si>
    <t>1/1/2023</t>
  </si>
  <si>
    <t>December 31, 2023</t>
  </si>
  <si>
    <t>Deferred CEF Interest Expense</t>
  </si>
  <si>
    <t>Deferred EES Interest Expense</t>
  </si>
  <si>
    <t>Change in Transmission congestion contract additions</t>
  </si>
  <si>
    <t>Change in Transmission congestion contract amortization</t>
  </si>
  <si>
    <t>Total Other Page 121 Line 90</t>
  </si>
  <si>
    <t>Q1488 Speckhardt Energy Storage FES</t>
  </si>
  <si>
    <t>Q1465 Digihost Load Increase FES</t>
  </si>
  <si>
    <t>Q1484-Q580 STAMP Load Increase</t>
  </si>
  <si>
    <t>Q1486 NY WhitesboroWestmoreland FES</t>
  </si>
  <si>
    <t>Q1521 IGTS Wright EMD Compress FES</t>
  </si>
  <si>
    <t>Q1535 New Scotland BES 1&amp;2 FES</t>
  </si>
  <si>
    <t>Q1539 Mulberry Energy Storage FES</t>
  </si>
  <si>
    <t>Q1520 Nile Energy Storage FES</t>
  </si>
  <si>
    <t>Q1525 ELP Clay Storage FES</t>
  </si>
  <si>
    <t>Q1533 Syracuse Energy Storage FES</t>
  </si>
  <si>
    <t>Q1538 Kenmore BESS FES</t>
  </si>
  <si>
    <t>Q1536 White Pine Phase 1 FES</t>
  </si>
  <si>
    <t>Q1574 Cassiopeia Energy Center FES</t>
  </si>
  <si>
    <t>Q1553 KCE NY 36 Solar FES</t>
  </si>
  <si>
    <t>Q1566 Golden Knight Solar FES</t>
  </si>
  <si>
    <t>Q1593 NY New Scotland Storage FES</t>
  </si>
  <si>
    <t>Q1581 Mud Mill Storage FES</t>
  </si>
  <si>
    <t>Q1582 Moreau Storage Project FES</t>
  </si>
  <si>
    <t>Q1586 Basecamp BESS Project FES</t>
  </si>
  <si>
    <t>Q1589 Lighthouse Energy Storage FES</t>
  </si>
  <si>
    <t>Q1590 Icebox Energy Storage FES</t>
  </si>
  <si>
    <t>Q1622 Hudson Energy Storage FES</t>
  </si>
  <si>
    <t>Q1621 Porter Energy Storage FES</t>
  </si>
  <si>
    <t>Q1580 Alcazar Energy Storage FES</t>
  </si>
  <si>
    <t>Q1605 Eastwater Energy Storage FES</t>
  </si>
  <si>
    <t>Q1496 Yellow Feather Energy FES</t>
  </si>
  <si>
    <t>Q1502 Oswego Solar Project FES</t>
  </si>
  <si>
    <t>Q1061 Teele Solar FSA</t>
  </si>
  <si>
    <t>Q1151 York Run Solar Project FSA</t>
  </si>
  <si>
    <t xml:space="preserve">Q1130 Hoffman Falls Wind CY FSA </t>
  </si>
  <si>
    <t>Q1077 Rutland Center Solar CY FSA</t>
  </si>
  <si>
    <t>Q1483 Battle Hill Solar Project FES</t>
  </si>
  <si>
    <t>Q1479 Cedar Lake Solar Project FES</t>
  </si>
  <si>
    <t>Q1489 Block Perch Solar Project FES</t>
  </si>
  <si>
    <t xml:space="preserve">Q932 Hatchery Solar Material Mod </t>
  </si>
  <si>
    <t>Q1178 NY115 Newport Solar FSA</t>
  </si>
  <si>
    <t>Q1103 Thousand Island Solar FSA</t>
  </si>
  <si>
    <t>Q1141 Twinleaf Solar Project FSA</t>
  </si>
  <si>
    <t>Q1174 NY48 Diamond Solar FSA</t>
  </si>
  <si>
    <t xml:space="preserve">Q560 Deer River Wind Project FSA </t>
  </si>
  <si>
    <t>Q1042 Fort Edwards Solar FSA</t>
  </si>
  <si>
    <t>Q945 Niagara Grid 1 FSA</t>
  </si>
  <si>
    <t>Q774 Tracy Solar Project FSA CY23</t>
  </si>
  <si>
    <t>Q1527 Hollyhock Solar FES</t>
  </si>
  <si>
    <t>Q1051 Transit Solar Project FSA</t>
  </si>
  <si>
    <t>Q869 Tabletop Solar FSA</t>
  </si>
  <si>
    <t xml:space="preserve">Q1518 Rush Solar &amp; BESS FES </t>
  </si>
  <si>
    <t>Q1524 Little Falls Solar &amp; BESS FES</t>
  </si>
  <si>
    <t>Q1477 Nine Mile Wind Farm FES</t>
  </si>
  <si>
    <t>Q1136 Honey Ridge Solar CY FSA</t>
  </si>
  <si>
    <t>Q1150 Moss Ridge Solar FSA</t>
  </si>
  <si>
    <t>Q1194 Crane Brook Solar FSA</t>
  </si>
  <si>
    <t>Q1236 Gravel Road Solar FSA</t>
  </si>
  <si>
    <t>Q878 Pirates Island FSA CY23</t>
  </si>
  <si>
    <t>Q995 Albama Solar Park FSA CY23</t>
  </si>
  <si>
    <t>Q1552 Kettlebail Solar FES</t>
  </si>
  <si>
    <t>Q1329 ELP Granby Solar II FSA</t>
  </si>
  <si>
    <t>Q1562 Iris Bloom Solar FES</t>
  </si>
  <si>
    <t>Q1550 KCE NY 35 Solar FES</t>
  </si>
  <si>
    <t>Q1140 Taproot Solar SRIS</t>
  </si>
  <si>
    <t>Q1544 Sage Creek Solar FES</t>
  </si>
  <si>
    <t>Q1182 NY128 Foothills Solar FSA</t>
  </si>
  <si>
    <t>Q1031 Mill Point Solar FSA</t>
  </si>
  <si>
    <t>Q857 Columbia Solar FSA</t>
  </si>
  <si>
    <t>Q860 Rosalen Solar FSA</t>
  </si>
  <si>
    <t>Q871 Verona Solar FSA</t>
  </si>
  <si>
    <t>Q1354 Diamond Solar Project SIS</t>
  </si>
  <si>
    <t>Q1577 Gillie Brook Solar FES</t>
  </si>
  <si>
    <t>Q1591 Cuba Solar Farm FES</t>
  </si>
  <si>
    <t>Q806 Limestone Solar FSA</t>
  </si>
  <si>
    <t>Q1607 117656 North Creek Solar FES</t>
  </si>
  <si>
    <t>Q1146 Champlain Solar SIS</t>
  </si>
  <si>
    <t>Q1108 Bangor Solar SIS</t>
  </si>
  <si>
    <t>Q972 Warner Hill Solar FSA</t>
  </si>
  <si>
    <t>Q960 Cobleskill Solar FSA</t>
  </si>
  <si>
    <t>Phase 2 EAP Arrears reduction - Electric</t>
  </si>
  <si>
    <t>Phase 2 EAP Arrears reduction - Gas</t>
  </si>
  <si>
    <t>Demand Response DCSM - Gas</t>
  </si>
  <si>
    <t>RDM Elec Non-Current</t>
  </si>
  <si>
    <t>456</t>
  </si>
  <si>
    <t>928</t>
  </si>
  <si>
    <t>495</t>
  </si>
  <si>
    <t>254</t>
  </si>
  <si>
    <t>456/904</t>
  </si>
  <si>
    <t>495/904</t>
  </si>
  <si>
    <t>254/904</t>
  </si>
  <si>
    <t>908</t>
  </si>
  <si>
    <t>182/431</t>
  </si>
  <si>
    <t>930</t>
  </si>
  <si>
    <t>880/930</t>
  </si>
  <si>
    <t>175/182</t>
  </si>
  <si>
    <t>Aggregation Fee - Electric</t>
  </si>
  <si>
    <t>Net Revenue Mechanism - Gas</t>
  </si>
  <si>
    <t>Revenue Decoupling</t>
  </si>
  <si>
    <t>0097 – GWI increase 4.00% effective 4/30/2023</t>
  </si>
  <si>
    <t xml:space="preserve">097C – GWI increase 3.00% effective 3/26/2023 </t>
  </si>
  <si>
    <t>P117</t>
  </si>
  <si>
    <t>NY AMI Electric Central-UPA Meter</t>
  </si>
  <si>
    <t>I-81 Contract 3- DOT - Loc-I-81 UG</t>
  </si>
  <si>
    <t>Temple Station Purch 2 Cont Houses</t>
  </si>
  <si>
    <t>Ruth Rd Station Asset Rplcment</t>
  </si>
  <si>
    <t>DOT - Loc-I-81 UG distribution relo</t>
  </si>
  <si>
    <t>UG Front Lot - Station 32 Rebuild F</t>
  </si>
  <si>
    <t xml:space="preserve">Cicero Station New115kV Station </t>
  </si>
  <si>
    <t>Rplc P#19, doghouses with minipads,</t>
  </si>
  <si>
    <t>NY AMI Electric Central-UPA Install</t>
  </si>
  <si>
    <t>Albany Spare Procure Transformer</t>
  </si>
  <si>
    <t>36_39_34258 - See Scope - Washingto</t>
  </si>
  <si>
    <t>Dist Elec Load Rel: New Terminal FD</t>
  </si>
  <si>
    <t>INVP 3617F PS - NIMOE</t>
  </si>
  <si>
    <t>DEW22_Lancaster TLS</t>
  </si>
  <si>
    <t>Station 79 Rebuild</t>
  </si>
  <si>
    <t>Station 080-Eighth St-Indr Rebuild</t>
  </si>
  <si>
    <t>Lasher Road 53 - Charlton Road Rebu</t>
  </si>
  <si>
    <t>Sonora Way Conversion/Make Ready, S</t>
  </si>
  <si>
    <t xml:space="preserve">Liberty Station Install TB5 </t>
  </si>
  <si>
    <t>Riverside 12/16/20MVA Spare TRF</t>
  </si>
  <si>
    <t>Mumford Station 115kV Thermal Upgra</t>
  </si>
  <si>
    <t>Lakeville Retirement to Sonora Way;</t>
  </si>
  <si>
    <t>Q1425 Pivot Woodsmen BESS FES</t>
  </si>
  <si>
    <t>Q1426 Pivot Macvean BESS FES</t>
  </si>
  <si>
    <t>Q1430 Van Buren Storage FES</t>
  </si>
  <si>
    <t>Q1447 New Scotland BESS FES</t>
  </si>
  <si>
    <t>Q1406 North Seneca Storage FES</t>
  </si>
  <si>
    <t>Q1407 Crane Brook Solar Project FES</t>
  </si>
  <si>
    <t>Q1233 Maplewood Energy Storage SIS</t>
  </si>
  <si>
    <t>Q1405 Athens Energy Storage FES</t>
  </si>
  <si>
    <t>Q1395 Raquette Lake Energy FES</t>
  </si>
  <si>
    <t>Q1411 NY Johnstown 378 Storage FES</t>
  </si>
  <si>
    <t>Q1391 Beck Solar Project FES</t>
  </si>
  <si>
    <t>Q1305 Crystal Storage Project FES</t>
  </si>
  <si>
    <t>Q1440 Gloversville Storage FES</t>
  </si>
  <si>
    <t>Q1473 Leeds BESS Project FES</t>
  </si>
  <si>
    <t>Q1463 NY Amsterdam 516 Storage FES</t>
  </si>
  <si>
    <t>Q1474 NY Catskill 0 Rte 9W FES</t>
  </si>
  <si>
    <t>Q1467 Homer Hill Storage FES</t>
  </si>
  <si>
    <t>Q1313 Queensbury BESS Project FES</t>
  </si>
  <si>
    <t>Q1487 Three Rivers Energy FES</t>
  </si>
  <si>
    <t>AMORTIZATION EXPENSE - BOOK</t>
  </si>
  <si>
    <t>RESERVE - SALES TAX</t>
  </si>
  <si>
    <t>INVESTMENTS -  PARTNERSHIPS</t>
  </si>
  <si>
    <t>AMORTIZATION EXPENSE - TAX</t>
  </si>
  <si>
    <t>CASUALTY LOSS</t>
  </si>
  <si>
    <t xml:space="preserve">   Other / Excise Tax</t>
  </si>
  <si>
    <t xml:space="preserve">     State Income Tax</t>
  </si>
  <si>
    <t xml:space="preserve">     State Excise Tax</t>
  </si>
  <si>
    <t>Unmetered Sales footnote:</t>
  </si>
  <si>
    <t>Line 11 includes unmetered sales.  Revenue Classes 209,309,700; Data from CN896</t>
  </si>
  <si>
    <t>MWh CN896/1000</t>
  </si>
  <si>
    <t>Non Utility Billing</t>
  </si>
  <si>
    <t>Non Utility Billing Credit</t>
  </si>
  <si>
    <t>DG CIAC</t>
  </si>
  <si>
    <t>Distribution Sales Revenue</t>
  </si>
  <si>
    <t>Hydro Development Group</t>
  </si>
  <si>
    <t>Existing Circuit at Glens Falls –Mohican #3</t>
  </si>
  <si>
    <t>$878,493  in Transmission - External</t>
  </si>
  <si>
    <t>Balance January 1, 2023</t>
  </si>
  <si>
    <t>Balance December 31, 2023</t>
  </si>
  <si>
    <t>Gain or loss</t>
  </si>
  <si>
    <t xml:space="preserve">Clay </t>
  </si>
  <si>
    <t>Dewitt</t>
  </si>
  <si>
    <t xml:space="preserve">Dewitt </t>
  </si>
  <si>
    <t xml:space="preserve">Nine Mile Point 1 </t>
  </si>
  <si>
    <t xml:space="preserve">Oswego </t>
  </si>
  <si>
    <t xml:space="preserve">Scriba </t>
  </si>
  <si>
    <t xml:space="preserve">Volney </t>
  </si>
  <si>
    <t xml:space="preserve">Independence </t>
  </si>
  <si>
    <t xml:space="preserve">Edic </t>
  </si>
  <si>
    <t xml:space="preserve">Marcy </t>
  </si>
  <si>
    <t xml:space="preserve">Alps </t>
  </si>
  <si>
    <t xml:space="preserve">Leeds </t>
  </si>
  <si>
    <t>Hurley</t>
  </si>
  <si>
    <t xml:space="preserve">Athens </t>
  </si>
  <si>
    <t xml:space="preserve">New Scotland </t>
  </si>
  <si>
    <t xml:space="preserve">Reynolds Road </t>
  </si>
  <si>
    <t xml:space="preserve">Lafayette </t>
  </si>
  <si>
    <t>Clarks Ciorner</t>
  </si>
  <si>
    <t>Five Mile Road</t>
  </si>
  <si>
    <t xml:space="preserve">Pierce Brook (FE) </t>
  </si>
  <si>
    <t>Conklin</t>
  </si>
  <si>
    <t>Bailey (North)</t>
  </si>
  <si>
    <t>Bailey (South)</t>
  </si>
  <si>
    <t xml:space="preserve">Beck </t>
  </si>
  <si>
    <t xml:space="preserve">Dunkirk </t>
  </si>
  <si>
    <t xml:space="preserve">South Ripley </t>
  </si>
  <si>
    <t xml:space="preserve">Gardenville </t>
  </si>
  <si>
    <t>Stebbins Road</t>
  </si>
  <si>
    <t xml:space="preserve">Huntley </t>
  </si>
  <si>
    <t xml:space="preserve">Niagara </t>
  </si>
  <si>
    <t xml:space="preserve">Packard </t>
  </si>
  <si>
    <t xml:space="preserve">Adirondack </t>
  </si>
  <si>
    <t xml:space="preserve">Porter </t>
  </si>
  <si>
    <t xml:space="preserve">Chases Lake </t>
  </si>
  <si>
    <t xml:space="preserve">Rotterdam </t>
  </si>
  <si>
    <t>Eastover</t>
  </si>
  <si>
    <t>1033.5 ORTOLAN ACSR
1113 FINCH ACSR</t>
  </si>
  <si>
    <t>1033.5 ORTOLAN ACSR
1113 FINCH ACSR
795 COOT ACSR</t>
  </si>
  <si>
    <t>Akwesasne Station 825</t>
  </si>
  <si>
    <t>Albion Station 80</t>
  </si>
  <si>
    <t>Alder Creek Station 701</t>
  </si>
  <si>
    <t>Altamont Station 283</t>
  </si>
  <si>
    <t>Andover Station 09</t>
  </si>
  <si>
    <t>Arnold Pit 4746</t>
  </si>
  <si>
    <t>Arnold Station 656</t>
  </si>
  <si>
    <t>Ash Street Station 223</t>
  </si>
  <si>
    <t>Avenue A Station 291</t>
  </si>
  <si>
    <t>Ballston Station 12</t>
  </si>
  <si>
    <t>Balmat Station 904</t>
  </si>
  <si>
    <t>Basom Station 15</t>
  </si>
  <si>
    <t>Batavia Station 01</t>
  </si>
  <si>
    <t>Battenkill Station 342</t>
  </si>
  <si>
    <t>Belmont Station 260</t>
  </si>
  <si>
    <t>Bennett Road Station 99</t>
  </si>
  <si>
    <t>Bethlehem Station 21</t>
  </si>
  <si>
    <t>Boonville Station 707</t>
  </si>
  <si>
    <t>Brasher Station 851</t>
  </si>
  <si>
    <t>Brockport Station 74</t>
  </si>
  <si>
    <t>Brook Road Station 369</t>
  </si>
  <si>
    <t>Butts Road Station 72</t>
  </si>
  <si>
    <t>Byron Station 18</t>
  </si>
  <si>
    <t>Camillus Station 10</t>
  </si>
  <si>
    <t>Cardiff Station 13</t>
  </si>
  <si>
    <t>Carthage Station 717</t>
  </si>
  <si>
    <t>Cazenovia Station 220</t>
  </si>
  <si>
    <t>Chrisler Avenue Station 257</t>
  </si>
  <si>
    <t>Church Street Station 43</t>
  </si>
  <si>
    <t>Clay Station 229</t>
  </si>
  <si>
    <t>Cleveland Station 11</t>
  </si>
  <si>
    <t>Cloverbank Station 91</t>
  </si>
  <si>
    <t>Coffeen Street Station 760</t>
  </si>
  <si>
    <t>Collamer Crossing Station 1511</t>
  </si>
  <si>
    <t>Corfu Station 22</t>
  </si>
  <si>
    <t>Cortland Station 502</t>
  </si>
  <si>
    <t>Cross Street Pump</t>
  </si>
  <si>
    <t>Crouse Hinds Station 239</t>
  </si>
  <si>
    <t>Curry Road Station 365</t>
  </si>
  <si>
    <t>Curtis Street Station 224</t>
  </si>
  <si>
    <t>David Station 979</t>
  </si>
  <si>
    <t>Deerfield Station 606</t>
  </si>
  <si>
    <t>Delaware Avenue Station 330</t>
  </si>
  <si>
    <t>Delevan Station 11</t>
  </si>
  <si>
    <t>Delmar Station 279</t>
  </si>
  <si>
    <t>Dewitt Station 241</t>
  </si>
  <si>
    <t>Dexter Station 726</t>
  </si>
  <si>
    <t>Dugan Road Station 22</t>
  </si>
  <si>
    <t>Dunkirk Station</t>
  </si>
  <si>
    <t>Eagle Bay Station 382</t>
  </si>
  <si>
    <t>East Batavia Station 28</t>
  </si>
  <si>
    <t>East Dunkirk Station 63</t>
  </si>
  <si>
    <t>East Golah Station 51</t>
  </si>
  <si>
    <t>East Norfolk Station 913</t>
  </si>
  <si>
    <t>East Pulaski Station 324</t>
  </si>
  <si>
    <t>Eastover Road Station 2931</t>
  </si>
  <si>
    <t>Edic Station 662</t>
  </si>
  <si>
    <t>Elba Station 20</t>
  </si>
  <si>
    <t>Elbridge Station 312</t>
  </si>
  <si>
    <t>Elm Street Station</t>
  </si>
  <si>
    <t>Elm Street Station 898</t>
  </si>
  <si>
    <t>Emmet Street Station 256</t>
  </si>
  <si>
    <t>Ephratah Station 18</t>
  </si>
  <si>
    <t>Euclid Station 267</t>
  </si>
  <si>
    <t>Fabius Station 55</t>
  </si>
  <si>
    <t>Farmersville Station 27</t>
  </si>
  <si>
    <t>Fayette Street Station 28</t>
  </si>
  <si>
    <t>First Columbia LLC</t>
  </si>
  <si>
    <t>Frankhauser Substation 995</t>
  </si>
  <si>
    <t>Franklin Falls Station 843</t>
  </si>
  <si>
    <t>Front Street Station 360</t>
  </si>
  <si>
    <t>Fuller Realty Station</t>
  </si>
  <si>
    <t xml:space="preserve">Gardenville (New) 230 Station </t>
  </si>
  <si>
    <t>Genesee Street Station 260</t>
  </si>
  <si>
    <t>Gibson Station 106</t>
  </si>
  <si>
    <t>Gloversville Station 72</t>
  </si>
  <si>
    <t>Golah Station</t>
  </si>
  <si>
    <t>Greenbush Station 78</t>
  </si>
  <si>
    <t>Grooms Road Station 345</t>
  </si>
  <si>
    <t>Hancock Station 137</t>
  </si>
  <si>
    <t>Hanson 1 - General Crush - TS 4504</t>
  </si>
  <si>
    <t>Hanson Aggregates Station 932</t>
  </si>
  <si>
    <t>Hanson Station 738</t>
  </si>
  <si>
    <t>Harper Station</t>
  </si>
  <si>
    <t>Harris Road Station 235</t>
  </si>
  <si>
    <t>Hartfield Station 79</t>
  </si>
  <si>
    <t>Headson Station 146</t>
  </si>
  <si>
    <t>Henry Street Station 316</t>
  </si>
  <si>
    <t>Homer Hill Switch Structure</t>
  </si>
  <si>
    <t>Hoosick Station 314</t>
  </si>
  <si>
    <t>Hopkins Road Station 253</t>
  </si>
  <si>
    <t>Hudson Station 87</t>
  </si>
  <si>
    <t>Indian Lake Station 310</t>
  </si>
  <si>
    <t>Indian River Station 323</t>
  </si>
  <si>
    <t>Inghams Station 20</t>
  </si>
  <si>
    <t>Inman Road Station 370</t>
  </si>
  <si>
    <t>Iroquois Rock Station</t>
  </si>
  <si>
    <t>Johnson Road Station 352</t>
  </si>
  <si>
    <t>Johnstown Station 61</t>
  </si>
  <si>
    <t>Karner Station 317</t>
  </si>
  <si>
    <t>Kenmore Terminal Station 158</t>
  </si>
  <si>
    <t>Kensington Terminal Station</t>
  </si>
  <si>
    <t>Kilian Manufacturing Corporation - TS 2296</t>
  </si>
  <si>
    <t>Labrador Station 230</t>
  </si>
  <si>
    <t>Lake Colby Station 927</t>
  </si>
  <si>
    <t>Lansingburgh Station 93</t>
  </si>
  <si>
    <t>Lawrence Avenue Station 976</t>
  </si>
  <si>
    <t>Leeds Station 377</t>
  </si>
  <si>
    <t>Lehigh Station 669</t>
  </si>
  <si>
    <t>Liberty Street Station 94</t>
  </si>
  <si>
    <t>Lighthouse Hill Station 61</t>
  </si>
  <si>
    <t>Little River Station 955</t>
  </si>
  <si>
    <t>Livingston Correctional Station 130</t>
  </si>
  <si>
    <t>Loon Lake Station 837</t>
  </si>
  <si>
    <t>Lowville Station 773</t>
  </si>
  <si>
    <t>Machias Station 13</t>
  </si>
  <si>
    <t>Mallory Road Station 40</t>
  </si>
  <si>
    <t>Malone Station 895</t>
  </si>
  <si>
    <t>Maplewood Station 307</t>
  </si>
  <si>
    <t>Marshville Station 299</t>
  </si>
  <si>
    <t>McGraw Station 228</t>
  </si>
  <si>
    <t>McIntyre Station 969</t>
  </si>
  <si>
    <t>McKownville Station 327</t>
  </si>
  <si>
    <t>Mcintosh Box &amp; Pallet Corporation - TS 2766</t>
  </si>
  <si>
    <t>Meco Station 318</t>
  </si>
  <si>
    <t>Menands Station 101</t>
  </si>
  <si>
    <t>Midstate Construction Company Station 148</t>
  </si>
  <si>
    <t>Midstate Correctional Facility</t>
  </si>
  <si>
    <t>Mill Street Station 748</t>
  </si>
  <si>
    <t>Miller Street Station 117</t>
  </si>
  <si>
    <t>Mohican Station 247</t>
  </si>
  <si>
    <t>Monarch Machine Tool Station 264</t>
  </si>
  <si>
    <t>Mountain Station</t>
  </si>
  <si>
    <t>New Krumkill Station 421</t>
  </si>
  <si>
    <t>New Scotland Station 325</t>
  </si>
  <si>
    <t>New Walden Station</t>
  </si>
  <si>
    <t>Newark Station 300</t>
  </si>
  <si>
    <t>Newton Falls Station 774</t>
  </si>
  <si>
    <t>Newtonville Station 305</t>
  </si>
  <si>
    <t>Nicholville Station 860</t>
  </si>
  <si>
    <t>North Akron Station</t>
  </si>
  <si>
    <t>North Angola Station</t>
  </si>
  <si>
    <t>North Carthage Station 816</t>
  </si>
  <si>
    <t>North Creek Station 122</t>
  </si>
  <si>
    <t>North Olean Station 30</t>
  </si>
  <si>
    <t>North Troy Station 123</t>
  </si>
  <si>
    <t>Northville Station 332</t>
  </si>
  <si>
    <t>Norwood Station 936</t>
  </si>
  <si>
    <t>Oakfield Station 03</t>
  </si>
  <si>
    <t>Oakwood Ave Station 232</t>
  </si>
  <si>
    <t>Ogdenbrook Station 423</t>
  </si>
  <si>
    <t>Ohio Street Station 2716</t>
  </si>
  <si>
    <t>Old Forge Station 383</t>
  </si>
  <si>
    <t>Oneida Station 501</t>
  </si>
  <si>
    <t>Oswego Switch Yard</t>
  </si>
  <si>
    <t>Packard Station</t>
  </si>
  <si>
    <t>Paloma Station 254</t>
  </si>
  <si>
    <t>Parishville Station 939</t>
  </si>
  <si>
    <t>Partridge Street Station 128</t>
  </si>
  <si>
    <t>Patroon Station 323</t>
  </si>
  <si>
    <t>Pebble Hill Station 290</t>
  </si>
  <si>
    <t>Peckham Materials</t>
  </si>
  <si>
    <t>Peterboro Station 514</t>
  </si>
  <si>
    <t>Petrolia Station 19</t>
  </si>
  <si>
    <t>Piercefield Station 502</t>
  </si>
  <si>
    <t>Pine Grove Station 59</t>
  </si>
  <si>
    <t>Pinebush Station 371</t>
  </si>
  <si>
    <t>Pleasant Station 664</t>
  </si>
  <si>
    <t>Pompey Station 120</t>
  </si>
  <si>
    <t>Port Leyden Station 755</t>
  </si>
  <si>
    <t>Porter Station 657</t>
  </si>
  <si>
    <t>Queensbury Station 295</t>
  </si>
  <si>
    <t>RAYMOUR &amp; FLANIGAN</t>
  </si>
  <si>
    <t>Raquette Lake Station 398</t>
  </si>
  <si>
    <t>Renaissance Drive Station 229</t>
  </si>
  <si>
    <t>Reynolds Road Station 334</t>
  </si>
  <si>
    <t>Ridge Road Station 219</t>
  </si>
  <si>
    <t>Ridge Station 142</t>
  </si>
  <si>
    <t>Riverside Station 288</t>
  </si>
  <si>
    <t>Rock Cut Station 286</t>
  </si>
  <si>
    <t>Rome Station 762</t>
  </si>
  <si>
    <t>Rosa Road Station 137</t>
  </si>
  <si>
    <t>Rotterdam Station 138</t>
  </si>
  <si>
    <t>Royal Ave Substation 2715</t>
  </si>
  <si>
    <t>S/C - Batavia</t>
  </si>
  <si>
    <t>S/C - Campion Road</t>
  </si>
  <si>
    <t>S/C - Henry Clay Blvd.</t>
  </si>
  <si>
    <t>S/C - Potsdam</t>
  </si>
  <si>
    <t>Saint Johnsville Station 335</t>
  </si>
  <si>
    <t>Salisbury Station 678</t>
  </si>
  <si>
    <t>Saratoga Station 142</t>
  </si>
  <si>
    <t>Sawyer Avenue Station</t>
  </si>
  <si>
    <t>Schenevus Station 261</t>
  </si>
  <si>
    <t>Schroon Lake Station 429</t>
  </si>
  <si>
    <t>Schuyler Station 663</t>
  </si>
  <si>
    <t>Scotia Station 255</t>
  </si>
  <si>
    <t>Seneca Terminal Station</t>
  </si>
  <si>
    <t>Sentinel Heights Station 128</t>
  </si>
  <si>
    <t>Shelby Station 76</t>
  </si>
  <si>
    <t>Sheppard Road Station 29</t>
  </si>
  <si>
    <t>Solvay Station 57</t>
  </si>
  <si>
    <t>South Dow Station</t>
  </si>
  <si>
    <t>Springfield Station 167</t>
  </si>
  <si>
    <t>Starr Road Station 334</t>
  </si>
  <si>
    <t>Station 021</t>
  </si>
  <si>
    <t>Station 022</t>
  </si>
  <si>
    <t>Station 023</t>
  </si>
  <si>
    <t>Station 024</t>
  </si>
  <si>
    <t>Station 025</t>
  </si>
  <si>
    <t>Station 026</t>
  </si>
  <si>
    <t>Station 027</t>
  </si>
  <si>
    <t>Station 028</t>
  </si>
  <si>
    <t>Station 029</t>
  </si>
  <si>
    <t>Station 030</t>
  </si>
  <si>
    <t>Station 031</t>
  </si>
  <si>
    <t>Station 032</t>
  </si>
  <si>
    <t>Station 033</t>
  </si>
  <si>
    <t>Station 034</t>
  </si>
  <si>
    <t>Station 035</t>
  </si>
  <si>
    <t>Station 036</t>
  </si>
  <si>
    <t>Station 037</t>
  </si>
  <si>
    <t>Station 038</t>
  </si>
  <si>
    <t>Station 039</t>
  </si>
  <si>
    <t>Station 040</t>
  </si>
  <si>
    <t>Station 041</t>
  </si>
  <si>
    <t>Station 043</t>
  </si>
  <si>
    <t>Station 044</t>
  </si>
  <si>
    <t>Station 045</t>
  </si>
  <si>
    <t>Station 046</t>
  </si>
  <si>
    <t>Station 047</t>
  </si>
  <si>
    <t>Station 048</t>
  </si>
  <si>
    <t>Station 049</t>
  </si>
  <si>
    <t>Station 050</t>
  </si>
  <si>
    <t>Station 051</t>
  </si>
  <si>
    <t>Station 052</t>
  </si>
  <si>
    <t>Station 053</t>
  </si>
  <si>
    <t>Station 054</t>
  </si>
  <si>
    <t>Station 055</t>
  </si>
  <si>
    <t>Station 056</t>
  </si>
  <si>
    <t>Station 057</t>
  </si>
  <si>
    <t>Station 058</t>
  </si>
  <si>
    <t>Station 059</t>
  </si>
  <si>
    <t>Station 060 - Getzville</t>
  </si>
  <si>
    <t>Station 061</t>
  </si>
  <si>
    <t>Station 063</t>
  </si>
  <si>
    <t>Station 064 - Grand Island</t>
  </si>
  <si>
    <t>Station 067</t>
  </si>
  <si>
    <t>Station 068</t>
  </si>
  <si>
    <t>Station 074</t>
  </si>
  <si>
    <t>Station 076 - Shawnee Road</t>
  </si>
  <si>
    <t>Station 077</t>
  </si>
  <si>
    <t>Station 078</t>
  </si>
  <si>
    <t>Station 079</t>
  </si>
  <si>
    <t>Station 080 - Eighth Street</t>
  </si>
  <si>
    <t>Station 081 - Beech Avenue</t>
  </si>
  <si>
    <t>Station 082 - Eleventh Street</t>
  </si>
  <si>
    <t>Station 083 - Welch Avenue</t>
  </si>
  <si>
    <t>Station 085 - Stephenson Avenue</t>
  </si>
  <si>
    <t>Station 097 - Summit Park</t>
  </si>
  <si>
    <t>Station 105 - Swann Road</t>
  </si>
  <si>
    <t>Station 121 - Clinton</t>
  </si>
  <si>
    <t>Station 122 - Tonawanda News</t>
  </si>
  <si>
    <t>Station 124 - Almeda Ave</t>
  </si>
  <si>
    <t>Station 126 - Gibson St</t>
  </si>
  <si>
    <t>Station 127 - Delaware Rd</t>
  </si>
  <si>
    <t>Station 129 - Brompton Rd</t>
  </si>
  <si>
    <t>Station 130</t>
  </si>
  <si>
    <t>Station 139 - Martin Rd</t>
  </si>
  <si>
    <t>Station 140</t>
  </si>
  <si>
    <t>Station 146 (Walden Ave)</t>
  </si>
  <si>
    <t>Station 154</t>
  </si>
  <si>
    <t>Station 160 - Summer St</t>
  </si>
  <si>
    <t>Station 161 - Short St</t>
  </si>
  <si>
    <t>Station 162</t>
  </si>
  <si>
    <t>Station 205</t>
  </si>
  <si>
    <t>Station 206 - Tonawanda Creek</t>
  </si>
  <si>
    <t>Station 207 - Slade Road</t>
  </si>
  <si>
    <t>Station 208</t>
  </si>
  <si>
    <t>Station 210 - Military Road</t>
  </si>
  <si>
    <t>Station 211 - Ayer Rd</t>
  </si>
  <si>
    <t>Station 212 - Harborfront</t>
  </si>
  <si>
    <t>Station 215 - Buffalo Avenue</t>
  </si>
  <si>
    <t>Station 2154 - MITS</t>
  </si>
  <si>
    <t>Station 224 - Sweethome Rd</t>
  </si>
  <si>
    <t>Station 3011 - Two Mile Creek</t>
  </si>
  <si>
    <t>Stiles Station 58</t>
  </si>
  <si>
    <t>Summit Station 347</t>
  </si>
  <si>
    <t>Sycaway Station 372</t>
  </si>
  <si>
    <t>Teall Avenue Station 72</t>
  </si>
  <si>
    <t>Telegraph Road Station</t>
  </si>
  <si>
    <t>Temple Station 243</t>
  </si>
  <si>
    <t>Terminal Station 651</t>
  </si>
  <si>
    <t>Thousand Islands Station 814</t>
  </si>
  <si>
    <t>Tilden Station 73</t>
  </si>
  <si>
    <t>Trinity Station 164</t>
  </si>
  <si>
    <t>Truxton Station 74</t>
  </si>
  <si>
    <t>Union Falls Station 844</t>
  </si>
  <si>
    <t>Vail Mills Station 392</t>
  </si>
  <si>
    <t>Valley Station 44</t>
  </si>
  <si>
    <t>Valley Station 594</t>
  </si>
  <si>
    <t>Veterans Hospital</t>
  </si>
  <si>
    <t>Voorhees Station 83</t>
  </si>
  <si>
    <t>Warrensburg Station 321</t>
  </si>
  <si>
    <t>Weibel Avenue Station 415</t>
  </si>
  <si>
    <t>West Albion Station 79</t>
  </si>
  <si>
    <t>West Hamlin Station 82</t>
  </si>
  <si>
    <t>West Olean Station 33</t>
  </si>
  <si>
    <t>West Seneca Storage Yard</t>
  </si>
  <si>
    <t>Westville Station 885</t>
  </si>
  <si>
    <t>Wethersfield Station 23</t>
  </si>
  <si>
    <t>Wetzel Road Station</t>
  </si>
  <si>
    <t>White Lake Station 399</t>
  </si>
  <si>
    <t>Wolf Road Station 344</t>
  </si>
  <si>
    <t>Woodard Station 233</t>
  </si>
  <si>
    <t>Woodlawn Station 188</t>
  </si>
  <si>
    <t>Yahnundasis Station 646</t>
  </si>
  <si>
    <t>Youngmann Terminal Station</t>
  </si>
  <si>
    <t>HE20</t>
  </si>
  <si>
    <t>HE21</t>
  </si>
  <si>
    <t>Black River Hydro C/O Enel - Denley-Old Generation</t>
  </si>
  <si>
    <t>Ampersand - Alder Creek Hyrdro (Kayuta)</t>
  </si>
  <si>
    <t>KEI Power Mgmt - Battenkill Hydro Inc (upper)</t>
  </si>
  <si>
    <t>KEI Power Mgmt - Battenkill Hydro Inc (middle)</t>
  </si>
  <si>
    <t>Beaver Falls #1</t>
  </si>
  <si>
    <t>Silverstreet Hydro - Burt Dam Power Company</t>
  </si>
  <si>
    <t>Dunn Paper - Cellu-Tissue Corp - Natural Dam</t>
  </si>
  <si>
    <t>Eagle Creek - Champlain Spinners - Power Co</t>
  </si>
  <si>
    <t>Chittenden Falls Hydro Power Co. Inc.</t>
  </si>
  <si>
    <t>Enel - Copenhagen Hydro - High Falls - -  845"A"</t>
  </si>
  <si>
    <t>Black River C/O Enel - Denley - New Generation</t>
  </si>
  <si>
    <t>Erie Blvd Hydropower L.P. (Hewittville)</t>
  </si>
  <si>
    <t>Finch Pruyn and Coampany, Inc.</t>
  </si>
  <si>
    <t>FortisUS Energy Corporation (Dolgeville)</t>
  </si>
  <si>
    <t>FortisUS Energy Corporation(Moose River)</t>
  </si>
  <si>
    <t>FortisUS Energy Corporation (Phil.Hydro)</t>
  </si>
  <si>
    <t>Gouverneur, Village of</t>
  </si>
  <si>
    <t>Hollingsworth &amp; Vose Company (Upper Clark's Mill)</t>
  </si>
  <si>
    <t>Chasm Hydro, LLC</t>
  </si>
  <si>
    <t>NM-1904</t>
  </si>
  <si>
    <t>NM-1903</t>
  </si>
  <si>
    <t>NM-1946</t>
  </si>
  <si>
    <t>NM-1329</t>
  </si>
  <si>
    <t>NM-1899</t>
  </si>
  <si>
    <t>NM-1900</t>
  </si>
  <si>
    <t>NM-798</t>
  </si>
  <si>
    <t>NM-1915</t>
  </si>
  <si>
    <t>NM-1964</t>
  </si>
  <si>
    <t>NM-1545</t>
  </si>
  <si>
    <t>Black River Hydro C/O Enel - Port Leyden-Kelpytown Rd</t>
  </si>
  <si>
    <t>Ampersand - Tannery Island Power Company</t>
  </si>
  <si>
    <t xml:space="preserve">Enel - Theresa Hydro - - 845 "E" </t>
  </si>
  <si>
    <t>Kings Falls Hydroelectric Project (king's Falls G.S)</t>
  </si>
  <si>
    <t>KEI Power Mgmt - Union Falls Hydropower LTD Partnership</t>
  </si>
  <si>
    <t>NM-1942</t>
  </si>
  <si>
    <t>Mohawk Valley Water Authority - Utica Water Board - Sand Road</t>
  </si>
  <si>
    <t>NM-1968</t>
  </si>
  <si>
    <t>Mohawk Valley Water Authority - Utica Water Board - Trenton Falls</t>
  </si>
  <si>
    <t>NM-1862</t>
  </si>
  <si>
    <t>EGPNA Renewable Energy Partners - Victory Mills Hydro</t>
  </si>
  <si>
    <t xml:space="preserve">Village of Saranac Lake, Inc. </t>
  </si>
  <si>
    <t xml:space="preserve">Watertown, City of (Contract Plant) </t>
  </si>
  <si>
    <t>NM-1973</t>
  </si>
  <si>
    <t>NM-1945</t>
  </si>
  <si>
    <t>Fortistar North Tonowanda, Inc.</t>
  </si>
  <si>
    <t>Albany Engineering Corp - Stuyvesant Falls Hydro</t>
  </si>
  <si>
    <t>NM-785</t>
  </si>
  <si>
    <t>Gloversville Johnstown Joint Waste water treatment Facility</t>
  </si>
  <si>
    <t>RWE CLEAN ENERGY WHOLESALE SERV</t>
  </si>
  <si>
    <t>Niagara Mohawk - WNY FC Revenue</t>
  </si>
  <si>
    <t>Gardenville Line Rebuild - Pre Eng</t>
  </si>
  <si>
    <t>Hoosick Station Rplc Exist 115kV</t>
  </si>
  <si>
    <t>Little Falls New Substation</t>
  </si>
  <si>
    <t>Terminal Station Control House</t>
  </si>
  <si>
    <t>Oswego Steam Station - 345kV Cntrl</t>
  </si>
  <si>
    <t>Golah Station-Minor Rebuild</t>
  </si>
  <si>
    <t>Brown Falls Expand Upper Yard</t>
  </si>
  <si>
    <t>Marshville Station Rplc TR1/TR2</t>
  </si>
  <si>
    <t>Knapp Storage Building</t>
  </si>
  <si>
    <t>T1590 Mortimer-Pannell 24 ACR</t>
  </si>
  <si>
    <t>T2710 Tilden - Cortland Line #18 Co</t>
  </si>
  <si>
    <t>Woodlawn Station Control House Rebu</t>
  </si>
  <si>
    <t>Grooms Road to Forts Ferry #13 CCR</t>
  </si>
  <si>
    <t>Homer Hill Station Replc 115kV Asse</t>
  </si>
  <si>
    <t>LaFayette Station Rplc Brk R915</t>
  </si>
  <si>
    <t>LighthouseHillConceptualEngineering</t>
  </si>
  <si>
    <t>Moreau CNG Injection Site Upgrade</t>
  </si>
  <si>
    <t>GRS 924-402, Delaware Replacement</t>
  </si>
  <si>
    <t>OPP Vickerman Hill</t>
  </si>
  <si>
    <t>Gas Meter Purchase Blkt- NM</t>
  </si>
  <si>
    <t>GRS 924-335 East Greenbush Take OPP</t>
  </si>
  <si>
    <t>Gas - Repl Sm Mtr NM - NYC</t>
  </si>
  <si>
    <t>GRS-924-805, Luther St Rebuild</t>
  </si>
  <si>
    <t>HCB24_Bldg2 Warehouse Rd Paving</t>
  </si>
  <si>
    <t xml:space="preserve"> -   </t>
  </si>
  <si>
    <t>Deferred Credit - Sale Tax Acc</t>
  </si>
  <si>
    <t>431/408</t>
  </si>
  <si>
    <t>Deferred Credit - Revenue Decoupling Mechanism</t>
  </si>
  <si>
    <t>Base Labor</t>
  </si>
  <si>
    <t>Consultants</t>
  </si>
  <si>
    <t>Contractors</t>
  </si>
  <si>
    <t>Employee Expenses</t>
  </si>
  <si>
    <t>Materials</t>
  </si>
  <si>
    <t>Other Employee Benefit</t>
  </si>
  <si>
    <t>Overtime</t>
  </si>
  <si>
    <t>Pension and OPEB</t>
  </si>
  <si>
    <t>Transportation</t>
  </si>
  <si>
    <t>External Interest</t>
  </si>
  <si>
    <t xml:space="preserve">-   </t>
  </si>
  <si>
    <t xml:space="preserve">The Company’s balance sheets as of December 31, 2023 and 2022 included in this annual report reflect the removal of $1.3 billion of goodwill along with an offsetting reduction to Other Paid-In Capital.  This is different from the treatment of goodwill for FERC reporting under which goodwill is included in Utility Plant and is different from the treatment of goodwill for U.S. GAAP reporting under which goodwill is reported as a separate long-term asset.  </t>
  </si>
  <si>
    <t>NIMO-Gas Net Revenue Mechanism</t>
  </si>
  <si>
    <t>Net Utility Plant - 17-E-0238</t>
  </si>
  <si>
    <t>Net Utility Plant - 17-G-0239</t>
  </si>
  <si>
    <t>182/431/804</t>
  </si>
  <si>
    <t>431/456</t>
  </si>
  <si>
    <t>182/456/908</t>
  </si>
  <si>
    <t>926/930</t>
  </si>
  <si>
    <t>407.3/407.4</t>
  </si>
  <si>
    <t>431/909/456</t>
  </si>
  <si>
    <t>593/407.3</t>
  </si>
  <si>
    <t>407.4/456</t>
  </si>
  <si>
    <t>407.3/495</t>
  </si>
  <si>
    <t>190/411.1</t>
  </si>
  <si>
    <t>431/908</t>
  </si>
  <si>
    <t>456/555</t>
  </si>
  <si>
    <t>2020 Rate Case Exp E</t>
  </si>
  <si>
    <t>2020 Rate Case Exp G</t>
  </si>
  <si>
    <t>E-SFA Program Cost</t>
  </si>
  <si>
    <t>Regulatory Tax Asset</t>
  </si>
  <si>
    <t>Storm Restoration Costs Deferred</t>
  </si>
  <si>
    <t>Gas Adjustment Clause</t>
  </si>
  <si>
    <t>Transportation Adjustment Clause Imbalance Surchare</t>
  </si>
  <si>
    <t>Medicare Act Tax Benefit Deferral</t>
  </si>
  <si>
    <t>Rate Case Exp 2020 - Electric</t>
  </si>
  <si>
    <t>Rate Case Exp 2020 - Gas</t>
  </si>
  <si>
    <t>Interim Gass EE Def</t>
  </si>
  <si>
    <t>Pension Benefits</t>
  </si>
  <si>
    <t>Postretirement benefits other than pension</t>
  </si>
  <si>
    <t>Deferral Summary Case 10-E-0050</t>
  </si>
  <si>
    <t>Excess AFUDC - Electric Plant in Service</t>
  </si>
  <si>
    <t>Net Revenue Sharing Mechanism</t>
  </si>
  <si>
    <t>Electric Plant in Service Excess AFUDC</t>
  </si>
  <si>
    <t>Pension Expense Deferred</t>
  </si>
  <si>
    <t>Incentive Return on Retirement Funding</t>
  </si>
  <si>
    <t>NYPA Residential Hydropower Benefit Reconciliation</t>
  </si>
  <si>
    <t>State Regulatory Tax Asset</t>
  </si>
  <si>
    <t>Electricity Supply Reconciliation Mechanism</t>
  </si>
  <si>
    <t>Reforming the Energy Vision Proj - Incr Cap</t>
  </si>
  <si>
    <t>Reforming the Energy Vision Demo Proj - Incr O&amp;M</t>
  </si>
  <si>
    <t>REV Demo-Distributed Generator Interconnection Prot</t>
  </si>
  <si>
    <t>LED Dist Lost Delivery Revenue Deferral</t>
  </si>
  <si>
    <t>LED Cost of Removal Deferral</t>
  </si>
  <si>
    <t>Decorative LED-Street Lighting RDM Deferral</t>
  </si>
  <si>
    <t>LED Capital Investment tracker - Elec</t>
  </si>
  <si>
    <t>Rate Case Expense 12-G-0202- Gas</t>
  </si>
  <si>
    <t>Property Tax Expense Deferral- Elec</t>
  </si>
  <si>
    <t>Merchant Function Charge (MFC) - Imbalance - Gas</t>
  </si>
  <si>
    <t>Positive Revenue Incentive</t>
  </si>
  <si>
    <t>Exogenous Event - Electric</t>
  </si>
  <si>
    <t>Exogenous Event - Gas</t>
  </si>
  <si>
    <t>254/555</t>
  </si>
  <si>
    <t>908/555</t>
  </si>
  <si>
    <t>Consultant DEI Gas</t>
  </si>
  <si>
    <t>Consultant DEI Elec</t>
  </si>
  <si>
    <t>CES Financ Backstop</t>
  </si>
  <si>
    <t>Residential EV Managed Charging</t>
  </si>
  <si>
    <t>2024 Rate Case Exp E</t>
  </si>
  <si>
    <t>2024 Rate Case Exp G</t>
  </si>
  <si>
    <t>431/555</t>
  </si>
  <si>
    <t>Smart Path Connect-CWIP Incentive</t>
  </si>
  <si>
    <t>Pulaski, New York</t>
  </si>
  <si>
    <t>HE 21</t>
  </si>
  <si>
    <t>East Pulaski Station-2MW/3MWh</t>
  </si>
  <si>
    <t>Page 300 - Line 22,25, 27 and 28 Column b</t>
  </si>
  <si>
    <t>Page 300 - Line 22,25,27 and 28 Column c</t>
  </si>
  <si>
    <t>Adjustment of $5 is immaterial rounding.</t>
  </si>
  <si>
    <t>Line 1 Column f</t>
  </si>
  <si>
    <t>Line 11 Column f</t>
  </si>
  <si>
    <t>Line 9 Column f</t>
  </si>
  <si>
    <t>Line 4 Column f</t>
  </si>
  <si>
    <t>Adjustment of ($18,061) is a reclass between Federal Other / Excise Tax prior year balance to bifurcate Federal versus State excise tax balance for 2023.</t>
  </si>
  <si>
    <t>Adjustment of $923,789 are for: (1) Tax refund check received $666,627.21; (2) Emergency Rental Assistance Program (ERAP) credits for 2023 ($483,149.23) and adjustment for 2022 $741,310.56.</t>
  </si>
  <si>
    <t>Adjustment of $18,061 is a reclass between Federal Other / Excise Tax prior year balance to bifurcate Federal versus State excise tax balance for 2023.</t>
  </si>
  <si>
    <t>Adjustments:</t>
  </si>
  <si>
    <t>Snr VP, US Policy &amp; Regulation</t>
  </si>
  <si>
    <t>Snr VP &amp; US General Counsel (Appointed 5/12/2023)</t>
  </si>
  <si>
    <t>VP Regulatory &amp; Pricing</t>
  </si>
  <si>
    <t>Group Head of Treasury and Risk &amp; Operation</t>
  </si>
  <si>
    <t>VP Operations Support</t>
  </si>
  <si>
    <t>Chief Operating Officer Electric NY/Board Director</t>
  </si>
  <si>
    <t>SVP Chief Customer Officer</t>
  </si>
  <si>
    <t>VP and US Financial Controller</t>
  </si>
  <si>
    <t>VP Clean Energy Development</t>
  </si>
  <si>
    <t>Chief Information Officer</t>
  </si>
  <si>
    <t>Brian Varga</t>
  </si>
  <si>
    <t>Vice President, Gas Asset Management</t>
  </si>
  <si>
    <t>United Way Of Central New York Inc</t>
  </si>
  <si>
    <t>Workforce Development Corporation</t>
  </si>
  <si>
    <t>Payment of debt issuance cost</t>
  </si>
  <si>
    <t>Total Other Page 121 Line 67</t>
  </si>
  <si>
    <t>Column (e).  Salary (Base Pay) - Salary paid during the year: This amount represents the salary paid for the time worked during the year at the operating company level as well as holiday pay, vacation pay, sick pay, sick/death in family, funeral leave, and personal leave pay.
Column (f).The deferred compensation  amount represents 1)  The change in the present value of pension benefits and deferred compensation, the 2) Company contribution to a SERP, which is non-qualified deferred compensation ,and 3) A long-term incentive plan under which awards of National Grid American Depositary Shares (ADSs) are granted to key employees.  The performance metrics are Value Growth and Return on Equity (ROE) which are measured over a three year performance period.  Subject to performance, any vested ADSs will be released net of tax withholdings.  Grants under the Long-Term Performance Plan ("LTPP") are generally awarded in June of each year. The amounts included above in column F are the vested award amounts for grants made in June 2023. 
Column (g).  Incentive Pay (Bonuses, etc): Incentive pay amount represents the cash value award under the National Grid Incentive Compensation plan and National Grid Goals program, the taxable value of non-deferred Awards under the programs were paid in June 2023, based upon April 2022 - March 2023 period.
Column (h).  Savings Plans: Savings Plans amount represents the company's matching contribution toward the employee's 401k plan.
Column (j).  Life Insurance Premiums: Life Insurance amount is the imputed value to the employee for the company paid premiums under a Group Term Life Insurance plan for coverage exceeding $50,000.
Column (k).  Other: This amount includes remuneration items such as imputed value of financial planning and other miscellaneous payments.
Note 1: Compensation allocated to Niagara Mohawk Power Corporation.
Note 2: Compensation included in rates.
Note 3: Salaries and other compensation represent amounts allocated under the Public Utility Holding Companies Act rules and regulations as monitored by the Federal Energy Regulatory Commission.</t>
  </si>
  <si>
    <t>Rate Case Expense Deferred - 2024</t>
  </si>
  <si>
    <t>Electric RC Expense</t>
  </si>
  <si>
    <t>Gas RC Expense</t>
  </si>
  <si>
    <t>DEI Consultant Expense Deferred (Case 22-M-0314)</t>
  </si>
  <si>
    <t>Electric DEI Expense</t>
  </si>
  <si>
    <t>Gas DEI Expense</t>
  </si>
  <si>
    <t>s(S/W)+d(D/D+P+C)(1-S/W)= 1.78%</t>
  </si>
  <si>
    <t>(1-SW)[p(P/D+P+C)+c(C/D+P+C)] = 4.41%</t>
  </si>
  <si>
    <t>Next Page is 337-A</t>
  </si>
  <si>
    <t>Page 337-A</t>
  </si>
  <si>
    <t>Rudolph Wynter*</t>
  </si>
  <si>
    <t>Development, Inc.;</t>
  </si>
  <si>
    <t>Joseph Suich</t>
  </si>
  <si>
    <t>Group Chief Ethics and Compliance Officer</t>
  </si>
  <si>
    <t>April 30, 2024</t>
  </si>
  <si>
    <t xml:space="preserve">                                                                                                                 Page 423a</t>
  </si>
  <si>
    <t>On September 13, 2021, the NYPSC issued an Order in Case 21-M-0914, for the Company to issue up to $2.3 billion of new long-term debt securities. The authorized securities will enable the Company to fund the construction of utility plant, refinance maturing and/or redeemed issues of debt, redemption of preferred stock, refinance callable debt, refinance short-term debt with long-term debt, finance the capital needs of the Company, and meet other general corporate purposes through June 30, 2024, subject to the terms of the order. In addition, NYPSC authorized the Company to issue debt to redeem approximately $29 million of preferred stock, if it is economical and in the best interest of customers.
Under the authorization, on January 10, 2022, the Company issued $400 million 10-year unsecured long-term debt with a fixed rate of 2.759%. On September 16, 2022, the Company issued $500 million 30-year unsecured long-term debt with a fixed rate of 5.78%. No additional debt was issued in calendar year 2023. On January 17, 2024, the Company issued $500 million 10-year unsecured long-term debt with a fixed rate of 5.29% and $700 million 30-year unsecured long-term debt with a fixed rate of 5.664%.</t>
  </si>
  <si>
    <t xml:space="preserve">
Federal and Regulatory Investigations into Allegations of Fraud and Bribery
On June 17, 2021, five former employees of National Grid USA Service Company, Inc. in the downstate New York facilities department were arrested on federal charges alleging fraud and bribery.  The five former employees subsequently pleaded guilty to the charges pursuant to plea agreements and have been sentenced.  NGUSA was deemed a victim of the crimes. On June 23, 2021, based on the US Attorney’s announcement, the NYPSC issued an order commencing a proceeding to examine certain programs and related capital and O&amp;M expenditures of NGUSA, and the New York Gas Companies. Over the past year and a half, National Grid has fully cooperated with the NYPSC’s inquiries regarding the alleged misconduct. National Grid does not expect this matter will have a materially adverse effect on its results of operations, financial position, or cash flows.
Energy Efficiency Programs Investigation
National Grid has concluded its internal investigation but continues to participate in regulatory proceedings in MA and RI regarding certain conduct associated with energy efficiency programs at the Company’s affiliates. At this time, it is not possible to predict the outcome of the investigation or determine the amount, if any, of any liabilities that may be incurred in connection with it by National grid and its affiliates. However, the Company does not expect this matter will have a material adverse effect on its results of operations, financial position or cash flows.
The Company is subject to various legal proceedings arising out of the ordinary course of its business. The Company does not consider any of such proceedings to be material, individually or in the aggregate, to its business or likely to result in a material adverse effect on its results of operations, financial position, or cash flows.
</t>
  </si>
  <si>
    <t xml:space="preserve">On page 219, Line 8 &amp; 17: Other Accounts - The $5,822,759 is depreciation of the common segment. It is included in line 8 and then transferred out in line 17. </t>
  </si>
  <si>
    <t>Total (Transmission)</t>
  </si>
  <si>
    <t>Total (Generations)</t>
  </si>
  <si>
    <t xml:space="preserve">On January 20, 2022, the NYPSC approved and adopted the three-year settlement through June 30, 2024 and supporting schedules for the Company’s electric and gas businesses with limited additional requirements. Pursuant to the JP2, the Company recorded the Make Whole provision with new rates effective February 1, 2022. The Make Whole provision covering the period July 2021 through January 2022 was recorded in February 2022 to ensure the Company is restored to the same financial position it would have been in had new rates gone into effect July 1, 2021. The NYPSC stated in its approval that the agreed upon electric and gas rate plans will result in sufficient mitigation of rate impacts on customers while preserving the Companies’ operational and financial stability; are consistent with the environmental, social and economic policies of the Commission and the State of New York, including CLCPA; and fall within the range of potential litigated outcomes or otherwise provide benefits to ratepayers that could not have been achieved in a fully litigated proceeding. </t>
  </si>
  <si>
    <t>Implementation of New Accounting Standards</t>
  </si>
  <si>
    <t>Regulatory Deferral</t>
  </si>
  <si>
    <t>Minor</t>
  </si>
  <si>
    <t>New York State Department of Environmental Conservation - Civil Penalty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</si>
</sst>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5" formatCode="&quot;$&quot;#,##0_);\(&quot;$&quot;#,##0\)"/>
    <numFmt numFmtId="6" formatCode="&quot;$&quot;#,##0_);[Red]\(&quot;$&quot;#,##0\)"/>
    <numFmt numFmtId="7" formatCode="&quot;$&quot;#,##0.00_);\(&quot;$&quot;#,##0.00\)"/>
    <numFmt numFmtId="41" formatCode="_(* #,##0_);_(* \(#,##0\);_(* &quot;-&quot;_);_(@_)"/>
    <numFmt numFmtId="44" formatCode="_(&quot;$&quot;* #,##0.00_);_(&quot;$&quot;* \(#,##0.00\);_(&quot;$&quot;* &quot;-&quot;??_);_(@_)"/>
    <numFmt numFmtId="43" formatCode="_(* #,##0.00_);_(* \(#,##0.00\);_(* &quot;-&quot;??_);_(@_)"/>
    <numFmt numFmtId="164" formatCode="mm/dd/yy_)"/>
    <numFmt numFmtId="165" formatCode="0_)"/>
    <numFmt numFmtId="166" formatCode="&quot;$&quot;#,##0.0000_);\(&quot;$&quot;#,##0.0000\)"/>
    <numFmt numFmtId="167" formatCode="#,##0.0000_);\(#,##0.0000\)"/>
    <numFmt numFmtId="168" formatCode="0.0000_)"/>
    <numFmt numFmtId="169" formatCode="&quot;$&quot;#,##0.000_);\(&quot;$&quot;#,##0.000\)"/>
    <numFmt numFmtId="170" formatCode="0.0_)"/>
    <numFmt numFmtId="171" formatCode="0.00_)"/>
    <numFmt numFmtId="172" formatCode="0.0%"/>
    <numFmt numFmtId="173" formatCode="#,##0.000_);\(#,##0.000\)"/>
    <numFmt numFmtId="174" formatCode="&quot;$&quot;#,##0"/>
    <numFmt numFmtId="175" formatCode="0_);\(0\)"/>
    <numFmt numFmtId="176" formatCode="[$-409]mmmm\ d\,\ yyyy;@"/>
    <numFmt numFmtId="177" formatCode="_(* #,##0_);_(* \(#,##0\);_(* &quot;-&quot;??_);_(@_)"/>
    <numFmt numFmtId="178" formatCode="mmmm\ d\,\ yyyy"/>
    <numFmt numFmtId="179" formatCode="#,##0;\(#,##0\)"/>
    <numFmt numFmtId="180" formatCode="0.0000000000"/>
    <numFmt numFmtId="181" formatCode="[$$-409]#,##0.00_);\([$$-409]#,##0.00\)"/>
    <numFmt numFmtId="182" formatCode="&quot;$&quot;\ #,##0_);[Red]\(&quot;$&quot;\ #,##0\)"/>
    <numFmt numFmtId="183" formatCode="_(&quot;$&quot;* #,##0_);_(&quot;$&quot;* \(#,##0\);_(&quot;$&quot;* &quot;-&quot;??_);_(@_)"/>
    <numFmt numFmtId="184" formatCode="mm/dd/yyyy"/>
    <numFmt numFmtId="185" formatCode="0.000%"/>
  </numFmts>
  <fonts count="110">
    <font>
      <sz val="12"/>
      <name val="Arial"/>
    </font>
    <font>
      <sz val="11"/>
      <color theme="1"/>
      <name val="Calibri"/>
      <family val="2"/>
      <scheme val="minor"/>
    </font>
    <font>
      <sz val="11"/>
      <color theme="1"/>
      <name val="Calibri"/>
      <family val="2"/>
      <scheme val="minor"/>
    </font>
    <font>
      <sz val="11"/>
      <color theme="1"/>
      <name val="Calibri"/>
      <family val="2"/>
      <scheme val="minor"/>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i/>
      <sz val="12"/>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12"/>
      <color indexed="12"/>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trike/>
      <sz val="12"/>
      <name val="Arial"/>
      <family val="2"/>
    </font>
    <font>
      <b/>
      <i/>
      <sz val="12"/>
      <name val="Arial"/>
      <family val="2"/>
    </font>
    <font>
      <b/>
      <i/>
      <sz val="12"/>
      <color indexed="8"/>
      <name val="Arial"/>
      <family val="2"/>
    </font>
    <font>
      <b/>
      <sz val="9"/>
      <color indexed="81"/>
      <name val="Tahoma"/>
      <family val="2"/>
    </font>
    <font>
      <sz val="9"/>
      <color indexed="81"/>
      <name val="Tahoma"/>
      <family val="2"/>
    </font>
    <font>
      <b/>
      <i/>
      <sz val="11"/>
      <name val="Arial"/>
      <family val="2"/>
    </font>
    <font>
      <strike/>
      <sz val="12"/>
      <color indexed="8"/>
      <name val="Arial"/>
      <family val="2"/>
    </font>
    <font>
      <sz val="12"/>
      <color theme="1"/>
      <name val="Arial"/>
      <family val="2"/>
    </font>
    <font>
      <sz val="11"/>
      <color theme="1"/>
      <name val="Arial"/>
      <family val="2"/>
    </font>
    <font>
      <sz val="12"/>
      <name val="Arial MT"/>
    </font>
    <font>
      <sz val="10"/>
      <name val="Courier"/>
      <family val="3"/>
    </font>
    <font>
      <b/>
      <sz val="12"/>
      <color rgb="FF000000"/>
      <name val="Arial"/>
      <family val="2"/>
    </font>
    <font>
      <sz val="12"/>
      <name val="Arial"/>
      <family val="2"/>
    </font>
    <font>
      <sz val="12"/>
      <name val="Arial"/>
      <family val="2"/>
    </font>
    <font>
      <sz val="11"/>
      <color indexed="8"/>
      <name val="Calibri"/>
      <family val="2"/>
    </font>
    <font>
      <b/>
      <sz val="11"/>
      <color indexed="52"/>
      <name val="Calibri"/>
      <family val="2"/>
    </font>
    <font>
      <sz val="8"/>
      <name val="Helv"/>
    </font>
    <font>
      <sz val="10"/>
      <name val="Times New Roman"/>
      <family val="1"/>
    </font>
    <font>
      <sz val="10"/>
      <name val="Helv"/>
    </font>
    <font>
      <sz val="8"/>
      <name val="Tms Rmn"/>
    </font>
    <font>
      <b/>
      <sz val="10"/>
      <color indexed="12"/>
      <name val="Arial"/>
      <family val="2"/>
    </font>
    <font>
      <sz val="10"/>
      <color indexed="10"/>
      <name val="CG Times (WN)"/>
    </font>
    <font>
      <sz val="11"/>
      <color indexed="62"/>
      <name val="Calibri"/>
      <family val="2"/>
    </font>
    <font>
      <b/>
      <sz val="14"/>
      <name val="Helv"/>
    </font>
    <font>
      <b/>
      <sz val="15"/>
      <name val="Times"/>
      <family val="1"/>
    </font>
    <font>
      <sz val="10"/>
      <color indexed="10"/>
      <name val="Times New Roman"/>
      <family val="1"/>
    </font>
    <font>
      <sz val="10"/>
      <color theme="1"/>
      <name val="Arial"/>
      <family val="2"/>
    </font>
    <font>
      <b/>
      <sz val="11"/>
      <color indexed="63"/>
      <name val="Calibri"/>
      <family val="2"/>
    </font>
    <font>
      <b/>
      <i/>
      <sz val="11"/>
      <color indexed="8"/>
      <name val="Times New Roman"/>
      <family val="1"/>
    </font>
    <font>
      <b/>
      <sz val="11"/>
      <color indexed="16"/>
      <name val="Times New Roman"/>
      <family val="1"/>
    </font>
    <font>
      <b/>
      <sz val="22"/>
      <color indexed="8"/>
      <name val="Times New Roman"/>
      <family val="1"/>
    </font>
    <font>
      <sz val="10"/>
      <color indexed="12"/>
      <name val="MS Sans Serif"/>
      <family val="2"/>
    </font>
    <font>
      <b/>
      <sz val="10"/>
      <color indexed="12"/>
      <name val="MS Sans Serif"/>
      <family val="2"/>
    </font>
    <font>
      <b/>
      <sz val="12"/>
      <name val="Times"/>
      <family val="1"/>
    </font>
    <font>
      <b/>
      <sz val="11"/>
      <color indexed="8"/>
      <name val="Calibri"/>
      <family val="2"/>
    </font>
    <font>
      <b/>
      <sz val="10"/>
      <name val="Times New Roman"/>
      <family val="1"/>
    </font>
    <font>
      <b/>
      <i/>
      <sz val="10"/>
      <name val="Arial"/>
      <family val="2"/>
    </font>
    <font>
      <b/>
      <sz val="12"/>
      <name val="Times New Roman"/>
      <family val="1"/>
    </font>
    <font>
      <sz val="11"/>
      <name val="Calibri"/>
      <family val="2"/>
    </font>
    <font>
      <b/>
      <sz val="10"/>
      <color indexed="8"/>
      <name val="Times New Roman"/>
      <family val="1"/>
    </font>
    <font>
      <sz val="10"/>
      <color indexed="8"/>
      <name val="Times New Roman"/>
      <family val="1"/>
    </font>
    <font>
      <sz val="11"/>
      <name val="Cambria"/>
      <family val="1"/>
    </font>
    <font>
      <b/>
      <u/>
      <sz val="12"/>
      <name val="Times New Roman"/>
      <family val="1"/>
    </font>
    <font>
      <sz val="12"/>
      <name val="Arial"/>
      <family val="2"/>
    </font>
    <font>
      <sz val="12"/>
      <color rgb="FFFF0000"/>
      <name val="Arial"/>
      <family val="2"/>
    </font>
    <font>
      <sz val="10"/>
      <color indexed="8"/>
      <name val="Calibri"/>
      <family val="2"/>
      <scheme val="minor"/>
    </font>
    <font>
      <b/>
      <sz val="11"/>
      <color indexed="8"/>
      <name val="Arial"/>
      <family val="2"/>
    </font>
    <font>
      <b/>
      <sz val="12"/>
      <color indexed="8"/>
      <name val="Calibri"/>
      <family val="2"/>
    </font>
    <font>
      <b/>
      <sz val="12"/>
      <color theme="1"/>
      <name val="Arial"/>
      <family val="2"/>
    </font>
    <font>
      <sz val="10"/>
      <color rgb="FFFF0000"/>
      <name val="Arial"/>
      <family val="2"/>
    </font>
    <font>
      <sz val="10"/>
      <name val="Calibri"/>
      <family val="2"/>
    </font>
    <font>
      <sz val="20"/>
      <name val="Arial"/>
      <family val="2"/>
    </font>
    <font>
      <b/>
      <sz val="12"/>
      <color rgb="FFFF0000"/>
      <name val="Arial"/>
      <family val="2"/>
    </font>
    <font>
      <sz val="12"/>
      <color indexed="8"/>
      <name val="Calibri"/>
      <family val="2"/>
      <scheme val="minor"/>
    </font>
    <font>
      <sz val="12"/>
      <color theme="0"/>
      <name val="Arial"/>
      <family val="2"/>
    </font>
    <font>
      <sz val="12"/>
      <name val="Calibri"/>
      <family val="2"/>
      <scheme val="minor"/>
    </font>
    <font>
      <sz val="11"/>
      <color rgb="FF000000"/>
      <name val="Calibri"/>
      <family val="2"/>
    </font>
    <font>
      <sz val="10"/>
      <color indexed="64"/>
      <name val="Arial"/>
      <family val="2"/>
    </font>
  </fonts>
  <fills count="43">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FFFF00"/>
        <bgColor indexed="64"/>
      </patternFill>
    </fill>
    <fill>
      <patternFill patternType="solid">
        <fgColor theme="1" tint="0.3499862666707357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5"/>
      </patternFill>
    </fill>
    <fill>
      <patternFill patternType="solid">
        <fgColor indexed="11"/>
      </patternFill>
    </fill>
    <fill>
      <patternFill patternType="solid">
        <fgColor indexed="51"/>
      </patternFill>
    </fill>
    <fill>
      <patternFill patternType="solid">
        <fgColor indexed="26"/>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s>
  <borders count="448">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bottom style="double">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right style="thin">
        <color indexed="64"/>
      </right>
      <top style="thin">
        <color indexed="8"/>
      </top>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style="thick">
        <color indexed="64"/>
      </left>
      <right style="thin">
        <color indexed="8"/>
      </right>
      <top/>
      <bottom/>
      <diagonal/>
    </border>
    <border>
      <left style="thin">
        <color indexed="64"/>
      </left>
      <right style="thin">
        <color indexed="64"/>
      </right>
      <top/>
      <bottom/>
      <diagonal/>
    </border>
    <border>
      <left style="thick">
        <color indexed="64"/>
      </left>
      <right style="thin">
        <color indexed="8"/>
      </right>
      <top/>
      <bottom style="thin">
        <color indexed="8"/>
      </bottom>
      <diagonal/>
    </border>
    <border>
      <left style="thin">
        <color indexed="64"/>
      </left>
      <right style="thin">
        <color indexed="64"/>
      </right>
      <top/>
      <bottom style="thin">
        <color indexed="8"/>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right style="thick">
        <color indexed="64"/>
      </right>
      <top style="thin">
        <color indexed="8"/>
      </top>
      <bottom/>
      <diagonal/>
    </border>
    <border>
      <left style="thin">
        <color indexed="64"/>
      </left>
      <right/>
      <top style="thin">
        <color indexed="8"/>
      </top>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top/>
      <bottom style="thick">
        <color indexed="64"/>
      </bottom>
      <diagonal/>
    </border>
    <border>
      <left style="thin">
        <color indexed="8"/>
      </left>
      <right style="thin">
        <color indexed="64"/>
      </right>
      <top style="thick">
        <color indexed="64"/>
      </top>
      <bottom/>
      <diagonal/>
    </border>
    <border>
      <left style="thin">
        <color indexed="8"/>
      </left>
      <right style="thin">
        <color indexed="64"/>
      </right>
      <top/>
      <bottom style="thin">
        <color indexed="8"/>
      </bottom>
      <diagonal/>
    </border>
    <border>
      <left style="thick">
        <color indexed="64"/>
      </left>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ck">
        <color indexed="64"/>
      </right>
      <top style="thin">
        <color indexed="64"/>
      </top>
      <bottom style="thin">
        <color indexed="8"/>
      </bottom>
      <diagonal/>
    </border>
    <border>
      <left style="thick">
        <color indexed="64"/>
      </left>
      <right/>
      <top style="thin">
        <color indexed="8"/>
      </top>
      <bottom style="thin">
        <color indexed="64"/>
      </bottom>
      <diagonal/>
    </border>
    <border>
      <left/>
      <right style="thin">
        <color indexed="64"/>
      </right>
      <top/>
      <bottom style="thin">
        <color indexed="8"/>
      </bottom>
      <diagonal/>
    </border>
    <border>
      <left style="thick">
        <color indexed="64"/>
      </left>
      <right style="thin">
        <color indexed="64"/>
      </right>
      <top style="thin">
        <color indexed="8"/>
      </top>
      <bottom style="thin">
        <color indexed="8"/>
      </bottom>
      <diagonal/>
    </border>
    <border>
      <left/>
      <right style="thin">
        <color indexed="8"/>
      </right>
      <top style="thin">
        <color indexed="8"/>
      </top>
      <bottom style="thick">
        <color indexed="64"/>
      </bottom>
      <diagonal/>
    </border>
    <border>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right style="thin">
        <color indexed="64"/>
      </right>
      <top/>
      <bottom/>
      <diagonal/>
    </border>
    <border>
      <left style="thick">
        <color indexed="64"/>
      </left>
      <right/>
      <top style="thin">
        <color indexed="64"/>
      </top>
      <bottom/>
      <diagonal/>
    </border>
    <border>
      <left style="thick">
        <color indexed="64"/>
      </left>
      <right style="thin">
        <color indexed="8"/>
      </right>
      <top/>
      <bottom style="thick">
        <color indexed="64"/>
      </bottom>
      <diagonal/>
    </border>
    <border>
      <left style="thin">
        <color indexed="8"/>
      </left>
      <right style="thin">
        <color indexed="8"/>
      </right>
      <top/>
      <bottom style="thick">
        <color indexed="64"/>
      </bottom>
      <diagonal/>
    </border>
    <border>
      <left style="thin">
        <color indexed="8"/>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64"/>
      </left>
      <right style="thick">
        <color indexed="64"/>
      </right>
      <top style="thin">
        <color indexed="8"/>
      </top>
      <bottom style="thin">
        <color indexed="64"/>
      </bottom>
      <diagonal/>
    </border>
    <border>
      <left style="thin">
        <color indexed="64"/>
      </left>
      <right style="thick">
        <color indexed="64"/>
      </right>
      <top style="thin">
        <color indexed="8"/>
      </top>
      <bottom/>
      <diagonal/>
    </border>
    <border>
      <left/>
      <right/>
      <top style="thin">
        <color indexed="64"/>
      </top>
      <bottom style="thin">
        <color indexed="64"/>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8"/>
      </top>
      <bottom style="thick">
        <color indexed="64"/>
      </bottom>
      <diagonal/>
    </border>
    <border>
      <left style="thin">
        <color indexed="64"/>
      </left>
      <right/>
      <top/>
      <bottom style="thin">
        <color indexed="8"/>
      </bottom>
      <diagonal/>
    </border>
    <border>
      <left style="thick">
        <color indexed="64"/>
      </left>
      <right style="thin">
        <color indexed="64"/>
      </right>
      <top style="thin">
        <color indexed="8"/>
      </top>
      <bottom/>
      <diagonal/>
    </border>
    <border>
      <left style="thin">
        <color indexed="64"/>
      </left>
      <right style="thin">
        <color indexed="8"/>
      </right>
      <top/>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8"/>
      </top>
      <bottom style="thin">
        <color indexed="64"/>
      </bottom>
      <diagonal/>
    </border>
    <border>
      <left style="thin">
        <color indexed="8"/>
      </left>
      <right style="thin">
        <color theme="1"/>
      </right>
      <top style="thin">
        <color indexed="8"/>
      </top>
      <bottom style="thin">
        <color indexed="8"/>
      </bottom>
      <diagonal/>
    </border>
    <border>
      <left style="thin">
        <color indexed="8"/>
      </left>
      <right style="thin">
        <color theme="1"/>
      </right>
      <top/>
      <bottom style="thin">
        <color indexed="8"/>
      </bottom>
      <diagonal/>
    </border>
    <border>
      <left/>
      <right style="thin">
        <color theme="1"/>
      </right>
      <top style="thin">
        <color indexed="8"/>
      </top>
      <bottom style="thin">
        <color indexed="8"/>
      </bottom>
      <diagonal/>
    </border>
    <border>
      <left style="thin">
        <color indexed="8"/>
      </left>
      <right style="thin">
        <color indexed="8"/>
      </right>
      <top style="thin">
        <color theme="1"/>
      </top>
      <bottom style="thin">
        <color indexed="8"/>
      </bottom>
      <diagonal/>
    </border>
    <border>
      <left/>
      <right style="thin">
        <color theme="1"/>
      </right>
      <top/>
      <bottom style="thin">
        <color indexed="8"/>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style="thin">
        <color theme="1"/>
      </right>
      <top/>
      <bottom style="thin">
        <color theme="1"/>
      </bottom>
      <diagonal/>
    </border>
    <border>
      <left/>
      <right style="medium">
        <color theme="1"/>
      </right>
      <top/>
      <bottom/>
      <diagonal/>
    </border>
    <border>
      <left style="thin">
        <color indexed="8"/>
      </left>
      <right style="thin">
        <color theme="1"/>
      </right>
      <top style="thin">
        <color indexed="8"/>
      </top>
      <bottom/>
      <diagonal/>
    </border>
    <border>
      <left style="thin">
        <color indexed="8"/>
      </left>
      <right style="thin">
        <color theme="1"/>
      </right>
      <top/>
      <bottom/>
      <diagonal/>
    </border>
    <border>
      <left/>
      <right style="thin">
        <color theme="1"/>
      </right>
      <top/>
      <bottom/>
      <diagonal/>
    </border>
    <border>
      <left/>
      <right/>
      <top/>
      <bottom style="thin">
        <color theme="1"/>
      </bottom>
      <diagonal/>
    </border>
    <border>
      <left style="thin">
        <color indexed="8"/>
      </left>
      <right/>
      <top style="thin">
        <color indexed="8"/>
      </top>
      <bottom style="thin">
        <color theme="1"/>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top style="thin">
        <color indexed="8"/>
      </top>
      <bottom style="thin">
        <color theme="1"/>
      </bottom>
      <diagonal/>
    </border>
    <border>
      <left/>
      <right style="medium">
        <color indexed="8"/>
      </right>
      <top style="thin">
        <color indexed="8"/>
      </top>
      <bottom style="thin">
        <color theme="1"/>
      </bottom>
      <diagonal/>
    </border>
    <border>
      <left style="medium">
        <color indexed="8"/>
      </left>
      <right style="medium">
        <color indexed="8"/>
      </right>
      <top style="thin">
        <color indexed="8"/>
      </top>
      <bottom style="thin">
        <color theme="1"/>
      </bottom>
      <diagonal/>
    </border>
    <border>
      <left style="thin">
        <color indexed="8"/>
      </left>
      <right style="medium">
        <color theme="1"/>
      </right>
      <top style="thin">
        <color indexed="8"/>
      </top>
      <bottom style="thin">
        <color indexed="8"/>
      </bottom>
      <diagonal/>
    </border>
    <border>
      <left style="thin">
        <color indexed="8"/>
      </left>
      <right style="medium">
        <color theme="1"/>
      </right>
      <top/>
      <bottom style="thin">
        <color indexed="8"/>
      </bottom>
      <diagonal/>
    </border>
    <border>
      <left/>
      <right style="medium">
        <color theme="1"/>
      </right>
      <top style="medium">
        <color indexed="8"/>
      </top>
      <bottom/>
      <diagonal/>
    </border>
    <border>
      <left style="thin">
        <color indexed="8"/>
      </left>
      <right style="medium">
        <color theme="1"/>
      </right>
      <top style="medium">
        <color indexed="8"/>
      </top>
      <bottom/>
      <diagonal/>
    </border>
    <border>
      <left style="thin">
        <color indexed="8"/>
      </left>
      <right style="medium">
        <color theme="1"/>
      </right>
      <top/>
      <bottom/>
      <diagonal/>
    </border>
    <border>
      <left/>
      <right style="medium">
        <color theme="1"/>
      </right>
      <top/>
      <bottom style="thin">
        <color indexed="8"/>
      </bottom>
      <diagonal/>
    </border>
    <border>
      <left/>
      <right style="medium">
        <color theme="1"/>
      </right>
      <top style="thin">
        <color indexed="8"/>
      </top>
      <bottom/>
      <diagonal/>
    </border>
    <border>
      <left/>
      <right style="medium">
        <color theme="1"/>
      </right>
      <top/>
      <bottom style="medium">
        <color indexed="8"/>
      </bottom>
      <diagonal/>
    </border>
    <border>
      <left style="medium">
        <color indexed="8"/>
      </left>
      <right style="thick">
        <color indexed="64"/>
      </right>
      <top style="thin">
        <color indexed="8"/>
      </top>
      <bottom style="thin">
        <color indexed="8"/>
      </bottom>
      <diagonal/>
    </border>
    <border>
      <left style="medium">
        <color theme="1"/>
      </left>
      <right/>
      <top style="thin">
        <color indexed="8"/>
      </top>
      <bottom/>
      <diagonal/>
    </border>
    <border>
      <left style="medium">
        <color theme="1"/>
      </left>
      <right/>
      <top/>
      <bottom/>
      <diagonal/>
    </border>
    <border>
      <left style="medium">
        <color theme="1"/>
      </left>
      <right/>
      <top/>
      <bottom style="thin">
        <color indexed="8"/>
      </bottom>
      <diagonal/>
    </border>
    <border>
      <left style="medium">
        <color theme="1"/>
      </left>
      <right/>
      <top style="thin">
        <color indexed="8"/>
      </top>
      <bottom style="thin">
        <color indexed="8"/>
      </bottom>
      <diagonal/>
    </border>
    <border>
      <left style="thin">
        <color indexed="8"/>
      </left>
      <right style="thin">
        <color indexed="8"/>
      </right>
      <top style="thin">
        <color indexed="8"/>
      </top>
      <bottom style="thin">
        <color theme="1"/>
      </bottom>
      <diagonal/>
    </border>
    <border>
      <left style="medium">
        <color indexed="8"/>
      </left>
      <right style="medium">
        <color theme="1"/>
      </right>
      <top style="thin">
        <color theme="1"/>
      </top>
      <bottom style="medium">
        <color indexed="8"/>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indexed="8"/>
      </right>
      <top style="thin">
        <color theme="1"/>
      </top>
      <bottom style="medium">
        <color theme="1"/>
      </bottom>
      <diagonal/>
    </border>
    <border>
      <left/>
      <right style="medium">
        <color theme="1"/>
      </right>
      <top style="thin">
        <color theme="1"/>
      </top>
      <bottom style="medium">
        <color theme="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12"/>
      </left>
      <right style="double">
        <color indexed="12"/>
      </right>
      <top style="double">
        <color indexed="12"/>
      </top>
      <bottom style="dotted">
        <color indexed="12"/>
      </bottom>
      <diagonal/>
    </border>
    <border>
      <left style="thick">
        <color indexed="12"/>
      </left>
      <right style="thick">
        <color indexed="12"/>
      </right>
      <top style="thick">
        <color indexed="12"/>
      </top>
      <bottom/>
      <diagonal/>
    </border>
    <border>
      <left/>
      <right/>
      <top style="thin">
        <color indexed="62"/>
      </top>
      <bottom style="double">
        <color indexed="62"/>
      </bottom>
      <diagonal/>
    </border>
    <border>
      <left/>
      <right/>
      <top style="thin">
        <color indexed="64"/>
      </top>
      <bottom style="double">
        <color indexed="64"/>
      </bottom>
      <diagonal/>
    </border>
    <border>
      <left style="thin">
        <color indexed="64"/>
      </left>
      <right style="thin">
        <color indexed="64"/>
      </right>
      <top style="thin">
        <color indexed="64"/>
      </top>
      <bottom style="hair">
        <color indexed="62"/>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theme="1"/>
      </left>
      <right/>
      <top/>
      <bottom/>
      <diagonal/>
    </border>
    <border>
      <left style="thick">
        <color indexed="8"/>
      </left>
      <right style="medium">
        <color indexed="8"/>
      </right>
      <top/>
      <bottom style="medium">
        <color indexed="8"/>
      </bottom>
      <diagonal/>
    </border>
    <border>
      <left/>
      <right/>
      <top style="thin">
        <color theme="1"/>
      </top>
      <bottom style="thin">
        <color theme="1"/>
      </bottom>
      <diagonal/>
    </border>
    <border>
      <left/>
      <right/>
      <top style="thin">
        <color theme="1"/>
      </top>
      <bottom/>
      <diagonal/>
    </border>
    <border>
      <left/>
      <right/>
      <top/>
      <bottom style="medium">
        <color theme="1"/>
      </bottom>
      <diagonal/>
    </border>
    <border>
      <left style="thin">
        <color theme="1"/>
      </left>
      <right style="thin">
        <color theme="1"/>
      </right>
      <top/>
      <bottom/>
      <diagonal/>
    </border>
    <border>
      <left/>
      <right style="medium">
        <color indexed="8"/>
      </right>
      <top/>
      <bottom style="medium">
        <color theme="1"/>
      </bottom>
      <diagonal/>
    </border>
    <border>
      <left style="medium">
        <color indexed="8"/>
      </left>
      <right style="medium">
        <color indexed="8"/>
      </right>
      <top/>
      <bottom style="medium">
        <color theme="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top style="hair">
        <color indexed="8"/>
      </top>
      <bottom style="medium">
        <color indexed="8"/>
      </bottom>
      <diagonal/>
    </border>
    <border>
      <left style="medium">
        <color indexed="64"/>
      </left>
      <right/>
      <top/>
      <bottom/>
      <diagonal/>
    </border>
    <border>
      <left style="medium">
        <color indexed="64"/>
      </left>
      <right/>
      <top/>
      <bottom style="thin">
        <color indexed="8"/>
      </bottom>
      <diagonal/>
    </border>
    <border>
      <left/>
      <right style="medium">
        <color indexed="64"/>
      </right>
      <top/>
      <bottom style="thin">
        <color indexed="8"/>
      </bottom>
      <diagonal/>
    </border>
    <border>
      <left/>
      <right style="medium">
        <color indexed="64"/>
      </right>
      <top style="thin">
        <color indexed="8"/>
      </top>
      <bottom/>
      <diagonal/>
    </border>
    <border>
      <left style="medium">
        <color indexed="64"/>
      </left>
      <right/>
      <top style="thin">
        <color indexed="8"/>
      </top>
      <bottom/>
      <diagonal/>
    </border>
    <border>
      <left style="thin">
        <color indexed="8"/>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thin">
        <color indexed="8"/>
      </left>
      <right style="medium">
        <color indexed="64"/>
      </right>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8"/>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8"/>
      </left>
      <right style="thin">
        <color indexed="8"/>
      </right>
      <top style="medium">
        <color indexed="64"/>
      </top>
      <bottom/>
      <diagonal/>
    </border>
    <border>
      <left style="medium">
        <color indexed="64"/>
      </left>
      <right style="thin">
        <color indexed="8"/>
      </right>
      <top style="thin">
        <color indexed="64"/>
      </top>
      <bottom/>
      <diagonal/>
    </border>
    <border>
      <left style="medium">
        <color indexed="64"/>
      </left>
      <right style="thin">
        <color indexed="8"/>
      </right>
      <top/>
      <bottom/>
      <diagonal/>
    </border>
    <border>
      <left style="medium">
        <color indexed="64"/>
      </left>
      <right style="thin">
        <color indexed="8"/>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64"/>
      </right>
      <top style="thin">
        <color indexed="8"/>
      </top>
      <bottom style="medium">
        <color indexed="64"/>
      </bottom>
      <diagonal/>
    </border>
    <border>
      <left style="thin">
        <color indexed="64"/>
      </left>
      <right style="thin">
        <color indexed="8"/>
      </right>
      <top style="thin">
        <color indexed="8"/>
      </top>
      <bottom style="medium">
        <color indexed="64"/>
      </bottom>
      <diagonal/>
    </border>
    <border>
      <left style="thin">
        <color indexed="8"/>
      </left>
      <right/>
      <top/>
      <bottom style="medium">
        <color indexed="64"/>
      </bottom>
      <diagonal/>
    </border>
    <border>
      <left style="thin">
        <color theme="1"/>
      </left>
      <right style="medium">
        <color indexed="64"/>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thin">
        <color indexed="8"/>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auto="1"/>
      </top>
      <bottom/>
      <diagonal/>
    </border>
    <border>
      <left style="medium">
        <color indexed="64"/>
      </left>
      <right/>
      <top style="medium">
        <color indexed="8"/>
      </top>
      <bottom/>
      <diagonal/>
    </border>
    <border>
      <left style="medium">
        <color indexed="64"/>
      </left>
      <right style="thin">
        <color indexed="8"/>
      </right>
      <top style="thin">
        <color indexed="8"/>
      </top>
      <bottom/>
      <diagonal/>
    </border>
    <border>
      <left style="medium">
        <color indexed="64"/>
      </left>
      <right style="thin">
        <color indexed="64"/>
      </right>
      <top style="thin">
        <color indexed="64"/>
      </top>
      <bottom style="thin">
        <color indexed="64"/>
      </bottom>
      <diagonal/>
    </border>
    <border>
      <left style="medium">
        <color indexed="8"/>
      </left>
      <right/>
      <top style="medium">
        <color indexed="8"/>
      </top>
      <bottom/>
      <diagonal/>
    </border>
    <border>
      <left style="medium">
        <color indexed="64"/>
      </left>
      <right style="thin">
        <color indexed="8"/>
      </right>
      <top style="medium">
        <color indexed="64"/>
      </top>
      <bottom/>
      <diagonal/>
    </border>
    <border>
      <left/>
      <right/>
      <top style="medium">
        <color indexed="64"/>
      </top>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medium">
        <color indexed="64"/>
      </left>
      <right style="thick">
        <color indexed="64"/>
      </right>
      <top style="thin">
        <color indexed="8"/>
      </top>
      <bottom style="thin">
        <color indexed="8"/>
      </bottom>
      <diagonal/>
    </border>
    <border>
      <left style="thin">
        <color indexed="8"/>
      </left>
      <right/>
      <top style="medium">
        <color indexed="8"/>
      </top>
      <bottom/>
      <diagonal/>
    </border>
    <border>
      <left style="medium">
        <color indexed="64"/>
      </left>
      <right style="thin">
        <color indexed="8"/>
      </right>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bottom style="thin">
        <color indexed="64"/>
      </bottom>
      <diagonal/>
    </border>
    <border>
      <left/>
      <right/>
      <top style="medium">
        <color indexed="8"/>
      </top>
      <bottom/>
      <diagonal/>
    </border>
    <border>
      <left style="medium">
        <color indexed="64"/>
      </left>
      <right/>
      <top/>
      <bottom style="thin">
        <color theme="1"/>
      </bottom>
      <diagonal/>
    </border>
    <border>
      <left style="thin">
        <color theme="1"/>
      </left>
      <right style="medium">
        <color indexed="64"/>
      </right>
      <top style="thin">
        <color indexed="8"/>
      </top>
      <bottom style="thin">
        <color indexed="8"/>
      </bottom>
      <diagonal/>
    </border>
    <border>
      <left style="medium">
        <color indexed="64"/>
      </left>
      <right style="thin">
        <color theme="1"/>
      </right>
      <top style="thin">
        <color indexed="8"/>
      </top>
      <bottom style="thin">
        <color indexed="8"/>
      </bottom>
      <diagonal/>
    </border>
    <border>
      <left/>
      <right style="thin">
        <color indexed="8"/>
      </right>
      <top style="thin">
        <color indexed="8"/>
      </top>
      <bottom style="medium">
        <color indexed="64"/>
      </bottom>
      <diagonal/>
    </border>
    <border>
      <left style="thin">
        <color indexed="8"/>
      </left>
      <right style="thin">
        <color theme="1"/>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8"/>
      </left>
      <right style="medium">
        <color indexed="64"/>
      </right>
      <top style="thin">
        <color indexed="8"/>
      </top>
      <bottom style="thin">
        <color indexed="8"/>
      </bottom>
      <diagonal/>
    </border>
    <border>
      <left/>
      <right/>
      <top style="thin">
        <color indexed="8"/>
      </top>
      <bottom style="medium">
        <color indexed="64"/>
      </bottom>
      <diagonal/>
    </border>
    <border>
      <left style="thin">
        <color indexed="8"/>
      </left>
      <right style="thin">
        <color indexed="8"/>
      </right>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64"/>
      </top>
      <bottom style="double">
        <color indexed="64"/>
      </bottom>
      <diagonal/>
    </border>
    <border>
      <left style="thin">
        <color indexed="8"/>
      </left>
      <right style="medium">
        <color indexed="64"/>
      </right>
      <top/>
      <bottom style="thin">
        <color theme="1"/>
      </bottom>
      <diagonal/>
    </border>
    <border>
      <left style="medium">
        <color indexed="64"/>
      </left>
      <right style="medium">
        <color indexed="64"/>
      </right>
      <top style="thin">
        <color indexed="8"/>
      </top>
      <bottom/>
      <diagonal/>
    </border>
    <border>
      <left style="medium">
        <color indexed="8"/>
      </left>
      <right style="medium">
        <color indexed="64"/>
      </right>
      <top style="thin">
        <color indexed="8"/>
      </top>
      <bottom/>
      <diagonal/>
    </border>
    <border>
      <left style="medium">
        <color indexed="8"/>
      </left>
      <right style="medium">
        <color indexed="64"/>
      </right>
      <top/>
      <bottom/>
      <diagonal/>
    </border>
    <border>
      <left style="medium">
        <color indexed="8"/>
      </left>
      <right style="medium">
        <color indexed="64"/>
      </right>
      <top/>
      <bottom style="medium">
        <color indexed="64"/>
      </bottom>
      <diagonal/>
    </border>
    <border>
      <left style="medium">
        <color indexed="64"/>
      </left>
      <right style="medium">
        <color indexed="8"/>
      </right>
      <top/>
      <bottom style="thin">
        <color indexed="8"/>
      </bottom>
      <diagonal/>
    </border>
    <border>
      <left style="thin">
        <color theme="1"/>
      </left>
      <right style="medium">
        <color indexed="64"/>
      </right>
      <top/>
      <bottom style="thin">
        <color theme="1"/>
      </bottom>
      <diagonal/>
    </border>
    <border>
      <left/>
      <right style="medium">
        <color indexed="64"/>
      </right>
      <top style="thin">
        <color theme="1"/>
      </top>
      <bottom style="thin">
        <color theme="1"/>
      </bottom>
      <diagonal/>
    </border>
    <border>
      <left style="thin">
        <color theme="1"/>
      </left>
      <right style="medium">
        <color indexed="64"/>
      </right>
      <top style="thin">
        <color theme="1"/>
      </top>
      <bottom/>
      <diagonal/>
    </border>
    <border>
      <left style="thin">
        <color theme="1"/>
      </left>
      <right style="medium">
        <color indexed="64"/>
      </right>
      <top style="thin">
        <color theme="1"/>
      </top>
      <bottom style="thin">
        <color theme="1"/>
      </bottom>
      <diagonal/>
    </border>
    <border>
      <left/>
      <right style="medium">
        <color indexed="64"/>
      </right>
      <top/>
      <bottom style="thin">
        <color theme="1"/>
      </bottom>
      <diagonal/>
    </border>
    <border>
      <left style="thin">
        <color indexed="8"/>
      </left>
      <right style="medium">
        <color indexed="64"/>
      </right>
      <top style="thin">
        <color theme="1"/>
      </top>
      <bottom style="thin">
        <color indexed="8"/>
      </bottom>
      <diagonal/>
    </border>
    <border>
      <left/>
      <right style="thin">
        <color theme="1"/>
      </right>
      <top/>
      <bottom style="medium">
        <color indexed="64"/>
      </bottom>
      <diagonal/>
    </border>
    <border>
      <left style="medium">
        <color indexed="64"/>
      </left>
      <right/>
      <top/>
      <bottom style="medium">
        <color indexed="8"/>
      </bottom>
      <diagonal/>
    </border>
    <border>
      <left/>
      <right style="medium">
        <color indexed="64"/>
      </right>
      <top style="medium">
        <color indexed="8"/>
      </top>
      <bottom/>
      <diagonal/>
    </border>
    <border>
      <left style="thin">
        <color indexed="8"/>
      </left>
      <right style="medium">
        <color indexed="64"/>
      </right>
      <top style="thin">
        <color indexed="8"/>
      </top>
      <bottom style="double">
        <color indexed="8"/>
      </bottom>
      <diagonal/>
    </border>
    <border>
      <left style="medium">
        <color indexed="8"/>
      </left>
      <right/>
      <top style="medium">
        <color indexed="64"/>
      </top>
      <bottom/>
      <diagonal/>
    </border>
    <border>
      <left/>
      <right style="medium">
        <color indexed="64"/>
      </right>
      <top style="medium">
        <color indexed="8"/>
      </top>
      <bottom style="medium">
        <color indexed="8"/>
      </bottom>
      <diagonal/>
    </border>
    <border>
      <left/>
      <right style="thin">
        <color indexed="8"/>
      </right>
      <top style="medium">
        <color indexed="8"/>
      </top>
      <bottom/>
      <diagonal/>
    </border>
    <border>
      <left style="medium">
        <color auto="1"/>
      </left>
      <right/>
      <top/>
      <bottom/>
      <diagonal/>
    </border>
    <border>
      <left style="medium">
        <color auto="1"/>
      </left>
      <right/>
      <top/>
      <bottom style="thin">
        <color indexed="8"/>
      </bottom>
      <diagonal/>
    </border>
    <border>
      <left style="medium">
        <color auto="1"/>
      </left>
      <right style="thin">
        <color indexed="8"/>
      </right>
      <top/>
      <bottom/>
      <diagonal/>
    </border>
    <border>
      <left style="medium">
        <color auto="1"/>
      </left>
      <right style="thin">
        <color indexed="8"/>
      </right>
      <top/>
      <bottom style="thin">
        <color indexed="8"/>
      </bottom>
      <diagonal/>
    </border>
    <border>
      <left/>
      <right style="medium">
        <color auto="1"/>
      </right>
      <top/>
      <bottom style="medium">
        <color indexed="8"/>
      </bottom>
      <diagonal/>
    </border>
    <border>
      <left style="medium">
        <color auto="1"/>
      </left>
      <right style="medium">
        <color auto="1"/>
      </right>
      <top/>
      <bottom/>
      <diagonal/>
    </border>
    <border>
      <left/>
      <right style="medium">
        <color indexed="8"/>
      </right>
      <top style="medium">
        <color indexed="8"/>
      </top>
      <bottom/>
      <diagonal/>
    </border>
    <border>
      <left style="medium">
        <color indexed="8"/>
      </left>
      <right style="thin">
        <color theme="1"/>
      </right>
      <top style="thin">
        <color theme="1"/>
      </top>
      <bottom style="medium">
        <color theme="1"/>
      </bottom>
      <diagonal/>
    </border>
    <border>
      <left/>
      <right style="thin">
        <color indexed="8"/>
      </right>
      <top style="thin">
        <color indexed="8"/>
      </top>
      <bottom style="thin">
        <color indexed="64"/>
      </bottom>
      <diagonal/>
    </border>
    <border>
      <left style="thin">
        <color indexed="8"/>
      </left>
      <right style="thin">
        <color indexed="64"/>
      </right>
      <top/>
      <bottom style="medium">
        <color indexed="64"/>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top style="medium">
        <color auto="1"/>
      </top>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style="thin">
        <color indexed="8"/>
      </top>
      <bottom style="medium">
        <color indexed="64"/>
      </bottom>
      <diagonal/>
    </border>
    <border>
      <left style="medium">
        <color indexed="8"/>
      </left>
      <right style="thin">
        <color indexed="8"/>
      </right>
      <top/>
      <bottom style="medium">
        <color indexed="8"/>
      </bottom>
      <diagonal/>
    </border>
    <border>
      <left style="thin">
        <color indexed="8"/>
      </left>
      <right style="medium">
        <color indexed="8"/>
      </right>
      <top/>
      <bottom style="medium">
        <color indexed="8"/>
      </bottom>
      <diagonal/>
    </border>
    <border>
      <left/>
      <right/>
      <top/>
      <bottom style="medium">
        <color indexed="64"/>
      </bottom>
      <diagonal/>
    </border>
    <border>
      <left/>
      <right style="medium">
        <color auto="1"/>
      </right>
      <top style="double">
        <color indexed="8"/>
      </top>
      <bottom style="thin">
        <color indexed="8"/>
      </bottom>
      <diagonal/>
    </border>
    <border>
      <left style="thin">
        <color indexed="64"/>
      </left>
      <right style="medium">
        <color indexed="64"/>
      </right>
      <top/>
      <bottom style="thin">
        <color indexed="8"/>
      </bottom>
      <diagonal/>
    </border>
    <border>
      <left style="medium">
        <color indexed="8"/>
      </left>
      <right style="thin">
        <color indexed="8"/>
      </right>
      <top/>
      <bottom style="thin">
        <color indexed="8"/>
      </bottom>
      <diagonal/>
    </border>
    <border>
      <left/>
      <right style="medium">
        <color indexed="8"/>
      </right>
      <top/>
      <bottom/>
      <diagonal/>
    </border>
    <border>
      <left style="thin">
        <color indexed="64"/>
      </left>
      <right/>
      <top/>
      <bottom style="thin">
        <color indexed="64"/>
      </bottom>
      <diagonal/>
    </border>
    <border>
      <left/>
      <right style="medium">
        <color indexed="64"/>
      </right>
      <top/>
      <bottom/>
      <diagonal/>
    </border>
    <border>
      <left style="medium">
        <color indexed="8"/>
      </left>
      <right style="medium">
        <color indexed="8"/>
      </right>
      <top/>
      <bottom/>
      <diagonal/>
    </border>
    <border>
      <left style="medium">
        <color indexed="64"/>
      </left>
      <right/>
      <top/>
      <bottom style="thin">
        <color indexed="8"/>
      </bottom>
      <diagonal/>
    </border>
    <border>
      <left/>
      <right/>
      <top style="thin">
        <color indexed="8"/>
      </top>
      <bottom/>
      <diagonal/>
    </border>
    <border>
      <left/>
      <right style="thin">
        <color indexed="8"/>
      </right>
      <top style="thin">
        <color indexed="8"/>
      </top>
      <bottom/>
      <diagonal/>
    </border>
    <border>
      <left style="medium">
        <color indexed="8"/>
      </left>
      <right/>
      <top/>
      <bottom/>
      <diagonal/>
    </border>
    <border>
      <left style="thin">
        <color indexed="8"/>
      </left>
      <right style="thin">
        <color indexed="8"/>
      </right>
      <top style="thin">
        <color indexed="8"/>
      </top>
      <bottom style="thin">
        <color indexed="8"/>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8"/>
      </right>
      <top style="thin">
        <color indexed="64"/>
      </top>
      <bottom/>
      <diagonal/>
    </border>
    <border>
      <left style="medium">
        <color indexed="8"/>
      </left>
      <right/>
      <top/>
      <bottom style="medium">
        <color indexed="64"/>
      </bottom>
      <diagonal/>
    </border>
    <border>
      <left style="medium">
        <color indexed="64"/>
      </left>
      <right style="medium">
        <color indexed="8"/>
      </right>
      <top style="medium">
        <color indexed="8"/>
      </top>
      <bottom/>
      <diagonal/>
    </border>
    <border>
      <left style="medium">
        <color indexed="64"/>
      </left>
      <right style="medium">
        <color indexed="8"/>
      </right>
      <top/>
      <bottom/>
      <diagonal/>
    </border>
    <border>
      <left style="medium">
        <color indexed="64"/>
      </left>
      <right style="medium">
        <color indexed="8"/>
      </right>
      <top/>
      <bottom style="medium">
        <color indexed="8"/>
      </bottom>
      <diagonal/>
    </border>
    <border>
      <left/>
      <right style="medium">
        <color indexed="64"/>
      </right>
      <top/>
      <bottom style="medium">
        <color indexed="8"/>
      </bottom>
      <diagonal/>
    </border>
    <border>
      <left style="medium">
        <color indexed="64"/>
      </left>
      <right style="medium">
        <color indexed="8"/>
      </right>
      <top/>
      <bottom style="medium">
        <color indexed="64"/>
      </bottom>
      <diagonal/>
    </border>
    <border>
      <left/>
      <right style="medium">
        <color indexed="8"/>
      </right>
      <top/>
      <bottom style="medium">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8"/>
      </left>
      <right style="medium">
        <color indexed="64"/>
      </right>
      <top/>
      <bottom style="medium">
        <color indexed="8"/>
      </bottom>
      <diagonal/>
    </border>
    <border>
      <left style="medium">
        <color indexed="8"/>
      </left>
      <right style="medium">
        <color indexed="64"/>
      </right>
      <top style="thin">
        <color indexed="8"/>
      </top>
      <bottom style="medium">
        <color indexed="8"/>
      </bottom>
      <diagonal/>
    </border>
    <border>
      <left style="medium">
        <color indexed="64"/>
      </left>
      <right style="thin">
        <color indexed="8"/>
      </right>
      <top style="medium">
        <color indexed="64"/>
      </top>
      <bottom style="thin">
        <color indexed="8"/>
      </bottom>
      <diagonal/>
    </border>
    <border>
      <left/>
      <right/>
      <top style="medium">
        <color indexed="64"/>
      </top>
      <bottom style="thin">
        <color indexed="8"/>
      </bottom>
      <diagonal/>
    </border>
    <border>
      <left style="medium">
        <color indexed="64"/>
      </left>
      <right style="thin">
        <color indexed="8"/>
      </right>
      <top/>
      <bottom style="medium">
        <color indexed="8"/>
      </bottom>
      <diagonal/>
    </border>
    <border>
      <left/>
      <right style="thin">
        <color indexed="8"/>
      </right>
      <top style="medium">
        <color indexed="64"/>
      </top>
      <bottom style="thin">
        <color indexed="8"/>
      </bottom>
      <diagonal/>
    </border>
    <border>
      <left style="medium">
        <color indexed="64"/>
      </left>
      <right style="thin">
        <color indexed="8"/>
      </right>
      <top/>
      <bottom style="thin">
        <color indexed="8"/>
      </bottom>
      <diagonal/>
    </border>
    <border>
      <left style="medium">
        <color indexed="8"/>
      </left>
      <right style="medium">
        <color indexed="64"/>
      </right>
      <top/>
      <bottom style="thin">
        <color indexed="8"/>
      </bottom>
      <diagonal/>
    </border>
    <border>
      <left style="medium">
        <color indexed="8"/>
      </left>
      <right style="medium">
        <color indexed="64"/>
      </right>
      <top style="medium">
        <color indexed="8"/>
      </top>
      <bottom/>
      <diagonal/>
    </border>
    <border>
      <left style="thin">
        <color indexed="8"/>
      </left>
      <right style="medium">
        <color indexed="64"/>
      </right>
      <top style="thin">
        <color indexed="8"/>
      </top>
      <bottom style="medium">
        <color indexed="8"/>
      </bottom>
      <diagonal/>
    </border>
    <border>
      <left style="medium">
        <color indexed="64"/>
      </left>
      <right/>
      <top style="medium">
        <color indexed="8"/>
      </top>
      <bottom style="medium">
        <color indexed="64"/>
      </bottom>
      <diagonal/>
    </border>
    <border>
      <left/>
      <right/>
      <top style="medium">
        <color indexed="8"/>
      </top>
      <bottom style="medium">
        <color indexed="64"/>
      </bottom>
      <diagonal/>
    </border>
    <border>
      <left/>
      <right style="medium">
        <color indexed="64"/>
      </right>
      <top style="medium">
        <color indexed="8"/>
      </top>
      <bottom style="medium">
        <color indexed="64"/>
      </bottom>
      <diagonal/>
    </border>
    <border>
      <left style="thin">
        <color indexed="8"/>
      </left>
      <right style="thin">
        <color indexed="8"/>
      </right>
      <top style="medium">
        <color indexed="64"/>
      </top>
      <bottom style="thin">
        <color indexed="8"/>
      </bottom>
      <diagonal/>
    </border>
    <border>
      <left style="medium">
        <color indexed="64"/>
      </left>
      <right/>
      <top style="thin">
        <color indexed="8"/>
      </top>
      <bottom style="thin">
        <color indexed="64"/>
      </bottom>
      <diagonal/>
    </border>
    <border>
      <left style="thin">
        <color theme="1"/>
      </left>
      <right style="medium">
        <color indexed="64"/>
      </right>
      <top/>
      <bottom style="thin">
        <color indexed="8"/>
      </bottom>
      <diagonal/>
    </border>
    <border>
      <left style="thin">
        <color theme="1"/>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8"/>
      </right>
      <top/>
      <bottom style="medium">
        <color indexed="8"/>
      </bottom>
      <diagonal/>
    </border>
    <border>
      <left style="thin">
        <color indexed="64"/>
      </left>
      <right style="thin">
        <color indexed="64"/>
      </right>
      <top/>
      <bottom style="medium">
        <color indexed="8"/>
      </bottom>
      <diagonal/>
    </border>
    <border>
      <left style="thin">
        <color indexed="64"/>
      </left>
      <right style="thin">
        <color indexed="64"/>
      </right>
      <top style="medium">
        <color indexed="8"/>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8"/>
      </top>
      <bottom style="medium">
        <color indexed="64"/>
      </bottom>
      <diagonal/>
    </border>
    <border>
      <left/>
      <right/>
      <top style="medium">
        <color indexed="64"/>
      </top>
      <bottom style="medium">
        <color indexed="8"/>
      </bottom>
      <diagonal/>
    </border>
    <border>
      <left/>
      <right style="medium">
        <color indexed="64"/>
      </right>
      <top style="medium">
        <color indexed="64"/>
      </top>
      <bottom style="medium">
        <color indexed="8"/>
      </bottom>
      <diagonal/>
    </border>
    <border>
      <left/>
      <right style="medium">
        <color indexed="64"/>
      </right>
      <top style="thin">
        <color indexed="8"/>
      </top>
      <bottom style="medium">
        <color indexed="8"/>
      </bottom>
      <diagonal/>
    </border>
    <border>
      <left style="medium">
        <color indexed="64"/>
      </left>
      <right/>
      <top style="medium">
        <color indexed="64"/>
      </top>
      <bottom style="medium">
        <color indexed="8"/>
      </bottom>
      <diagonal/>
    </border>
    <border>
      <left style="thin">
        <color indexed="8"/>
      </left>
      <right style="thin">
        <color indexed="8"/>
      </right>
      <top style="medium">
        <color indexed="64"/>
      </top>
      <bottom style="medium">
        <color indexed="8"/>
      </bottom>
      <diagonal/>
    </border>
    <border>
      <left style="thin">
        <color indexed="8"/>
      </left>
      <right style="thin">
        <color indexed="64"/>
      </right>
      <top style="medium">
        <color indexed="64"/>
      </top>
      <bottom/>
      <diagonal/>
    </border>
    <border>
      <left style="thin">
        <color indexed="64"/>
      </left>
      <right style="medium">
        <color indexed="64"/>
      </right>
      <top style="thin">
        <color indexed="8"/>
      </top>
      <bottom style="medium">
        <color indexed="64"/>
      </bottom>
      <diagonal/>
    </border>
    <border>
      <left style="thin">
        <color indexed="8"/>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8"/>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8"/>
      </left>
      <right style="thin">
        <color indexed="8"/>
      </right>
      <top style="thin">
        <color indexed="64"/>
      </top>
      <bottom style="thin">
        <color indexed="64"/>
      </bottom>
      <diagonal/>
    </border>
    <border>
      <left/>
      <right style="thin">
        <color indexed="8"/>
      </right>
      <top style="thin">
        <color indexed="64"/>
      </top>
      <bottom style="thin">
        <color indexed="64"/>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
      <left/>
      <right style="medium">
        <color indexed="64"/>
      </right>
      <top style="thin">
        <color indexed="64"/>
      </top>
      <bottom style="double">
        <color indexed="64"/>
      </bottom>
      <diagonal/>
    </border>
    <border>
      <left style="thin">
        <color indexed="8"/>
      </left>
      <right style="medium">
        <color indexed="64"/>
      </right>
      <top style="thin">
        <color indexed="64"/>
      </top>
      <bottom/>
      <diagonal/>
    </border>
    <border>
      <left style="thin">
        <color indexed="64"/>
      </left>
      <right style="medium">
        <color indexed="64"/>
      </right>
      <top style="thin">
        <color indexed="64"/>
      </top>
      <bottom style="double">
        <color indexed="64"/>
      </bottom>
      <diagonal/>
    </border>
    <border>
      <left/>
      <right style="thin">
        <color indexed="8"/>
      </right>
      <top style="thin">
        <color indexed="64"/>
      </top>
      <bottom/>
      <diagonal/>
    </border>
    <border>
      <left style="thin">
        <color theme="1"/>
      </left>
      <right style="medium">
        <color indexed="64"/>
      </right>
      <top style="thin">
        <color indexed="8"/>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8"/>
      </right>
      <top/>
      <bottom style="medium">
        <color indexed="64"/>
      </bottom>
      <diagonal/>
    </border>
    <border>
      <left/>
      <right style="medium">
        <color indexed="64"/>
      </right>
      <top style="thin">
        <color indexed="8"/>
      </top>
      <bottom style="double">
        <color indexed="8"/>
      </bottom>
      <diagonal/>
    </border>
    <border>
      <left style="medium">
        <color indexed="64"/>
      </left>
      <right/>
      <top style="thin">
        <color indexed="8"/>
      </top>
      <bottom style="thin">
        <color indexed="64"/>
      </bottom>
      <diagonal/>
    </border>
    <border>
      <left/>
      <right style="medium">
        <color indexed="64"/>
      </right>
      <top style="thin">
        <color indexed="64"/>
      </top>
      <bottom style="thin">
        <color indexed="8"/>
      </bottom>
      <diagonal/>
    </border>
    <border>
      <left style="medium">
        <color indexed="64"/>
      </left>
      <right style="thin">
        <color indexed="64"/>
      </right>
      <top style="thin">
        <color indexed="8"/>
      </top>
      <bottom style="thin">
        <color indexed="8"/>
      </bottom>
      <diagonal/>
    </border>
    <border>
      <left style="medium">
        <color indexed="64"/>
      </left>
      <right style="thin">
        <color indexed="64"/>
      </right>
      <top style="thin">
        <color indexed="8"/>
      </top>
      <bottom style="medium">
        <color indexed="64"/>
      </bottom>
      <diagonal/>
    </border>
    <border>
      <left/>
      <right style="thin">
        <color indexed="64"/>
      </right>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top style="thin">
        <color indexed="8"/>
      </top>
      <bottom style="thin">
        <color indexed="8"/>
      </bottom>
      <diagonal/>
    </border>
    <border>
      <left style="medium">
        <color indexed="64"/>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top style="medium">
        <color indexed="64"/>
      </top>
      <bottom style="thin">
        <color indexed="8"/>
      </bottom>
      <diagonal/>
    </border>
    <border>
      <left/>
      <right/>
      <top style="thin">
        <color indexed="8"/>
      </top>
      <bottom style="medium">
        <color indexed="64"/>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theme="1"/>
      </right>
      <top style="thin">
        <color indexed="8"/>
      </top>
      <bottom style="thin">
        <color indexed="8"/>
      </bottom>
      <diagonal/>
    </border>
    <border>
      <left style="thin">
        <color theme="1"/>
      </left>
      <right style="medium">
        <color indexed="64"/>
      </right>
      <top style="thin">
        <color indexed="8"/>
      </top>
      <bottom style="thin">
        <color indexed="8"/>
      </bottom>
      <diagonal/>
    </border>
    <border>
      <left style="medium">
        <color indexed="64"/>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s>
  <cellStyleXfs count="2078">
    <xf numFmtId="0" fontId="0" fillId="0" borderId="0"/>
    <xf numFmtId="43" fontId="64" fillId="0" borderId="0" applyFont="0" applyFill="0" applyBorder="0" applyAlignment="0" applyProtection="0"/>
    <xf numFmtId="44" fontId="65" fillId="0" borderId="0" applyFont="0" applyFill="0" applyBorder="0" applyAlignment="0" applyProtection="0"/>
    <xf numFmtId="0" fontId="92" fillId="0" borderId="0"/>
    <xf numFmtId="0" fontId="91" fillId="0" borderId="0"/>
    <xf numFmtId="181" fontId="66" fillId="27" borderId="0" applyNumberFormat="0" applyBorder="0" applyAlignment="0" applyProtection="0"/>
    <xf numFmtId="181" fontId="66" fillId="27" borderId="0" applyNumberFormat="0" applyBorder="0" applyAlignment="0" applyProtection="0"/>
    <xf numFmtId="181" fontId="66" fillId="27" borderId="0" applyNumberFormat="0" applyBorder="0" applyAlignment="0" applyProtection="0"/>
    <xf numFmtId="181" fontId="66" fillId="27" borderId="0" applyNumberFormat="0" applyBorder="0" applyAlignment="0" applyProtection="0"/>
    <xf numFmtId="181" fontId="66" fillId="28" borderId="0" applyNumberFormat="0" applyBorder="0" applyAlignment="0" applyProtection="0"/>
    <xf numFmtId="181" fontId="66" fillId="28" borderId="0" applyNumberFormat="0" applyBorder="0" applyAlignment="0" applyProtection="0"/>
    <xf numFmtId="181" fontId="66" fillId="28" borderId="0" applyNumberFormat="0" applyBorder="0" applyAlignment="0" applyProtection="0"/>
    <xf numFmtId="181" fontId="66" fillId="28" borderId="0" applyNumberFormat="0" applyBorder="0" applyAlignment="0" applyProtection="0"/>
    <xf numFmtId="181" fontId="66" fillId="29" borderId="0" applyNumberFormat="0" applyBorder="0" applyAlignment="0" applyProtection="0"/>
    <xf numFmtId="181" fontId="66" fillId="29" borderId="0" applyNumberFormat="0" applyBorder="0" applyAlignment="0" applyProtection="0"/>
    <xf numFmtId="181" fontId="66" fillId="29" borderId="0" applyNumberFormat="0" applyBorder="0" applyAlignment="0" applyProtection="0"/>
    <xf numFmtId="181" fontId="66" fillId="29"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1" borderId="0" applyNumberFormat="0" applyBorder="0" applyAlignment="0" applyProtection="0"/>
    <xf numFmtId="181" fontId="66" fillId="31" borderId="0" applyNumberFormat="0" applyBorder="0" applyAlignment="0" applyProtection="0"/>
    <xf numFmtId="181" fontId="66" fillId="31" borderId="0" applyNumberFormat="0" applyBorder="0" applyAlignment="0" applyProtection="0"/>
    <xf numFmtId="181" fontId="66" fillId="31" borderId="0" applyNumberFormat="0" applyBorder="0" applyAlignment="0" applyProtection="0"/>
    <xf numFmtId="181" fontId="66" fillId="32" borderId="0" applyNumberFormat="0" applyBorder="0" applyAlignment="0" applyProtection="0"/>
    <xf numFmtId="181" fontId="66" fillId="32" borderId="0" applyNumberFormat="0" applyBorder="0" applyAlignment="0" applyProtection="0"/>
    <xf numFmtId="181" fontId="66" fillId="32" borderId="0" applyNumberFormat="0" applyBorder="0" applyAlignment="0" applyProtection="0"/>
    <xf numFmtId="181" fontId="66" fillId="32"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4" borderId="0" applyNumberFormat="0" applyBorder="0" applyAlignment="0" applyProtection="0"/>
    <xf numFmtId="181" fontId="66" fillId="34" borderId="0" applyNumberFormat="0" applyBorder="0" applyAlignment="0" applyProtection="0"/>
    <xf numFmtId="181" fontId="66" fillId="34" borderId="0" applyNumberFormat="0" applyBorder="0" applyAlignment="0" applyProtection="0"/>
    <xf numFmtId="181" fontId="66" fillId="34" borderId="0" applyNumberFormat="0" applyBorder="0" applyAlignment="0" applyProtection="0"/>
    <xf numFmtId="181" fontId="66" fillId="36" borderId="0" applyNumberFormat="0" applyBorder="0" applyAlignment="0" applyProtection="0"/>
    <xf numFmtId="181" fontId="66" fillId="36" borderId="0" applyNumberFormat="0" applyBorder="0" applyAlignment="0" applyProtection="0"/>
    <xf numFmtId="181" fontId="66" fillId="36" borderId="0" applyNumberFormat="0" applyBorder="0" applyAlignment="0" applyProtection="0"/>
    <xf numFmtId="181" fontId="66" fillId="36"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7" borderId="0" applyNumberFormat="0" applyBorder="0" applyAlignment="0" applyProtection="0"/>
    <xf numFmtId="181" fontId="66" fillId="37" borderId="0" applyNumberFormat="0" applyBorder="0" applyAlignment="0" applyProtection="0"/>
    <xf numFmtId="181" fontId="66" fillId="37" borderId="0" applyNumberFormat="0" applyBorder="0" applyAlignment="0" applyProtection="0"/>
    <xf numFmtId="181" fontId="66" fillId="37" borderId="0" applyNumberFormat="0" applyBorder="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68" fillId="35" borderId="0"/>
    <xf numFmtId="181" fontId="70" fillId="0" borderId="0"/>
    <xf numFmtId="181" fontId="71" fillId="0" borderId="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8" fontId="66" fillId="0" borderId="0" applyFill="0" applyBorder="0" applyAlignment="0" applyProtection="0"/>
    <xf numFmtId="179" fontId="72" fillId="0" borderId="88"/>
    <xf numFmtId="181" fontId="73" fillId="0" borderId="0"/>
    <xf numFmtId="181" fontId="69" fillId="0" borderId="0" applyFont="0" applyFill="0" applyBorder="0" applyAlignment="0" applyProtection="0"/>
    <xf numFmtId="181" fontId="12" fillId="0" borderId="149">
      <alignment horizontal="left" vertical="center"/>
    </xf>
    <xf numFmtId="181" fontId="12" fillId="0" borderId="149">
      <alignment horizontal="left" vertical="center"/>
    </xf>
    <xf numFmtId="181" fontId="12" fillId="0" borderId="149">
      <alignment horizontal="left" vertical="center"/>
    </xf>
    <xf numFmtId="181" fontId="12" fillId="0" borderId="149">
      <alignment horizontal="left" vertical="center"/>
    </xf>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5" fillId="17" borderId="0" applyBorder="0"/>
    <xf numFmtId="181" fontId="76" fillId="0" borderId="0">
      <alignment vertical="center"/>
    </xf>
    <xf numFmtId="2" fontId="77" fillId="0" borderId="96">
      <alignment horizontal="center"/>
    </xf>
    <xf numFmtId="180" fontId="17" fillId="0" borderId="0"/>
    <xf numFmtId="180" fontId="17" fillId="0" borderId="0"/>
    <xf numFmtId="180" fontId="17" fillId="0" borderId="0"/>
    <xf numFmtId="181" fontId="17"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9" fillId="0" borderId="0"/>
    <xf numFmtId="181" fontId="17" fillId="0" borderId="0"/>
    <xf numFmtId="181" fontId="69" fillId="0" borderId="0"/>
    <xf numFmtId="181" fontId="17" fillId="0" borderId="0"/>
    <xf numFmtId="181" fontId="69"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37" fontId="11" fillId="0" borderId="0"/>
    <xf numFmtId="37" fontId="11" fillId="0" borderId="0"/>
    <xf numFmtId="37" fontId="11" fillId="0" borderId="0"/>
    <xf numFmtId="37" fontId="11" fillId="0" borderId="0"/>
    <xf numFmtId="181" fontId="17" fillId="0" borderId="0"/>
    <xf numFmtId="181" fontId="17" fillId="0" borderId="0"/>
    <xf numFmtId="181" fontId="17"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17" fillId="0" borderId="0"/>
    <xf numFmtId="181" fontId="66" fillId="0" borderId="0"/>
    <xf numFmtId="181" fontId="17" fillId="0" borderId="0"/>
    <xf numFmtId="181" fontId="66" fillId="0" borderId="0"/>
    <xf numFmtId="181" fontId="69" fillId="0" borderId="0"/>
    <xf numFmtId="181" fontId="69" fillId="0" borderId="0"/>
    <xf numFmtId="181" fontId="69" fillId="0" borderId="0"/>
    <xf numFmtId="181" fontId="69"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37" fontId="66" fillId="0" borderId="0"/>
    <xf numFmtId="37" fontId="66" fillId="0" borderId="0"/>
    <xf numFmtId="37" fontId="66" fillId="0" borderId="0"/>
    <xf numFmtId="37" fontId="66" fillId="0" borderId="0"/>
    <xf numFmtId="37" fontId="66" fillId="0" borderId="0"/>
    <xf numFmtId="37" fontId="66" fillId="0" borderId="0"/>
    <xf numFmtId="37"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37" fontId="66" fillId="0" borderId="0"/>
    <xf numFmtId="37" fontId="66" fillId="0" borderId="0"/>
    <xf numFmtId="37" fontId="66" fillId="0" borderId="0"/>
    <xf numFmtId="37" fontId="66" fillId="0" borderId="0"/>
    <xf numFmtId="37" fontId="66" fillId="0" borderId="0"/>
    <xf numFmtId="37" fontId="66" fillId="0" borderId="0"/>
    <xf numFmtId="37" fontId="66" fillId="0" borderId="0"/>
    <xf numFmtId="37" fontId="66" fillId="0" borderId="0"/>
    <xf numFmtId="37" fontId="66" fillId="0" borderId="0"/>
    <xf numFmtId="37"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9"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38" borderId="205" applyNumberFormat="0" applyFont="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38" borderId="205" applyNumberFormat="0" applyFont="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79" fillId="2" borderId="206" applyNumberFormat="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79" fillId="2" borderId="206" applyNumberFormat="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79" fillId="2" borderId="206" applyNumberFormat="0" applyAlignment="0" applyProtection="0"/>
    <xf numFmtId="181" fontId="17" fillId="0" borderId="0"/>
    <xf numFmtId="181" fontId="17" fillId="0" borderId="0"/>
    <xf numFmtId="181" fontId="17" fillId="0" borderId="0"/>
    <xf numFmtId="181" fontId="17" fillId="0" borderId="0"/>
    <xf numFmtId="181" fontId="79" fillId="2" borderId="206" applyNumberFormat="0" applyAlignment="0" applyProtection="0"/>
    <xf numFmtId="181" fontId="17" fillId="0" borderId="0"/>
    <xf numFmtId="181" fontId="17" fillId="0" borderId="0"/>
    <xf numFmtId="181" fontId="17" fillId="0" borderId="0"/>
    <xf numFmtId="181" fontId="17" fillId="0" borderId="0"/>
    <xf numFmtId="181" fontId="79" fillId="2" borderId="206" applyNumberFormat="0" applyAlignment="0" applyProtection="0"/>
    <xf numFmtId="181" fontId="17" fillId="0" borderId="0"/>
    <xf numFmtId="181" fontId="80" fillId="39" borderId="0">
      <alignment horizontal="right"/>
    </xf>
    <xf numFmtId="181" fontId="17" fillId="0" borderId="0"/>
    <xf numFmtId="181" fontId="17" fillId="0" borderId="0"/>
    <xf numFmtId="181" fontId="81" fillId="0" borderId="0" applyBorder="0">
      <alignment horizontal="centerContinuous"/>
    </xf>
    <xf numFmtId="181" fontId="17" fillId="0" borderId="0"/>
    <xf numFmtId="181" fontId="82" fillId="0" borderId="0" applyBorder="0">
      <alignment horizontal="centerContinuous"/>
    </xf>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83" fillId="0" borderId="207"/>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28" fillId="0" borderId="0" applyNumberFormat="0" applyFill="0" applyBorder="0" applyProtection="0">
      <alignment horizontal="right"/>
    </xf>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28" fillId="0" borderId="0" applyNumberFormat="0" applyFill="0" applyBorder="0" applyProtection="0">
      <alignment horizontal="right"/>
    </xf>
    <xf numFmtId="181" fontId="17" fillId="0" borderId="0"/>
    <xf numFmtId="181" fontId="17" fillId="0" borderId="0"/>
    <xf numFmtId="181" fontId="84" fillId="0" borderId="208"/>
    <xf numFmtId="181" fontId="17" fillId="0" borderId="0"/>
    <xf numFmtId="181" fontId="17" fillId="0" borderId="0"/>
    <xf numFmtId="181" fontId="85" fillId="0" borderId="0">
      <alignment vertical="center"/>
    </xf>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86" fillId="0" borderId="209" applyNumberFormat="0" applyFill="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86" fillId="0" borderId="209" applyNumberFormat="0" applyFill="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86" fillId="0" borderId="209" applyNumberFormat="0" applyFill="0" applyAlignment="0" applyProtection="0"/>
    <xf numFmtId="181" fontId="17" fillId="0" borderId="0"/>
    <xf numFmtId="181" fontId="17" fillId="0" borderId="0"/>
    <xf numFmtId="181" fontId="17" fillId="0" borderId="0"/>
    <xf numFmtId="181" fontId="17" fillId="0" borderId="0"/>
    <xf numFmtId="181" fontId="86" fillId="0" borderId="209" applyNumberFormat="0" applyFill="0" applyAlignment="0" applyProtection="0"/>
    <xf numFmtId="181" fontId="17" fillId="0" borderId="0"/>
    <xf numFmtId="181" fontId="17" fillId="0" borderId="0"/>
    <xf numFmtId="181" fontId="17" fillId="0" borderId="0"/>
    <xf numFmtId="181" fontId="17" fillId="0" borderId="0"/>
    <xf numFmtId="181" fontId="86" fillId="0" borderId="209" applyNumberFormat="0" applyFill="0" applyAlignment="0" applyProtection="0"/>
    <xf numFmtId="182" fontId="87" fillId="0" borderId="210" applyFill="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23" fillId="40" borderId="211"/>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9" fontId="95"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0" fontId="11" fillId="0" borderId="0"/>
    <xf numFmtId="0" fontId="69" fillId="0" borderId="0"/>
    <xf numFmtId="0" fontId="69" fillId="0" borderId="0"/>
    <xf numFmtId="0" fontId="69"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2" fillId="0" borderId="0"/>
    <xf numFmtId="43" fontId="2" fillId="0" borderId="0" applyFont="0" applyFill="0" applyBorder="0" applyAlignment="0" applyProtection="0"/>
    <xf numFmtId="181" fontId="66" fillId="27" borderId="0" applyNumberFormat="0" applyBorder="0" applyAlignment="0" applyProtection="0"/>
    <xf numFmtId="181" fontId="66" fillId="27" borderId="0" applyNumberFormat="0" applyBorder="0" applyAlignment="0" applyProtection="0"/>
    <xf numFmtId="181" fontId="66" fillId="27" borderId="0" applyNumberFormat="0" applyBorder="0" applyAlignment="0" applyProtection="0"/>
    <xf numFmtId="181" fontId="66" fillId="27" borderId="0" applyNumberFormat="0" applyBorder="0" applyAlignment="0" applyProtection="0"/>
    <xf numFmtId="181" fontId="66" fillId="28" borderId="0" applyNumberFormat="0" applyBorder="0" applyAlignment="0" applyProtection="0"/>
    <xf numFmtId="181" fontId="66" fillId="28" borderId="0" applyNumberFormat="0" applyBorder="0" applyAlignment="0" applyProtection="0"/>
    <xf numFmtId="181" fontId="66" fillId="28" borderId="0" applyNumberFormat="0" applyBorder="0" applyAlignment="0" applyProtection="0"/>
    <xf numFmtId="181" fontId="66" fillId="28" borderId="0" applyNumberFormat="0" applyBorder="0" applyAlignment="0" applyProtection="0"/>
    <xf numFmtId="181" fontId="66" fillId="29" borderId="0" applyNumberFormat="0" applyBorder="0" applyAlignment="0" applyProtection="0"/>
    <xf numFmtId="181" fontId="66" fillId="29" borderId="0" applyNumberFormat="0" applyBorder="0" applyAlignment="0" applyProtection="0"/>
    <xf numFmtId="181" fontId="66" fillId="29" borderId="0" applyNumberFormat="0" applyBorder="0" applyAlignment="0" applyProtection="0"/>
    <xf numFmtId="181" fontId="66" fillId="29"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1" borderId="0" applyNumberFormat="0" applyBorder="0" applyAlignment="0" applyProtection="0"/>
    <xf numFmtId="181" fontId="66" fillId="31" borderId="0" applyNumberFormat="0" applyBorder="0" applyAlignment="0" applyProtection="0"/>
    <xf numFmtId="181" fontId="66" fillId="31" borderId="0" applyNumberFormat="0" applyBorder="0" applyAlignment="0" applyProtection="0"/>
    <xf numFmtId="181" fontId="66" fillId="31" borderId="0" applyNumberFormat="0" applyBorder="0" applyAlignment="0" applyProtection="0"/>
    <xf numFmtId="181" fontId="66" fillId="32" borderId="0" applyNumberFormat="0" applyBorder="0" applyAlignment="0" applyProtection="0"/>
    <xf numFmtId="181" fontId="66" fillId="32" borderId="0" applyNumberFormat="0" applyBorder="0" applyAlignment="0" applyProtection="0"/>
    <xf numFmtId="181" fontId="66" fillId="32" borderId="0" applyNumberFormat="0" applyBorder="0" applyAlignment="0" applyProtection="0"/>
    <xf numFmtId="181" fontId="66" fillId="32"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4" borderId="0" applyNumberFormat="0" applyBorder="0" applyAlignment="0" applyProtection="0"/>
    <xf numFmtId="181" fontId="66" fillId="34" borderId="0" applyNumberFormat="0" applyBorder="0" applyAlignment="0" applyProtection="0"/>
    <xf numFmtId="181" fontId="66" fillId="34" borderId="0" applyNumberFormat="0" applyBorder="0" applyAlignment="0" applyProtection="0"/>
    <xf numFmtId="181" fontId="66" fillId="34" borderId="0" applyNumberFormat="0" applyBorder="0" applyAlignment="0" applyProtection="0"/>
    <xf numFmtId="181" fontId="66" fillId="36" borderId="0" applyNumberFormat="0" applyBorder="0" applyAlignment="0" applyProtection="0"/>
    <xf numFmtId="181" fontId="66" fillId="36" borderId="0" applyNumberFormat="0" applyBorder="0" applyAlignment="0" applyProtection="0"/>
    <xf numFmtId="181" fontId="66" fillId="36" borderId="0" applyNumberFormat="0" applyBorder="0" applyAlignment="0" applyProtection="0"/>
    <xf numFmtId="181" fontId="66" fillId="36"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0"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3" borderId="0" applyNumberFormat="0" applyBorder="0" applyAlignment="0" applyProtection="0"/>
    <xf numFmtId="181" fontId="66" fillId="37" borderId="0" applyNumberFormat="0" applyBorder="0" applyAlignment="0" applyProtection="0"/>
    <xf numFmtId="181" fontId="66" fillId="37" borderId="0" applyNumberFormat="0" applyBorder="0" applyAlignment="0" applyProtection="0"/>
    <xf numFmtId="181" fontId="66" fillId="37" borderId="0" applyNumberFormat="0" applyBorder="0" applyAlignment="0" applyProtection="0"/>
    <xf numFmtId="181" fontId="66" fillId="37" borderId="0" applyNumberFormat="0" applyBorder="0" applyAlignment="0" applyProtection="0"/>
    <xf numFmtId="181" fontId="91" fillId="0" borderId="0"/>
    <xf numFmtId="181" fontId="67" fillId="2" borderId="204" applyNumberFormat="0" applyAlignment="0" applyProtection="0"/>
    <xf numFmtId="181" fontId="67" fillId="2" borderId="204" applyNumberFormat="0" applyAlignment="0" applyProtection="0"/>
    <xf numFmtId="181" fontId="67" fillId="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74" fillId="32" borderId="204" applyNumberFormat="0" applyAlignment="0" applyProtection="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66"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66" fillId="0" borderId="0"/>
    <xf numFmtId="181" fontId="66" fillId="0" borderId="0"/>
    <xf numFmtId="181" fontId="66" fillId="0" borderId="0"/>
    <xf numFmtId="181" fontId="66" fillId="0" borderId="0"/>
    <xf numFmtId="181" fontId="66" fillId="0" borderId="0"/>
    <xf numFmtId="181" fontId="17" fillId="0" borderId="0"/>
    <xf numFmtId="181" fontId="69" fillId="0" borderId="0"/>
    <xf numFmtId="181" fontId="17" fillId="0" borderId="0"/>
    <xf numFmtId="181" fontId="17" fillId="0" borderId="0"/>
    <xf numFmtId="181" fontId="66" fillId="0" borderId="0"/>
    <xf numFmtId="181" fontId="17" fillId="0" borderId="0"/>
    <xf numFmtId="181" fontId="17" fillId="0" borderId="0"/>
    <xf numFmtId="181" fontId="66" fillId="0" borderId="0"/>
    <xf numFmtId="181" fontId="66" fillId="0" borderId="0"/>
    <xf numFmtId="181" fontId="66" fillId="0" borderId="0"/>
    <xf numFmtId="181" fontId="66"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66" fillId="0" borderId="0"/>
    <xf numFmtId="181" fontId="66" fillId="0" borderId="0"/>
    <xf numFmtId="181" fontId="66" fillId="0" borderId="0"/>
    <xf numFmtId="181" fontId="66" fillId="0" borderId="0"/>
    <xf numFmtId="181" fontId="17" fillId="0" borderId="0"/>
    <xf numFmtId="181" fontId="17" fillId="0" borderId="0"/>
    <xf numFmtId="181" fontId="17" fillId="0" borderId="0"/>
    <xf numFmtId="181" fontId="17" fillId="0" borderId="0"/>
    <xf numFmtId="181" fontId="17" fillId="0" borderId="0"/>
    <xf numFmtId="181" fontId="17" fillId="0" borderId="0"/>
    <xf numFmtId="181" fontId="17" fillId="38" borderId="205" applyNumberFormat="0" applyFont="0" applyAlignment="0" applyProtection="0"/>
    <xf numFmtId="181" fontId="17" fillId="0" borderId="0"/>
    <xf numFmtId="181" fontId="17" fillId="0" borderId="0"/>
    <xf numFmtId="181" fontId="17" fillId="0" borderId="0"/>
    <xf numFmtId="181" fontId="17" fillId="38" borderId="205" applyNumberFormat="0" applyFont="0" applyAlignment="0" applyProtection="0"/>
    <xf numFmtId="181" fontId="17" fillId="0" borderId="0"/>
    <xf numFmtId="181" fontId="17" fillId="0" borderId="0"/>
    <xf numFmtId="181" fontId="17" fillId="0" borderId="0"/>
    <xf numFmtId="181" fontId="17" fillId="38" borderId="205" applyNumberFormat="0" applyFont="0" applyAlignment="0" applyProtection="0"/>
    <xf numFmtId="181" fontId="17" fillId="0" borderId="0"/>
    <xf numFmtId="181" fontId="17" fillId="0" borderId="0"/>
    <xf numFmtId="181" fontId="17" fillId="0" borderId="0"/>
    <xf numFmtId="181" fontId="17" fillId="38" borderId="205" applyNumberFormat="0" applyFont="0" applyAlignment="0" applyProtection="0"/>
    <xf numFmtId="181" fontId="17" fillId="38" borderId="205" applyNumberFormat="0" applyFont="0" applyAlignment="0" applyProtection="0"/>
    <xf numFmtId="181" fontId="17" fillId="38" borderId="205" applyNumberFormat="0" applyFont="0" applyAlignment="0" applyProtection="0"/>
    <xf numFmtId="181" fontId="79" fillId="2" borderId="206" applyNumberFormat="0" applyAlignment="0" applyProtection="0"/>
    <xf numFmtId="181" fontId="79" fillId="2" borderId="206" applyNumberFormat="0" applyAlignment="0" applyProtection="0"/>
    <xf numFmtId="181" fontId="79" fillId="2" borderId="206" applyNumberFormat="0" applyAlignment="0" applyProtection="0"/>
    <xf numFmtId="181" fontId="81" fillId="39" borderId="138"/>
    <xf numFmtId="181" fontId="92" fillId="0" borderId="0"/>
    <xf numFmtId="181" fontId="17" fillId="0" borderId="0"/>
    <xf numFmtId="181" fontId="17" fillId="0" borderId="0"/>
    <xf numFmtId="181" fontId="17" fillId="0" borderId="0"/>
    <xf numFmtId="181" fontId="86" fillId="0" borderId="209" applyNumberFormat="0" applyFill="0" applyAlignment="0" applyProtection="0"/>
    <xf numFmtId="181" fontId="86" fillId="0" borderId="209" applyNumberFormat="0" applyFill="0" applyAlignment="0" applyProtection="0"/>
    <xf numFmtId="181" fontId="86" fillId="0" borderId="209" applyNumberFormat="0" applyFill="0" applyAlignment="0" applyProtection="0"/>
    <xf numFmtId="181" fontId="17" fillId="0" borderId="0"/>
    <xf numFmtId="181" fontId="17" fillId="0" borderId="0"/>
    <xf numFmtId="181" fontId="17" fillId="0" borderId="0"/>
    <xf numFmtId="0" fontId="2" fillId="0" borderId="0"/>
    <xf numFmtId="44" fontId="2" fillId="0" borderId="0" applyFont="0" applyFill="0" applyBorder="0" applyAlignment="0" applyProtection="0"/>
    <xf numFmtId="0" fontId="1" fillId="0" borderId="0"/>
    <xf numFmtId="43" fontId="1" fillId="0" borderId="0" applyFont="0" applyFill="0" applyBorder="0" applyAlignment="0" applyProtection="0"/>
    <xf numFmtId="0" fontId="108" fillId="0" borderId="0"/>
    <xf numFmtId="0" fontId="17" fillId="0" borderId="0"/>
    <xf numFmtId="0" fontId="11" fillId="0" borderId="0"/>
    <xf numFmtId="0" fontId="11" fillId="0" borderId="0"/>
    <xf numFmtId="43" fontId="17" fillId="0" borderId="0" applyFont="0" applyFill="0" applyBorder="0" applyAlignment="0" applyProtection="0"/>
    <xf numFmtId="9" fontId="1" fillId="0" borderId="0" applyFont="0" applyFill="0" applyBorder="0" applyAlignment="0" applyProtection="0"/>
    <xf numFmtId="0" fontId="11" fillId="0" borderId="0"/>
    <xf numFmtId="43" fontId="109" fillId="0" borderId="0" applyFont="0" applyFill="0" applyBorder="0" applyAlignment="0" applyProtection="0"/>
    <xf numFmtId="43" fontId="17" fillId="0" borderId="0" applyFont="0" applyFill="0" applyBorder="0" applyAlignment="0" applyProtection="0"/>
    <xf numFmtId="0" fontId="17" fillId="0" borderId="0"/>
    <xf numFmtId="43" fontId="11" fillId="0" borderId="0" applyFont="0" applyFill="0" applyBorder="0" applyAlignment="0" applyProtection="0"/>
  </cellStyleXfs>
  <cellXfs count="5466">
    <xf numFmtId="0" fontId="0" fillId="0" borderId="0" xfId="0"/>
    <xf numFmtId="0" fontId="11" fillId="0" borderId="55" xfId="0" applyFont="1" applyBorder="1" applyProtection="1"/>
    <xf numFmtId="39" fontId="0" fillId="0" borderId="7" xfId="0" applyNumberFormat="1" applyBorder="1" applyAlignment="1" applyProtection="1">
      <alignment horizontal="left"/>
    </xf>
    <xf numFmtId="0" fontId="11" fillId="0" borderId="55" xfId="0" applyFont="1" applyBorder="1" applyAlignment="1" applyProtection="1">
      <alignment horizontal="left"/>
    </xf>
    <xf numFmtId="0" fontId="11" fillId="0" borderId="55" xfId="0" applyFont="1" applyBorder="1" applyAlignment="1" applyProtection="1">
      <alignment horizontal="left" wrapText="1"/>
    </xf>
    <xf numFmtId="0" fontId="4" fillId="0" borderId="0" xfId="0" applyFont="1" applyAlignment="1" applyProtection="1">
      <alignment horizontal="centerContinuous"/>
      <protection locked="0"/>
    </xf>
    <xf numFmtId="0" fontId="5" fillId="0" borderId="0" xfId="0" applyFont="1" applyAlignment="1" applyProtection="1">
      <alignment horizontal="centerContinuous"/>
      <protection locked="0"/>
    </xf>
    <xf numFmtId="0" fontId="6" fillId="0" borderId="0" xfId="0" applyFont="1" applyAlignment="1" applyProtection="1">
      <alignment horizontal="centerContinuous"/>
      <protection locked="0"/>
    </xf>
    <xf numFmtId="0" fontId="5" fillId="0" borderId="0" xfId="0" applyFont="1" applyProtection="1">
      <protection locked="0"/>
    </xf>
    <xf numFmtId="0" fontId="9" fillId="0" borderId="0" xfId="0" applyFont="1" applyProtection="1">
      <protection locked="0"/>
    </xf>
    <xf numFmtId="0" fontId="10" fillId="0" borderId="0" xfId="0" applyFont="1" applyAlignment="1">
      <alignment horizontal="centerContinuous"/>
    </xf>
    <xf numFmtId="0" fontId="11" fillId="0" borderId="0" xfId="0" applyFont="1" applyAlignment="1">
      <alignment horizontal="centerContinuous" wrapText="1"/>
    </xf>
    <xf numFmtId="0" fontId="12" fillId="0" borderId="0" xfId="0" applyFont="1" applyAlignment="1">
      <alignment horizontal="centerContinuous" wrapText="1"/>
    </xf>
    <xf numFmtId="0" fontId="11" fillId="0" borderId="0" xfId="0" applyFont="1"/>
    <xf numFmtId="0" fontId="14" fillId="0" borderId="0" xfId="0" applyFont="1" applyAlignment="1">
      <alignment horizontal="left"/>
    </xf>
    <xf numFmtId="0" fontId="14" fillId="0" borderId="0" xfId="0" applyFont="1" applyAlignment="1">
      <alignment horizontal="centerContinuous"/>
    </xf>
    <xf numFmtId="0" fontId="11" fillId="0" borderId="0" xfId="0" applyFont="1" applyAlignment="1">
      <alignment horizontal="centerContinuous"/>
    </xf>
    <xf numFmtId="0" fontId="11" fillId="0" borderId="0" xfId="0" applyFont="1" applyAlignment="1">
      <alignment horizontal="left"/>
    </xf>
    <xf numFmtId="0" fontId="15" fillId="3" borderId="0" xfId="0" applyFont="1" applyFill="1" applyAlignment="1" applyProtection="1">
      <alignment horizontal="centerContinuous"/>
    </xf>
    <xf numFmtId="0" fontId="16" fillId="3" borderId="1" xfId="0" applyFont="1" applyFill="1" applyBorder="1" applyAlignment="1" applyProtection="1">
      <alignment horizontal="centerContinuous"/>
    </xf>
    <xf numFmtId="0" fontId="11" fillId="0" borderId="0" xfId="0" applyFont="1" applyAlignment="1" applyProtection="1">
      <alignment horizontal="centerContinuous" wrapText="1"/>
    </xf>
    <xf numFmtId="0" fontId="11" fillId="0" borderId="0" xfId="0" applyFont="1" applyProtection="1"/>
    <xf numFmtId="0" fontId="17" fillId="0" borderId="0" xfId="0" applyFont="1" applyAlignment="1" applyProtection="1">
      <alignment horizontal="centerContinuous"/>
    </xf>
    <xf numFmtId="0" fontId="17" fillId="0" borderId="0" xfId="0" applyFont="1" applyProtection="1"/>
    <xf numFmtId="0" fontId="17" fillId="0" borderId="2" xfId="0" applyFont="1" applyBorder="1" applyProtection="1"/>
    <xf numFmtId="0" fontId="17" fillId="0" borderId="3" xfId="0" applyFont="1" applyBorder="1" applyProtection="1"/>
    <xf numFmtId="0" fontId="17" fillId="0" borderId="4" xfId="0" applyFont="1" applyBorder="1" applyProtection="1"/>
    <xf numFmtId="0" fontId="17" fillId="0" borderId="5" xfId="0" applyFont="1" applyBorder="1" applyProtection="1"/>
    <xf numFmtId="0" fontId="18" fillId="0" borderId="4" xfId="0" applyFont="1" applyBorder="1" applyAlignment="1" applyProtection="1">
      <alignment horizontal="centerContinuous"/>
    </xf>
    <xf numFmtId="0" fontId="17" fillId="0" borderId="5" xfId="0" applyFont="1" applyBorder="1" applyAlignment="1" applyProtection="1">
      <alignment horizontal="centerContinuous"/>
    </xf>
    <xf numFmtId="0" fontId="17" fillId="0" borderId="6" xfId="0" applyFont="1" applyBorder="1" applyProtection="1"/>
    <xf numFmtId="0" fontId="17" fillId="0" borderId="1" xfId="0" applyFont="1" applyBorder="1" applyProtection="1"/>
    <xf numFmtId="0" fontId="17" fillId="0" borderId="7" xfId="0" applyFont="1" applyBorder="1" applyProtection="1"/>
    <xf numFmtId="0" fontId="11" fillId="0" borderId="8" xfId="0" applyFont="1" applyBorder="1" applyProtection="1"/>
    <xf numFmtId="0" fontId="7" fillId="0" borderId="0" xfId="0" applyFont="1" applyProtection="1"/>
    <xf numFmtId="0" fontId="7" fillId="0" borderId="9" xfId="0" applyFont="1" applyBorder="1" applyAlignment="1" applyProtection="1">
      <alignment horizontal="centerContinuous"/>
    </xf>
    <xf numFmtId="0" fontId="7" fillId="0" borderId="10" xfId="0" applyFont="1" applyBorder="1" applyAlignment="1" applyProtection="1">
      <alignment horizontal="centerContinuous"/>
    </xf>
    <xf numFmtId="0" fontId="7" fillId="0" borderId="11" xfId="0" applyFont="1" applyBorder="1" applyAlignment="1" applyProtection="1">
      <alignment horizontal="centerContinuous"/>
    </xf>
    <xf numFmtId="0" fontId="7" fillId="0" borderId="4" xfId="0" applyFont="1" applyBorder="1" applyProtection="1"/>
    <xf numFmtId="0" fontId="7" fillId="0" borderId="0" xfId="0" applyFont="1" applyAlignment="1" applyProtection="1">
      <alignment horizontal="centerContinuous"/>
    </xf>
    <xf numFmtId="0" fontId="7" fillId="0" borderId="5" xfId="0" applyFont="1" applyBorder="1" applyAlignment="1" applyProtection="1">
      <alignment horizontal="centerContinuous"/>
    </xf>
    <xf numFmtId="0" fontId="7" fillId="0" borderId="9" xfId="0" applyFont="1" applyBorder="1" applyProtection="1"/>
    <xf numFmtId="0" fontId="7" fillId="0" borderId="10" xfId="0" applyFont="1" applyBorder="1" applyProtection="1"/>
    <xf numFmtId="0" fontId="7" fillId="0" borderId="5" xfId="0" applyFont="1" applyBorder="1" applyProtection="1"/>
    <xf numFmtId="0" fontId="7" fillId="0" borderId="6" xfId="0" applyFont="1" applyBorder="1" applyProtection="1"/>
    <xf numFmtId="0" fontId="7" fillId="0" borderId="1" xfId="0" applyFont="1" applyBorder="1" applyProtection="1"/>
    <xf numFmtId="0" fontId="7" fillId="0" borderId="1" xfId="0" applyFont="1" applyBorder="1" applyAlignment="1" applyProtection="1">
      <alignment horizontal="centerContinuous"/>
    </xf>
    <xf numFmtId="0" fontId="7" fillId="0" borderId="8" xfId="0" applyFont="1" applyBorder="1" applyProtection="1"/>
    <xf numFmtId="0" fontId="7" fillId="0" borderId="12" xfId="0" applyFont="1" applyBorder="1" applyProtection="1"/>
    <xf numFmtId="0" fontId="7" fillId="0" borderId="13" xfId="0" applyFont="1" applyBorder="1" applyProtection="1"/>
    <xf numFmtId="0" fontId="7" fillId="0" borderId="2" xfId="0" applyFont="1" applyBorder="1" applyProtection="1"/>
    <xf numFmtId="0" fontId="7" fillId="0" borderId="14" xfId="0" applyFont="1" applyBorder="1" applyProtection="1"/>
    <xf numFmtId="0" fontId="7" fillId="0" borderId="15" xfId="0" applyFont="1" applyBorder="1" applyProtection="1"/>
    <xf numFmtId="0" fontId="7" fillId="0" borderId="16" xfId="0" applyFont="1" applyBorder="1" applyProtection="1"/>
    <xf numFmtId="0" fontId="7" fillId="0" borderId="17" xfId="0" applyFont="1" applyBorder="1" applyProtection="1"/>
    <xf numFmtId="0" fontId="7" fillId="0" borderId="18" xfId="0" applyFont="1" applyBorder="1" applyProtection="1"/>
    <xf numFmtId="0" fontId="7" fillId="0" borderId="19" xfId="0" applyFont="1" applyBorder="1" applyAlignment="1" applyProtection="1">
      <alignment horizontal="centerContinuous"/>
    </xf>
    <xf numFmtId="0" fontId="7" fillId="0" borderId="16" xfId="0" applyFont="1" applyBorder="1" applyAlignment="1" applyProtection="1">
      <alignment horizontal="centerContinuous"/>
    </xf>
    <xf numFmtId="0" fontId="7" fillId="0" borderId="20" xfId="0" applyFont="1" applyBorder="1" applyProtection="1"/>
    <xf numFmtId="0" fontId="7" fillId="0" borderId="21" xfId="0" applyFont="1" applyBorder="1" applyAlignment="1" applyProtection="1">
      <alignment horizontal="centerContinuous"/>
    </xf>
    <xf numFmtId="0" fontId="7" fillId="0" borderId="22" xfId="0" applyFont="1" applyBorder="1" applyAlignment="1" applyProtection="1">
      <alignment horizontal="centerContinuous"/>
    </xf>
    <xf numFmtId="0" fontId="7" fillId="0" borderId="19" xfId="0" applyFont="1" applyBorder="1" applyProtection="1"/>
    <xf numFmtId="0" fontId="7" fillId="0" borderId="24" xfId="0" applyFont="1" applyBorder="1" applyProtection="1"/>
    <xf numFmtId="0" fontId="7" fillId="0" borderId="3" xfId="0" applyFont="1" applyBorder="1" applyProtection="1"/>
    <xf numFmtId="0" fontId="7" fillId="0" borderId="15" xfId="0" applyFont="1" applyBorder="1" applyAlignment="1" applyProtection="1">
      <alignment horizontal="centerContinuous"/>
    </xf>
    <xf numFmtId="0" fontId="7" fillId="0" borderId="17" xfId="0" applyFont="1" applyBorder="1" applyAlignment="1" applyProtection="1">
      <alignment horizontal="centerContinuous"/>
    </xf>
    <xf numFmtId="0" fontId="7" fillId="0" borderId="26" xfId="0" applyFont="1" applyBorder="1" applyAlignment="1" applyProtection="1">
      <alignment horizontal="centerContinuous"/>
    </xf>
    <xf numFmtId="0" fontId="7" fillId="0" borderId="25" xfId="0" applyFont="1" applyBorder="1" applyProtection="1"/>
    <xf numFmtId="0" fontId="11" fillId="0" borderId="2" xfId="0" applyFont="1" applyBorder="1" applyProtection="1"/>
    <xf numFmtId="0" fontId="11" fillId="0" borderId="3" xfId="0" applyFont="1" applyBorder="1" applyProtection="1"/>
    <xf numFmtId="0" fontId="12" fillId="0" borderId="4" xfId="0" applyFont="1" applyBorder="1" applyAlignment="1" applyProtection="1">
      <alignment horizontal="centerContinuous"/>
    </xf>
    <xf numFmtId="0" fontId="11" fillId="0" borderId="0" xfId="0" applyFont="1" applyAlignment="1" applyProtection="1">
      <alignment horizontal="centerContinuous"/>
    </xf>
    <xf numFmtId="0" fontId="11" fillId="0" borderId="5" xfId="0" applyFont="1" applyBorder="1" applyAlignment="1" applyProtection="1">
      <alignment horizontal="centerContinuous"/>
    </xf>
    <xf numFmtId="0" fontId="12" fillId="0" borderId="0" xfId="0" applyFont="1" applyAlignment="1" applyProtection="1">
      <alignment horizontal="centerContinuous"/>
    </xf>
    <xf numFmtId="0" fontId="11" fillId="0" borderId="4" xfId="0" applyFont="1" applyBorder="1" applyProtection="1"/>
    <xf numFmtId="0" fontId="11" fillId="0" borderId="5" xfId="0" applyFont="1" applyBorder="1" applyProtection="1"/>
    <xf numFmtId="0" fontId="11" fillId="0" borderId="9" xfId="0" applyFont="1" applyBorder="1" applyProtection="1"/>
    <xf numFmtId="0" fontId="11" fillId="0" borderId="10" xfId="0" applyFont="1" applyBorder="1" applyAlignment="1" applyProtection="1">
      <alignment horizontal="centerContinuous"/>
    </xf>
    <xf numFmtId="0" fontId="11" fillId="0" borderId="11" xfId="0" applyFont="1" applyBorder="1" applyProtection="1"/>
    <xf numFmtId="0" fontId="11" fillId="0" borderId="10" xfId="0" applyFont="1" applyBorder="1" applyProtection="1"/>
    <xf numFmtId="0" fontId="11" fillId="0" borderId="15" xfId="0" applyFont="1" applyBorder="1" applyProtection="1"/>
    <xf numFmtId="0" fontId="11" fillId="0" borderId="19" xfId="0" applyFont="1" applyBorder="1" applyAlignment="1" applyProtection="1">
      <alignment horizontal="centerContinuous"/>
    </xf>
    <xf numFmtId="0" fontId="11" fillId="0" borderId="18" xfId="0" applyFont="1" applyBorder="1" applyProtection="1"/>
    <xf numFmtId="0" fontId="11" fillId="0" borderId="25" xfId="0" applyFont="1" applyBorder="1" applyProtection="1"/>
    <xf numFmtId="0" fontId="11" fillId="0" borderId="27" xfId="0" applyFont="1" applyBorder="1" applyProtection="1"/>
    <xf numFmtId="0" fontId="11" fillId="0" borderId="16" xfId="0" applyFont="1" applyBorder="1" applyProtection="1"/>
    <xf numFmtId="0" fontId="11" fillId="0" borderId="28" xfId="0" applyFont="1" applyBorder="1" applyProtection="1"/>
    <xf numFmtId="0" fontId="11" fillId="0" borderId="29" xfId="0" applyFont="1" applyBorder="1" applyProtection="1"/>
    <xf numFmtId="0" fontId="11" fillId="0" borderId="17" xfId="0" applyFont="1" applyBorder="1" applyProtection="1"/>
    <xf numFmtId="0" fontId="11" fillId="0" borderId="30" xfId="0" applyFont="1" applyBorder="1" applyProtection="1"/>
    <xf numFmtId="0" fontId="11" fillId="0" borderId="31" xfId="0" applyFont="1" applyBorder="1" applyProtection="1"/>
    <xf numFmtId="0" fontId="11" fillId="0" borderId="32" xfId="0" applyFont="1" applyBorder="1" applyProtection="1"/>
    <xf numFmtId="0" fontId="11" fillId="0" borderId="34" xfId="0" applyFont="1" applyBorder="1" applyProtection="1"/>
    <xf numFmtId="0" fontId="11" fillId="0" borderId="19" xfId="0" applyFont="1" applyBorder="1" applyProtection="1"/>
    <xf numFmtId="37" fontId="11" fillId="4" borderId="0" xfId="0" applyNumberFormat="1" applyFont="1" applyFill="1" applyProtection="1"/>
    <xf numFmtId="0" fontId="11" fillId="0" borderId="21" xfId="0" applyFont="1" applyBorder="1" applyProtection="1"/>
    <xf numFmtId="37" fontId="11" fillId="0" borderId="20" xfId="0" applyNumberFormat="1" applyFont="1" applyBorder="1" applyProtection="1"/>
    <xf numFmtId="0" fontId="11" fillId="0" borderId="22" xfId="0" applyFont="1" applyBorder="1" applyProtection="1"/>
    <xf numFmtId="0" fontId="11" fillId="0" borderId="6" xfId="0" applyFont="1" applyBorder="1" applyProtection="1"/>
    <xf numFmtId="0" fontId="11" fillId="0" borderId="1" xfId="0" applyFont="1" applyBorder="1" applyProtection="1"/>
    <xf numFmtId="0" fontId="11" fillId="0" borderId="7" xfId="0" applyFont="1" applyBorder="1" applyProtection="1"/>
    <xf numFmtId="0" fontId="12" fillId="0" borderId="0" xfId="0" applyFont="1" applyProtection="1"/>
    <xf numFmtId="0" fontId="7" fillId="0" borderId="26" xfId="0" applyFont="1" applyBorder="1" applyProtection="1"/>
    <xf numFmtId="0" fontId="7" fillId="0" borderId="21" xfId="0" applyFont="1" applyBorder="1" applyProtection="1"/>
    <xf numFmtId="0" fontId="11" fillId="0" borderId="26" xfId="0" applyFont="1" applyBorder="1" applyProtection="1"/>
    <xf numFmtId="0" fontId="7" fillId="0" borderId="4" xfId="0" applyFont="1" applyBorder="1" applyAlignment="1" applyProtection="1">
      <alignment horizontal="centerContinuous"/>
    </xf>
    <xf numFmtId="0" fontId="19" fillId="0" borderId="0" xfId="0" applyFont="1" applyAlignment="1" applyProtection="1">
      <alignment horizontal="left"/>
    </xf>
    <xf numFmtId="0" fontId="19" fillId="0" borderId="0" xfId="0" applyFont="1" applyAlignment="1" applyProtection="1">
      <alignment horizontal="centerContinuous"/>
    </xf>
    <xf numFmtId="0" fontId="19" fillId="0" borderId="5" xfId="0" applyFont="1" applyBorder="1" applyAlignment="1" applyProtection="1">
      <alignment horizontal="centerContinuous"/>
    </xf>
    <xf numFmtId="0" fontId="19" fillId="0" borderId="0" xfId="0" applyFont="1" applyProtection="1"/>
    <xf numFmtId="0" fontId="19" fillId="0" borderId="10" xfId="0" applyFont="1" applyBorder="1" applyAlignment="1" applyProtection="1">
      <alignment horizontal="left"/>
    </xf>
    <xf numFmtId="0" fontId="19" fillId="0" borderId="10" xfId="0" applyFont="1" applyBorder="1" applyProtection="1"/>
    <xf numFmtId="0" fontId="19" fillId="0" borderId="10" xfId="0" applyFont="1" applyBorder="1" applyAlignment="1" applyProtection="1">
      <alignment horizontal="centerContinuous"/>
    </xf>
    <xf numFmtId="0" fontId="19" fillId="0" borderId="11" xfId="0" applyFont="1" applyBorder="1" applyAlignment="1" applyProtection="1">
      <alignment horizontal="centerContinuous"/>
    </xf>
    <xf numFmtId="0" fontId="19" fillId="0" borderId="25" xfId="0" applyFont="1" applyBorder="1" applyProtection="1"/>
    <xf numFmtId="0" fontId="19" fillId="0" borderId="25" xfId="0" applyFont="1" applyBorder="1" applyAlignment="1" applyProtection="1">
      <alignment horizontal="centerContinuous"/>
    </xf>
    <xf numFmtId="0" fontId="19" fillId="0" borderId="5" xfId="0" applyFont="1" applyBorder="1" applyProtection="1"/>
    <xf numFmtId="0" fontId="19" fillId="0" borderId="26" xfId="0" applyFont="1" applyBorder="1" applyProtection="1"/>
    <xf numFmtId="0" fontId="19" fillId="0" borderId="11" xfId="0" applyFont="1" applyBorder="1" applyProtection="1"/>
    <xf numFmtId="0" fontId="7" fillId="0" borderId="11" xfId="0" applyFont="1" applyBorder="1" applyProtection="1"/>
    <xf numFmtId="0" fontId="7" fillId="0" borderId="22" xfId="0" applyFont="1" applyBorder="1" applyProtection="1"/>
    <xf numFmtId="0" fontId="11" fillId="0" borderId="20" xfId="0" applyFont="1" applyBorder="1" applyProtection="1"/>
    <xf numFmtId="0" fontId="7" fillId="0" borderId="0" xfId="0" applyFont="1" applyAlignment="1" applyProtection="1">
      <alignment horizontal="left"/>
    </xf>
    <xf numFmtId="0" fontId="7" fillId="0" borderId="1" xfId="0" applyFont="1" applyBorder="1" applyAlignment="1" applyProtection="1">
      <alignment horizontal="left"/>
    </xf>
    <xf numFmtId="0" fontId="20" fillId="0" borderId="0" xfId="0" applyFont="1" applyAlignment="1" applyProtection="1">
      <alignment horizontal="centerContinuous"/>
    </xf>
    <xf numFmtId="0" fontId="20" fillId="0" borderId="4" xfId="0" applyFont="1" applyBorder="1" applyAlignment="1" applyProtection="1">
      <alignment horizontal="centerContinuous"/>
    </xf>
    <xf numFmtId="0" fontId="20" fillId="0" borderId="5" xfId="0" applyFont="1" applyBorder="1" applyAlignment="1" applyProtection="1">
      <alignment horizontal="centerContinuous"/>
    </xf>
    <xf numFmtId="37" fontId="7" fillId="0" borderId="0" xfId="0" applyNumberFormat="1" applyFont="1" applyProtection="1"/>
    <xf numFmtId="37" fontId="7" fillId="0" borderId="5" xfId="0" applyNumberFormat="1" applyFont="1" applyBorder="1" applyProtection="1"/>
    <xf numFmtId="37" fontId="7" fillId="0" borderId="1" xfId="0" applyNumberFormat="1" applyFont="1" applyBorder="1" applyProtection="1"/>
    <xf numFmtId="37" fontId="7" fillId="0" borderId="7" xfId="0" applyNumberFormat="1" applyFont="1" applyBorder="1" applyProtection="1"/>
    <xf numFmtId="37" fontId="7" fillId="0" borderId="0" xfId="0" applyNumberFormat="1" applyFont="1" applyAlignment="1" applyProtection="1">
      <alignment horizontal="centerContinuous"/>
    </xf>
    <xf numFmtId="0" fontId="11" fillId="0" borderId="9" xfId="0" applyFont="1" applyBorder="1" applyAlignment="1" applyProtection="1">
      <alignment horizontal="centerContinuous"/>
    </xf>
    <xf numFmtId="0" fontId="20" fillId="0" borderId="0" xfId="0" applyFont="1" applyProtection="1"/>
    <xf numFmtId="0" fontId="7" fillId="0" borderId="18" xfId="0" applyFont="1" applyBorder="1" applyAlignment="1" applyProtection="1">
      <alignment horizontal="center"/>
    </xf>
    <xf numFmtId="0" fontId="7" fillId="0" borderId="20" xfId="0" applyFont="1" applyBorder="1" applyAlignment="1" applyProtection="1">
      <alignment horizontal="center"/>
    </xf>
    <xf numFmtId="37" fontId="7" fillId="0" borderId="17" xfId="0" applyNumberFormat="1" applyFont="1" applyBorder="1" applyProtection="1"/>
    <xf numFmtId="37" fontId="7" fillId="0" borderId="22" xfId="0" applyNumberFormat="1" applyFont="1" applyBorder="1" applyProtection="1"/>
    <xf numFmtId="0" fontId="7" fillId="0" borderId="38" xfId="0" applyFont="1" applyBorder="1" applyAlignment="1" applyProtection="1">
      <alignment horizontal="centerContinuous" wrapText="1"/>
    </xf>
    <xf numFmtId="0" fontId="7" fillId="0" borderId="21" xfId="0" applyFont="1" applyBorder="1" applyAlignment="1" applyProtection="1">
      <alignment horizontal="center"/>
    </xf>
    <xf numFmtId="37" fontId="7" fillId="0" borderId="16" xfId="0" applyNumberFormat="1" applyFont="1" applyBorder="1" applyProtection="1"/>
    <xf numFmtId="0" fontId="7" fillId="0" borderId="0" xfId="0" applyFont="1" applyAlignment="1" applyProtection="1">
      <alignment horizontal="center"/>
    </xf>
    <xf numFmtId="0" fontId="7" fillId="0" borderId="7" xfId="0" applyFont="1" applyBorder="1" applyProtection="1"/>
    <xf numFmtId="0" fontId="7" fillId="0" borderId="3" xfId="0" applyFont="1" applyBorder="1" applyAlignment="1" applyProtection="1">
      <alignment horizontal="center"/>
    </xf>
    <xf numFmtId="0" fontId="7" fillId="6" borderId="21" xfId="0" applyFont="1" applyFill="1" applyBorder="1" applyProtection="1"/>
    <xf numFmtId="37" fontId="7" fillId="6" borderId="22" xfId="0" applyNumberFormat="1" applyFont="1" applyFill="1" applyBorder="1" applyProtection="1"/>
    <xf numFmtId="0" fontId="7" fillId="8" borderId="21" xfId="0" applyFont="1" applyFill="1" applyBorder="1" applyProtection="1"/>
    <xf numFmtId="0" fontId="7" fillId="0" borderId="0" xfId="0" applyFont="1" applyAlignment="1" applyProtection="1">
      <alignment horizontal="right"/>
    </xf>
    <xf numFmtId="0" fontId="7" fillId="0" borderId="10" xfId="0" applyFont="1" applyBorder="1" applyAlignment="1" applyProtection="1">
      <alignment horizontal="right"/>
    </xf>
    <xf numFmtId="0" fontId="7" fillId="0" borderId="19" xfId="0" applyFont="1" applyBorder="1" applyAlignment="1" applyProtection="1">
      <alignment horizontal="center"/>
    </xf>
    <xf numFmtId="0" fontId="7" fillId="0" borderId="16" xfId="0" applyFont="1" applyBorder="1" applyAlignment="1" applyProtection="1">
      <alignment horizontal="center"/>
    </xf>
    <xf numFmtId="0" fontId="7" fillId="9" borderId="19" xfId="0" applyFont="1" applyFill="1" applyBorder="1" applyProtection="1"/>
    <xf numFmtId="0" fontId="7" fillId="9" borderId="4" xfId="0" applyFont="1" applyFill="1" applyBorder="1" applyProtection="1"/>
    <xf numFmtId="0" fontId="7" fillId="9" borderId="21" xfId="0" applyFont="1" applyFill="1" applyBorder="1" applyAlignment="1" applyProtection="1">
      <alignment horizontal="centerContinuous"/>
    </xf>
    <xf numFmtId="0" fontId="7" fillId="9" borderId="9" xfId="0" applyFont="1" applyFill="1" applyBorder="1" applyAlignment="1" applyProtection="1">
      <alignment horizontal="centerContinuous"/>
    </xf>
    <xf numFmtId="0" fontId="7" fillId="9" borderId="26" xfId="0" applyFont="1" applyFill="1" applyBorder="1" applyAlignment="1" applyProtection="1">
      <alignment horizontal="centerContinuous"/>
    </xf>
    <xf numFmtId="37" fontId="7" fillId="0" borderId="17" xfId="0" applyNumberFormat="1" applyFont="1" applyBorder="1" applyAlignment="1" applyProtection="1">
      <alignment horizontal="centerContinuous"/>
    </xf>
    <xf numFmtId="37" fontId="7" fillId="9" borderId="19" xfId="0" applyNumberFormat="1" applyFont="1" applyFill="1" applyBorder="1" applyProtection="1"/>
    <xf numFmtId="37" fontId="7" fillId="9" borderId="21" xfId="0" applyNumberFormat="1" applyFont="1" applyFill="1" applyBorder="1" applyAlignment="1" applyProtection="1">
      <alignment horizontal="centerContinuous"/>
    </xf>
    <xf numFmtId="37" fontId="7" fillId="9" borderId="10" xfId="0" applyNumberFormat="1" applyFont="1" applyFill="1" applyBorder="1" applyAlignment="1" applyProtection="1">
      <alignment horizontal="centerContinuous"/>
    </xf>
    <xf numFmtId="37" fontId="7" fillId="9" borderId="26" xfId="0" applyNumberFormat="1" applyFont="1" applyFill="1" applyBorder="1" applyAlignment="1" applyProtection="1">
      <alignment horizontal="centerContinuous"/>
    </xf>
    <xf numFmtId="0" fontId="7" fillId="0" borderId="10" xfId="0" applyFont="1" applyBorder="1" applyAlignment="1" applyProtection="1">
      <alignment horizontal="center"/>
    </xf>
    <xf numFmtId="0" fontId="7" fillId="0" borderId="40" xfId="0" applyFont="1" applyBorder="1" applyProtection="1"/>
    <xf numFmtId="0" fontId="7" fillId="0" borderId="15" xfId="0" applyFont="1" applyBorder="1" applyProtection="1">
      <protection locked="0"/>
    </xf>
    <xf numFmtId="0" fontId="7" fillId="0" borderId="5" xfId="0" applyFont="1" applyBorder="1" applyProtection="1">
      <protection locked="0"/>
    </xf>
    <xf numFmtId="0" fontId="7" fillId="0" borderId="16" xfId="0" applyFont="1" applyBorder="1" applyAlignment="1" applyProtection="1">
      <alignment horizontal="right"/>
    </xf>
    <xf numFmtId="0" fontId="7" fillId="0" borderId="10" xfId="0" applyFont="1" applyBorder="1" applyProtection="1">
      <protection locked="0"/>
    </xf>
    <xf numFmtId="0" fontId="7" fillId="0" borderId="17" xfId="0" applyFont="1" applyBorder="1" applyProtection="1">
      <protection locked="0"/>
    </xf>
    <xf numFmtId="0" fontId="19" fillId="0" borderId="4" xfId="0" applyFont="1" applyBorder="1" applyProtection="1"/>
    <xf numFmtId="0" fontId="19" fillId="0" borderId="9" xfId="0" applyFont="1" applyBorder="1" applyProtection="1"/>
    <xf numFmtId="39" fontId="19" fillId="0" borderId="10" xfId="0" applyNumberFormat="1" applyFont="1" applyBorder="1" applyAlignment="1" applyProtection="1">
      <alignment horizontal="centerContinuous"/>
    </xf>
    <xf numFmtId="39" fontId="7" fillId="0" borderId="10" xfId="0" applyNumberFormat="1" applyFont="1" applyBorder="1" applyAlignment="1" applyProtection="1">
      <alignment horizontal="centerContinuous"/>
    </xf>
    <xf numFmtId="0" fontId="22" fillId="0" borderId="25" xfId="0" applyFont="1" applyBorder="1" applyProtection="1"/>
    <xf numFmtId="0" fontId="7" fillId="0" borderId="34" xfId="0" applyFont="1" applyBorder="1" applyProtection="1"/>
    <xf numFmtId="37" fontId="7" fillId="0" borderId="15" xfId="0" applyNumberFormat="1" applyFont="1" applyBorder="1" applyAlignment="1" applyProtection="1">
      <alignment horizontal="centerContinuous"/>
    </xf>
    <xf numFmtId="5" fontId="7" fillId="0" borderId="17" xfId="0" applyNumberFormat="1" applyFont="1" applyBorder="1" applyAlignment="1" applyProtection="1">
      <alignment horizontal="centerContinuous"/>
      <protection locked="0"/>
    </xf>
    <xf numFmtId="5" fontId="7" fillId="0" borderId="11" xfId="0" applyNumberFormat="1" applyFont="1" applyBorder="1" applyProtection="1">
      <protection locked="0"/>
    </xf>
    <xf numFmtId="5" fontId="7" fillId="9" borderId="4" xfId="0" applyNumberFormat="1" applyFont="1" applyFill="1" applyBorder="1" applyProtection="1"/>
    <xf numFmtId="37" fontId="7" fillId="0" borderId="17" xfId="0" applyNumberFormat="1" applyFont="1" applyBorder="1" applyProtection="1">
      <protection locked="0"/>
    </xf>
    <xf numFmtId="0" fontId="7" fillId="9" borderId="4" xfId="0" applyFont="1" applyFill="1" applyBorder="1" applyAlignment="1" applyProtection="1">
      <alignment horizontal="centerContinuous"/>
    </xf>
    <xf numFmtId="0" fontId="7" fillId="9" borderId="16" xfId="0" applyFont="1" applyFill="1" applyBorder="1" applyProtection="1"/>
    <xf numFmtId="37" fontId="7" fillId="9" borderId="25" xfId="0" applyNumberFormat="1" applyFont="1" applyFill="1" applyBorder="1" applyProtection="1"/>
    <xf numFmtId="37" fontId="7" fillId="9" borderId="21" xfId="0" applyNumberFormat="1" applyFont="1" applyFill="1" applyBorder="1" applyProtection="1"/>
    <xf numFmtId="0" fontId="7" fillId="9" borderId="11" xfId="0" applyFont="1" applyFill="1" applyBorder="1" applyProtection="1"/>
    <xf numFmtId="37" fontId="7" fillId="9" borderId="10" xfId="0" applyNumberFormat="1" applyFont="1" applyFill="1" applyBorder="1" applyProtection="1"/>
    <xf numFmtId="0" fontId="7" fillId="9" borderId="9" xfId="0" applyFont="1" applyFill="1" applyBorder="1" applyProtection="1"/>
    <xf numFmtId="37" fontId="7" fillId="9" borderId="26" xfId="0" applyNumberFormat="1" applyFont="1" applyFill="1" applyBorder="1" applyProtection="1"/>
    <xf numFmtId="37" fontId="7" fillId="0" borderId="11" xfId="0" applyNumberFormat="1" applyFont="1" applyBorder="1" applyProtection="1">
      <protection locked="0"/>
    </xf>
    <xf numFmtId="5" fontId="7" fillId="0" borderId="15" xfId="0" applyNumberFormat="1" applyFont="1" applyBorder="1" applyProtection="1"/>
    <xf numFmtId="5" fontId="7" fillId="9" borderId="4" xfId="0" applyNumberFormat="1" applyFont="1" applyFill="1" applyBorder="1" applyAlignment="1" applyProtection="1">
      <alignment horizontal="centerContinuous"/>
    </xf>
    <xf numFmtId="5" fontId="7" fillId="9" borderId="25" xfId="0" applyNumberFormat="1" applyFont="1" applyFill="1" applyBorder="1" applyProtection="1"/>
    <xf numFmtId="0" fontId="11" fillId="0" borderId="12" xfId="0" applyFont="1" applyBorder="1" applyProtection="1"/>
    <xf numFmtId="0" fontId="11" fillId="0" borderId="13" xfId="0" applyFont="1" applyBorder="1" applyProtection="1"/>
    <xf numFmtId="0" fontId="11" fillId="0" borderId="24" xfId="0" applyFont="1" applyBorder="1" applyProtection="1"/>
    <xf numFmtId="0" fontId="11" fillId="0" borderId="41" xfId="0" applyFont="1" applyBorder="1" applyAlignment="1" applyProtection="1">
      <alignment horizontal="centerContinuous"/>
    </xf>
    <xf numFmtId="0" fontId="11" fillId="0" borderId="42" xfId="0" applyFont="1" applyBorder="1" applyAlignment="1" applyProtection="1">
      <alignment horizontal="centerContinuous"/>
    </xf>
    <xf numFmtId="0" fontId="11" fillId="0" borderId="39" xfId="0" applyFont="1" applyBorder="1" applyAlignment="1" applyProtection="1">
      <alignment horizontal="centerContinuous"/>
    </xf>
    <xf numFmtId="0" fontId="23" fillId="0" borderId="0" xfId="0" applyFont="1" applyProtection="1"/>
    <xf numFmtId="0" fontId="23" fillId="0" borderId="5" xfId="0" applyFont="1" applyBorder="1" applyProtection="1"/>
    <xf numFmtId="0" fontId="11" fillId="0" borderId="30" xfId="0" applyFont="1" applyBorder="1" applyAlignment="1" applyProtection="1">
      <alignment horizontal="center"/>
    </xf>
    <xf numFmtId="0" fontId="11" fillId="0" borderId="16" xfId="0" applyFont="1" applyBorder="1" applyAlignment="1" applyProtection="1">
      <alignment horizontal="center"/>
    </xf>
    <xf numFmtId="0" fontId="11" fillId="0" borderId="4" xfId="0" applyFont="1" applyBorder="1" applyAlignment="1" applyProtection="1">
      <alignment horizontal="center"/>
    </xf>
    <xf numFmtId="0" fontId="11" fillId="0" borderId="9" xfId="0" applyFont="1" applyBorder="1" applyAlignment="1" applyProtection="1">
      <alignment horizontal="center"/>
    </xf>
    <xf numFmtId="0" fontId="11" fillId="0" borderId="22" xfId="0" applyFont="1" applyBorder="1" applyAlignment="1" applyProtection="1">
      <alignment horizontal="center"/>
    </xf>
    <xf numFmtId="0" fontId="11" fillId="0" borderId="44" xfId="0" applyFont="1" applyBorder="1" applyProtection="1"/>
    <xf numFmtId="0" fontId="11" fillId="9" borderId="44" xfId="0" applyFont="1" applyFill="1" applyBorder="1" applyProtection="1"/>
    <xf numFmtId="0" fontId="11" fillId="9" borderId="42" xfId="0" applyFont="1" applyFill="1" applyBorder="1" applyProtection="1"/>
    <xf numFmtId="5" fontId="11" fillId="0" borderId="46" xfId="0" applyNumberFormat="1" applyFont="1" applyBorder="1" applyProtection="1"/>
    <xf numFmtId="5" fontId="11" fillId="0" borderId="39" xfId="0" applyNumberFormat="1" applyFont="1" applyBorder="1" applyProtection="1"/>
    <xf numFmtId="5" fontId="11" fillId="0" borderId="43" xfId="0" applyNumberFormat="1" applyFont="1" applyBorder="1" applyProtection="1"/>
    <xf numFmtId="5" fontId="11" fillId="0" borderId="45" xfId="0" applyNumberFormat="1" applyFont="1" applyBorder="1" applyProtection="1"/>
    <xf numFmtId="37" fontId="11" fillId="0" borderId="43" xfId="0" applyNumberFormat="1" applyFont="1" applyBorder="1" applyProtection="1"/>
    <xf numFmtId="37" fontId="11" fillId="0" borderId="45" xfId="0" applyNumberFormat="1" applyFont="1" applyBorder="1" applyProtection="1"/>
    <xf numFmtId="37" fontId="11" fillId="0" borderId="46" xfId="0" applyNumberFormat="1" applyFont="1" applyBorder="1" applyProtection="1"/>
    <xf numFmtId="37" fontId="11" fillId="9" borderId="39" xfId="0" applyNumberFormat="1" applyFont="1" applyFill="1" applyBorder="1" applyProtection="1"/>
    <xf numFmtId="0" fontId="11" fillId="0" borderId="48" xfId="0" applyFont="1" applyBorder="1" applyProtection="1"/>
    <xf numFmtId="0" fontId="11" fillId="0" borderId="49" xfId="0" applyFont="1" applyBorder="1" applyProtection="1"/>
    <xf numFmtId="5" fontId="11" fillId="0" borderId="50" xfId="0" applyNumberFormat="1" applyFont="1" applyBorder="1" applyProtection="1"/>
    <xf numFmtId="0" fontId="11" fillId="0" borderId="37" xfId="0" applyFont="1" applyBorder="1" applyAlignment="1" applyProtection="1">
      <alignment horizontal="center"/>
    </xf>
    <xf numFmtId="37" fontId="11" fillId="0" borderId="31" xfId="0" applyNumberFormat="1" applyFont="1" applyBorder="1" applyProtection="1"/>
    <xf numFmtId="0" fontId="11" fillId="0" borderId="14" xfId="0" applyFont="1" applyBorder="1" applyProtection="1"/>
    <xf numFmtId="0" fontId="11" fillId="0" borderId="41" xfId="0" applyFont="1" applyBorder="1" applyProtection="1"/>
    <xf numFmtId="0" fontId="11" fillId="0" borderId="42" xfId="0" applyFont="1" applyBorder="1" applyProtection="1"/>
    <xf numFmtId="0" fontId="11" fillId="0" borderId="39" xfId="0" applyFont="1" applyBorder="1" applyProtection="1"/>
    <xf numFmtId="5" fontId="11" fillId="0" borderId="51" xfId="0" applyNumberFormat="1" applyFont="1" applyBorder="1" applyProtection="1"/>
    <xf numFmtId="5" fontId="11" fillId="0" borderId="44" xfId="0" applyNumberFormat="1" applyFont="1" applyBorder="1" applyProtection="1"/>
    <xf numFmtId="0" fontId="11" fillId="0" borderId="51" xfId="0" applyFont="1" applyBorder="1" applyAlignment="1" applyProtection="1">
      <alignment horizontal="center"/>
    </xf>
    <xf numFmtId="37" fontId="11" fillId="0" borderId="51" xfId="0" applyNumberFormat="1" applyFont="1" applyBorder="1" applyProtection="1"/>
    <xf numFmtId="37" fontId="11" fillId="0" borderId="44" xfId="0" applyNumberFormat="1" applyFont="1" applyBorder="1" applyProtection="1"/>
    <xf numFmtId="37" fontId="11" fillId="0" borderId="42" xfId="0" applyNumberFormat="1" applyFont="1" applyBorder="1" applyProtection="1"/>
    <xf numFmtId="0" fontId="11" fillId="0" borderId="46" xfId="0" applyFont="1" applyBorder="1" applyProtection="1"/>
    <xf numFmtId="37" fontId="11" fillId="9" borderId="51" xfId="0" applyNumberFormat="1" applyFont="1" applyFill="1" applyBorder="1" applyProtection="1"/>
    <xf numFmtId="5" fontId="11" fillId="0" borderId="52" xfId="0" applyNumberFormat="1" applyFont="1" applyBorder="1" applyProtection="1"/>
    <xf numFmtId="5" fontId="11" fillId="0" borderId="53" xfId="0" applyNumberFormat="1" applyFont="1" applyBorder="1" applyProtection="1"/>
    <xf numFmtId="5" fontId="11" fillId="0" borderId="48" xfId="0" applyNumberFormat="1" applyFont="1" applyBorder="1" applyProtection="1"/>
    <xf numFmtId="0" fontId="11" fillId="0" borderId="53" xfId="0" applyFont="1" applyBorder="1" applyProtection="1"/>
    <xf numFmtId="0" fontId="11" fillId="0" borderId="0" xfId="0" applyFont="1" applyAlignment="1" applyProtection="1">
      <alignment horizontal="right"/>
    </xf>
    <xf numFmtId="0" fontId="11" fillId="0" borderId="18" xfId="0" applyFont="1" applyBorder="1" applyAlignment="1" applyProtection="1">
      <alignment horizontal="center"/>
    </xf>
    <xf numFmtId="0" fontId="11" fillId="0" borderId="20" xfId="0" applyFont="1" applyBorder="1" applyAlignment="1" applyProtection="1">
      <alignment horizontal="center"/>
    </xf>
    <xf numFmtId="0" fontId="11" fillId="9" borderId="21" xfId="0" applyFont="1" applyFill="1" applyBorder="1" applyProtection="1"/>
    <xf numFmtId="0" fontId="11" fillId="9" borderId="10" xfId="0" applyFont="1" applyFill="1" applyBorder="1" applyProtection="1"/>
    <xf numFmtId="0" fontId="11" fillId="9" borderId="11" xfId="0" applyFont="1" applyFill="1" applyBorder="1" applyProtection="1"/>
    <xf numFmtId="5" fontId="11" fillId="0" borderId="16" xfId="0" applyNumberFormat="1" applyFont="1" applyBorder="1" applyProtection="1"/>
    <xf numFmtId="37" fontId="11" fillId="0" borderId="16" xfId="0" applyNumberFormat="1" applyFont="1" applyBorder="1" applyProtection="1"/>
    <xf numFmtId="37" fontId="11" fillId="0" borderId="22" xfId="0" applyNumberFormat="1" applyFont="1" applyBorder="1" applyProtection="1"/>
    <xf numFmtId="0" fontId="11" fillId="0" borderId="23" xfId="0" applyFont="1" applyBorder="1" applyAlignment="1" applyProtection="1">
      <alignment horizontal="center"/>
    </xf>
    <xf numFmtId="0" fontId="11" fillId="0" borderId="1" xfId="0" applyFont="1" applyBorder="1" applyAlignment="1" applyProtection="1">
      <alignment horizontal="center"/>
    </xf>
    <xf numFmtId="0" fontId="11" fillId="9" borderId="38" xfId="0" applyFont="1" applyFill="1" applyBorder="1" applyProtection="1"/>
    <xf numFmtId="0" fontId="11" fillId="9" borderId="1" xfId="0" applyFont="1" applyFill="1" applyBorder="1" applyProtection="1"/>
    <xf numFmtId="5" fontId="11" fillId="0" borderId="37" xfId="0" applyNumberFormat="1" applyFont="1" applyBorder="1" applyProtection="1"/>
    <xf numFmtId="0" fontId="11" fillId="0" borderId="19" xfId="0" applyFont="1" applyBorder="1" applyAlignment="1" applyProtection="1">
      <alignment horizontal="center"/>
    </xf>
    <xf numFmtId="0" fontId="11" fillId="0" borderId="0" xfId="0" applyFont="1" applyAlignment="1" applyProtection="1">
      <alignment horizontal="center"/>
    </xf>
    <xf numFmtId="0" fontId="11" fillId="0" borderId="25" xfId="0" applyFont="1" applyBorder="1" applyAlignment="1" applyProtection="1">
      <alignment horizontal="center"/>
    </xf>
    <xf numFmtId="0" fontId="14" fillId="0" borderId="0" xfId="0" applyFont="1" applyProtection="1"/>
    <xf numFmtId="37" fontId="11" fillId="0" borderId="37" xfId="0" applyNumberFormat="1" applyFont="1" applyBorder="1" applyProtection="1"/>
    <xf numFmtId="0" fontId="7" fillId="4" borderId="16" xfId="0" applyFont="1" applyFill="1" applyBorder="1" applyProtection="1"/>
    <xf numFmtId="0" fontId="14" fillId="0" borderId="19" xfId="0" applyFont="1" applyBorder="1" applyProtection="1"/>
    <xf numFmtId="0" fontId="11" fillId="0" borderId="54" xfId="0" applyFont="1" applyBorder="1" applyProtection="1"/>
    <xf numFmtId="0" fontId="23" fillId="0" borderId="10" xfId="0" applyFont="1" applyBorder="1" applyProtection="1"/>
    <xf numFmtId="0" fontId="7" fillId="4" borderId="4" xfId="0" applyFont="1" applyFill="1" applyBorder="1" applyProtection="1"/>
    <xf numFmtId="0" fontId="11" fillId="9" borderId="34" xfId="0" applyFont="1" applyFill="1" applyBorder="1" applyProtection="1"/>
    <xf numFmtId="0" fontId="11" fillId="9" borderId="22" xfId="0" applyFont="1" applyFill="1" applyBorder="1" applyProtection="1"/>
    <xf numFmtId="0" fontId="11" fillId="9" borderId="51" xfId="0" applyFont="1" applyFill="1" applyBorder="1" applyProtection="1"/>
    <xf numFmtId="37" fontId="11" fillId="0" borderId="32" xfId="0" applyNumberFormat="1" applyFont="1" applyBorder="1" applyProtection="1"/>
    <xf numFmtId="37" fontId="11" fillId="0" borderId="21" xfId="0" applyNumberFormat="1" applyFont="1" applyBorder="1" applyProtection="1"/>
    <xf numFmtId="37" fontId="11" fillId="0" borderId="0" xfId="0" applyNumberFormat="1" applyFont="1" applyProtection="1"/>
    <xf numFmtId="37" fontId="11" fillId="0" borderId="19" xfId="0" applyNumberFormat="1" applyFont="1" applyBorder="1" applyProtection="1"/>
    <xf numFmtId="5" fontId="11" fillId="0" borderId="38" xfId="0" applyNumberFormat="1" applyFont="1" applyBorder="1" applyProtection="1"/>
    <xf numFmtId="0" fontId="11" fillId="0" borderId="4" xfId="0" applyFont="1" applyBorder="1" applyAlignment="1" applyProtection="1">
      <alignment horizontal="centerContinuous"/>
    </xf>
    <xf numFmtId="37" fontId="11" fillId="0" borderId="5" xfId="0" applyNumberFormat="1" applyFont="1" applyBorder="1" applyProtection="1"/>
    <xf numFmtId="5" fontId="11" fillId="0" borderId="19" xfId="0" applyNumberFormat="1" applyFont="1" applyBorder="1" applyProtection="1"/>
    <xf numFmtId="0" fontId="11" fillId="0" borderId="21" xfId="0" applyFont="1" applyBorder="1" applyAlignment="1" applyProtection="1">
      <alignment horizontal="centerContinuous"/>
    </xf>
    <xf numFmtId="0" fontId="11" fillId="0" borderId="26" xfId="0" applyFont="1" applyBorder="1" applyAlignment="1" applyProtection="1">
      <alignment horizontal="centerContinuous"/>
    </xf>
    <xf numFmtId="5" fontId="11" fillId="0" borderId="15" xfId="0" applyNumberFormat="1" applyFont="1" applyBorder="1" applyProtection="1"/>
    <xf numFmtId="5" fontId="11" fillId="0" borderId="5" xfId="0" applyNumberFormat="1" applyFont="1" applyBorder="1" applyProtection="1"/>
    <xf numFmtId="37" fontId="11" fillId="0" borderId="15" xfId="0" applyNumberFormat="1" applyFont="1" applyBorder="1" applyProtection="1"/>
    <xf numFmtId="37" fontId="11" fillId="0" borderId="17" xfId="0" applyNumberFormat="1" applyFont="1" applyBorder="1" applyProtection="1"/>
    <xf numFmtId="5" fontId="11" fillId="0" borderId="21" xfId="0" applyNumberFormat="1" applyFont="1" applyBorder="1" applyProtection="1"/>
    <xf numFmtId="0" fontId="11" fillId="9" borderId="17" xfId="0" applyFont="1" applyFill="1" applyBorder="1" applyProtection="1"/>
    <xf numFmtId="5" fontId="11" fillId="0" borderId="26" xfId="0" applyNumberFormat="1" applyFont="1" applyBorder="1" applyProtection="1"/>
    <xf numFmtId="0" fontId="11" fillId="0" borderId="38" xfId="0" applyFont="1" applyBorder="1" applyProtection="1"/>
    <xf numFmtId="5" fontId="11" fillId="0" borderId="7" xfId="0" applyNumberFormat="1" applyFont="1" applyBorder="1" applyProtection="1"/>
    <xf numFmtId="0" fontId="11" fillId="0" borderId="21" xfId="0" applyFont="1" applyBorder="1" applyAlignment="1" applyProtection="1">
      <alignment horizontal="center"/>
    </xf>
    <xf numFmtId="0" fontId="11" fillId="0" borderId="34" xfId="0" applyFont="1" applyBorder="1" applyAlignment="1" applyProtection="1">
      <alignment horizontal="center"/>
    </xf>
    <xf numFmtId="0" fontId="11" fillId="9" borderId="46" xfId="0" applyFont="1" applyFill="1" applyBorder="1" applyProtection="1"/>
    <xf numFmtId="0" fontId="11" fillId="0" borderId="6" xfId="0" applyFont="1" applyBorder="1" applyAlignment="1" applyProtection="1">
      <alignment horizontal="center"/>
    </xf>
    <xf numFmtId="0" fontId="11" fillId="9" borderId="53" xfId="0" applyFont="1" applyFill="1" applyBorder="1" applyProtection="1"/>
    <xf numFmtId="37" fontId="11" fillId="0" borderId="0" xfId="0" applyNumberFormat="1" applyFont="1" applyAlignment="1" applyProtection="1">
      <alignment horizontal="center"/>
    </xf>
    <xf numFmtId="0" fontId="11" fillId="0" borderId="33" xfId="0" applyFont="1" applyBorder="1" applyAlignment="1" applyProtection="1">
      <alignment horizontal="center"/>
    </xf>
    <xf numFmtId="0" fontId="11" fillId="0" borderId="31" xfId="0" applyFont="1" applyBorder="1" applyAlignment="1" applyProtection="1">
      <alignment horizontal="centerContinuous"/>
    </xf>
    <xf numFmtId="37" fontId="11" fillId="0" borderId="35" xfId="0" applyNumberFormat="1" applyFont="1" applyBorder="1" applyProtection="1"/>
    <xf numFmtId="37" fontId="11" fillId="0" borderId="7" xfId="0" applyNumberFormat="1" applyFont="1" applyBorder="1" applyProtection="1"/>
    <xf numFmtId="37" fontId="11" fillId="10" borderId="19" xfId="0" applyNumberFormat="1" applyFont="1" applyFill="1" applyBorder="1" applyProtection="1"/>
    <xf numFmtId="37" fontId="11" fillId="10" borderId="15" xfId="0" applyNumberFormat="1" applyFont="1" applyFill="1" applyBorder="1" applyProtection="1"/>
    <xf numFmtId="37" fontId="11" fillId="10" borderId="5" xfId="0" applyNumberFormat="1" applyFont="1" applyFill="1" applyBorder="1" applyProtection="1"/>
    <xf numFmtId="37" fontId="11" fillId="10" borderId="4" xfId="0" applyNumberFormat="1" applyFont="1" applyFill="1" applyBorder="1" applyProtection="1"/>
    <xf numFmtId="37" fontId="11" fillId="10" borderId="0" xfId="0" applyNumberFormat="1" applyFont="1" applyFill="1" applyProtection="1"/>
    <xf numFmtId="5" fontId="11" fillId="10" borderId="19" xfId="0" applyNumberFormat="1" applyFont="1" applyFill="1" applyBorder="1" applyProtection="1"/>
    <xf numFmtId="37" fontId="11" fillId="0" borderId="16" xfId="0" applyNumberFormat="1" applyFont="1" applyBorder="1" applyAlignment="1" applyProtection="1">
      <alignment horizontal="center"/>
    </xf>
    <xf numFmtId="7" fontId="11" fillId="0" borderId="15" xfId="0" applyNumberFormat="1" applyFont="1" applyBorder="1" applyProtection="1"/>
    <xf numFmtId="7" fontId="11" fillId="0" borderId="5" xfId="0" applyNumberFormat="1" applyFont="1" applyBorder="1" applyProtection="1"/>
    <xf numFmtId="37" fontId="11" fillId="0" borderId="4" xfId="0" applyNumberFormat="1" applyFont="1" applyBorder="1" applyProtection="1"/>
    <xf numFmtId="39" fontId="11" fillId="0" borderId="15" xfId="0" applyNumberFormat="1" applyFont="1" applyBorder="1" applyProtection="1"/>
    <xf numFmtId="39" fontId="11" fillId="0" borderId="5" xfId="0" applyNumberFormat="1" applyFont="1" applyBorder="1" applyProtection="1"/>
    <xf numFmtId="37" fontId="11" fillId="0" borderId="25" xfId="0" applyNumberFormat="1" applyFont="1" applyBorder="1" applyProtection="1"/>
    <xf numFmtId="37" fontId="11" fillId="0" borderId="41" xfId="0" applyNumberFormat="1" applyFont="1" applyBorder="1" applyProtection="1"/>
    <xf numFmtId="0" fontId="11" fillId="9" borderId="19" xfId="0" applyFont="1" applyFill="1" applyBorder="1" applyProtection="1"/>
    <xf numFmtId="37" fontId="11" fillId="9" borderId="19" xfId="0" applyNumberFormat="1" applyFont="1" applyFill="1" applyBorder="1" applyProtection="1"/>
    <xf numFmtId="37" fontId="11" fillId="9" borderId="15" xfId="0" applyNumberFormat="1" applyFont="1" applyFill="1" applyBorder="1" applyProtection="1"/>
    <xf numFmtId="39" fontId="11" fillId="9" borderId="5" xfId="0" applyNumberFormat="1" applyFont="1" applyFill="1" applyBorder="1" applyProtection="1"/>
    <xf numFmtId="37" fontId="11" fillId="9" borderId="4" xfId="0" applyNumberFormat="1" applyFont="1" applyFill="1" applyBorder="1" applyProtection="1"/>
    <xf numFmtId="37" fontId="11" fillId="9" borderId="0" xfId="0" applyNumberFormat="1" applyFont="1" applyFill="1" applyProtection="1"/>
    <xf numFmtId="39" fontId="11" fillId="10" borderId="5" xfId="0" applyNumberFormat="1" applyFont="1" applyFill="1" applyBorder="1" applyProtection="1"/>
    <xf numFmtId="39" fontId="11" fillId="9" borderId="35" xfId="0" applyNumberFormat="1" applyFont="1" applyFill="1" applyBorder="1" applyProtection="1"/>
    <xf numFmtId="39" fontId="11" fillId="9" borderId="7" xfId="0" applyNumberFormat="1" applyFont="1" applyFill="1" applyBorder="1" applyProtection="1"/>
    <xf numFmtId="0" fontId="11" fillId="9" borderId="6" xfId="0" applyFont="1" applyFill="1" applyBorder="1" applyProtection="1"/>
    <xf numFmtId="0" fontId="11" fillId="0" borderId="33" xfId="0" applyFont="1" applyBorder="1" applyProtection="1"/>
    <xf numFmtId="5" fontId="11" fillId="0" borderId="0" xfId="0" applyNumberFormat="1" applyFont="1" applyAlignment="1" applyProtection="1">
      <alignment horizontal="centerContinuous"/>
    </xf>
    <xf numFmtId="0" fontId="11" fillId="0" borderId="27" xfId="0" applyFont="1" applyBorder="1" applyAlignment="1" applyProtection="1">
      <alignment horizontal="centerContinuous"/>
    </xf>
    <xf numFmtId="0" fontId="14" fillId="0" borderId="31" xfId="0" applyFont="1" applyBorder="1" applyProtection="1"/>
    <xf numFmtId="5" fontId="11" fillId="0" borderId="25" xfId="0" applyNumberFormat="1" applyFont="1" applyBorder="1" applyProtection="1"/>
    <xf numFmtId="5" fontId="11" fillId="9" borderId="53" xfId="0" applyNumberFormat="1" applyFont="1" applyFill="1" applyBorder="1" applyProtection="1"/>
    <xf numFmtId="0" fontId="11" fillId="0" borderId="37" xfId="0" applyFont="1" applyBorder="1" applyProtection="1"/>
    <xf numFmtId="0" fontId="11" fillId="0" borderId="2" xfId="0" applyFont="1" applyBorder="1" applyAlignment="1" applyProtection="1">
      <alignment horizontal="centerContinuous"/>
    </xf>
    <xf numFmtId="0" fontId="11" fillId="0" borderId="3" xfId="0" applyFont="1" applyBorder="1" applyAlignment="1" applyProtection="1">
      <alignment horizontal="centerContinuous"/>
    </xf>
    <xf numFmtId="0" fontId="11" fillId="0" borderId="55" xfId="0" applyFont="1" applyBorder="1" applyAlignment="1" applyProtection="1">
      <alignment horizontal="center"/>
    </xf>
    <xf numFmtId="0" fontId="11" fillId="0" borderId="56" xfId="0" applyFont="1" applyBorder="1" applyAlignment="1" applyProtection="1">
      <alignment horizontal="center"/>
    </xf>
    <xf numFmtId="0" fontId="11" fillId="10" borderId="27" xfId="0" applyFont="1" applyFill="1" applyBorder="1" applyProtection="1"/>
    <xf numFmtId="0" fontId="11" fillId="10" borderId="31" xfId="0" applyFont="1" applyFill="1" applyBorder="1" applyProtection="1"/>
    <xf numFmtId="0" fontId="11" fillId="10" borderId="28" xfId="0" applyFont="1" applyFill="1" applyBorder="1" applyProtection="1"/>
    <xf numFmtId="0" fontId="11" fillId="10" borderId="25" xfId="0" applyFont="1" applyFill="1" applyBorder="1" applyProtection="1"/>
    <xf numFmtId="0" fontId="11" fillId="10" borderId="15" xfId="0" applyFont="1" applyFill="1" applyBorder="1" applyProtection="1"/>
    <xf numFmtId="0" fontId="11" fillId="0" borderId="16" xfId="0" applyFont="1" applyBorder="1" applyAlignment="1" applyProtection="1">
      <alignment horizontal="centerContinuous"/>
    </xf>
    <xf numFmtId="5" fontId="11" fillId="0" borderId="22" xfId="0" applyNumberFormat="1" applyFont="1" applyBorder="1" applyProtection="1"/>
    <xf numFmtId="37" fontId="11" fillId="4" borderId="22" xfId="0" applyNumberFormat="1" applyFont="1" applyFill="1" applyBorder="1" applyProtection="1"/>
    <xf numFmtId="0" fontId="11" fillId="0" borderId="10" xfId="0" applyFont="1" applyBorder="1" applyAlignment="1" applyProtection="1">
      <alignment horizontal="left"/>
    </xf>
    <xf numFmtId="37" fontId="11" fillId="9" borderId="22" xfId="0" applyNumberFormat="1" applyFont="1" applyFill="1" applyBorder="1" applyProtection="1"/>
    <xf numFmtId="0" fontId="11" fillId="0" borderId="0" xfId="0" applyFont="1" applyAlignment="1" applyProtection="1">
      <alignment horizontal="left"/>
    </xf>
    <xf numFmtId="0" fontId="11" fillId="0" borderId="1" xfId="0" applyFont="1" applyBorder="1" applyAlignment="1" applyProtection="1">
      <alignment horizontal="left"/>
    </xf>
    <xf numFmtId="5" fontId="11" fillId="0" borderId="4" xfId="0" applyNumberFormat="1" applyFont="1" applyBorder="1" applyProtection="1"/>
    <xf numFmtId="0" fontId="10" fillId="0" borderId="0" xfId="0" applyFont="1" applyAlignment="1" applyProtection="1">
      <alignment horizontal="left"/>
    </xf>
    <xf numFmtId="0" fontId="10" fillId="0" borderId="0" xfId="0" applyFont="1" applyAlignment="1" applyProtection="1">
      <alignment horizontal="centerContinuous"/>
    </xf>
    <xf numFmtId="0" fontId="11" fillId="0" borderId="5" xfId="0" applyFont="1" applyBorder="1" applyAlignment="1" applyProtection="1">
      <alignment horizontal="center"/>
    </xf>
    <xf numFmtId="5" fontId="11" fillId="0" borderId="0" xfId="0" applyNumberFormat="1" applyFont="1" applyProtection="1"/>
    <xf numFmtId="37" fontId="11" fillId="0" borderId="0" xfId="0" applyNumberFormat="1" applyFont="1" applyAlignment="1" applyProtection="1">
      <alignment horizontal="centerContinuous"/>
    </xf>
    <xf numFmtId="5" fontId="11" fillId="0" borderId="1" xfId="0" applyNumberFormat="1" applyFont="1" applyBorder="1" applyProtection="1"/>
    <xf numFmtId="0" fontId="11" fillId="0" borderId="7" xfId="0" applyFont="1" applyBorder="1" applyAlignment="1" applyProtection="1">
      <alignment horizontal="center"/>
    </xf>
    <xf numFmtId="0" fontId="11" fillId="0" borderId="14" xfId="0" applyFont="1" applyBorder="1" applyAlignment="1" applyProtection="1">
      <alignment horizontal="center"/>
    </xf>
    <xf numFmtId="0" fontId="17" fillId="0" borderId="41" xfId="0" applyFont="1" applyBorder="1" applyAlignment="1" applyProtection="1">
      <alignment horizontal="centerContinuous"/>
    </xf>
    <xf numFmtId="0" fontId="11" fillId="0" borderId="25" xfId="0" applyFont="1" applyBorder="1" applyAlignment="1" applyProtection="1">
      <alignment horizontal="centerContinuous"/>
    </xf>
    <xf numFmtId="0" fontId="11" fillId="0" borderId="15" xfId="0" applyFont="1" applyBorder="1" applyAlignment="1" applyProtection="1">
      <alignment horizontal="centerContinuous"/>
    </xf>
    <xf numFmtId="0" fontId="11" fillId="0" borderId="26" xfId="0" applyFont="1" applyBorder="1" applyAlignment="1" applyProtection="1">
      <alignment horizontal="center"/>
    </xf>
    <xf numFmtId="37" fontId="11" fillId="11" borderId="10" xfId="0" applyNumberFormat="1" applyFont="1" applyFill="1" applyBorder="1" applyProtection="1"/>
    <xf numFmtId="0" fontId="11" fillId="11" borderId="10" xfId="0" applyFont="1" applyFill="1" applyBorder="1" applyProtection="1"/>
    <xf numFmtId="37" fontId="11" fillId="11" borderId="11" xfId="0" applyNumberFormat="1" applyFont="1" applyFill="1" applyBorder="1" applyProtection="1"/>
    <xf numFmtId="37" fontId="11" fillId="11" borderId="9" xfId="0" applyNumberFormat="1" applyFont="1" applyFill="1" applyBorder="1" applyProtection="1"/>
    <xf numFmtId="0" fontId="11" fillId="11" borderId="21" xfId="0" applyFont="1" applyFill="1" applyBorder="1" applyProtection="1"/>
    <xf numFmtId="0" fontId="11" fillId="4" borderId="19" xfId="0" applyFont="1" applyFill="1" applyBorder="1" applyProtection="1"/>
    <xf numFmtId="0" fontId="11" fillId="4" borderId="0" xfId="0" applyFont="1" applyFill="1" applyProtection="1"/>
    <xf numFmtId="37" fontId="7" fillId="4" borderId="5" xfId="0" applyNumberFormat="1" applyFont="1" applyFill="1" applyBorder="1" applyProtection="1"/>
    <xf numFmtId="0" fontId="11" fillId="0" borderId="25" xfId="0" applyFont="1" applyBorder="1" applyAlignment="1" applyProtection="1">
      <alignment horizontal="left"/>
    </xf>
    <xf numFmtId="5" fontId="11" fillId="0" borderId="41" xfId="0" applyNumberFormat="1" applyFont="1" applyBorder="1" applyProtection="1"/>
    <xf numFmtId="0" fontId="11" fillId="0" borderId="44" xfId="0" applyFont="1" applyBorder="1"/>
    <xf numFmtId="37" fontId="11" fillId="11" borderId="0" xfId="0" applyNumberFormat="1" applyFont="1" applyFill="1" applyProtection="1"/>
    <xf numFmtId="0" fontId="11" fillId="11" borderId="0" xfId="0" applyFont="1" applyFill="1" applyProtection="1"/>
    <xf numFmtId="37" fontId="11" fillId="11" borderId="5" xfId="0" applyNumberFormat="1" applyFont="1" applyFill="1" applyBorder="1" applyProtection="1"/>
    <xf numFmtId="37" fontId="11" fillId="11" borderId="4" xfId="0" applyNumberFormat="1" applyFont="1" applyFill="1" applyBorder="1" applyProtection="1"/>
    <xf numFmtId="0" fontId="11" fillId="11" borderId="19" xfId="0" applyFont="1" applyFill="1" applyBorder="1" applyProtection="1"/>
    <xf numFmtId="0" fontId="11" fillId="0" borderId="19" xfId="0" applyFont="1" applyBorder="1"/>
    <xf numFmtId="5" fontId="7" fillId="4" borderId="5" xfId="0" applyNumberFormat="1" applyFont="1" applyFill="1" applyBorder="1" applyProtection="1"/>
    <xf numFmtId="5" fontId="11" fillId="0" borderId="36" xfId="0" applyNumberFormat="1" applyFont="1" applyBorder="1" applyProtection="1"/>
    <xf numFmtId="0" fontId="11" fillId="0" borderId="35" xfId="0" applyFont="1" applyBorder="1" applyProtection="1"/>
    <xf numFmtId="5" fontId="11" fillId="0" borderId="54" xfId="0" applyNumberFormat="1" applyFont="1" applyBorder="1" applyProtection="1"/>
    <xf numFmtId="37" fontId="11" fillId="11" borderId="21" xfId="0" applyNumberFormat="1" applyFont="1" applyFill="1" applyBorder="1" applyProtection="1"/>
    <xf numFmtId="37" fontId="11" fillId="11" borderId="26" xfId="0" applyNumberFormat="1" applyFont="1" applyFill="1" applyBorder="1" applyProtection="1"/>
    <xf numFmtId="37" fontId="11" fillId="11" borderId="44" xfId="0" applyNumberFormat="1" applyFont="1" applyFill="1" applyBorder="1" applyProtection="1"/>
    <xf numFmtId="37" fontId="11" fillId="11" borderId="42" xfId="0" applyNumberFormat="1" applyFont="1" applyFill="1" applyBorder="1" applyProtection="1"/>
    <xf numFmtId="37" fontId="11" fillId="11" borderId="39" xfId="0" applyNumberFormat="1" applyFont="1" applyFill="1" applyBorder="1" applyProtection="1"/>
    <xf numFmtId="37" fontId="11" fillId="11" borderId="41" xfId="0" applyNumberFormat="1" applyFont="1" applyFill="1" applyBorder="1" applyProtection="1"/>
    <xf numFmtId="0" fontId="11" fillId="11" borderId="42" xfId="0" applyFont="1" applyFill="1" applyBorder="1"/>
    <xf numFmtId="37" fontId="11" fillId="11" borderId="32" xfId="0" applyNumberFormat="1" applyFont="1" applyFill="1" applyBorder="1" applyProtection="1"/>
    <xf numFmtId="37" fontId="11" fillId="11" borderId="31" xfId="0" applyNumberFormat="1" applyFont="1" applyFill="1" applyBorder="1" applyProtection="1"/>
    <xf numFmtId="37" fontId="11" fillId="11" borderId="29" xfId="0" applyNumberFormat="1" applyFont="1" applyFill="1" applyBorder="1" applyProtection="1"/>
    <xf numFmtId="37" fontId="11" fillId="11" borderId="30" xfId="0" applyNumberFormat="1" applyFont="1" applyFill="1" applyBorder="1" applyProtection="1"/>
    <xf numFmtId="0" fontId="11" fillId="11" borderId="31" xfId="0" applyFont="1" applyFill="1" applyBorder="1"/>
    <xf numFmtId="0" fontId="11" fillId="11" borderId="10" xfId="0" applyFont="1" applyFill="1" applyBorder="1"/>
    <xf numFmtId="0" fontId="11" fillId="0" borderId="11" xfId="0" applyFont="1" applyBorder="1" applyAlignment="1" applyProtection="1">
      <alignment horizontal="centerContinuous"/>
    </xf>
    <xf numFmtId="37" fontId="11" fillId="4" borderId="4" xfId="0" applyNumberFormat="1" applyFont="1" applyFill="1" applyBorder="1" applyAlignment="1" applyProtection="1">
      <alignment horizontal="center"/>
    </xf>
    <xf numFmtId="37" fontId="11" fillId="4" borderId="0" xfId="0" applyNumberFormat="1" applyFont="1" applyFill="1" applyAlignment="1" applyProtection="1">
      <alignment horizontal="centerContinuous"/>
    </xf>
    <xf numFmtId="37" fontId="11" fillId="4" borderId="5" xfId="0" applyNumberFormat="1" applyFont="1" applyFill="1" applyBorder="1" applyAlignment="1" applyProtection="1">
      <alignment horizontal="centerContinuous"/>
    </xf>
    <xf numFmtId="37" fontId="11" fillId="4" borderId="4" xfId="0" applyNumberFormat="1" applyFont="1" applyFill="1" applyBorder="1" applyAlignment="1" applyProtection="1">
      <alignment horizontal="centerContinuous"/>
    </xf>
    <xf numFmtId="37" fontId="11" fillId="4" borderId="5" xfId="0" applyNumberFormat="1" applyFont="1" applyFill="1" applyBorder="1" applyAlignment="1" applyProtection="1">
      <alignment horizontal="center"/>
    </xf>
    <xf numFmtId="37" fontId="11" fillId="4" borderId="5" xfId="0" applyNumberFormat="1" applyFont="1" applyFill="1" applyBorder="1" applyProtection="1"/>
    <xf numFmtId="37" fontId="11" fillId="4" borderId="4" xfId="0" applyNumberFormat="1" applyFont="1" applyFill="1" applyBorder="1" applyProtection="1"/>
    <xf numFmtId="37" fontId="11" fillId="4" borderId="0" xfId="0" applyNumberFormat="1" applyFont="1" applyFill="1" applyAlignment="1" applyProtection="1">
      <alignment horizontal="center"/>
    </xf>
    <xf numFmtId="37" fontId="11" fillId="4" borderId="6" xfId="0" applyNumberFormat="1" applyFont="1" applyFill="1" applyBorder="1" applyProtection="1"/>
    <xf numFmtId="37" fontId="11" fillId="4" borderId="1" xfId="0" applyNumberFormat="1" applyFont="1" applyFill="1" applyBorder="1" applyProtection="1"/>
    <xf numFmtId="37" fontId="11" fillId="4" borderId="7" xfId="0" applyNumberFormat="1" applyFont="1" applyFill="1" applyBorder="1" applyProtection="1"/>
    <xf numFmtId="0" fontId="11" fillId="0" borderId="10" xfId="0" applyFont="1" applyBorder="1"/>
    <xf numFmtId="0" fontId="11" fillId="0" borderId="17" xfId="0" applyFont="1" applyBorder="1"/>
    <xf numFmtId="5" fontId="11" fillId="0" borderId="10" xfId="0" applyNumberFormat="1" applyFont="1" applyBorder="1" applyProtection="1"/>
    <xf numFmtId="5" fontId="11" fillId="0" borderId="17" xfId="0" applyNumberFormat="1" applyFont="1" applyBorder="1" applyProtection="1"/>
    <xf numFmtId="37" fontId="11" fillId="0" borderId="26" xfId="0" applyNumberFormat="1" applyFont="1" applyBorder="1" applyProtection="1"/>
    <xf numFmtId="37" fontId="11" fillId="0" borderId="10" xfId="0" applyNumberFormat="1" applyFont="1" applyBorder="1" applyProtection="1"/>
    <xf numFmtId="5" fontId="11" fillId="11" borderId="32" xfId="0" applyNumberFormat="1" applyFont="1" applyFill="1" applyBorder="1" applyProtection="1"/>
    <xf numFmtId="5" fontId="11" fillId="11" borderId="31" xfId="0" applyNumberFormat="1" applyFont="1" applyFill="1" applyBorder="1" applyProtection="1"/>
    <xf numFmtId="5" fontId="11" fillId="11" borderId="27" xfId="0" applyNumberFormat="1" applyFont="1" applyFill="1" applyBorder="1" applyProtection="1"/>
    <xf numFmtId="37" fontId="11" fillId="0" borderId="5" xfId="0" applyNumberFormat="1" applyFont="1" applyBorder="1" applyAlignment="1" applyProtection="1">
      <alignment horizontal="centerContinuous"/>
    </xf>
    <xf numFmtId="37" fontId="11" fillId="0" borderId="4" xfId="0" applyNumberFormat="1" applyFont="1" applyBorder="1" applyAlignment="1" applyProtection="1">
      <alignment horizontal="centerContinuous"/>
    </xf>
    <xf numFmtId="37" fontId="11" fillId="0" borderId="6" xfId="0" applyNumberFormat="1" applyFont="1" applyBorder="1" applyProtection="1"/>
    <xf numFmtId="37" fontId="11" fillId="0" borderId="1" xfId="0" applyNumberFormat="1" applyFont="1" applyBorder="1" applyProtection="1"/>
    <xf numFmtId="5" fontId="11" fillId="0" borderId="9" xfId="0" applyNumberFormat="1" applyFont="1" applyBorder="1" applyProtection="1"/>
    <xf numFmtId="37" fontId="11" fillId="0" borderId="9" xfId="0" applyNumberFormat="1" applyFont="1" applyBorder="1" applyProtection="1"/>
    <xf numFmtId="5" fontId="11" fillId="11" borderId="45" xfId="0" applyNumberFormat="1" applyFont="1" applyFill="1" applyBorder="1" applyProtection="1"/>
    <xf numFmtId="0" fontId="11" fillId="0" borderId="21" xfId="0" applyFont="1" applyBorder="1"/>
    <xf numFmtId="0" fontId="25" fillId="0" borderId="0" xfId="0" applyFont="1" applyProtection="1"/>
    <xf numFmtId="0" fontId="11" fillId="0" borderId="48" xfId="0" applyFont="1" applyBorder="1"/>
    <xf numFmtId="37" fontId="11" fillId="0" borderId="48" xfId="0" applyNumberFormat="1" applyFont="1" applyBorder="1" applyProtection="1"/>
    <xf numFmtId="37" fontId="11" fillId="0" borderId="54" xfId="0" applyNumberFormat="1" applyFont="1" applyBorder="1" applyProtection="1"/>
    <xf numFmtId="37" fontId="11" fillId="0" borderId="50" xfId="0" applyNumberFormat="1" applyFont="1" applyBorder="1" applyProtection="1"/>
    <xf numFmtId="0" fontId="7" fillId="0" borderId="24" xfId="0" applyFont="1" applyBorder="1" applyAlignment="1" applyProtection="1">
      <alignment horizontal="left"/>
    </xf>
    <xf numFmtId="0" fontId="7" fillId="0" borderId="42" xfId="0" applyFont="1" applyBorder="1" applyAlignment="1" applyProtection="1">
      <alignment horizontal="centerContinuous"/>
    </xf>
    <xf numFmtId="0" fontId="7" fillId="0" borderId="31" xfId="0" applyFont="1" applyBorder="1" applyProtection="1"/>
    <xf numFmtId="0" fontId="26" fillId="0" borderId="0" xfId="0" applyFont="1" applyProtection="1"/>
    <xf numFmtId="0" fontId="7" fillId="0" borderId="44" xfId="0" applyFont="1" applyBorder="1" applyAlignment="1" applyProtection="1">
      <alignment horizontal="centerContinuous"/>
    </xf>
    <xf numFmtId="0" fontId="7" fillId="0" borderId="44" xfId="0" applyFont="1" applyBorder="1" applyProtection="1"/>
    <xf numFmtId="0" fontId="7" fillId="0" borderId="45" xfId="0" applyFont="1" applyBorder="1" applyProtection="1"/>
    <xf numFmtId="5" fontId="7" fillId="12" borderId="44" xfId="0" applyNumberFormat="1" applyFont="1" applyFill="1" applyBorder="1" applyProtection="1"/>
    <xf numFmtId="37" fontId="7" fillId="12" borderId="44" xfId="0" applyNumberFormat="1" applyFont="1" applyFill="1" applyBorder="1" applyProtection="1"/>
    <xf numFmtId="37" fontId="7" fillId="0" borderId="44" xfId="0" applyNumberFormat="1" applyFont="1" applyBorder="1" applyProtection="1"/>
    <xf numFmtId="0" fontId="7" fillId="4" borderId="5" xfId="0" applyFont="1" applyFill="1" applyBorder="1" applyProtection="1"/>
    <xf numFmtId="0" fontId="10" fillId="0" borderId="0" xfId="0" applyFont="1" applyProtection="1"/>
    <xf numFmtId="0" fontId="16" fillId="0" borderId="0" xfId="0" applyFont="1" applyProtection="1"/>
    <xf numFmtId="0" fontId="16" fillId="0" borderId="0" xfId="0" applyFont="1" applyAlignment="1" applyProtection="1">
      <alignment horizontal="right"/>
    </xf>
    <xf numFmtId="0" fontId="16" fillId="0" borderId="0" xfId="0" applyFont="1" applyAlignment="1" applyProtection="1">
      <alignment horizontal="centerContinuous"/>
    </xf>
    <xf numFmtId="0" fontId="17" fillId="0" borderId="10" xfId="0" applyFont="1" applyBorder="1" applyProtection="1"/>
    <xf numFmtId="0" fontId="11" fillId="0" borderId="32" xfId="0" applyFont="1" applyBorder="1" applyAlignment="1" applyProtection="1">
      <alignment horizontal="centerContinuous"/>
    </xf>
    <xf numFmtId="0" fontId="11" fillId="0" borderId="38" xfId="0" applyFont="1" applyBorder="1" applyAlignment="1" applyProtection="1">
      <alignment horizontal="centerContinuous"/>
    </xf>
    <xf numFmtId="0" fontId="11" fillId="0" borderId="36" xfId="0" applyFont="1" applyBorder="1" applyAlignment="1" applyProtection="1">
      <alignment horizontal="centerContinuous"/>
    </xf>
    <xf numFmtId="0" fontId="11" fillId="10" borderId="36" xfId="0" applyFont="1" applyFill="1" applyBorder="1" applyProtection="1"/>
    <xf numFmtId="0" fontId="11" fillId="10" borderId="1" xfId="0" applyFont="1" applyFill="1" applyBorder="1" applyProtection="1"/>
    <xf numFmtId="0" fontId="11" fillId="10" borderId="38" xfId="0" applyFont="1" applyFill="1" applyBorder="1" applyProtection="1"/>
    <xf numFmtId="0" fontId="11" fillId="10" borderId="37" xfId="0" applyFont="1" applyFill="1" applyBorder="1" applyProtection="1"/>
    <xf numFmtId="0" fontId="8" fillId="0" borderId="0" xfId="0" applyFont="1" applyProtection="1">
      <protection locked="0"/>
    </xf>
    <xf numFmtId="0" fontId="8" fillId="0" borderId="16" xfId="0" applyFont="1" applyBorder="1" applyProtection="1">
      <protection locked="0"/>
    </xf>
    <xf numFmtId="0" fontId="11" fillId="0" borderId="11" xfId="0" applyFont="1" applyBorder="1" applyAlignment="1" applyProtection="1">
      <alignment horizontal="center"/>
    </xf>
    <xf numFmtId="0" fontId="17" fillId="0" borderId="4" xfId="0" applyFont="1" applyBorder="1" applyAlignment="1" applyProtection="1">
      <alignment horizontal="center"/>
    </xf>
    <xf numFmtId="0" fontId="11" fillId="0" borderId="1" xfId="0" applyFont="1" applyBorder="1" applyAlignment="1" applyProtection="1">
      <alignment horizontal="centerContinuous"/>
    </xf>
    <xf numFmtId="0" fontId="11" fillId="0" borderId="7" xfId="0" applyFont="1" applyBorder="1" applyAlignment="1" applyProtection="1">
      <alignment horizontal="centerContinuous"/>
    </xf>
    <xf numFmtId="0" fontId="11" fillId="0" borderId="27" xfId="0" applyFont="1" applyBorder="1" applyAlignment="1" applyProtection="1">
      <alignment horizontal="center"/>
    </xf>
    <xf numFmtId="37" fontId="7" fillId="4" borderId="16" xfId="0" applyNumberFormat="1" applyFont="1" applyFill="1" applyBorder="1" applyProtection="1"/>
    <xf numFmtId="0" fontId="12" fillId="0" borderId="41" xfId="0" applyFont="1" applyBorder="1" applyAlignment="1" applyProtection="1">
      <alignment horizontal="centerContinuous"/>
    </xf>
    <xf numFmtId="0" fontId="12" fillId="0" borderId="42" xfId="0" applyFont="1" applyBorder="1" applyAlignment="1" applyProtection="1">
      <alignment horizontal="centerContinuous"/>
    </xf>
    <xf numFmtId="0" fontId="7" fillId="4" borderId="2" xfId="0" applyFont="1" applyFill="1" applyBorder="1" applyProtection="1"/>
    <xf numFmtId="0" fontId="20" fillId="4" borderId="41" xfId="0" applyFont="1" applyFill="1" applyBorder="1" applyAlignment="1" applyProtection="1">
      <alignment horizontal="centerContinuous"/>
    </xf>
    <xf numFmtId="0" fontId="7" fillId="4" borderId="51" xfId="0" applyFont="1" applyFill="1" applyBorder="1" applyAlignment="1" applyProtection="1">
      <alignment horizontal="centerContinuous"/>
    </xf>
    <xf numFmtId="0" fontId="20" fillId="4" borderId="4" xfId="0" applyFont="1" applyFill="1" applyBorder="1" applyAlignment="1" applyProtection="1">
      <alignment horizontal="centerContinuous"/>
    </xf>
    <xf numFmtId="0" fontId="7" fillId="4" borderId="5" xfId="0" applyFont="1" applyFill="1" applyBorder="1" applyAlignment="1" applyProtection="1">
      <alignment horizontal="centerContinuous"/>
    </xf>
    <xf numFmtId="0" fontId="7" fillId="4" borderId="30" xfId="0" applyFont="1" applyFill="1" applyBorder="1" applyAlignment="1" applyProtection="1">
      <alignment horizontal="center"/>
    </xf>
    <xf numFmtId="0" fontId="7" fillId="4" borderId="34" xfId="0" applyFont="1" applyFill="1" applyBorder="1" applyAlignment="1" applyProtection="1">
      <alignment horizontal="center"/>
    </xf>
    <xf numFmtId="0" fontId="7" fillId="4" borderId="41" xfId="0" applyFont="1" applyFill="1" applyBorder="1" applyAlignment="1" applyProtection="1">
      <alignment horizontal="centerContinuous"/>
    </xf>
    <xf numFmtId="0" fontId="7" fillId="4" borderId="4" xfId="0" applyFont="1" applyFill="1" applyBorder="1" applyAlignment="1" applyProtection="1">
      <alignment horizontal="center"/>
    </xf>
    <xf numFmtId="0" fontId="24" fillId="0" borderId="15" xfId="0" applyFont="1" applyBorder="1" applyAlignment="1" applyProtection="1">
      <alignment horizontal="center"/>
    </xf>
    <xf numFmtId="0" fontId="7" fillId="4" borderId="16" xfId="0" applyFont="1" applyFill="1" applyBorder="1" applyAlignment="1" applyProtection="1">
      <alignment horizontal="center"/>
    </xf>
    <xf numFmtId="0" fontId="24" fillId="0" borderId="26" xfId="0" applyFont="1" applyBorder="1" applyAlignment="1" applyProtection="1">
      <alignment horizontal="centerContinuous"/>
    </xf>
    <xf numFmtId="0" fontId="7" fillId="4" borderId="28" xfId="0" applyFont="1" applyFill="1" applyBorder="1" applyAlignment="1" applyProtection="1">
      <alignment horizontal="center"/>
    </xf>
    <xf numFmtId="0" fontId="7" fillId="4" borderId="15" xfId="0" applyFont="1" applyFill="1" applyBorder="1" applyAlignment="1" applyProtection="1">
      <alignment horizontal="center"/>
    </xf>
    <xf numFmtId="0" fontId="7" fillId="4" borderId="33" xfId="0" applyFont="1" applyFill="1" applyBorder="1" applyAlignment="1" applyProtection="1">
      <alignment horizontal="center"/>
    </xf>
    <xf numFmtId="0" fontId="7" fillId="4" borderId="30" xfId="0" applyFont="1" applyFill="1" applyBorder="1" applyAlignment="1" applyProtection="1">
      <alignment horizontal="right"/>
    </xf>
    <xf numFmtId="0" fontId="7" fillId="4" borderId="18" xfId="0" applyFont="1" applyFill="1" applyBorder="1" applyAlignment="1" applyProtection="1">
      <alignment horizontal="center"/>
    </xf>
    <xf numFmtId="0" fontId="7" fillId="4" borderId="4" xfId="0" applyFont="1" applyFill="1" applyBorder="1" applyAlignment="1" applyProtection="1">
      <alignment horizontal="right"/>
    </xf>
    <xf numFmtId="37" fontId="7" fillId="4" borderId="19" xfId="0" applyNumberFormat="1" applyFont="1" applyFill="1" applyBorder="1" applyProtection="1"/>
    <xf numFmtId="0" fontId="7" fillId="4" borderId="21" xfId="0" applyFont="1" applyFill="1" applyBorder="1" applyProtection="1"/>
    <xf numFmtId="37" fontId="7" fillId="4" borderId="21" xfId="0" applyNumberFormat="1" applyFont="1" applyFill="1" applyBorder="1" applyProtection="1"/>
    <xf numFmtId="37" fontId="7" fillId="4" borderId="22" xfId="0" applyNumberFormat="1" applyFont="1" applyFill="1" applyBorder="1" applyProtection="1"/>
    <xf numFmtId="5" fontId="7" fillId="4" borderId="48" xfId="0" applyNumberFormat="1" applyFont="1" applyFill="1" applyBorder="1" applyProtection="1"/>
    <xf numFmtId="5" fontId="7" fillId="4" borderId="52" xfId="0" applyNumberFormat="1" applyFont="1" applyFill="1" applyBorder="1" applyProtection="1"/>
    <xf numFmtId="0" fontId="12" fillId="0" borderId="6" xfId="0" applyFont="1" applyBorder="1" applyAlignment="1" applyProtection="1">
      <alignment horizontal="centerContinuous"/>
    </xf>
    <xf numFmtId="0" fontId="12" fillId="0" borderId="1" xfId="0" applyFont="1" applyBorder="1" applyAlignment="1" applyProtection="1">
      <alignment horizontal="centerContinuous"/>
    </xf>
    <xf numFmtId="0" fontId="24" fillId="0" borderId="0" xfId="0" applyFont="1" applyAlignment="1" applyProtection="1">
      <alignment horizontal="center"/>
    </xf>
    <xf numFmtId="0" fontId="11" fillId="0" borderId="24" xfId="0" applyFont="1" applyBorder="1" applyAlignment="1" applyProtection="1">
      <alignment horizontal="left"/>
    </xf>
    <xf numFmtId="0" fontId="11" fillId="0" borderId="2" xfId="0" applyFont="1" applyBorder="1" applyAlignment="1" applyProtection="1">
      <alignment horizontal="left"/>
    </xf>
    <xf numFmtId="0" fontId="11" fillId="0" borderId="2" xfId="0" applyFont="1" applyBorder="1" applyAlignment="1" applyProtection="1">
      <alignment horizontal="center"/>
    </xf>
    <xf numFmtId="0" fontId="11" fillId="0" borderId="24" xfId="0" applyFont="1" applyBorder="1" applyAlignment="1" applyProtection="1">
      <alignment horizontal="center"/>
    </xf>
    <xf numFmtId="0" fontId="8" fillId="0" borderId="4" xfId="0" applyFont="1" applyBorder="1" applyProtection="1">
      <protection locked="0"/>
    </xf>
    <xf numFmtId="0" fontId="28" fillId="0" borderId="4" xfId="0" applyFont="1" applyBorder="1" applyAlignment="1" applyProtection="1">
      <alignment horizontal="centerContinuous"/>
    </xf>
    <xf numFmtId="0" fontId="17" fillId="0" borderId="30" xfId="0" applyFont="1" applyBorder="1" applyAlignment="1" applyProtection="1">
      <alignment horizontal="center"/>
    </xf>
    <xf numFmtId="0" fontId="17" fillId="0" borderId="32" xfId="0" applyFont="1" applyBorder="1" applyAlignment="1" applyProtection="1">
      <alignment horizontal="centerContinuous"/>
    </xf>
    <xf numFmtId="0" fontId="17" fillId="0" borderId="31" xfId="0" applyFont="1" applyBorder="1" applyAlignment="1" applyProtection="1">
      <alignment horizontal="centerContinuous"/>
    </xf>
    <xf numFmtId="0" fontId="17" fillId="0" borderId="32" xfId="0" applyFont="1" applyBorder="1" applyAlignment="1" applyProtection="1">
      <alignment horizontal="center"/>
    </xf>
    <xf numFmtId="0" fontId="17" fillId="0" borderId="31" xfId="0" applyFont="1" applyBorder="1" applyAlignment="1" applyProtection="1">
      <alignment horizontal="center"/>
    </xf>
    <xf numFmtId="0" fontId="17" fillId="0" borderId="34" xfId="0" applyFont="1" applyBorder="1" applyAlignment="1" applyProtection="1">
      <alignment horizontal="center"/>
    </xf>
    <xf numFmtId="0" fontId="17" fillId="0" borderId="9" xfId="0" applyFont="1" applyBorder="1" applyAlignment="1" applyProtection="1">
      <alignment horizontal="center"/>
    </xf>
    <xf numFmtId="0" fontId="17" fillId="0" borderId="21" xfId="0" applyFont="1" applyBorder="1" applyAlignment="1" applyProtection="1">
      <alignment horizontal="centerContinuous"/>
    </xf>
    <xf numFmtId="0" fontId="17" fillId="0" borderId="10" xfId="0" applyFont="1" applyBorder="1" applyAlignment="1" applyProtection="1">
      <alignment horizontal="centerContinuous"/>
    </xf>
    <xf numFmtId="0" fontId="17" fillId="0" borderId="21" xfId="0" applyFont="1" applyBorder="1" applyAlignment="1" applyProtection="1">
      <alignment horizontal="center"/>
    </xf>
    <xf numFmtId="0" fontId="17" fillId="0" borderId="10" xfId="0" applyFont="1" applyBorder="1" applyAlignment="1" applyProtection="1">
      <alignment horizontal="center"/>
    </xf>
    <xf numFmtId="0" fontId="17" fillId="0" borderId="22" xfId="0" applyFont="1" applyBorder="1" applyAlignment="1" applyProtection="1">
      <alignment horizontal="center"/>
    </xf>
    <xf numFmtId="0" fontId="17" fillId="9" borderId="19" xfId="0" applyFont="1" applyFill="1" applyBorder="1" applyProtection="1"/>
    <xf numFmtId="37" fontId="17" fillId="9" borderId="22" xfId="0" applyNumberFormat="1" applyFont="1" applyFill="1" applyBorder="1" applyProtection="1"/>
    <xf numFmtId="0" fontId="17" fillId="0" borderId="21" xfId="0" applyFont="1" applyBorder="1" applyProtection="1"/>
    <xf numFmtId="0" fontId="17" fillId="9" borderId="21" xfId="0" applyFont="1" applyFill="1" applyBorder="1" applyProtection="1"/>
    <xf numFmtId="0" fontId="17" fillId="0" borderId="19" xfId="0" applyFont="1" applyBorder="1" applyAlignment="1" applyProtection="1">
      <alignment horizontal="center"/>
    </xf>
    <xf numFmtId="0" fontId="17" fillId="0" borderId="19" xfId="0" applyFont="1" applyBorder="1" applyProtection="1"/>
    <xf numFmtId="37" fontId="9" fillId="0" borderId="21" xfId="0" applyNumberFormat="1" applyFont="1" applyBorder="1" applyProtection="1">
      <protection locked="0"/>
    </xf>
    <xf numFmtId="37" fontId="17" fillId="0" borderId="22" xfId="0" applyNumberFormat="1" applyFont="1" applyBorder="1" applyProtection="1"/>
    <xf numFmtId="37" fontId="17" fillId="0" borderId="19" xfId="0" applyNumberFormat="1" applyFont="1" applyBorder="1" applyAlignment="1" applyProtection="1">
      <alignment horizontal="center"/>
    </xf>
    <xf numFmtId="0" fontId="17" fillId="0" borderId="0" xfId="0" applyFont="1" applyAlignment="1" applyProtection="1">
      <alignment horizontal="center"/>
    </xf>
    <xf numFmtId="37" fontId="17" fillId="0" borderId="21" xfId="0" applyNumberFormat="1" applyFont="1" applyBorder="1" applyProtection="1"/>
    <xf numFmtId="37" fontId="17" fillId="9" borderId="21" xfId="0" applyNumberFormat="1" applyFont="1" applyFill="1" applyBorder="1" applyProtection="1"/>
    <xf numFmtId="0" fontId="17" fillId="0" borderId="19" xfId="0" applyFont="1" applyBorder="1" applyAlignment="1" applyProtection="1">
      <alignment horizontal="centerContinuous"/>
    </xf>
    <xf numFmtId="37" fontId="17" fillId="0" borderId="16" xfId="0" applyNumberFormat="1" applyFont="1" applyBorder="1" applyProtection="1"/>
    <xf numFmtId="0" fontId="17" fillId="9" borderId="0" xfId="0" applyFont="1" applyFill="1" applyProtection="1"/>
    <xf numFmtId="0" fontId="17" fillId="9" borderId="5" xfId="0" applyFont="1" applyFill="1" applyBorder="1" applyProtection="1"/>
    <xf numFmtId="37" fontId="17" fillId="0" borderId="19" xfId="0" applyNumberFormat="1" applyFont="1" applyBorder="1" applyProtection="1"/>
    <xf numFmtId="0" fontId="28" fillId="0" borderId="41" xfId="0" applyFont="1" applyBorder="1" applyAlignment="1" applyProtection="1">
      <alignment horizontal="centerContinuous"/>
    </xf>
    <xf numFmtId="0" fontId="17" fillId="0" borderId="42" xfId="0" applyFont="1" applyBorder="1" applyAlignment="1" applyProtection="1">
      <alignment horizontal="centerContinuous"/>
    </xf>
    <xf numFmtId="0" fontId="17" fillId="0" borderId="39" xfId="0" applyFont="1" applyBorder="1" applyAlignment="1" applyProtection="1">
      <alignment horizontal="centerContinuous"/>
    </xf>
    <xf numFmtId="0" fontId="17" fillId="0" borderId="41" xfId="0" applyFont="1" applyBorder="1" applyProtection="1"/>
    <xf numFmtId="0" fontId="17" fillId="0" borderId="42" xfId="0" applyFont="1" applyBorder="1" applyProtection="1"/>
    <xf numFmtId="0" fontId="17" fillId="0" borderId="39" xfId="0" applyFont="1" applyBorder="1" applyProtection="1"/>
    <xf numFmtId="0" fontId="17" fillId="0" borderId="11" xfId="0" applyFont="1" applyBorder="1" applyAlignment="1" applyProtection="1">
      <alignment horizontal="centerContinuous"/>
    </xf>
    <xf numFmtId="0" fontId="17" fillId="0" borderId="16" xfId="0" applyFont="1" applyBorder="1" applyAlignment="1" applyProtection="1">
      <alignment horizontal="center"/>
    </xf>
    <xf numFmtId="0" fontId="17" fillId="0" borderId="9" xfId="0" applyFont="1" applyBorder="1" applyProtection="1"/>
    <xf numFmtId="37" fontId="17" fillId="0" borderId="10" xfId="0" applyNumberFormat="1" applyFont="1" applyBorder="1" applyProtection="1"/>
    <xf numFmtId="0" fontId="17" fillId="0" borderId="38" xfId="0" applyFont="1" applyBorder="1" applyAlignment="1" applyProtection="1">
      <alignment horizontal="center"/>
    </xf>
    <xf numFmtId="37" fontId="17" fillId="0" borderId="38" xfId="0" applyNumberFormat="1" applyFont="1" applyBorder="1" applyProtection="1"/>
    <xf numFmtId="37" fontId="17" fillId="0" borderId="1" xfId="0" applyNumberFormat="1" applyFont="1" applyBorder="1" applyProtection="1"/>
    <xf numFmtId="37" fontId="17" fillId="9" borderId="38" xfId="0" applyNumberFormat="1" applyFont="1" applyFill="1" applyBorder="1" applyProtection="1"/>
    <xf numFmtId="0" fontId="17" fillId="9" borderId="1" xfId="0" applyFont="1" applyFill="1" applyBorder="1" applyProtection="1"/>
    <xf numFmtId="0" fontId="17" fillId="9" borderId="7" xfId="0" applyFont="1" applyFill="1" applyBorder="1" applyProtection="1"/>
    <xf numFmtId="0" fontId="12" fillId="0" borderId="0" xfId="0" applyFont="1" applyAlignment="1" applyProtection="1">
      <alignment horizontal="center"/>
    </xf>
    <xf numFmtId="0" fontId="17" fillId="0" borderId="0" xfId="0" applyFont="1" applyAlignment="1" applyProtection="1">
      <alignment horizontal="right"/>
    </xf>
    <xf numFmtId="0" fontId="7" fillId="0" borderId="23" xfId="0" applyFont="1" applyBorder="1" applyAlignment="1" applyProtection="1">
      <alignment horizontal="center"/>
    </xf>
    <xf numFmtId="0" fontId="11" fillId="0" borderId="28" xfId="0" applyFont="1" applyBorder="1" applyAlignment="1" applyProtection="1">
      <alignment horizontal="center"/>
    </xf>
    <xf numFmtId="0" fontId="11" fillId="0" borderId="15" xfId="0" applyFont="1" applyBorder="1" applyAlignment="1" applyProtection="1">
      <alignment horizontal="center"/>
    </xf>
    <xf numFmtId="0" fontId="7" fillId="0" borderId="15" xfId="0" applyFont="1" applyBorder="1" applyAlignment="1" applyProtection="1">
      <alignment horizontal="center"/>
    </xf>
    <xf numFmtId="0" fontId="7" fillId="0" borderId="25" xfId="0" applyFont="1" applyBorder="1" applyAlignment="1" applyProtection="1">
      <alignment horizontal="center"/>
    </xf>
    <xf numFmtId="0" fontId="7" fillId="0" borderId="26" xfId="0" applyFont="1" applyBorder="1" applyAlignment="1" applyProtection="1">
      <alignment horizontal="center"/>
    </xf>
    <xf numFmtId="0" fontId="7" fillId="0" borderId="13" xfId="0" applyFont="1" applyBorder="1" applyAlignment="1" applyProtection="1">
      <alignment horizontal="center"/>
    </xf>
    <xf numFmtId="0" fontId="7" fillId="0" borderId="11" xfId="0" applyFont="1" applyBorder="1" applyAlignment="1" applyProtection="1">
      <alignment horizontal="center"/>
    </xf>
    <xf numFmtId="0" fontId="7" fillId="0" borderId="4" xfId="0" applyFont="1" applyBorder="1" applyAlignment="1" applyProtection="1">
      <alignment horizontal="center"/>
    </xf>
    <xf numFmtId="0" fontId="7" fillId="0" borderId="5" xfId="0" applyFont="1" applyBorder="1" applyAlignment="1" applyProtection="1">
      <alignment horizontal="center"/>
    </xf>
    <xf numFmtId="0" fontId="11" fillId="0" borderId="17" xfId="0" applyFont="1" applyBorder="1" applyAlignment="1" applyProtection="1">
      <alignment horizontal="center"/>
    </xf>
    <xf numFmtId="0" fontId="11" fillId="0" borderId="10" xfId="0" applyFont="1" applyBorder="1" applyAlignment="1" applyProtection="1">
      <alignment horizontal="center"/>
    </xf>
    <xf numFmtId="0" fontId="11" fillId="0" borderId="31" xfId="0" applyFont="1" applyBorder="1" applyAlignment="1" applyProtection="1">
      <alignment horizontal="center"/>
    </xf>
    <xf numFmtId="0" fontId="11" fillId="0" borderId="32" xfId="0" applyFont="1" applyBorder="1" applyAlignment="1" applyProtection="1">
      <alignment horizontal="center"/>
    </xf>
    <xf numFmtId="0" fontId="11" fillId="0" borderId="62" xfId="0" applyFont="1" applyBorder="1" applyAlignment="1" applyProtection="1">
      <alignment horizontal="center"/>
    </xf>
    <xf numFmtId="0" fontId="11" fillId="0" borderId="45" xfId="0" applyFont="1" applyBorder="1" applyAlignment="1" applyProtection="1">
      <alignment horizontal="right"/>
    </xf>
    <xf numFmtId="0" fontId="11" fillId="0" borderId="49" xfId="0" applyFont="1" applyBorder="1" applyAlignment="1" applyProtection="1">
      <alignment horizontal="right"/>
    </xf>
    <xf numFmtId="0" fontId="7" fillId="0" borderId="44" xfId="0" applyFont="1" applyBorder="1" applyAlignment="1" applyProtection="1">
      <alignment horizontal="center"/>
    </xf>
    <xf numFmtId="0" fontId="9" fillId="0" borderId="0" xfId="0" applyFont="1" applyAlignment="1" applyProtection="1">
      <alignment horizontal="centerContinuous"/>
      <protection locked="0"/>
    </xf>
    <xf numFmtId="0" fontId="29" fillId="0" borderId="0" xfId="0" applyFont="1" applyAlignment="1" applyProtection="1">
      <alignment horizontal="centerContinuous"/>
      <protection locked="0"/>
    </xf>
    <xf numFmtId="0" fontId="30" fillId="0" borderId="0" xfId="0" applyFont="1" applyAlignment="1" applyProtection="1">
      <alignment horizontal="centerContinuous"/>
      <protection locked="0"/>
    </xf>
    <xf numFmtId="0" fontId="8" fillId="0" borderId="0" xfId="0" applyFont="1" applyAlignment="1" applyProtection="1">
      <alignment horizontal="centerContinuous" wrapText="1"/>
      <protection locked="0"/>
    </xf>
    <xf numFmtId="0" fontId="31" fillId="13" borderId="0" xfId="0" applyFont="1" applyFill="1" applyAlignment="1" applyProtection="1">
      <alignment horizontal="center"/>
      <protection locked="0"/>
    </xf>
    <xf numFmtId="0" fontId="16" fillId="0" borderId="0" xfId="0" applyFont="1"/>
    <xf numFmtId="0" fontId="29" fillId="0" borderId="0" xfId="0" applyFont="1" applyProtection="1">
      <protection locked="0"/>
    </xf>
    <xf numFmtId="0" fontId="15" fillId="0" borderId="0" xfId="0" applyFont="1"/>
    <xf numFmtId="0" fontId="11" fillId="14" borderId="0" xfId="0" applyFont="1" applyFill="1"/>
    <xf numFmtId="0" fontId="33" fillId="0" borderId="0" xfId="0" applyFont="1" applyAlignment="1" applyProtection="1">
      <alignment horizontal="centerContinuous"/>
    </xf>
    <xf numFmtId="5" fontId="12" fillId="0" borderId="0" xfId="0" applyNumberFormat="1" applyFont="1" applyProtection="1"/>
    <xf numFmtId="5" fontId="10" fillId="0" borderId="0" xfId="0" applyNumberFormat="1" applyFont="1" applyProtection="1"/>
    <xf numFmtId="5" fontId="10" fillId="0" borderId="1" xfId="0" applyNumberFormat="1" applyFont="1" applyBorder="1" applyProtection="1"/>
    <xf numFmtId="7" fontId="11" fillId="0" borderId="0" xfId="0" applyNumberFormat="1" applyFont="1" applyProtection="1"/>
    <xf numFmtId="39" fontId="11" fillId="0" borderId="0" xfId="0" applyNumberFormat="1" applyFont="1" applyProtection="1"/>
    <xf numFmtId="170" fontId="11" fillId="0" borderId="0" xfId="0" applyNumberFormat="1" applyFont="1" applyProtection="1"/>
    <xf numFmtId="171" fontId="11" fillId="0" borderId="0" xfId="0" applyNumberFormat="1" applyFont="1" applyProtection="1"/>
    <xf numFmtId="0" fontId="13" fillId="0" borderId="0" xfId="0" applyFont="1" applyProtection="1"/>
    <xf numFmtId="167" fontId="11" fillId="0" borderId="0" xfId="0" applyNumberFormat="1" applyFont="1" applyProtection="1"/>
    <xf numFmtId="172" fontId="11" fillId="0" borderId="0" xfId="0" applyNumberFormat="1" applyFont="1" applyProtection="1"/>
    <xf numFmtId="10" fontId="11" fillId="0" borderId="0" xfId="0" applyNumberFormat="1" applyFont="1" applyProtection="1"/>
    <xf numFmtId="164" fontId="11" fillId="0" borderId="10" xfId="0" applyNumberFormat="1" applyFont="1" applyBorder="1" applyAlignment="1" applyProtection="1">
      <alignment horizontal="center"/>
    </xf>
    <xf numFmtId="0" fontId="11" fillId="0" borderId="4" xfId="0" applyFont="1" applyBorder="1" applyAlignment="1" applyProtection="1">
      <alignment horizontal="left"/>
    </xf>
    <xf numFmtId="164" fontId="11" fillId="0" borderId="0" xfId="0" applyNumberFormat="1" applyFont="1" applyAlignment="1" applyProtection="1">
      <alignment horizontal="center"/>
    </xf>
    <xf numFmtId="164" fontId="11" fillId="0" borderId="21" xfId="0" applyNumberFormat="1" applyFont="1" applyBorder="1" applyAlignment="1" applyProtection="1">
      <alignment horizontal="center"/>
    </xf>
    <xf numFmtId="0" fontId="9" fillId="0" borderId="5" xfId="0" applyFont="1" applyBorder="1" applyProtection="1">
      <protection locked="0"/>
    </xf>
    <xf numFmtId="0" fontId="9" fillId="0" borderId="1" xfId="0" applyFont="1" applyBorder="1" applyProtection="1">
      <protection locked="0"/>
    </xf>
    <xf numFmtId="0" fontId="9" fillId="0" borderId="7" xfId="0" applyFont="1" applyBorder="1" applyProtection="1">
      <protection locked="0"/>
    </xf>
    <xf numFmtId="0" fontId="9" fillId="0" borderId="55" xfId="0" applyFont="1" applyBorder="1" applyProtection="1">
      <protection locked="0"/>
    </xf>
    <xf numFmtId="0" fontId="11" fillId="0" borderId="19" xfId="0" applyFont="1" applyBorder="1" applyAlignment="1" applyProtection="1">
      <alignment horizontal="left"/>
    </xf>
    <xf numFmtId="164" fontId="11" fillId="0" borderId="17" xfId="0" applyNumberFormat="1" applyFont="1" applyBorder="1" applyAlignment="1" applyProtection="1">
      <alignment horizontal="center"/>
    </xf>
    <xf numFmtId="164" fontId="11" fillId="0" borderId="26" xfId="0" applyNumberFormat="1" applyFont="1" applyBorder="1" applyAlignment="1" applyProtection="1">
      <alignment horizontal="center"/>
    </xf>
    <xf numFmtId="37" fontId="11" fillId="0" borderId="28" xfId="0" applyNumberFormat="1" applyFont="1" applyBorder="1" applyProtection="1"/>
    <xf numFmtId="37" fontId="11" fillId="0" borderId="27" xfId="0" applyNumberFormat="1" applyFont="1" applyBorder="1" applyProtection="1"/>
    <xf numFmtId="0" fontId="11" fillId="0" borderId="46" xfId="0" applyFont="1" applyBorder="1" applyAlignment="1" applyProtection="1">
      <alignment horizontal="center"/>
    </xf>
    <xf numFmtId="10" fontId="9" fillId="0" borderId="51" xfId="0" applyNumberFormat="1" applyFont="1" applyBorder="1" applyProtection="1">
      <protection locked="0"/>
    </xf>
    <xf numFmtId="10" fontId="11" fillId="0" borderId="46" xfId="0" applyNumberFormat="1" applyFont="1" applyBorder="1" applyProtection="1"/>
    <xf numFmtId="0" fontId="11" fillId="9" borderId="28" xfId="0" applyFont="1" applyFill="1" applyBorder="1" applyProtection="1"/>
    <xf numFmtId="10" fontId="11" fillId="0" borderId="1" xfId="0" applyNumberFormat="1" applyFont="1" applyBorder="1" applyProtection="1"/>
    <xf numFmtId="0" fontId="11" fillId="0" borderId="5" xfId="0" applyFont="1" applyBorder="1" applyAlignment="1" applyProtection="1">
      <alignment horizontal="left"/>
    </xf>
    <xf numFmtId="0" fontId="9" fillId="0" borderId="63" xfId="0" applyFont="1" applyBorder="1" applyProtection="1">
      <protection locked="0"/>
    </xf>
    <xf numFmtId="0" fontId="9" fillId="0" borderId="56" xfId="0" applyFont="1" applyBorder="1" applyProtection="1">
      <protection locked="0"/>
    </xf>
    <xf numFmtId="0" fontId="9" fillId="0" borderId="64" xfId="0" applyFont="1" applyBorder="1" applyProtection="1">
      <protection locked="0"/>
    </xf>
    <xf numFmtId="0" fontId="11" fillId="3" borderId="8" xfId="0" applyFont="1" applyFill="1" applyBorder="1" applyProtection="1"/>
    <xf numFmtId="0" fontId="11" fillId="3" borderId="2" xfId="0" applyFont="1" applyFill="1" applyBorder="1" applyProtection="1"/>
    <xf numFmtId="0" fontId="35" fillId="3" borderId="2" xfId="0" applyFont="1" applyFill="1" applyBorder="1" applyAlignment="1" applyProtection="1">
      <alignment horizontal="left"/>
    </xf>
    <xf numFmtId="0" fontId="36" fillId="3" borderId="2" xfId="0" applyFont="1" applyFill="1" applyBorder="1" applyProtection="1"/>
    <xf numFmtId="0" fontId="11" fillId="3" borderId="3" xfId="0" applyFont="1" applyFill="1" applyBorder="1" applyProtection="1"/>
    <xf numFmtId="0" fontId="11" fillId="3" borderId="4" xfId="0" applyFont="1" applyFill="1" applyBorder="1" applyProtection="1"/>
    <xf numFmtId="0" fontId="11" fillId="3" borderId="0" xfId="0" applyFont="1" applyFill="1" applyProtection="1"/>
    <xf numFmtId="0" fontId="11" fillId="3" borderId="5" xfId="0" applyFont="1" applyFill="1" applyBorder="1" applyProtection="1"/>
    <xf numFmtId="0" fontId="37" fillId="3" borderId="4" xfId="0" applyFont="1" applyFill="1" applyBorder="1" applyAlignment="1" applyProtection="1">
      <alignment horizontal="centerContinuous" vertical="center"/>
    </xf>
    <xf numFmtId="0" fontId="11" fillId="3" borderId="0" xfId="0" applyFont="1" applyFill="1" applyAlignment="1" applyProtection="1">
      <alignment horizontal="centerContinuous"/>
    </xf>
    <xf numFmtId="0" fontId="11" fillId="3" borderId="5" xfId="0" applyFont="1" applyFill="1" applyBorder="1" applyAlignment="1" applyProtection="1">
      <alignment horizontal="centerContinuous"/>
    </xf>
    <xf numFmtId="0" fontId="38" fillId="3" borderId="4" xfId="0" applyFont="1" applyFill="1" applyBorder="1" applyAlignment="1" applyProtection="1">
      <alignment horizontal="centerContinuous" vertical="center"/>
    </xf>
    <xf numFmtId="0" fontId="39" fillId="3" borderId="4" xfId="0" applyFont="1" applyFill="1" applyBorder="1" applyAlignment="1" applyProtection="1">
      <alignment horizontal="centerContinuous" vertical="center"/>
    </xf>
    <xf numFmtId="0" fontId="37" fillId="3" borderId="0" xfId="0" applyFont="1" applyFill="1" applyAlignment="1" applyProtection="1">
      <alignment horizontal="centerContinuous"/>
    </xf>
    <xf numFmtId="0" fontId="37" fillId="3" borderId="5" xfId="0" applyFont="1" applyFill="1" applyBorder="1" applyAlignment="1" applyProtection="1">
      <alignment horizontal="centerContinuous"/>
    </xf>
    <xf numFmtId="0" fontId="10" fillId="3" borderId="4" xfId="0" applyFont="1" applyFill="1" applyBorder="1" applyAlignment="1" applyProtection="1">
      <alignment horizontal="centerContinuous"/>
    </xf>
    <xf numFmtId="0" fontId="17" fillId="3" borderId="4" xfId="0" applyFont="1" applyFill="1" applyBorder="1" applyProtection="1"/>
    <xf numFmtId="0" fontId="28" fillId="3" borderId="2" xfId="0" applyFont="1" applyFill="1" applyBorder="1" applyAlignment="1" applyProtection="1">
      <alignment horizontal="centerContinuous"/>
    </xf>
    <xf numFmtId="0" fontId="20" fillId="3" borderId="2" xfId="0" applyFont="1" applyFill="1" applyBorder="1" applyAlignment="1" applyProtection="1">
      <alignment horizontal="centerContinuous"/>
    </xf>
    <xf numFmtId="0" fontId="28" fillId="3" borderId="4" xfId="0" applyFont="1" applyFill="1" applyBorder="1" applyAlignment="1" applyProtection="1">
      <alignment horizontal="centerContinuous"/>
    </xf>
    <xf numFmtId="0" fontId="40" fillId="3" borderId="0" xfId="0" applyFont="1" applyFill="1" applyAlignment="1" applyProtection="1">
      <alignment horizontal="centerContinuous"/>
    </xf>
    <xf numFmtId="0" fontId="40" fillId="3" borderId="5" xfId="0" applyFont="1" applyFill="1" applyBorder="1" applyAlignment="1" applyProtection="1">
      <alignment horizontal="centerContinuous"/>
    </xf>
    <xf numFmtId="0" fontId="11" fillId="3" borderId="1" xfId="0" applyFont="1" applyFill="1" applyBorder="1" applyAlignment="1" applyProtection="1">
      <alignment horizontal="centerContinuous"/>
    </xf>
    <xf numFmtId="0" fontId="19" fillId="3" borderId="4" xfId="0" applyFont="1" applyFill="1" applyBorder="1" applyProtection="1"/>
    <xf numFmtId="0" fontId="41" fillId="3" borderId="0" xfId="0" applyFont="1" applyFill="1" applyAlignment="1" applyProtection="1">
      <alignment horizontal="centerContinuous"/>
    </xf>
    <xf numFmtId="0" fontId="11" fillId="3" borderId="0" xfId="0" applyFont="1" applyFill="1" applyAlignment="1" applyProtection="1">
      <alignment horizontal="right"/>
    </xf>
    <xf numFmtId="0" fontId="10" fillId="3" borderId="0" xfId="0" applyFont="1" applyFill="1" applyAlignment="1" applyProtection="1">
      <alignment horizontal="centerContinuous"/>
    </xf>
    <xf numFmtId="0" fontId="42" fillId="3" borderId="4" xfId="0" applyFont="1" applyFill="1" applyBorder="1" applyProtection="1"/>
    <xf numFmtId="0" fontId="42" fillId="3" borderId="0" xfId="0" applyFont="1" applyFill="1" applyAlignment="1" applyProtection="1">
      <alignment horizontal="centerContinuous"/>
    </xf>
    <xf numFmtId="0" fontId="43" fillId="3" borderId="0" xfId="0" applyFont="1" applyFill="1" applyAlignment="1" applyProtection="1">
      <alignment horizontal="centerContinuous"/>
    </xf>
    <xf numFmtId="0" fontId="14" fillId="3" borderId="0" xfId="0" applyFont="1" applyFill="1" applyAlignment="1" applyProtection="1">
      <alignment horizontal="centerContinuous"/>
    </xf>
    <xf numFmtId="0" fontId="28" fillId="3" borderId="65" xfId="0" applyFont="1" applyFill="1" applyBorder="1" applyAlignment="1" applyProtection="1">
      <alignment horizontal="centerContinuous"/>
    </xf>
    <xf numFmtId="0" fontId="11" fillId="3" borderId="65" xfId="0" applyFont="1" applyFill="1" applyBorder="1" applyAlignment="1" applyProtection="1">
      <alignment horizontal="centerContinuous"/>
    </xf>
    <xf numFmtId="0" fontId="11" fillId="3" borderId="6" xfId="0" applyFont="1" applyFill="1" applyBorder="1" applyProtection="1"/>
    <xf numFmtId="0" fontId="11" fillId="3" borderId="7" xfId="0" applyFont="1" applyFill="1" applyBorder="1" applyProtection="1"/>
    <xf numFmtId="0" fontId="17" fillId="4" borderId="0" xfId="0" applyFont="1" applyFill="1" applyAlignment="1" applyProtection="1">
      <alignment horizontal="right"/>
    </xf>
    <xf numFmtId="0" fontId="9" fillId="0" borderId="0" xfId="0" applyFont="1" applyAlignment="1" applyProtection="1">
      <alignment horizontal="left"/>
      <protection locked="0"/>
    </xf>
    <xf numFmtId="0" fontId="8" fillId="0" borderId="0" xfId="0" applyFont="1" applyAlignment="1" applyProtection="1">
      <alignment horizontal="left" wrapText="1"/>
      <protection locked="0"/>
    </xf>
    <xf numFmtId="0" fontId="32" fillId="0" borderId="0" xfId="0" applyFont="1" applyFill="1" applyAlignment="1">
      <alignment horizontal="centerContinuous"/>
    </xf>
    <xf numFmtId="0" fontId="44" fillId="13" borderId="0" xfId="0" applyFont="1" applyFill="1" applyAlignment="1" applyProtection="1">
      <alignment horizontal="left"/>
      <protection locked="0"/>
    </xf>
    <xf numFmtId="0" fontId="44" fillId="15" borderId="0" xfId="0" applyFont="1" applyFill="1" applyAlignment="1" applyProtection="1">
      <alignment horizontal="left"/>
      <protection locked="0"/>
    </xf>
    <xf numFmtId="0" fontId="45" fillId="0" borderId="0" xfId="0" applyFont="1" applyAlignment="1" applyProtection="1">
      <alignment horizontal="centerContinuous"/>
      <protection locked="0"/>
    </xf>
    <xf numFmtId="0" fontId="44" fillId="0" borderId="0" xfId="0" applyFont="1" applyFill="1" applyAlignment="1" applyProtection="1">
      <alignment horizontal="left"/>
      <protection locked="0"/>
    </xf>
    <xf numFmtId="0" fontId="26" fillId="0" borderId="0" xfId="0" applyFont="1" applyProtection="1">
      <protection locked="0"/>
    </xf>
    <xf numFmtId="0" fontId="5" fillId="16" borderId="46" xfId="0" applyFont="1" applyFill="1" applyBorder="1" applyProtection="1">
      <protection locked="0"/>
    </xf>
    <xf numFmtId="0" fontId="26" fillId="17" borderId="46" xfId="0" applyFont="1" applyFill="1" applyBorder="1" applyProtection="1">
      <protection locked="0"/>
    </xf>
    <xf numFmtId="0" fontId="5" fillId="17" borderId="46" xfId="0" applyFont="1" applyFill="1" applyBorder="1" applyProtection="1">
      <protection locked="0"/>
    </xf>
    <xf numFmtId="0" fontId="5" fillId="0" borderId="46" xfId="0" applyFont="1" applyBorder="1" applyProtection="1">
      <protection locked="0"/>
    </xf>
    <xf numFmtId="0" fontId="7" fillId="17" borderId="46" xfId="0" applyFont="1" applyFill="1" applyBorder="1" applyProtection="1">
      <protection locked="0"/>
    </xf>
    <xf numFmtId="0" fontId="26" fillId="16" borderId="46" xfId="0" applyFont="1" applyFill="1" applyBorder="1" applyProtection="1">
      <protection locked="0"/>
    </xf>
    <xf numFmtId="0" fontId="7" fillId="16" borderId="46" xfId="0" applyFont="1" applyFill="1" applyBorder="1" applyProtection="1">
      <protection locked="0"/>
    </xf>
    <xf numFmtId="0" fontId="8" fillId="16" borderId="46" xfId="0" applyFont="1" applyFill="1" applyBorder="1" applyProtection="1">
      <protection locked="0"/>
    </xf>
    <xf numFmtId="0" fontId="29" fillId="16" borderId="46" xfId="0" applyFont="1" applyFill="1" applyBorder="1" applyProtection="1">
      <protection locked="0"/>
    </xf>
    <xf numFmtId="0" fontId="9" fillId="16" borderId="46" xfId="0" applyFont="1" applyFill="1" applyBorder="1" applyProtection="1">
      <protection locked="0"/>
    </xf>
    <xf numFmtId="0" fontId="19" fillId="16" borderId="46" xfId="0" applyFont="1" applyFill="1" applyBorder="1" applyProtection="1">
      <protection locked="0"/>
    </xf>
    <xf numFmtId="0" fontId="19" fillId="17" borderId="46" xfId="0" applyFont="1" applyFill="1" applyBorder="1" applyProtection="1">
      <protection locked="0"/>
    </xf>
    <xf numFmtId="0" fontId="9" fillId="17" borderId="46" xfId="0" applyFont="1" applyFill="1" applyBorder="1" applyProtection="1">
      <protection locked="0"/>
    </xf>
    <xf numFmtId="0" fontId="9" fillId="4" borderId="46" xfId="0" applyFont="1" applyFill="1" applyBorder="1" applyProtection="1">
      <protection locked="0"/>
    </xf>
    <xf numFmtId="0" fontId="5" fillId="0" borderId="0" xfId="0" applyFont="1"/>
    <xf numFmtId="0" fontId="5" fillId="0" borderId="0" xfId="0" applyFont="1" applyAlignment="1" applyProtection="1">
      <alignment horizontal="left"/>
      <protection locked="0"/>
    </xf>
    <xf numFmtId="0" fontId="5" fillId="0" borderId="0" xfId="0" applyFont="1" applyAlignment="1" applyProtection="1">
      <alignment horizontal="left" wrapText="1"/>
      <protection locked="0"/>
    </xf>
    <xf numFmtId="0" fontId="11" fillId="0" borderId="0" xfId="0" applyFont="1" applyAlignment="1">
      <alignment horizontal="left" wrapText="1"/>
    </xf>
    <xf numFmtId="0" fontId="13" fillId="0" borderId="0" xfId="0" applyFont="1" applyAlignment="1">
      <alignment horizontal="left" wrapText="1"/>
    </xf>
    <xf numFmtId="0" fontId="13" fillId="0" borderId="0" xfId="0" applyFont="1" applyAlignment="1">
      <alignment horizontal="center"/>
    </xf>
    <xf numFmtId="0" fontId="12" fillId="0" borderId="0" xfId="0" applyFont="1" applyAlignment="1">
      <alignment horizontal="left"/>
    </xf>
    <xf numFmtId="0" fontId="13" fillId="0" borderId="0" xfId="0" applyFont="1" applyAlignment="1">
      <alignment horizontal="left"/>
    </xf>
    <xf numFmtId="0" fontId="11" fillId="0" borderId="0" xfId="0" applyFont="1" applyAlignment="1">
      <alignment wrapText="1"/>
    </xf>
    <xf numFmtId="0" fontId="16" fillId="0" borderId="8" xfId="0" applyFont="1" applyBorder="1" applyProtection="1"/>
    <xf numFmtId="0" fontId="16" fillId="0" borderId="2" xfId="0" applyFont="1" applyBorder="1" applyProtection="1"/>
    <xf numFmtId="0" fontId="16" fillId="0" borderId="3" xfId="0" applyFont="1" applyBorder="1" applyProtection="1"/>
    <xf numFmtId="0" fontId="16" fillId="0" borderId="4" xfId="0" applyFont="1" applyBorder="1" applyProtection="1"/>
    <xf numFmtId="0" fontId="16" fillId="0" borderId="5" xfId="0" applyFont="1" applyBorder="1" applyProtection="1"/>
    <xf numFmtId="0" fontId="16" fillId="0" borderId="66" xfId="0" applyFont="1" applyBorder="1" applyProtection="1"/>
    <xf numFmtId="0" fontId="16" fillId="0" borderId="55" xfId="0" applyFont="1" applyBorder="1" applyAlignment="1" applyProtection="1">
      <alignment horizontal="center"/>
    </xf>
    <xf numFmtId="0" fontId="46" fillId="0" borderId="0" xfId="0" applyFont="1" applyAlignment="1" applyProtection="1">
      <alignment horizontal="centerContinuous"/>
    </xf>
    <xf numFmtId="0" fontId="16" fillId="0" borderId="5" xfId="0" applyFont="1" applyBorder="1" applyAlignment="1" applyProtection="1">
      <alignment horizontal="center"/>
    </xf>
    <xf numFmtId="0" fontId="46" fillId="0" borderId="55" xfId="0" applyFont="1" applyBorder="1" applyAlignment="1" applyProtection="1">
      <alignment horizontal="center"/>
    </xf>
    <xf numFmtId="0" fontId="46" fillId="0" borderId="5" xfId="0" applyFont="1" applyBorder="1" applyAlignment="1" applyProtection="1">
      <alignment horizontal="center"/>
    </xf>
    <xf numFmtId="0" fontId="16" fillId="0" borderId="56" xfId="0" applyFont="1" applyBorder="1" applyProtection="1"/>
    <xf numFmtId="0" fontId="16" fillId="0" borderId="1" xfId="0" applyFont="1" applyBorder="1" applyProtection="1"/>
    <xf numFmtId="0" fontId="16" fillId="0" borderId="7" xfId="0" applyFont="1" applyBorder="1" applyProtection="1"/>
    <xf numFmtId="0" fontId="17" fillId="0" borderId="0" xfId="0" applyFont="1" applyAlignment="1" applyProtection="1">
      <alignment horizontal="left"/>
    </xf>
    <xf numFmtId="0" fontId="17" fillId="0" borderId="4" xfId="0" quotePrefix="1" applyFont="1" applyBorder="1" applyProtection="1"/>
    <xf numFmtId="0" fontId="17" fillId="0" borderId="8" xfId="0" applyFont="1" applyBorder="1" applyAlignment="1" applyProtection="1">
      <alignment horizontal="left"/>
    </xf>
    <xf numFmtId="0" fontId="0" fillId="0" borderId="5" xfId="0" applyBorder="1"/>
    <xf numFmtId="0" fontId="7" fillId="0" borderId="10" xfId="0" applyFont="1" applyBorder="1" applyAlignment="1" applyProtection="1">
      <alignment horizontal="left"/>
    </xf>
    <xf numFmtId="0" fontId="7" fillId="0" borderId="21" xfId="0" applyFont="1" applyBorder="1" applyAlignment="1" applyProtection="1">
      <alignment horizontal="left"/>
    </xf>
    <xf numFmtId="37" fontId="7" fillId="0" borderId="17" xfId="0" applyNumberFormat="1" applyFont="1" applyBorder="1" applyAlignment="1" applyProtection="1">
      <alignment horizontal="right"/>
    </xf>
    <xf numFmtId="5" fontId="7" fillId="0" borderId="17" xfId="0" applyNumberFormat="1" applyFont="1" applyBorder="1" applyAlignment="1" applyProtection="1">
      <alignment horizontal="right"/>
    </xf>
    <xf numFmtId="0" fontId="7" fillId="0" borderId="0" xfId="0" applyFont="1" applyBorder="1" applyAlignment="1" applyProtection="1">
      <alignment horizontal="centerContinuous"/>
    </xf>
    <xf numFmtId="0" fontId="19" fillId="0" borderId="0" xfId="0" applyFont="1" applyAlignment="1" applyProtection="1"/>
    <xf numFmtId="0" fontId="11" fillId="0" borderId="0" xfId="0" applyFont="1" applyBorder="1" applyProtection="1"/>
    <xf numFmtId="0" fontId="0" fillId="0" borderId="0" xfId="0" applyBorder="1"/>
    <xf numFmtId="0" fontId="11" fillId="0" borderId="0" xfId="0" applyFont="1" applyBorder="1"/>
    <xf numFmtId="0" fontId="12" fillId="0" borderId="0" xfId="0" applyFont="1" applyBorder="1" applyAlignment="1" applyProtection="1">
      <alignment horizontal="centerContinuous"/>
    </xf>
    <xf numFmtId="0" fontId="11" fillId="0" borderId="0" xfId="0" applyFont="1" applyBorder="1" applyAlignment="1" applyProtection="1">
      <alignment horizontal="left"/>
    </xf>
    <xf numFmtId="0" fontId="11" fillId="0" borderId="0" xfId="0" applyFont="1" applyBorder="1" applyAlignment="1" applyProtection="1">
      <alignment horizontal="center"/>
    </xf>
    <xf numFmtId="0" fontId="11" fillId="0" borderId="8" xfId="0" applyFont="1" applyBorder="1"/>
    <xf numFmtId="0" fontId="11" fillId="0" borderId="12" xfId="0" applyFont="1" applyBorder="1"/>
    <xf numFmtId="0" fontId="11" fillId="0" borderId="24" xfId="0" applyFont="1" applyBorder="1"/>
    <xf numFmtId="0" fontId="11" fillId="0" borderId="2" xfId="0" applyFont="1" applyBorder="1"/>
    <xf numFmtId="0" fontId="11" fillId="0" borderId="14" xfId="0" applyFont="1" applyBorder="1"/>
    <xf numFmtId="0" fontId="11" fillId="0" borderId="4" xfId="0" applyFont="1" applyBorder="1"/>
    <xf numFmtId="0" fontId="11" fillId="0" borderId="25" xfId="0" applyFont="1" applyBorder="1"/>
    <xf numFmtId="0" fontId="7" fillId="0" borderId="0" xfId="0" applyFont="1"/>
    <xf numFmtId="0" fontId="11" fillId="0" borderId="16" xfId="0" applyFont="1" applyBorder="1"/>
    <xf numFmtId="0" fontId="11" fillId="0" borderId="9" xfId="0" applyFont="1" applyBorder="1"/>
    <xf numFmtId="0" fontId="11" fillId="0" borderId="26" xfId="0" applyFont="1" applyBorder="1"/>
    <xf numFmtId="0" fontId="11" fillId="0" borderId="9" xfId="0" applyFont="1" applyBorder="1" applyAlignment="1">
      <alignment horizontal="centerContinuous"/>
    </xf>
    <xf numFmtId="0" fontId="11" fillId="0" borderId="10" xfId="0" applyFont="1" applyBorder="1" applyAlignment="1">
      <alignment horizontal="centerContinuous"/>
    </xf>
    <xf numFmtId="0" fontId="11"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11" fillId="0" borderId="5" xfId="0" applyFont="1" applyBorder="1" applyAlignment="1">
      <alignment horizontal="centerContinuous"/>
    </xf>
    <xf numFmtId="0" fontId="0" fillId="0" borderId="0" xfId="0" applyAlignment="1"/>
    <xf numFmtId="0" fontId="0" fillId="0" borderId="5" xfId="0" applyBorder="1" applyAlignment="1"/>
    <xf numFmtId="0" fontId="11" fillId="0" borderId="0" xfId="0" applyFont="1" applyAlignment="1">
      <alignment horizontal="left" vertical="top" wrapText="1"/>
    </xf>
    <xf numFmtId="0" fontId="11" fillId="0" borderId="6" xfId="0" applyFont="1" applyBorder="1"/>
    <xf numFmtId="0" fontId="11" fillId="0" borderId="1" xfId="0" applyFont="1" applyBorder="1"/>
    <xf numFmtId="0" fontId="11" fillId="0" borderId="1" xfId="0" applyFont="1" applyBorder="1" applyAlignment="1">
      <alignment horizontal="centerContinuous"/>
    </xf>
    <xf numFmtId="0" fontId="11" fillId="0" borderId="7" xfId="0" applyFont="1" applyBorder="1" applyAlignment="1">
      <alignment horizontal="centerContinuous"/>
    </xf>
    <xf numFmtId="0" fontId="7" fillId="0" borderId="9" xfId="0" applyFont="1" applyBorder="1" applyAlignment="1">
      <alignment horizontal="centerContinuous"/>
    </xf>
    <xf numFmtId="0" fontId="7" fillId="0" borderId="10" xfId="0" applyFont="1" applyBorder="1" applyAlignment="1">
      <alignment horizontal="centerContinuous"/>
    </xf>
    <xf numFmtId="0" fontId="7" fillId="0" borderId="11" xfId="0" applyFont="1" applyBorder="1" applyAlignment="1">
      <alignment horizontal="centerContinuous"/>
    </xf>
    <xf numFmtId="0" fontId="7" fillId="0" borderId="4" xfId="0" applyFont="1" applyBorder="1"/>
    <xf numFmtId="0" fontId="7" fillId="0" borderId="0" xfId="0" applyFont="1" applyAlignment="1">
      <alignment horizontal="centerContinuous"/>
    </xf>
    <xf numFmtId="0" fontId="7" fillId="0" borderId="5" xfId="0" applyFont="1" applyBorder="1" applyAlignment="1">
      <alignment horizontal="centerContinuous"/>
    </xf>
    <xf numFmtId="0" fontId="7" fillId="0" borderId="0" xfId="0" applyFont="1" applyAlignment="1">
      <alignment horizontal="left" vertical="top" wrapText="1"/>
    </xf>
    <xf numFmtId="0" fontId="7" fillId="0" borderId="9" xfId="0" applyFont="1" applyBorder="1"/>
    <xf numFmtId="0" fontId="7" fillId="0" borderId="10" xfId="0" applyFont="1" applyBorder="1"/>
    <xf numFmtId="0" fontId="7" fillId="0" borderId="5" xfId="0" applyFont="1" applyBorder="1"/>
    <xf numFmtId="0" fontId="7" fillId="0" borderId="6" xfId="0" applyFont="1" applyBorder="1"/>
    <xf numFmtId="0" fontId="7" fillId="0" borderId="1" xfId="0" applyFont="1" applyBorder="1"/>
    <xf numFmtId="0" fontId="7" fillId="0" borderId="1" xfId="0" applyFont="1" applyBorder="1" applyAlignment="1">
      <alignment horizontal="centerContinuous"/>
    </xf>
    <xf numFmtId="0" fontId="7" fillId="0" borderId="7" xfId="0" applyFont="1" applyBorder="1" applyAlignment="1">
      <alignment horizontal="centerContinuous"/>
    </xf>
    <xf numFmtId="0" fontId="7" fillId="0" borderId="0" xfId="0" applyFont="1" applyAlignment="1">
      <alignment horizontal="left"/>
    </xf>
    <xf numFmtId="0" fontId="7" fillId="0" borderId="14" xfId="0" applyFont="1" applyBorder="1" applyAlignment="1" applyProtection="1">
      <alignment horizontal="centerContinuous"/>
    </xf>
    <xf numFmtId="0" fontId="17" fillId="0" borderId="22" xfId="0" applyFont="1" applyBorder="1" applyAlignment="1" applyProtection="1">
      <alignment horizontal="centerContinuous"/>
    </xf>
    <xf numFmtId="0" fontId="7" fillId="0" borderId="0" xfId="0" applyFont="1" applyAlignment="1" applyProtection="1">
      <alignment vertical="top" wrapText="1"/>
    </xf>
    <xf numFmtId="0" fontId="0" fillId="0" borderId="0" xfId="0" applyAlignment="1">
      <alignment vertical="top" wrapText="1"/>
    </xf>
    <xf numFmtId="0" fontId="7" fillId="0" borderId="31" xfId="0" applyFont="1" applyBorder="1" applyAlignment="1" applyProtection="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7" fillId="0" borderId="0" xfId="0" applyFont="1" applyAlignment="1" applyProtection="1">
      <alignment horizontal="left" wrapText="1"/>
    </xf>
    <xf numFmtId="0" fontId="0" fillId="0" borderId="0" xfId="0" applyAlignment="1">
      <alignment horizontal="left"/>
    </xf>
    <xf numFmtId="0" fontId="7" fillId="0" borderId="32" xfId="0" applyFont="1" applyBorder="1" applyAlignment="1" applyProtection="1">
      <alignment horizontal="centerContinuous"/>
    </xf>
    <xf numFmtId="0" fontId="7" fillId="0" borderId="19" xfId="0" applyFont="1" applyBorder="1" applyAlignment="1" applyProtection="1">
      <alignment horizontal="left"/>
    </xf>
    <xf numFmtId="0" fontId="7" fillId="0" borderId="19" xfId="0" applyFont="1" applyBorder="1" applyAlignment="1" applyProtection="1">
      <alignment horizontal="right"/>
    </xf>
    <xf numFmtId="0" fontId="7" fillId="0" borderId="32" xfId="0" applyFont="1" applyBorder="1" applyAlignment="1" applyProtection="1">
      <alignment horizontal="centerContinuous" wrapText="1"/>
    </xf>
    <xf numFmtId="0" fontId="7" fillId="0" borderId="5" xfId="0" applyFont="1" applyBorder="1" applyAlignment="1" applyProtection="1">
      <alignment horizontal="centerContinuous" wrapText="1"/>
    </xf>
    <xf numFmtId="0" fontId="7" fillId="0" borderId="19" xfId="0" applyFont="1" applyBorder="1" applyAlignment="1" applyProtection="1">
      <alignment horizontal="centerContinuous" wrapText="1"/>
    </xf>
    <xf numFmtId="0" fontId="7" fillId="0" borderId="38" xfId="0" applyFont="1" applyBorder="1" applyAlignment="1" applyProtection="1">
      <alignment horizontal="left"/>
    </xf>
    <xf numFmtId="0" fontId="7" fillId="0" borderId="38" xfId="0" applyFont="1" applyBorder="1" applyAlignment="1" applyProtection="1">
      <alignment horizontal="right"/>
    </xf>
    <xf numFmtId="0" fontId="7" fillId="0" borderId="7" xfId="0" applyFont="1" applyBorder="1" applyAlignment="1" applyProtection="1">
      <alignment horizontal="centerContinuous" wrapText="1"/>
    </xf>
    <xf numFmtId="0" fontId="7" fillId="0" borderId="0" xfId="0" applyFont="1" applyAlignment="1" applyProtection="1">
      <alignment horizontal="centerContinuous" wrapText="1"/>
    </xf>
    <xf numFmtId="0" fontId="7" fillId="0" borderId="2" xfId="0" applyFont="1" applyBorder="1" applyAlignment="1" applyProtection="1">
      <alignment horizontal="center"/>
    </xf>
    <xf numFmtId="0" fontId="7" fillId="0" borderId="12" xfId="0" applyFont="1" applyBorder="1" applyAlignment="1" applyProtection="1">
      <alignment horizontal="left"/>
    </xf>
    <xf numFmtId="0" fontId="7" fillId="0" borderId="3" xfId="0" applyFont="1" applyBorder="1" applyAlignment="1" applyProtection="1">
      <alignment horizontal="centerContinuous" wrapText="1"/>
    </xf>
    <xf numFmtId="0" fontId="7" fillId="0" borderId="25" xfId="0" applyFont="1" applyBorder="1" applyAlignment="1" applyProtection="1">
      <alignment horizontal="left"/>
    </xf>
    <xf numFmtId="0" fontId="7" fillId="0" borderId="26" xfId="0" applyFont="1" applyBorder="1" applyAlignment="1" applyProtection="1">
      <alignment horizontal="left"/>
    </xf>
    <xf numFmtId="0" fontId="17" fillId="0" borderId="22" xfId="0" applyFont="1" applyBorder="1" applyAlignment="1" applyProtection="1">
      <alignment horizontal="centerContinuous" wrapText="1"/>
    </xf>
    <xf numFmtId="0" fontId="7" fillId="0" borderId="10" xfId="0" applyFont="1" applyBorder="1" applyAlignment="1" applyProtection="1">
      <alignment horizontal="centerContinuous" wrapText="1"/>
    </xf>
    <xf numFmtId="0" fontId="7" fillId="0" borderId="11" xfId="0" applyFont="1" applyBorder="1" applyAlignment="1" applyProtection="1">
      <alignment horizontal="centerContinuous" wrapText="1"/>
    </xf>
    <xf numFmtId="0" fontId="7" fillId="0" borderId="15" xfId="0" applyFont="1" applyBorder="1" applyAlignment="1" applyProtection="1">
      <alignment horizontal="left"/>
    </xf>
    <xf numFmtId="0" fontId="7" fillId="0" borderId="17" xfId="0" applyFont="1" applyBorder="1" applyAlignment="1" applyProtection="1">
      <alignment horizontal="center"/>
    </xf>
    <xf numFmtId="0" fontId="7" fillId="0" borderId="25" xfId="0" applyFont="1" applyBorder="1" applyAlignment="1" applyProtection="1">
      <alignment horizontal="right"/>
    </xf>
    <xf numFmtId="0" fontId="7" fillId="0" borderId="0" xfId="0" applyFont="1" applyBorder="1" applyAlignment="1" applyProtection="1">
      <alignment horizontal="centerContinuous" wrapText="1"/>
    </xf>
    <xf numFmtId="0" fontId="11" fillId="0" borderId="15" xfId="0" applyFont="1" applyBorder="1" applyAlignment="1" applyProtection="1">
      <alignment horizontal="left"/>
    </xf>
    <xf numFmtId="0" fontId="11" fillId="0" borderId="25" xfId="0" applyFont="1" applyBorder="1" applyAlignment="1" applyProtection="1">
      <alignment horizontal="right"/>
    </xf>
    <xf numFmtId="0" fontId="11" fillId="0" borderId="0" xfId="0" applyFont="1" applyBorder="1" applyAlignment="1" applyProtection="1">
      <alignment horizontal="centerContinuous" wrapText="1"/>
    </xf>
    <xf numFmtId="0" fontId="11" fillId="0" borderId="5" xfId="0" applyFont="1" applyBorder="1" applyAlignment="1" applyProtection="1">
      <alignment horizontal="centerContinuous" wrapText="1"/>
    </xf>
    <xf numFmtId="0" fontId="11" fillId="0" borderId="38" xfId="0" applyFont="1" applyBorder="1" applyAlignment="1" applyProtection="1">
      <alignment horizontal="left"/>
    </xf>
    <xf numFmtId="0" fontId="11" fillId="0" borderId="35" xfId="0" applyFont="1" applyBorder="1" applyAlignment="1" applyProtection="1">
      <alignment horizontal="left"/>
    </xf>
    <xf numFmtId="0" fontId="11" fillId="0" borderId="36" xfId="0" applyFont="1" applyBorder="1" applyAlignment="1" applyProtection="1">
      <alignment horizontal="right"/>
    </xf>
    <xf numFmtId="0" fontId="11" fillId="0" borderId="1" xfId="0" applyFont="1" applyBorder="1" applyAlignment="1" applyProtection="1">
      <alignment horizontal="centerContinuous" wrapText="1"/>
    </xf>
    <xf numFmtId="0" fontId="11" fillId="0" borderId="7" xfId="0" applyFont="1" applyBorder="1" applyAlignment="1" applyProtection="1">
      <alignment horizontal="centerContinuous" wrapText="1"/>
    </xf>
    <xf numFmtId="0" fontId="0" fillId="0" borderId="19" xfId="0" applyBorder="1" applyProtection="1"/>
    <xf numFmtId="164" fontId="0" fillId="0" borderId="17" xfId="0" applyNumberFormat="1" applyBorder="1" applyAlignment="1" applyProtection="1">
      <alignment horizontal="center"/>
    </xf>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24" xfId="0" applyBorder="1" applyAlignment="1" applyProtection="1">
      <alignment horizontal="left"/>
    </xf>
    <xf numFmtId="0" fontId="0" fillId="0" borderId="3" xfId="0" applyBorder="1" applyAlignment="1" applyProtection="1">
      <alignment horizontal="left"/>
    </xf>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1" xfId="0" applyBorder="1" applyAlignment="1" applyProtection="1">
      <alignment horizontal="left"/>
    </xf>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8" xfId="0" applyNumberFormat="1" applyBorder="1" applyProtection="1"/>
    <xf numFmtId="5" fontId="0" fillId="0" borderId="28" xfId="0" applyNumberFormat="1" applyBorder="1" applyProtection="1"/>
    <xf numFmtId="37" fontId="0" fillId="0" borderId="25" xfId="0" applyNumberFormat="1" applyBorder="1" applyProtection="1"/>
    <xf numFmtId="166" fontId="0" fillId="0" borderId="5" xfId="0" applyNumberFormat="1" applyBorder="1" applyProtection="1"/>
    <xf numFmtId="37" fontId="0" fillId="0" borderId="15" xfId="0" applyNumberFormat="1" applyBorder="1" applyProtection="1"/>
    <xf numFmtId="167" fontId="0" fillId="0" borderId="5" xfId="0" applyNumberFormat="1" applyBorder="1" applyProtection="1"/>
    <xf numFmtId="0" fontId="48" fillId="0" borderId="0" xfId="0" applyFont="1" applyProtection="1"/>
    <xf numFmtId="0" fontId="0" fillId="0" borderId="0" xfId="0" applyAlignment="1" applyProtection="1">
      <alignment horizontal="center"/>
    </xf>
    <xf numFmtId="37" fontId="0" fillId="0" borderId="17" xfId="0" applyNumberFormat="1" applyBorder="1" applyProtection="1"/>
    <xf numFmtId="0" fontId="0" fillId="0" borderId="44" xfId="0" applyBorder="1" applyProtection="1"/>
    <xf numFmtId="37" fontId="0" fillId="0" borderId="46" xfId="0" applyNumberFormat="1" applyBorder="1" applyProtection="1"/>
    <xf numFmtId="37" fontId="0" fillId="0" borderId="45" xfId="0" applyNumberFormat="1" applyBorder="1" applyProtection="1"/>
    <xf numFmtId="0" fontId="0" fillId="0" borderId="1" xfId="0" applyBorder="1" applyProtection="1"/>
    <xf numFmtId="37" fontId="0" fillId="0" borderId="49" xfId="0" applyNumberFormat="1" applyBorder="1" applyProtection="1"/>
    <xf numFmtId="167" fontId="0" fillId="0" borderId="67"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0" fontId="0" fillId="0" borderId="48" xfId="0" applyBorder="1" applyProtection="1"/>
    <xf numFmtId="37" fontId="0" fillId="0" borderId="50" xfId="0" applyNumberFormat="1" applyBorder="1" applyProtection="1"/>
    <xf numFmtId="5" fontId="0" fillId="0" borderId="49" xfId="0" applyNumberFormat="1" applyBorder="1" applyProtection="1"/>
    <xf numFmtId="0" fontId="47" fillId="0" borderId="0" xfId="0" applyFont="1" applyProtection="1"/>
    <xf numFmtId="0" fontId="11" fillId="0" borderId="0" xfId="0" applyFont="1" applyBorder="1" applyAlignment="1" applyProtection="1">
      <alignment horizontal="centerContinuous"/>
    </xf>
    <xf numFmtId="37" fontId="11" fillId="0" borderId="0" xfId="0" applyNumberFormat="1" applyFont="1" applyBorder="1" applyProtection="1"/>
    <xf numFmtId="5" fontId="11" fillId="0" borderId="0" xfId="0" applyNumberFormat="1" applyFont="1" applyBorder="1" applyProtection="1"/>
    <xf numFmtId="0" fontId="0" fillId="0" borderId="11" xfId="0" applyBorder="1" applyAlignment="1" applyProtection="1">
      <alignment horizontal="centerContinuous"/>
    </xf>
    <xf numFmtId="37" fontId="0" fillId="0" borderId="0" xfId="0" applyNumberFormat="1" applyProtection="1"/>
    <xf numFmtId="0" fontId="0" fillId="0" borderId="11" xfId="0"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10" xfId="0" applyBorder="1" applyAlignment="1" applyProtection="1">
      <alignment horizontal="centerContinuous"/>
    </xf>
    <xf numFmtId="0" fontId="0" fillId="0" borderId="6" xfId="0" applyBorder="1" applyProtection="1"/>
    <xf numFmtId="0" fontId="0" fillId="0" borderId="7" xfId="0" applyBorder="1" applyProtection="1"/>
    <xf numFmtId="0" fontId="0" fillId="0" borderId="31" xfId="0" applyBorder="1" applyAlignment="1" applyProtection="1">
      <alignment horizontal="centerContinuous"/>
    </xf>
    <xf numFmtId="0" fontId="0" fillId="0" borderId="24" xfId="0" applyBorder="1" applyAlignment="1" applyProtection="1">
      <alignment horizontal="center"/>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0" fontId="0" fillId="0" borderId="1" xfId="0" applyBorder="1" applyAlignment="1" applyProtection="1">
      <alignment horizontal="center"/>
    </xf>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37" fontId="0" fillId="0" borderId="34" xfId="0" applyNumberFormat="1" applyBorder="1" applyProtection="1"/>
    <xf numFmtId="0" fontId="0" fillId="0" borderId="19" xfId="0" applyBorder="1" applyAlignment="1" applyProtection="1">
      <alignment horizontal="right"/>
    </xf>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8" xfId="0" applyBorder="1" applyAlignment="1" applyProtection="1">
      <alignment horizontal="centerContinuous"/>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60" xfId="0" applyBorder="1" applyProtection="1"/>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164" fontId="0" fillId="0" borderId="0" xfId="0" applyNumberFormat="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center"/>
    </xf>
    <xf numFmtId="37" fontId="0" fillId="0" borderId="10" xfId="0" applyNumberFormat="1" applyBorder="1" applyProtection="1"/>
    <xf numFmtId="0" fontId="0" fillId="0" borderId="2" xfId="0" applyBorder="1" applyAlignment="1" applyProtection="1">
      <alignment horizontal="right"/>
    </xf>
    <xf numFmtId="0" fontId="0" fillId="0" borderId="8" xfId="0" applyBorder="1" applyAlignment="1" applyProtection="1">
      <alignment horizontal="right"/>
    </xf>
    <xf numFmtId="0" fontId="0" fillId="0" borderId="66" xfId="0" applyBorder="1" applyProtection="1"/>
    <xf numFmtId="0" fontId="0" fillId="0" borderId="6" xfId="0" applyBorder="1" applyAlignment="1" applyProtection="1">
      <alignment horizontal="center"/>
    </xf>
    <xf numFmtId="0" fontId="0" fillId="0" borderId="68" xfId="0" applyBorder="1" applyProtection="1"/>
    <xf numFmtId="165" fontId="0" fillId="0" borderId="10" xfId="0" applyNumberFormat="1" applyBorder="1" applyProtection="1"/>
    <xf numFmtId="165" fontId="0" fillId="0" borderId="11" xfId="0" applyNumberFormat="1" applyBorder="1" applyAlignment="1" applyProtection="1">
      <alignment horizontal="center"/>
    </xf>
    <xf numFmtId="165" fontId="0" fillId="0" borderId="10" xfId="0" applyNumberFormat="1" applyBorder="1" applyAlignment="1" applyProtection="1">
      <alignment horizontal="center"/>
    </xf>
    <xf numFmtId="165" fontId="0" fillId="0" borderId="11" xfId="0" applyNumberFormat="1" applyBorder="1" applyProtection="1"/>
    <xf numFmtId="165" fontId="0" fillId="0" borderId="9" xfId="0" applyNumberFormat="1" applyBorder="1" applyProtection="1"/>
    <xf numFmtId="0" fontId="0" fillId="0" borderId="68" xfId="0" applyBorder="1" applyAlignment="1" applyProtection="1">
      <alignment horizontal="right"/>
    </xf>
    <xf numFmtId="165" fontId="0" fillId="0" borderId="9" xfId="0" applyNumberFormat="1" applyBorder="1" applyAlignment="1" applyProtection="1">
      <alignment horizontal="right"/>
    </xf>
    <xf numFmtId="165" fontId="0" fillId="0" borderId="0" xfId="0" applyNumberFormat="1" applyProtection="1"/>
    <xf numFmtId="165" fontId="0" fillId="0" borderId="5" xfId="0" applyNumberFormat="1" applyBorder="1" applyProtection="1"/>
    <xf numFmtId="165" fontId="0" fillId="0" borderId="4" xfId="0" applyNumberFormat="1"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9" xfId="0" applyNumberFormat="1" applyBorder="1" applyAlignment="1" applyProtection="1">
      <alignment horizontal="right"/>
    </xf>
    <xf numFmtId="5" fontId="0" fillId="0" borderId="10" xfId="0" applyNumberFormat="1" applyBorder="1" applyProtection="1"/>
    <xf numFmtId="5" fontId="0" fillId="0" borderId="11" xfId="0" applyNumberFormat="1" applyBorder="1" applyProtection="1"/>
    <xf numFmtId="5" fontId="0" fillId="0" borderId="9" xfId="0" applyNumberFormat="1" applyBorder="1" applyAlignment="1" applyProtection="1">
      <alignment horizontal="right"/>
    </xf>
    <xf numFmtId="37" fontId="0" fillId="0" borderId="9" xfId="0" applyNumberFormat="1" applyBorder="1" applyProtection="1"/>
    <xf numFmtId="5" fontId="0" fillId="0" borderId="9" xfId="0" applyNumberFormat="1" applyBorder="1" applyProtection="1"/>
    <xf numFmtId="167" fontId="0" fillId="0" borderId="10" xfId="0" applyNumberFormat="1" applyBorder="1" applyProtection="1"/>
    <xf numFmtId="167" fontId="0" fillId="0" borderId="11" xfId="0" applyNumberFormat="1" applyBorder="1" applyProtection="1"/>
    <xf numFmtId="167" fontId="0" fillId="0" borderId="9" xfId="0" applyNumberFormat="1" applyBorder="1" applyProtection="1"/>
    <xf numFmtId="168" fontId="0" fillId="0" borderId="0" xfId="0" applyNumberFormat="1" applyProtection="1"/>
    <xf numFmtId="168" fontId="0" fillId="0" borderId="5" xfId="0" applyNumberFormat="1" applyBorder="1" applyProtection="1"/>
    <xf numFmtId="168" fontId="0" fillId="0" borderId="4" xfId="0" applyNumberFormat="1" applyBorder="1" applyProtection="1"/>
    <xf numFmtId="0" fontId="0" fillId="0" borderId="61" xfId="0" applyBorder="1" applyProtection="1"/>
    <xf numFmtId="0" fontId="0" fillId="0" borderId="59" xfId="0" applyBorder="1" applyProtection="1"/>
    <xf numFmtId="37" fontId="0" fillId="0" borderId="68" xfId="0" applyNumberFormat="1" applyBorder="1" applyProtection="1"/>
    <xf numFmtId="37" fontId="0" fillId="0" borderId="55" xfId="0" applyNumberFormat="1" applyBorder="1" applyProtection="1"/>
    <xf numFmtId="169" fontId="0" fillId="0" borderId="5" xfId="0" applyNumberFormat="1" applyBorder="1" applyProtection="1"/>
    <xf numFmtId="169" fontId="0" fillId="0" borderId="55" xfId="0" applyNumberFormat="1" applyBorder="1" applyProtection="1"/>
    <xf numFmtId="169" fontId="0" fillId="0" borderId="0" xfId="0" applyNumberFormat="1" applyProtection="1"/>
    <xf numFmtId="169" fontId="0" fillId="0" borderId="11" xfId="0" applyNumberFormat="1" applyBorder="1" applyProtection="1"/>
    <xf numFmtId="169" fontId="0" fillId="0" borderId="68" xfId="0" applyNumberFormat="1" applyBorder="1" applyProtection="1"/>
    <xf numFmtId="169" fontId="0" fillId="0" borderId="10"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164" fontId="0" fillId="0" borderId="7" xfId="0" applyNumberFormat="1" applyBorder="1" applyAlignment="1" applyProtection="1">
      <alignment horizontal="center"/>
    </xf>
    <xf numFmtId="0" fontId="0" fillId="0" borderId="11" xfId="0" applyBorder="1" applyAlignment="1" applyProtection="1">
      <alignment horizontal="right"/>
    </xf>
    <xf numFmtId="0" fontId="0" fillId="0" borderId="5" xfId="0" applyBorder="1" applyAlignment="1" applyProtection="1">
      <alignment horizontal="right"/>
    </xf>
    <xf numFmtId="37" fontId="0" fillId="0" borderId="11" xfId="0" applyNumberFormat="1" applyBorder="1" applyAlignment="1" applyProtection="1">
      <alignment horizontal="right"/>
    </xf>
    <xf numFmtId="5" fontId="0" fillId="0" borderId="0" xfId="0" applyNumberFormat="1" applyProtection="1"/>
    <xf numFmtId="166" fontId="0" fillId="0" borderId="10" xfId="0" applyNumberFormat="1" applyBorder="1" applyProtection="1"/>
    <xf numFmtId="166" fontId="0" fillId="0" borderId="11" xfId="0" applyNumberFormat="1" applyBorder="1" applyProtection="1"/>
    <xf numFmtId="166" fontId="0" fillId="0" borderId="0" xfId="0" applyNumberFormat="1" applyProtection="1"/>
    <xf numFmtId="166" fontId="0" fillId="0" borderId="9" xfId="0" applyNumberFormat="1" applyBorder="1" applyProtection="1"/>
    <xf numFmtId="0" fontId="0" fillId="0" borderId="0" xfId="0" applyBorder="1" applyProtection="1"/>
    <xf numFmtId="0" fontId="0" fillId="0" borderId="0" xfId="0" applyAlignment="1" applyProtection="1">
      <alignment horizontal="left"/>
    </xf>
    <xf numFmtId="164" fontId="0" fillId="0" borderId="68" xfId="0" applyNumberFormat="1" applyBorder="1" applyAlignment="1" applyProtection="1">
      <alignment horizontal="center"/>
    </xf>
    <xf numFmtId="0" fontId="0" fillId="0" borderId="37" xfId="0" applyBorder="1" applyProtection="1"/>
    <xf numFmtId="0" fontId="0" fillId="0" borderId="0" xfId="0" applyBorder="1" applyAlignment="1" applyProtection="1">
      <alignment horizontal="center"/>
    </xf>
    <xf numFmtId="164" fontId="0" fillId="0" borderId="11" xfId="0" applyNumberFormat="1"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center"/>
    </xf>
    <xf numFmtId="37" fontId="0" fillId="0" borderId="0" xfId="0" applyNumberFormat="1" applyAlignment="1" applyProtection="1">
      <alignment horizontal="right"/>
    </xf>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37" fontId="0" fillId="0" borderId="1" xfId="0" applyNumberFormat="1" applyBorder="1" applyAlignment="1" applyProtection="1">
      <alignment horizontal="right"/>
    </xf>
    <xf numFmtId="5" fontId="0" fillId="0" borderId="7" xfId="0" applyNumberFormat="1" applyBorder="1" applyProtection="1"/>
    <xf numFmtId="0" fontId="0" fillId="0" borderId="0" xfId="0" applyAlignment="1">
      <alignment horizontal="left" vertical="justify" wrapText="1"/>
    </xf>
    <xf numFmtId="0" fontId="0" fillId="0" borderId="10" xfId="0" applyBorder="1" applyAlignment="1">
      <alignment wrapText="1"/>
    </xf>
    <xf numFmtId="0" fontId="19" fillId="0" borderId="0" xfId="0" applyFont="1" applyAlignment="1" applyProtection="1">
      <alignment horizontal="left" vertical="justify" wrapText="1"/>
    </xf>
    <xf numFmtId="164" fontId="11" fillId="0" borderId="1" xfId="0" applyNumberFormat="1" applyFont="1" applyBorder="1" applyAlignment="1" applyProtection="1">
      <alignment horizontal="center"/>
    </xf>
    <xf numFmtId="0" fontId="11" fillId="0" borderId="0" xfId="0" applyFont="1" applyAlignment="1">
      <alignment horizontal="right"/>
    </xf>
    <xf numFmtId="0" fontId="11" fillId="0" borderId="3" xfId="0" applyFont="1" applyBorder="1"/>
    <xf numFmtId="0" fontId="12" fillId="0" borderId="0" xfId="0" applyFont="1" applyAlignment="1">
      <alignment horizontal="centerContinuous"/>
    </xf>
    <xf numFmtId="0" fontId="11" fillId="0" borderId="5" xfId="0" applyFont="1" applyBorder="1"/>
    <xf numFmtId="0" fontId="11" fillId="0" borderId="4" xfId="0" applyFont="1" applyBorder="1" applyAlignment="1">
      <alignment horizontal="center"/>
    </xf>
    <xf numFmtId="0" fontId="11" fillId="0" borderId="11" xfId="0" applyFont="1" applyBorder="1"/>
    <xf numFmtId="0" fontId="11" fillId="0" borderId="15" xfId="0" applyFont="1" applyBorder="1"/>
    <xf numFmtId="0" fontId="11" fillId="0" borderId="19" xfId="0" applyFont="1" applyBorder="1" applyAlignment="1">
      <alignment horizontal="centerContinuous"/>
    </xf>
    <xf numFmtId="0" fontId="11" fillId="0" borderId="18" xfId="0" applyFont="1" applyBorder="1"/>
    <xf numFmtId="0" fontId="11" fillId="0" borderId="27" xfId="0" applyFont="1" applyBorder="1"/>
    <xf numFmtId="0" fontId="11" fillId="0" borderId="29" xfId="0" applyFont="1" applyBorder="1" applyAlignment="1">
      <alignment horizontal="center"/>
    </xf>
    <xf numFmtId="0" fontId="11" fillId="0" borderId="18" xfId="0" applyFont="1" applyBorder="1" applyAlignment="1">
      <alignment horizontal="center"/>
    </xf>
    <xf numFmtId="0" fontId="11" fillId="0" borderId="25" xfId="0" applyFont="1" applyBorder="1" applyAlignment="1">
      <alignment horizontal="center"/>
    </xf>
    <xf numFmtId="0" fontId="11" fillId="0" borderId="0" xfId="0" applyFont="1" applyAlignment="1">
      <alignment horizontal="center"/>
    </xf>
    <xf numFmtId="0" fontId="11" fillId="0" borderId="16" xfId="0" applyFont="1" applyBorder="1" applyAlignment="1">
      <alignment horizontal="center"/>
    </xf>
    <xf numFmtId="0" fontId="11" fillId="0" borderId="15" xfId="0" applyFont="1" applyBorder="1" applyAlignment="1">
      <alignment horizontal="center"/>
    </xf>
    <xf numFmtId="0" fontId="11" fillId="0" borderId="5" xfId="0" applyFont="1" applyBorder="1" applyAlignment="1">
      <alignment horizontal="center"/>
    </xf>
    <xf numFmtId="0" fontId="11" fillId="0" borderId="30" xfId="0" applyFont="1" applyBorder="1" applyAlignment="1">
      <alignment horizontal="center"/>
    </xf>
    <xf numFmtId="0" fontId="11" fillId="0" borderId="31" xfId="0" applyFont="1" applyBorder="1"/>
    <xf numFmtId="0" fontId="11" fillId="0" borderId="32" xfId="0" applyFont="1" applyBorder="1"/>
    <xf numFmtId="0" fontId="11" fillId="0" borderId="34" xfId="0" applyFont="1" applyBorder="1" applyAlignment="1">
      <alignment horizontal="center"/>
    </xf>
    <xf numFmtId="0" fontId="11" fillId="0" borderId="9" xfId="0" applyFont="1" applyBorder="1" applyAlignment="1">
      <alignment horizontal="center"/>
    </xf>
    <xf numFmtId="0" fontId="11" fillId="0" borderId="22" xfId="0" applyFont="1" applyBorder="1" applyAlignment="1">
      <alignment horizontal="center"/>
    </xf>
    <xf numFmtId="0" fontId="11" fillId="0" borderId="7" xfId="0" applyFont="1" applyBorder="1"/>
    <xf numFmtId="0" fontId="12" fillId="0" borderId="0" xfId="0" applyFont="1"/>
    <xf numFmtId="0" fontId="17"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7" fillId="0" borderId="0" xfId="0" applyFont="1" applyBorder="1" applyAlignment="1">
      <alignment horizontal="left" vertical="top" wrapText="1"/>
    </xf>
    <xf numFmtId="0" fontId="0" fillId="0" borderId="0" xfId="0" applyAlignment="1">
      <alignment horizontal="left" vertical="justify"/>
    </xf>
    <xf numFmtId="0" fontId="19" fillId="0" borderId="0" xfId="0" applyFont="1" applyAlignment="1" applyProtection="1">
      <alignment horizontal="left" vertical="top"/>
    </xf>
    <xf numFmtId="0" fontId="0" fillId="0" borderId="4" xfId="0" applyBorder="1" applyAlignment="1">
      <alignment wrapText="1"/>
    </xf>
    <xf numFmtId="0" fontId="0" fillId="0" borderId="9" xfId="0" applyBorder="1" applyAlignment="1">
      <alignment wrapText="1"/>
    </xf>
    <xf numFmtId="0" fontId="20" fillId="0" borderId="10" xfId="0" applyFont="1" applyBorder="1" applyAlignment="1" applyProtection="1">
      <alignment horizontal="centerContinuous"/>
    </xf>
    <xf numFmtId="0" fontId="7" fillId="0" borderId="0" xfId="0" applyFont="1" applyBorder="1" applyProtection="1"/>
    <xf numFmtId="0" fontId="7" fillId="0" borderId="0" xfId="0" applyFont="1" applyBorder="1" applyAlignment="1" applyProtection="1">
      <alignment horizontal="left"/>
    </xf>
    <xf numFmtId="37" fontId="7" fillId="0" borderId="0" xfId="0" applyNumberFormat="1" applyFont="1" applyBorder="1" applyProtection="1"/>
    <xf numFmtId="0" fontId="7" fillId="0" borderId="10" xfId="0" applyFont="1" applyBorder="1" applyAlignment="1" applyProtection="1"/>
    <xf numFmtId="0" fontId="11" fillId="0" borderId="55" xfId="0" applyFont="1" applyBorder="1"/>
    <xf numFmtId="0" fontId="11" fillId="0" borderId="13" xfId="0" applyFont="1" applyBorder="1"/>
    <xf numFmtId="0" fontId="11" fillId="0" borderId="41" xfId="0" applyFont="1" applyBorder="1" applyAlignment="1">
      <alignment horizontal="centerContinuous"/>
    </xf>
    <xf numFmtId="0" fontId="11" fillId="0" borderId="42" xfId="0" applyFont="1" applyBorder="1" applyAlignment="1">
      <alignment horizontal="centerContinuous"/>
    </xf>
    <xf numFmtId="0" fontId="11" fillId="0" borderId="39" xfId="0" applyFont="1" applyBorder="1" applyAlignment="1">
      <alignment horizontal="centerContinuous"/>
    </xf>
    <xf numFmtId="0" fontId="11" fillId="0" borderId="30" xfId="0" applyFont="1" applyBorder="1"/>
    <xf numFmtId="0" fontId="11" fillId="0" borderId="33" xfId="0" applyFont="1" applyBorder="1"/>
    <xf numFmtId="0" fontId="11" fillId="0" borderId="28" xfId="0" applyFont="1" applyBorder="1"/>
    <xf numFmtId="0" fontId="11" fillId="0" borderId="31" xfId="0" applyFont="1" applyBorder="1" applyAlignment="1">
      <alignment horizontal="center"/>
    </xf>
    <xf numFmtId="0" fontId="11" fillId="0" borderId="55" xfId="0" applyFont="1" applyBorder="1" applyAlignment="1">
      <alignment horizontal="center"/>
    </xf>
    <xf numFmtId="0" fontId="11" fillId="0" borderId="32" xfId="0" applyFont="1" applyBorder="1" applyAlignment="1">
      <alignment horizontal="center"/>
    </xf>
    <xf numFmtId="0" fontId="11" fillId="0" borderId="34" xfId="0" applyFont="1" applyBorder="1"/>
    <xf numFmtId="0" fontId="11" fillId="0" borderId="0" xfId="0" applyFont="1" applyBorder="1" applyAlignment="1">
      <alignment horizontal="center"/>
    </xf>
    <xf numFmtId="0" fontId="11" fillId="0" borderId="19" xfId="0" applyFont="1" applyBorder="1" applyAlignment="1">
      <alignment horizontal="center"/>
    </xf>
    <xf numFmtId="0" fontId="11" fillId="0" borderId="25" xfId="0" applyFont="1" applyBorder="1" applyAlignment="1">
      <alignment horizontal="centerContinuous"/>
    </xf>
    <xf numFmtId="0" fontId="11" fillId="0" borderId="20" xfId="0" applyFont="1" applyBorder="1"/>
    <xf numFmtId="0" fontId="11" fillId="0" borderId="21" xfId="0" applyFont="1" applyBorder="1" applyAlignment="1">
      <alignment horizontal="centerContinuous"/>
    </xf>
    <xf numFmtId="0" fontId="11" fillId="0" borderId="26" xfId="0" applyFont="1" applyBorder="1" applyAlignment="1">
      <alignment horizontal="centerContinuous"/>
    </xf>
    <xf numFmtId="0" fontId="11" fillId="0" borderId="10" xfId="0" applyFont="1" applyBorder="1" applyAlignment="1">
      <alignment horizontal="center"/>
    </xf>
    <xf numFmtId="0" fontId="11" fillId="0" borderId="17" xfId="0" applyFont="1" applyBorder="1" applyAlignment="1">
      <alignment horizontal="center"/>
    </xf>
    <xf numFmtId="0" fontId="11" fillId="0" borderId="21" xfId="0" applyFont="1" applyBorder="1" applyAlignment="1">
      <alignment horizontal="center"/>
    </xf>
    <xf numFmtId="0" fontId="11" fillId="0" borderId="22" xfId="0" applyFont="1" applyBorder="1"/>
    <xf numFmtId="0" fontId="11" fillId="0" borderId="38" xfId="0" applyFont="1" applyBorder="1"/>
    <xf numFmtId="0" fontId="11" fillId="0" borderId="1" xfId="0" applyFont="1" applyBorder="1" applyAlignment="1">
      <alignment horizontal="center"/>
    </xf>
    <xf numFmtId="0" fontId="11" fillId="0" borderId="37" xfId="0" applyFont="1" applyBorder="1"/>
    <xf numFmtId="0" fontId="11" fillId="0" borderId="0" xfId="0" applyFont="1" applyBorder="1" applyAlignment="1">
      <alignment horizontal="centerContinuous"/>
    </xf>
    <xf numFmtId="0" fontId="11" fillId="0" borderId="4" xfId="0" applyFont="1" applyBorder="1" applyAlignment="1">
      <alignment horizontal="centerContinuous"/>
    </xf>
    <xf numFmtId="0" fontId="11" fillId="0" borderId="27" xfId="0" applyFont="1" applyBorder="1" applyAlignment="1">
      <alignment horizontal="center"/>
    </xf>
    <xf numFmtId="0" fontId="11" fillId="0" borderId="26" xfId="0" applyFont="1" applyBorder="1" applyAlignment="1">
      <alignment horizontal="center"/>
    </xf>
    <xf numFmtId="0" fontId="11" fillId="0" borderId="23" xfId="0" applyFont="1" applyBorder="1"/>
    <xf numFmtId="0" fontId="11" fillId="0" borderId="35" xfId="0" applyFont="1" applyBorder="1"/>
    <xf numFmtId="37" fontId="11" fillId="0" borderId="38" xfId="0" applyNumberFormat="1" applyFont="1" applyBorder="1" applyProtection="1"/>
    <xf numFmtId="0" fontId="11" fillId="0" borderId="41" xfId="0" applyFont="1" applyBorder="1"/>
    <xf numFmtId="0" fontId="11" fillId="0" borderId="29" xfId="0" applyFont="1" applyBorder="1"/>
    <xf numFmtId="0" fontId="11" fillId="0" borderId="44" xfId="0" applyFont="1" applyBorder="1" applyAlignment="1">
      <alignment horizontal="centerContinuous"/>
    </xf>
    <xf numFmtId="0" fontId="11" fillId="0" borderId="33" xfId="0" applyFont="1" applyBorder="1" applyAlignment="1">
      <alignment horizontal="center"/>
    </xf>
    <xf numFmtId="0" fontId="11" fillId="0" borderId="20" xfId="0" applyFont="1" applyBorder="1" applyAlignment="1">
      <alignment horizontal="center"/>
    </xf>
    <xf numFmtId="0" fontId="11" fillId="0" borderId="11" xfId="0" applyFont="1" applyBorder="1" applyAlignment="1">
      <alignment horizontal="center"/>
    </xf>
    <xf numFmtId="0" fontId="11" fillId="0" borderId="8" xfId="0" applyFont="1" applyBorder="1" applyAlignment="1">
      <alignment horizontal="centerContinuous"/>
    </xf>
    <xf numFmtId="0" fontId="11" fillId="0" borderId="2" xfId="0" applyFont="1" applyBorder="1" applyAlignment="1">
      <alignment horizontal="centerContinuous"/>
    </xf>
    <xf numFmtId="0" fontId="11" fillId="0" borderId="3" xfId="0" applyFont="1" applyBorder="1" applyAlignment="1">
      <alignment horizontal="centerContinuous"/>
    </xf>
    <xf numFmtId="0" fontId="11" fillId="19" borderId="32" xfId="0" applyFont="1" applyFill="1" applyBorder="1"/>
    <xf numFmtId="0" fontId="11" fillId="19" borderId="31" xfId="0" applyFont="1" applyFill="1" applyBorder="1"/>
    <xf numFmtId="0" fontId="11" fillId="19" borderId="29" xfId="0" applyFont="1" applyFill="1" applyBorder="1"/>
    <xf numFmtId="0" fontId="11" fillId="19" borderId="30" xfId="0" applyFont="1" applyFill="1" applyBorder="1"/>
    <xf numFmtId="0" fontId="11" fillId="19" borderId="27" xfId="0" applyFont="1" applyFill="1" applyBorder="1"/>
    <xf numFmtId="37" fontId="11" fillId="19" borderId="21" xfId="0" applyNumberFormat="1" applyFont="1" applyFill="1" applyBorder="1" applyProtection="1"/>
    <xf numFmtId="37" fontId="11" fillId="19" borderId="10" xfId="0" applyNumberFormat="1" applyFont="1" applyFill="1" applyBorder="1" applyProtection="1"/>
    <xf numFmtId="37" fontId="11" fillId="19" borderId="11" xfId="0" applyNumberFormat="1" applyFont="1" applyFill="1" applyBorder="1" applyProtection="1"/>
    <xf numFmtId="37" fontId="11" fillId="19" borderId="9" xfId="0" applyNumberFormat="1" applyFont="1" applyFill="1" applyBorder="1" applyProtection="1"/>
    <xf numFmtId="0" fontId="11" fillId="19" borderId="10" xfId="0" applyFont="1" applyFill="1" applyBorder="1"/>
    <xf numFmtId="37" fontId="11" fillId="19" borderId="26" xfId="0" applyNumberFormat="1" applyFont="1" applyFill="1" applyBorder="1" applyProtection="1"/>
    <xf numFmtId="37" fontId="11" fillId="19" borderId="44" xfId="0" applyNumberFormat="1" applyFont="1" applyFill="1" applyBorder="1" applyProtection="1"/>
    <xf numFmtId="37" fontId="11" fillId="19" borderId="42" xfId="0" applyNumberFormat="1" applyFont="1" applyFill="1" applyBorder="1" applyProtection="1"/>
    <xf numFmtId="37" fontId="11" fillId="19" borderId="39" xfId="0" applyNumberFormat="1" applyFont="1" applyFill="1" applyBorder="1" applyProtection="1"/>
    <xf numFmtId="37" fontId="11" fillId="19" borderId="41" xfId="0" applyNumberFormat="1" applyFont="1" applyFill="1" applyBorder="1" applyProtection="1"/>
    <xf numFmtId="0" fontId="11" fillId="19" borderId="42" xfId="0" applyFont="1" applyFill="1" applyBorder="1" applyProtection="1"/>
    <xf numFmtId="37" fontId="11" fillId="19" borderId="45" xfId="0" applyNumberFormat="1" applyFont="1" applyFill="1" applyBorder="1" applyProtection="1"/>
    <xf numFmtId="37" fontId="11" fillId="19" borderId="32" xfId="0" applyNumberFormat="1" applyFont="1" applyFill="1" applyBorder="1" applyProtection="1"/>
    <xf numFmtId="37" fontId="11" fillId="19" borderId="31" xfId="0" applyNumberFormat="1" applyFont="1" applyFill="1" applyBorder="1" applyProtection="1"/>
    <xf numFmtId="37" fontId="11" fillId="19" borderId="29" xfId="0" applyNumberFormat="1" applyFont="1" applyFill="1" applyBorder="1" applyProtection="1"/>
    <xf numFmtId="37" fontId="11" fillId="19" borderId="30" xfId="0" applyNumberFormat="1" applyFont="1" applyFill="1" applyBorder="1" applyProtection="1"/>
    <xf numFmtId="0" fontId="11" fillId="19" borderId="31" xfId="0" applyFont="1" applyFill="1" applyBorder="1" applyProtection="1"/>
    <xf numFmtId="37" fontId="11" fillId="19" borderId="27" xfId="0" applyNumberFormat="1" applyFont="1" applyFill="1" applyBorder="1" applyProtection="1"/>
    <xf numFmtId="0" fontId="11" fillId="19" borderId="10" xfId="0" applyFont="1" applyFill="1" applyBorder="1" applyProtection="1"/>
    <xf numFmtId="0" fontId="11" fillId="0" borderId="0" xfId="0" applyFont="1" applyAlignment="1"/>
    <xf numFmtId="0" fontId="11" fillId="0" borderId="15" xfId="0" applyFont="1" applyBorder="1" applyAlignment="1">
      <alignment horizontal="centerContinuous"/>
    </xf>
    <xf numFmtId="0" fontId="11" fillId="11" borderId="45" xfId="0" applyFont="1" applyFill="1" applyBorder="1"/>
    <xf numFmtId="0" fontId="11" fillId="11" borderId="27" xfId="0" applyFont="1" applyFill="1" applyBorder="1"/>
    <xf numFmtId="0" fontId="11" fillId="11" borderId="21" xfId="0" applyFont="1" applyFill="1" applyBorder="1"/>
    <xf numFmtId="0" fontId="11" fillId="11" borderId="11" xfId="0" applyFont="1" applyFill="1" applyBorder="1"/>
    <xf numFmtId="0" fontId="11" fillId="11" borderId="26" xfId="0" applyFont="1" applyFill="1" applyBorder="1"/>
    <xf numFmtId="0" fontId="25" fillId="0" borderId="4" xfId="0" applyFont="1" applyBorder="1"/>
    <xf numFmtId="0" fontId="25" fillId="0" borderId="0" xfId="0" applyFont="1"/>
    <xf numFmtId="0" fontId="25" fillId="0" borderId="5" xfId="0" applyFont="1" applyBorder="1"/>
    <xf numFmtId="0" fontId="25" fillId="0" borderId="6" xfId="0" applyFont="1" applyBorder="1"/>
    <xf numFmtId="0" fontId="25" fillId="0" borderId="1" xfId="0" applyFont="1" applyBorder="1"/>
    <xf numFmtId="0" fontId="25" fillId="0" borderId="7" xfId="0" applyFont="1" applyBorder="1"/>
    <xf numFmtId="0" fontId="25" fillId="0" borderId="0" xfId="0" applyFont="1" applyAlignment="1">
      <alignment horizontal="centerContinuous"/>
    </xf>
    <xf numFmtId="0" fontId="11" fillId="0" borderId="6" xfId="0" applyFont="1" applyBorder="1" applyAlignment="1">
      <alignment horizontal="center"/>
    </xf>
    <xf numFmtId="0" fontId="11" fillId="0" borderId="37" xfId="0" applyFont="1" applyBorder="1" applyAlignment="1">
      <alignment horizontal="center"/>
    </xf>
    <xf numFmtId="0" fontId="11" fillId="0" borderId="8" xfId="0" applyFont="1" applyBorder="1" applyAlignment="1">
      <alignment horizontal="left"/>
    </xf>
    <xf numFmtId="0" fontId="11" fillId="0" borderId="66" xfId="0" applyFont="1" applyBorder="1" applyAlignment="1">
      <alignment horizontal="center"/>
    </xf>
    <xf numFmtId="0" fontId="11" fillId="0" borderId="3" xfId="0" applyFont="1" applyBorder="1" applyAlignment="1">
      <alignment horizontal="center"/>
    </xf>
    <xf numFmtId="164" fontId="11" fillId="0" borderId="23" xfId="0" applyNumberFormat="1" applyFont="1" applyBorder="1" applyAlignment="1" applyProtection="1">
      <alignment horizontal="center"/>
    </xf>
    <xf numFmtId="0" fontId="12" fillId="0" borderId="6" xfId="0" applyFont="1" applyBorder="1" applyAlignment="1">
      <alignment horizontal="centerContinuous"/>
    </xf>
    <xf numFmtId="0" fontId="12" fillId="0" borderId="1" xfId="0" applyFont="1" applyBorder="1" applyAlignment="1">
      <alignment horizontal="centerContinuous"/>
    </xf>
    <xf numFmtId="0" fontId="11" fillId="0" borderId="60" xfId="0" applyFont="1" applyBorder="1" applyAlignment="1">
      <alignment horizontal="centerContinuous"/>
    </xf>
    <xf numFmtId="0" fontId="11" fillId="0" borderId="56" xfId="0" applyFont="1" applyBorder="1" applyAlignment="1">
      <alignment horizontal="center"/>
    </xf>
    <xf numFmtId="0" fontId="11" fillId="0" borderId="7" xfId="0" applyFont="1" applyBorder="1" applyAlignment="1">
      <alignment horizontal="center"/>
    </xf>
    <xf numFmtId="0" fontId="11" fillId="0" borderId="6" xfId="0" applyFont="1" applyBorder="1" applyAlignment="1">
      <alignment horizontal="centerContinuous"/>
    </xf>
    <xf numFmtId="0" fontId="24" fillId="0" borderId="5" xfId="0" applyFont="1" applyBorder="1" applyAlignment="1">
      <alignment horizontal="center"/>
    </xf>
    <xf numFmtId="0" fontId="24" fillId="0" borderId="0" xfId="0" applyFont="1" applyAlignment="1">
      <alignment horizontal="center"/>
    </xf>
    <xf numFmtId="0" fontId="11" fillId="0" borderId="55" xfId="0" applyFont="1" applyBorder="1" applyAlignment="1">
      <alignment horizontal="right"/>
    </xf>
    <xf numFmtId="0" fontId="11" fillId="0" borderId="56" xfId="0" applyFont="1" applyBorder="1"/>
    <xf numFmtId="0" fontId="12" fillId="0" borderId="61" xfId="0" applyFont="1" applyBorder="1" applyAlignment="1">
      <alignment horizontal="centerContinuous"/>
    </xf>
    <xf numFmtId="0" fontId="12" fillId="0" borderId="59" xfId="0" applyFont="1" applyBorder="1" applyAlignment="1">
      <alignment horizontal="centerContinuous"/>
    </xf>
    <xf numFmtId="0" fontId="11" fillId="0" borderId="59" xfId="0" applyFont="1" applyBorder="1" applyAlignment="1">
      <alignment horizontal="centerContinuous"/>
    </xf>
    <xf numFmtId="0" fontId="20" fillId="0" borderId="0" xfId="0" applyFont="1" applyAlignment="1" applyProtection="1"/>
    <xf numFmtId="0" fontId="19" fillId="0" borderId="10" xfId="0" applyFont="1" applyBorder="1" applyAlignment="1" applyProtection="1"/>
    <xf numFmtId="0" fontId="5" fillId="0" borderId="0" xfId="0" applyFont="1" applyAlignment="1" applyProtection="1">
      <protection locked="0"/>
    </xf>
    <xf numFmtId="49" fontId="12" fillId="0" borderId="0" xfId="0" applyNumberFormat="1" applyFont="1" applyAlignment="1" applyProtection="1">
      <alignment horizontal="center"/>
    </xf>
    <xf numFmtId="49" fontId="5" fillId="0" borderId="46" xfId="0" applyNumberFormat="1" applyFont="1" applyBorder="1" applyProtection="1">
      <protection locked="0"/>
    </xf>
    <xf numFmtId="49" fontId="11" fillId="0" borderId="22" xfId="0" applyNumberFormat="1" applyFont="1" applyBorder="1" applyAlignment="1">
      <alignment horizontal="center"/>
    </xf>
    <xf numFmtId="49" fontId="11" fillId="0" borderId="22" xfId="0" applyNumberFormat="1" applyFont="1" applyBorder="1"/>
    <xf numFmtId="49" fontId="11" fillId="0" borderId="22" xfId="0" applyNumberFormat="1" applyFont="1" applyBorder="1" applyAlignment="1" applyProtection="1">
      <alignment horizontal="centerContinuous"/>
    </xf>
    <xf numFmtId="49" fontId="11" fillId="0" borderId="22" xfId="0" applyNumberFormat="1" applyFont="1" applyBorder="1" applyAlignment="1" applyProtection="1">
      <alignment horizontal="center"/>
    </xf>
    <xf numFmtId="49" fontId="11" fillId="0" borderId="1" xfId="0" applyNumberFormat="1" applyFont="1" applyBorder="1"/>
    <xf numFmtId="49" fontId="11" fillId="0" borderId="21" xfId="0" applyNumberFormat="1" applyFont="1" applyBorder="1"/>
    <xf numFmtId="49" fontId="11" fillId="0" borderId="21" xfId="0" applyNumberFormat="1" applyFont="1" applyBorder="1" applyAlignment="1">
      <alignment horizontal="center"/>
    </xf>
    <xf numFmtId="164" fontId="11" fillId="0" borderId="26" xfId="0" applyNumberFormat="1" applyFont="1" applyBorder="1" applyAlignment="1" applyProtection="1">
      <alignment horizontal="centerContinuous"/>
    </xf>
    <xf numFmtId="164" fontId="11" fillId="0" borderId="10" xfId="0" applyNumberFormat="1" applyFont="1" applyBorder="1" applyAlignment="1" applyProtection="1">
      <alignment horizontal="left"/>
    </xf>
    <xf numFmtId="164" fontId="0" fillId="0" borderId="6" xfId="0" applyNumberFormat="1" applyBorder="1" applyAlignment="1" applyProtection="1">
      <alignment horizontal="centerContinuous"/>
    </xf>
    <xf numFmtId="49" fontId="7" fillId="0" borderId="11" xfId="0" applyNumberFormat="1" applyFont="1" applyBorder="1" applyProtection="1"/>
    <xf numFmtId="0" fontId="0" fillId="0" borderId="37" xfId="0" applyBorder="1" applyAlignment="1" applyProtection="1">
      <alignment horizontal="center"/>
    </xf>
    <xf numFmtId="49" fontId="11" fillId="0" borderId="37" xfId="0" applyNumberFormat="1" applyFont="1" applyBorder="1" applyAlignment="1">
      <alignment horizontal="center"/>
    </xf>
    <xf numFmtId="37" fontId="7" fillId="9" borderId="25" xfId="0" applyNumberFormat="1" applyFont="1" applyFill="1" applyBorder="1" applyAlignment="1" applyProtection="1"/>
    <xf numFmtId="37" fontId="7" fillId="9" borderId="10" xfId="0" applyNumberFormat="1" applyFont="1" applyFill="1" applyBorder="1" applyAlignment="1" applyProtection="1"/>
    <xf numFmtId="37" fontId="7" fillId="9" borderId="26" xfId="0" applyNumberFormat="1" applyFont="1" applyFill="1" applyBorder="1" applyAlignment="1" applyProtection="1"/>
    <xf numFmtId="0" fontId="7" fillId="0" borderId="19" xfId="0" applyFont="1" applyBorder="1" applyAlignment="1" applyProtection="1"/>
    <xf numFmtId="0" fontId="7" fillId="0" borderId="21" xfId="0" applyFont="1" applyBorder="1" applyAlignment="1" applyProtection="1"/>
    <xf numFmtId="0" fontId="7" fillId="0" borderId="0" xfId="0" applyFont="1" applyAlignment="1" applyProtection="1"/>
    <xf numFmtId="5" fontId="7" fillId="0" borderId="17" xfId="0" applyNumberFormat="1" applyFont="1" applyBorder="1" applyAlignment="1" applyProtection="1">
      <protection locked="0"/>
    </xf>
    <xf numFmtId="5" fontId="7" fillId="0" borderId="11" xfId="0" applyNumberFormat="1" applyFont="1" applyBorder="1" applyAlignment="1" applyProtection="1">
      <protection locked="0"/>
    </xf>
    <xf numFmtId="37" fontId="7" fillId="0" borderId="22" xfId="0" applyNumberFormat="1" applyFont="1" applyBorder="1" applyProtection="1">
      <protection locked="0"/>
    </xf>
    <xf numFmtId="37" fontId="7" fillId="9" borderId="22" xfId="0" applyNumberFormat="1" applyFont="1" applyFill="1" applyBorder="1" applyProtection="1"/>
    <xf numFmtId="37" fontId="7" fillId="9" borderId="5" xfId="0" applyNumberFormat="1" applyFont="1" applyFill="1" applyBorder="1" applyProtection="1"/>
    <xf numFmtId="37" fontId="7" fillId="9" borderId="11" xfId="0" applyNumberFormat="1" applyFont="1" applyFill="1" applyBorder="1" applyProtection="1"/>
    <xf numFmtId="37" fontId="7" fillId="0" borderId="15" xfId="0" applyNumberFormat="1" applyFont="1" applyBorder="1" applyAlignment="1" applyProtection="1"/>
    <xf numFmtId="37" fontId="7" fillId="0" borderId="17" xfId="0" applyNumberFormat="1" applyFont="1" applyBorder="1" applyAlignment="1" applyProtection="1">
      <protection locked="0"/>
    </xf>
    <xf numFmtId="0" fontId="7" fillId="0" borderId="9" xfId="0" applyFont="1" applyBorder="1" applyAlignment="1" applyProtection="1">
      <protection locked="0"/>
    </xf>
    <xf numFmtId="37" fontId="7" fillId="0" borderId="9" xfId="0" applyNumberFormat="1" applyFont="1" applyBorder="1" applyAlignment="1" applyProtection="1">
      <protection locked="0"/>
    </xf>
    <xf numFmtId="37" fontId="7" fillId="0" borderId="15" xfId="0" applyNumberFormat="1" applyFont="1" applyBorder="1" applyAlignment="1" applyProtection="1">
      <alignment horizontal="right"/>
    </xf>
    <xf numFmtId="37" fontId="7" fillId="0" borderId="17" xfId="0" applyNumberFormat="1" applyFont="1" applyBorder="1" applyAlignment="1" applyProtection="1"/>
    <xf numFmtId="5" fontId="7" fillId="0" borderId="15" xfId="0" applyNumberFormat="1" applyFont="1" applyBorder="1" applyAlignment="1" applyProtection="1"/>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49" fontId="11" fillId="0" borderId="0" xfId="0" applyNumberFormat="1" applyFont="1"/>
    <xf numFmtId="49" fontId="11" fillId="0" borderId="22" xfId="0" applyNumberFormat="1" applyFont="1" applyBorder="1" applyAlignment="1" applyProtection="1">
      <alignment horizontal="centerContinuous" wrapText="1"/>
    </xf>
    <xf numFmtId="49" fontId="23" fillId="0" borderId="22" xfId="0" applyNumberFormat="1" applyFont="1" applyBorder="1" applyProtection="1"/>
    <xf numFmtId="49" fontId="11" fillId="0" borderId="22" xfId="0" applyNumberFormat="1" applyFont="1" applyBorder="1" applyProtection="1"/>
    <xf numFmtId="0" fontId="47" fillId="0" borderId="1" xfId="0" applyFont="1" applyBorder="1" applyProtection="1"/>
    <xf numFmtId="0" fontId="11" fillId="0" borderId="72" xfId="0" applyFont="1" applyBorder="1" applyProtection="1"/>
    <xf numFmtId="0" fontId="11" fillId="0" borderId="73" xfId="0" applyFont="1" applyBorder="1" applyProtection="1"/>
    <xf numFmtId="0" fontId="11" fillId="0" borderId="74" xfId="0" applyFont="1" applyBorder="1" applyProtection="1"/>
    <xf numFmtId="0" fontId="11" fillId="0" borderId="75" xfId="0" applyFont="1" applyBorder="1" applyProtection="1"/>
    <xf numFmtId="0" fontId="11" fillId="0" borderId="76" xfId="0" applyFont="1" applyBorder="1" applyProtection="1"/>
    <xf numFmtId="0" fontId="11" fillId="0" borderId="77" xfId="0" applyFont="1" applyBorder="1" applyProtection="1"/>
    <xf numFmtId="0" fontId="11" fillId="0" borderId="78" xfId="0" applyFont="1" applyBorder="1" applyProtection="1"/>
    <xf numFmtId="0" fontId="11" fillId="0" borderId="79" xfId="0" applyFont="1" applyBorder="1" applyProtection="1"/>
    <xf numFmtId="0" fontId="11" fillId="0" borderId="80" xfId="0" applyFont="1" applyBorder="1" applyProtection="1"/>
    <xf numFmtId="0" fontId="11" fillId="0" borderId="81" xfId="0" applyFont="1" applyBorder="1" applyProtection="1"/>
    <xf numFmtId="0" fontId="11" fillId="0" borderId="82" xfId="0" applyFont="1" applyBorder="1" applyAlignment="1" applyProtection="1">
      <alignment horizontal="centerContinuous" wrapText="1"/>
    </xf>
    <xf numFmtId="0" fontId="11" fillId="0" borderId="83" xfId="0" applyFont="1" applyBorder="1" applyAlignment="1" applyProtection="1">
      <alignment horizontal="centerContinuous"/>
    </xf>
    <xf numFmtId="0" fontId="23" fillId="0" borderId="85" xfId="0" applyFont="1" applyBorder="1" applyProtection="1"/>
    <xf numFmtId="0" fontId="23" fillId="0" borderId="78" xfId="0" applyFont="1" applyBorder="1" applyProtection="1"/>
    <xf numFmtId="0" fontId="23" fillId="0" borderId="0" xfId="0" applyFont="1" applyBorder="1" applyProtection="1"/>
    <xf numFmtId="0" fontId="23" fillId="0" borderId="79" xfId="0" applyFont="1" applyBorder="1" applyProtection="1"/>
    <xf numFmtId="0" fontId="11" fillId="0" borderId="90" xfId="0" applyFont="1" applyBorder="1" applyAlignment="1" applyProtection="1">
      <alignment horizontal="center"/>
    </xf>
    <xf numFmtId="0" fontId="11" fillId="0" borderId="91" xfId="0" applyFont="1" applyBorder="1" applyAlignment="1" applyProtection="1">
      <alignment horizontal="center"/>
    </xf>
    <xf numFmtId="0" fontId="11" fillId="0" borderId="78" xfId="0" applyFont="1" applyBorder="1" applyAlignment="1" applyProtection="1">
      <alignment horizontal="center"/>
    </xf>
    <xf numFmtId="0" fontId="11" fillId="0" borderId="93" xfId="0" applyFont="1" applyBorder="1" applyAlignment="1" applyProtection="1">
      <alignment horizontal="center"/>
    </xf>
    <xf numFmtId="0" fontId="11" fillId="0" borderId="95" xfId="0" applyFont="1" applyBorder="1" applyAlignment="1" applyProtection="1">
      <alignment horizontal="center"/>
    </xf>
    <xf numFmtId="0" fontId="11" fillId="0" borderId="79" xfId="0" applyFont="1" applyBorder="1" applyAlignment="1" applyProtection="1">
      <alignment horizontal="center"/>
    </xf>
    <xf numFmtId="0" fontId="59" fillId="0" borderId="97" xfId="0" applyFont="1" applyBorder="1" applyAlignment="1">
      <alignment horizontal="center"/>
    </xf>
    <xf numFmtId="0" fontId="11" fillId="0" borderId="99" xfId="0" applyFont="1" applyBorder="1" applyAlignment="1" applyProtection="1">
      <alignment horizontal="right"/>
    </xf>
    <xf numFmtId="0" fontId="11" fillId="0" borderId="100" xfId="0" applyFont="1" applyBorder="1" applyProtection="1"/>
    <xf numFmtId="0" fontId="11" fillId="0" borderId="101" xfId="0" applyFont="1" applyBorder="1" applyProtection="1"/>
    <xf numFmtId="0" fontId="11" fillId="0" borderId="83" xfId="0" applyFont="1" applyFill="1" applyBorder="1" applyProtection="1"/>
    <xf numFmtId="5" fontId="11" fillId="0" borderId="101" xfId="0" applyNumberFormat="1" applyFont="1" applyBorder="1" applyProtection="1"/>
    <xf numFmtId="5" fontId="11" fillId="0" borderId="83" xfId="0" applyNumberFormat="1" applyFont="1" applyBorder="1" applyProtection="1"/>
    <xf numFmtId="37" fontId="11" fillId="0" borderId="101" xfId="0" applyNumberFormat="1" applyFont="1" applyBorder="1" applyProtection="1"/>
    <xf numFmtId="37" fontId="11" fillId="0" borderId="83" xfId="0" applyNumberFormat="1" applyFont="1" applyBorder="1" applyProtection="1"/>
    <xf numFmtId="0" fontId="11" fillId="0" borderId="96" xfId="0" applyFont="1" applyBorder="1" applyAlignment="1" applyProtection="1">
      <alignment horizontal="center"/>
    </xf>
    <xf numFmtId="0" fontId="11" fillId="0" borderId="101" xfId="0" applyFont="1" applyFill="1" applyBorder="1" applyProtection="1"/>
    <xf numFmtId="37" fontId="11" fillId="0" borderId="104" xfId="0" applyNumberFormat="1" applyFont="1" applyFill="1" applyBorder="1" applyProtection="1"/>
    <xf numFmtId="37" fontId="11" fillId="0" borderId="105" xfId="0" applyNumberFormat="1" applyFont="1" applyFill="1" applyBorder="1" applyProtection="1"/>
    <xf numFmtId="37" fontId="11" fillId="0" borderId="10" xfId="0" applyNumberFormat="1" applyFont="1" applyFill="1" applyBorder="1" applyProtection="1"/>
    <xf numFmtId="37" fontId="11" fillId="0" borderId="98" xfId="0" applyNumberFormat="1" applyFont="1" applyFill="1" applyBorder="1" applyProtection="1"/>
    <xf numFmtId="37" fontId="11" fillId="0" borderId="81" xfId="0" applyNumberFormat="1" applyFont="1" applyFill="1" applyBorder="1" applyProtection="1"/>
    <xf numFmtId="37" fontId="11" fillId="0" borderId="42" xfId="0" applyNumberFormat="1" applyFont="1" applyFill="1" applyBorder="1" applyProtection="1"/>
    <xf numFmtId="37" fontId="11" fillId="0" borderId="101" xfId="0" applyNumberFormat="1" applyFont="1" applyFill="1" applyBorder="1" applyProtection="1"/>
    <xf numFmtId="37" fontId="11" fillId="0" borderId="83" xfId="0" applyNumberFormat="1" applyFont="1" applyFill="1" applyBorder="1" applyProtection="1"/>
    <xf numFmtId="0" fontId="11" fillId="0" borderId="106" xfId="0" applyFont="1" applyBorder="1" applyAlignment="1" applyProtection="1">
      <alignment horizontal="right"/>
    </xf>
    <xf numFmtId="0" fontId="11" fillId="0" borderId="91" xfId="0" applyFont="1" applyBorder="1" applyProtection="1"/>
    <xf numFmtId="0" fontId="11" fillId="0" borderId="107" xfId="0" applyFont="1" applyBorder="1" applyProtection="1"/>
    <xf numFmtId="37" fontId="11" fillId="0" borderId="107" xfId="0" applyNumberFormat="1" applyFont="1" applyBorder="1" applyProtection="1"/>
    <xf numFmtId="0" fontId="11" fillId="0" borderId="110" xfId="0" applyFont="1" applyBorder="1" applyAlignment="1" applyProtection="1">
      <alignment horizontal="right"/>
    </xf>
    <xf numFmtId="0" fontId="11" fillId="0" borderId="111" xfId="0" applyFont="1" applyBorder="1" applyProtection="1"/>
    <xf numFmtId="0" fontId="11" fillId="0" borderId="113" xfId="0" applyFont="1" applyBorder="1" applyProtection="1"/>
    <xf numFmtId="37" fontId="11" fillId="0" borderId="113" xfId="0" applyNumberFormat="1" applyFont="1" applyBorder="1" applyProtection="1"/>
    <xf numFmtId="0" fontId="0" fillId="0" borderId="0" xfId="0" applyFill="1"/>
    <xf numFmtId="0" fontId="0" fillId="0" borderId="114" xfId="0" applyBorder="1"/>
    <xf numFmtId="0" fontId="11" fillId="0" borderId="114" xfId="0" applyFont="1" applyBorder="1"/>
    <xf numFmtId="0" fontId="11" fillId="0" borderId="82" xfId="0" applyFont="1" applyBorder="1" applyAlignment="1" applyProtection="1">
      <alignment horizontal="centerContinuous"/>
    </xf>
    <xf numFmtId="0" fontId="11" fillId="0" borderId="85" xfId="0" applyFont="1" applyBorder="1" applyProtection="1"/>
    <xf numFmtId="0" fontId="11" fillId="0" borderId="87" xfId="0" applyFont="1" applyBorder="1" applyProtection="1"/>
    <xf numFmtId="0" fontId="11" fillId="0" borderId="117" xfId="0" applyFont="1" applyBorder="1" applyAlignment="1" applyProtection="1">
      <alignment horizontal="center"/>
    </xf>
    <xf numFmtId="0" fontId="59" fillId="0" borderId="92" xfId="0" applyFont="1" applyBorder="1" applyAlignment="1">
      <alignment horizontal="center"/>
    </xf>
    <xf numFmtId="0" fontId="11" fillId="0" borderId="118" xfId="0" applyFont="1" applyBorder="1" applyProtection="1"/>
    <xf numFmtId="0" fontId="11" fillId="0" borderId="119" xfId="0" applyFont="1" applyBorder="1" applyAlignment="1" applyProtection="1">
      <alignment horizontal="center"/>
    </xf>
    <xf numFmtId="0" fontId="59" fillId="0" borderId="96" xfId="0" applyFont="1" applyBorder="1" applyAlignment="1">
      <alignment horizontal="center"/>
    </xf>
    <xf numFmtId="0" fontId="11" fillId="0" borderId="120" xfId="0" applyFont="1" applyBorder="1" applyAlignment="1" applyProtection="1">
      <alignment horizontal="center"/>
    </xf>
    <xf numFmtId="0" fontId="11" fillId="0" borderId="119" xfId="0" applyFont="1" applyBorder="1" applyProtection="1"/>
    <xf numFmtId="0" fontId="11" fillId="0" borderId="98" xfId="0" applyFont="1" applyBorder="1" applyAlignment="1" applyProtection="1">
      <alignment horizontal="center"/>
    </xf>
    <xf numFmtId="0" fontId="11" fillId="0" borderId="121" xfId="0" applyFont="1" applyBorder="1" applyAlignment="1" applyProtection="1">
      <alignment horizontal="center"/>
    </xf>
    <xf numFmtId="0" fontId="11" fillId="0" borderId="122" xfId="0" applyFont="1" applyBorder="1" applyAlignment="1" applyProtection="1">
      <alignment horizontal="center"/>
    </xf>
    <xf numFmtId="0" fontId="59" fillId="0" borderId="123" xfId="0" applyFont="1" applyBorder="1" applyAlignment="1">
      <alignment horizontal="center"/>
    </xf>
    <xf numFmtId="0" fontId="11" fillId="0" borderId="124" xfId="0" applyFont="1" applyBorder="1" applyProtection="1"/>
    <xf numFmtId="0" fontId="11" fillId="0" borderId="99" xfId="0" applyFont="1" applyBorder="1" applyAlignment="1" applyProtection="1">
      <alignment horizontal="center"/>
    </xf>
    <xf numFmtId="0" fontId="11" fillId="0" borderId="126" xfId="0" applyFont="1" applyFill="1" applyBorder="1" applyProtection="1"/>
    <xf numFmtId="0" fontId="11" fillId="0" borderId="127" xfId="0" applyFont="1" applyFill="1" applyBorder="1" applyProtection="1"/>
    <xf numFmtId="0" fontId="11" fillId="0" borderId="128" xfId="0" applyFont="1" applyFill="1" applyBorder="1" applyProtection="1"/>
    <xf numFmtId="0" fontId="11" fillId="0" borderId="129" xfId="0" applyFont="1" applyFill="1" applyBorder="1" applyProtection="1"/>
    <xf numFmtId="174" fontId="11" fillId="0" borderId="130" xfId="0" applyNumberFormat="1" applyFont="1" applyBorder="1" applyProtection="1"/>
    <xf numFmtId="0" fontId="11" fillId="0" borderId="131" xfId="0" applyFont="1" applyBorder="1" applyAlignment="1" applyProtection="1">
      <alignment horizontal="center"/>
    </xf>
    <xf numFmtId="5" fontId="11" fillId="0" borderId="97" xfId="0" applyNumberFormat="1" applyFont="1" applyBorder="1" applyProtection="1"/>
    <xf numFmtId="5" fontId="11" fillId="0" borderId="130" xfId="0" applyNumberFormat="1" applyFont="1" applyBorder="1" applyProtection="1"/>
    <xf numFmtId="0" fontId="11" fillId="0" borderId="130" xfId="0" applyFont="1" applyBorder="1" applyProtection="1"/>
    <xf numFmtId="0" fontId="11" fillId="0" borderId="83" xfId="0" applyFont="1" applyBorder="1" applyAlignment="1" applyProtection="1">
      <alignment horizontal="center"/>
    </xf>
    <xf numFmtId="37" fontId="11" fillId="0" borderId="99" xfId="0" applyNumberFormat="1" applyFont="1" applyBorder="1" applyProtection="1"/>
    <xf numFmtId="37" fontId="11" fillId="0" borderId="130" xfId="0" applyNumberFormat="1" applyFont="1" applyBorder="1" applyProtection="1"/>
    <xf numFmtId="37" fontId="11" fillId="0" borderId="84" xfId="0" applyNumberFormat="1" applyFont="1" applyBorder="1" applyProtection="1"/>
    <xf numFmtId="37" fontId="11" fillId="0" borderId="132" xfId="0" applyNumberFormat="1" applyFont="1" applyFill="1" applyBorder="1" applyProtection="1"/>
    <xf numFmtId="37" fontId="11" fillId="0" borderId="127" xfId="0" applyNumberFormat="1" applyFont="1" applyFill="1" applyBorder="1" applyProtection="1"/>
    <xf numFmtId="37" fontId="11" fillId="0" borderId="128" xfId="0" applyNumberFormat="1" applyFont="1" applyFill="1" applyBorder="1" applyProtection="1"/>
    <xf numFmtId="37" fontId="11" fillId="0" borderId="80" xfId="0" applyNumberFormat="1" applyFont="1" applyFill="1" applyBorder="1" applyProtection="1"/>
    <xf numFmtId="37" fontId="11" fillId="0" borderId="123" xfId="0" applyNumberFormat="1" applyFont="1" applyFill="1" applyBorder="1" applyProtection="1"/>
    <xf numFmtId="37" fontId="11" fillId="0" borderId="86" xfId="0" applyNumberFormat="1" applyFont="1" applyFill="1" applyBorder="1" applyProtection="1"/>
    <xf numFmtId="37" fontId="11" fillId="0" borderId="133" xfId="0" applyNumberFormat="1" applyFont="1" applyBorder="1" applyProtection="1"/>
    <xf numFmtId="5" fontId="11" fillId="0" borderId="99" xfId="0" applyNumberFormat="1" applyFont="1" applyBorder="1" applyProtection="1"/>
    <xf numFmtId="37" fontId="11" fillId="0" borderId="82" xfId="0" applyNumberFormat="1" applyFont="1" applyFill="1" applyBorder="1" applyProtection="1"/>
    <xf numFmtId="37" fontId="11" fillId="0" borderId="130" xfId="0" applyNumberFormat="1" applyFont="1" applyFill="1" applyBorder="1" applyProtection="1"/>
    <xf numFmtId="37" fontId="11" fillId="0" borderId="99" xfId="0" applyNumberFormat="1" applyFont="1" applyFill="1" applyBorder="1" applyProtection="1"/>
    <xf numFmtId="37" fontId="11" fillId="0" borderId="26" xfId="0" applyNumberFormat="1" applyFont="1" applyFill="1" applyBorder="1" applyProtection="1"/>
    <xf numFmtId="37" fontId="11" fillId="0" borderId="134" xfId="0" applyNumberFormat="1" applyFont="1" applyFill="1" applyBorder="1" applyProtection="1"/>
    <xf numFmtId="0" fontId="11" fillId="0" borderId="110" xfId="0" applyFont="1" applyBorder="1" applyAlignment="1" applyProtection="1">
      <alignment horizontal="center"/>
    </xf>
    <xf numFmtId="0" fontId="11" fillId="0" borderId="112" xfId="0" applyFont="1" applyBorder="1" applyAlignment="1" applyProtection="1">
      <alignment horizontal="center"/>
    </xf>
    <xf numFmtId="0" fontId="11" fillId="0" borderId="0" xfId="0" applyFont="1" applyBorder="1" applyAlignment="1" applyProtection="1">
      <alignment horizontal="right"/>
    </xf>
    <xf numFmtId="0" fontId="11" fillId="0" borderId="0" xfId="0" applyFont="1" applyFill="1"/>
    <xf numFmtId="0" fontId="59" fillId="0" borderId="92" xfId="0" applyFont="1" applyBorder="1"/>
    <xf numFmtId="0" fontId="59" fillId="0" borderId="89" xfId="0" applyFont="1" applyBorder="1"/>
    <xf numFmtId="0" fontId="59" fillId="0" borderId="0" xfId="0" applyFont="1"/>
    <xf numFmtId="0" fontId="59" fillId="0" borderId="0" xfId="0" applyFont="1" applyAlignment="1">
      <alignment horizontal="center"/>
    </xf>
    <xf numFmtId="0" fontId="12" fillId="0" borderId="100" xfId="0" applyFont="1" applyBorder="1" applyProtection="1"/>
    <xf numFmtId="0" fontId="11" fillId="22" borderId="101" xfId="0" applyFont="1" applyFill="1" applyBorder="1" applyProtection="1"/>
    <xf numFmtId="37" fontId="11" fillId="22" borderId="101" xfId="0" applyNumberFormat="1" applyFont="1" applyFill="1" applyBorder="1" applyProtection="1"/>
    <xf numFmtId="0" fontId="12" fillId="0" borderId="100" xfId="0" applyFont="1" applyFill="1" applyBorder="1" applyProtection="1"/>
    <xf numFmtId="0" fontId="11" fillId="0" borderId="100" xfId="0" applyFont="1" applyFill="1" applyBorder="1" applyProtection="1"/>
    <xf numFmtId="5" fontId="11" fillId="0" borderId="101" xfId="0" applyNumberFormat="1" applyFont="1" applyFill="1" applyBorder="1" applyProtection="1"/>
    <xf numFmtId="0" fontId="59" fillId="0" borderId="89" xfId="0" applyFont="1" applyBorder="1" applyAlignment="1">
      <alignment horizontal="center"/>
    </xf>
    <xf numFmtId="0" fontId="11" fillId="0" borderId="31" xfId="0" applyFont="1" applyBorder="1" applyAlignment="1" applyProtection="1"/>
    <xf numFmtId="0" fontId="11" fillId="0" borderId="10" xfId="0" applyFont="1" applyBorder="1" applyAlignment="1" applyProtection="1"/>
    <xf numFmtId="0" fontId="11" fillId="0" borderId="42" xfId="0" applyFont="1" applyBorder="1" applyAlignment="1" applyProtection="1">
      <alignment horizontal="centerContinuous" wrapText="1"/>
    </xf>
    <xf numFmtId="0" fontId="23" fillId="0" borderId="92" xfId="0" applyFont="1" applyBorder="1" applyProtection="1"/>
    <xf numFmtId="0" fontId="23" fillId="0" borderId="98" xfId="0" applyFont="1" applyBorder="1" applyProtection="1"/>
    <xf numFmtId="0" fontId="11" fillId="0" borderId="84" xfId="0" applyFont="1" applyBorder="1" applyAlignment="1" applyProtection="1">
      <alignment horizontal="center"/>
    </xf>
    <xf numFmtId="0" fontId="11" fillId="0" borderId="138" xfId="0" applyFont="1" applyBorder="1" applyAlignment="1" applyProtection="1">
      <alignment horizontal="center"/>
    </xf>
    <xf numFmtId="0" fontId="11" fillId="0" borderId="42" xfId="0" applyFont="1" applyBorder="1" applyAlignment="1" applyProtection="1"/>
    <xf numFmtId="0" fontId="11" fillId="0" borderId="46" xfId="0" applyFont="1" applyBorder="1" applyAlignment="1" applyProtection="1">
      <alignment horizontal="right"/>
    </xf>
    <xf numFmtId="0" fontId="11" fillId="0" borderId="42" xfId="0" applyFont="1" applyBorder="1" applyAlignment="1" applyProtection="1">
      <alignment horizontal="right"/>
    </xf>
    <xf numFmtId="0" fontId="11" fillId="0" borderId="31" xfId="0" applyFont="1" applyBorder="1" applyAlignment="1" applyProtection="1">
      <alignment horizontal="right"/>
    </xf>
    <xf numFmtId="0" fontId="11" fillId="0" borderId="31" xfId="0" applyFont="1" applyFill="1" applyBorder="1" applyProtection="1"/>
    <xf numFmtId="0" fontId="11" fillId="0" borderId="0" xfId="0" applyFont="1" applyBorder="1" applyAlignment="1" applyProtection="1"/>
    <xf numFmtId="0" fontId="11" fillId="0" borderId="0" xfId="0" applyFont="1" applyFill="1" applyBorder="1" applyAlignment="1" applyProtection="1">
      <alignment horizontal="right"/>
    </xf>
    <xf numFmtId="0" fontId="11" fillId="0" borderId="0" xfId="0" applyFont="1" applyFill="1" applyBorder="1" applyProtection="1"/>
    <xf numFmtId="0" fontId="11" fillId="0" borderId="114" xfId="0" applyFont="1" applyBorder="1" applyAlignment="1" applyProtection="1">
      <alignment horizontal="right"/>
    </xf>
    <xf numFmtId="0" fontId="23" fillId="0" borderId="139" xfId="0" applyFont="1" applyBorder="1" applyProtection="1"/>
    <xf numFmtId="0" fontId="23" fillId="0" borderId="88" xfId="0" applyFont="1" applyBorder="1" applyProtection="1"/>
    <xf numFmtId="0" fontId="23" fillId="0" borderId="89" xfId="0" applyFont="1" applyBorder="1" applyProtection="1"/>
    <xf numFmtId="0" fontId="11" fillId="23" borderId="42" xfId="0" applyFont="1" applyFill="1" applyBorder="1" applyAlignment="1" applyProtection="1">
      <alignment horizontal="right"/>
    </xf>
    <xf numFmtId="0" fontId="11" fillId="23" borderId="100" xfId="0" applyFont="1" applyFill="1" applyBorder="1" applyProtection="1"/>
    <xf numFmtId="0" fontId="11" fillId="0" borderId="28" xfId="0" applyFont="1" applyBorder="1" applyAlignment="1" applyProtection="1">
      <alignment horizontal="right"/>
    </xf>
    <xf numFmtId="37" fontId="11" fillId="0" borderId="108" xfId="0" applyNumberFormat="1" applyFont="1" applyFill="1" applyBorder="1" applyProtection="1"/>
    <xf numFmtId="0" fontId="11" fillId="0" borderId="97" xfId="0" applyFont="1" applyBorder="1" applyAlignment="1" applyProtection="1">
      <alignment horizontal="right"/>
    </xf>
    <xf numFmtId="0" fontId="11" fillId="0" borderId="17" xfId="0" applyFont="1" applyBorder="1" applyAlignment="1" applyProtection="1">
      <alignment horizontal="right"/>
    </xf>
    <xf numFmtId="0" fontId="11" fillId="23" borderId="10" xfId="0" applyFont="1" applyFill="1" applyBorder="1" applyAlignment="1" applyProtection="1">
      <alignment horizontal="right"/>
    </xf>
    <xf numFmtId="0" fontId="11" fillId="23" borderId="116" xfId="0" applyFont="1" applyFill="1" applyBorder="1" applyProtection="1"/>
    <xf numFmtId="0" fontId="11" fillId="23" borderId="31" xfId="0" applyFont="1" applyFill="1" applyBorder="1" applyAlignment="1" applyProtection="1">
      <alignment horizontal="right"/>
    </xf>
    <xf numFmtId="0" fontId="11" fillId="23" borderId="91" xfId="0" applyFont="1" applyFill="1" applyBorder="1" applyProtection="1"/>
    <xf numFmtId="37" fontId="11" fillId="0" borderId="107" xfId="0" applyNumberFormat="1" applyFont="1" applyFill="1" applyBorder="1" applyProtection="1"/>
    <xf numFmtId="0" fontId="11" fillId="0" borderId="95" xfId="0" applyFont="1" applyBorder="1" applyAlignment="1" applyProtection="1">
      <alignment horizontal="right"/>
    </xf>
    <xf numFmtId="0" fontId="11" fillId="0" borderId="15" xfId="0" applyFont="1" applyBorder="1" applyAlignment="1" applyProtection="1">
      <alignment horizontal="right"/>
    </xf>
    <xf numFmtId="0" fontId="11" fillId="0" borderId="93" xfId="0" applyFont="1" applyFill="1" applyBorder="1" applyProtection="1"/>
    <xf numFmtId="0" fontId="11" fillId="0" borderId="96" xfId="0" applyFont="1" applyBorder="1" applyProtection="1"/>
    <xf numFmtId="37" fontId="11" fillId="0" borderId="96" xfId="0" applyNumberFormat="1" applyFont="1" applyFill="1" applyBorder="1" applyProtection="1"/>
    <xf numFmtId="37" fontId="11" fillId="0" borderId="79" xfId="0" applyNumberFormat="1" applyFont="1" applyFill="1" applyBorder="1" applyProtection="1"/>
    <xf numFmtId="0" fontId="11" fillId="0" borderId="140" xfId="0" applyFont="1" applyBorder="1" applyAlignment="1" applyProtection="1">
      <alignment horizontal="right"/>
    </xf>
    <xf numFmtId="0" fontId="11" fillId="0" borderId="141" xfId="0" applyFont="1" applyBorder="1" applyAlignment="1" applyProtection="1">
      <alignment horizontal="right"/>
    </xf>
    <xf numFmtId="0" fontId="11" fillId="0" borderId="142" xfId="0" applyFont="1" applyBorder="1" applyProtection="1"/>
    <xf numFmtId="0" fontId="11" fillId="0" borderId="143" xfId="0" applyFont="1" applyBorder="1" applyProtection="1"/>
    <xf numFmtId="37" fontId="11" fillId="0" borderId="144" xfId="0" applyNumberFormat="1" applyFont="1" applyBorder="1" applyProtection="1"/>
    <xf numFmtId="0" fontId="11" fillId="0" borderId="145" xfId="0" applyFont="1" applyBorder="1" applyProtection="1"/>
    <xf numFmtId="0" fontId="11" fillId="0" borderId="146" xfId="0" applyFont="1" applyBorder="1" applyProtection="1"/>
    <xf numFmtId="0" fontId="11" fillId="0" borderId="108" xfId="0" applyFont="1" applyBorder="1" applyProtection="1"/>
    <xf numFmtId="0" fontId="59" fillId="0" borderId="118" xfId="0" applyFont="1" applyBorder="1" applyAlignment="1">
      <alignment horizontal="center"/>
    </xf>
    <xf numFmtId="0" fontId="11" fillId="22" borderId="125" xfId="0" applyFont="1" applyFill="1" applyBorder="1" applyProtection="1"/>
    <xf numFmtId="37" fontId="11" fillId="0" borderId="125" xfId="0" applyNumberFormat="1" applyFont="1" applyBorder="1" applyProtection="1"/>
    <xf numFmtId="37" fontId="11" fillId="0" borderId="147" xfId="0" applyNumberFormat="1" applyFont="1" applyFill="1" applyBorder="1" applyProtection="1"/>
    <xf numFmtId="37" fontId="11" fillId="0" borderId="121" xfId="0" applyNumberFormat="1" applyFont="1" applyFill="1" applyBorder="1" applyProtection="1"/>
    <xf numFmtId="37" fontId="11" fillId="0" borderId="125" xfId="0" applyNumberFormat="1" applyFont="1" applyFill="1" applyBorder="1" applyProtection="1"/>
    <xf numFmtId="37" fontId="11" fillId="22" borderId="125" xfId="0" applyNumberFormat="1" applyFont="1" applyFill="1" applyBorder="1" applyProtection="1"/>
    <xf numFmtId="37" fontId="11" fillId="0" borderId="148" xfId="0" applyNumberFormat="1" applyFont="1" applyBorder="1" applyProtection="1"/>
    <xf numFmtId="37" fontId="11" fillId="0" borderId="137" xfId="0" applyNumberFormat="1" applyFont="1" applyBorder="1" applyProtection="1"/>
    <xf numFmtId="0" fontId="53" fillId="0" borderId="0" xfId="0" applyFont="1"/>
    <xf numFmtId="0" fontId="11" fillId="0" borderId="0" xfId="0" applyFont="1" applyFill="1" applyProtection="1"/>
    <xf numFmtId="0" fontId="11" fillId="0" borderId="4" xfId="0" applyFont="1" applyFill="1" applyBorder="1" applyProtection="1"/>
    <xf numFmtId="0" fontId="11" fillId="0" borderId="66" xfId="0" applyFont="1" applyBorder="1" applyAlignment="1" applyProtection="1">
      <alignment horizontal="center"/>
    </xf>
    <xf numFmtId="0" fontId="0" fillId="0" borderId="182" xfId="0" applyBorder="1" applyProtection="1"/>
    <xf numFmtId="0" fontId="0" fillId="0" borderId="183" xfId="0" applyBorder="1" applyProtection="1"/>
    <xf numFmtId="0" fontId="0" fillId="0" borderId="180" xfId="0" applyBorder="1" applyProtection="1"/>
    <xf numFmtId="0" fontId="0" fillId="0" borderId="184" xfId="0" applyBorder="1" applyProtection="1"/>
    <xf numFmtId="0" fontId="23" fillId="0" borderId="10" xfId="0" applyFont="1" applyFill="1" applyBorder="1" applyProtection="1"/>
    <xf numFmtId="164" fontId="11" fillId="0" borderId="133" xfId="0" applyNumberFormat="1" applyFont="1" applyBorder="1" applyAlignment="1" applyProtection="1">
      <alignment horizontal="center"/>
    </xf>
    <xf numFmtId="49" fontId="11" fillId="0" borderId="10" xfId="0" applyNumberFormat="1" applyFont="1" applyBorder="1" applyAlignment="1" applyProtection="1">
      <alignment horizontal="center"/>
    </xf>
    <xf numFmtId="0" fontId="11" fillId="0" borderId="78" xfId="0" applyNumberFormat="1" applyFont="1" applyBorder="1" applyProtection="1"/>
    <xf numFmtId="0" fontId="11" fillId="0" borderId="150" xfId="0" applyFont="1" applyBorder="1" applyAlignment="1" applyProtection="1">
      <alignment horizontal="center"/>
    </xf>
    <xf numFmtId="0" fontId="11" fillId="0" borderId="92" xfId="0" applyFont="1" applyBorder="1" applyAlignment="1" applyProtection="1">
      <alignment horizontal="center"/>
    </xf>
    <xf numFmtId="0" fontId="11" fillId="0" borderId="151" xfId="0" applyFont="1" applyBorder="1" applyAlignment="1" applyProtection="1">
      <alignment horizontal="center"/>
    </xf>
    <xf numFmtId="0" fontId="59" fillId="0" borderId="86" xfId="0" applyFont="1" applyBorder="1" applyAlignment="1">
      <alignment horizontal="center"/>
    </xf>
    <xf numFmtId="0" fontId="11" fillId="0" borderId="152" xfId="0" applyFont="1" applyFill="1" applyBorder="1" applyProtection="1"/>
    <xf numFmtId="0" fontId="11" fillId="0" borderId="133" xfId="0" applyFont="1" applyFill="1" applyBorder="1" applyProtection="1"/>
    <xf numFmtId="5" fontId="11" fillId="0" borderId="102" xfId="0" applyNumberFormat="1" applyFont="1" applyBorder="1" applyProtection="1"/>
    <xf numFmtId="37" fontId="11" fillId="0" borderId="149" xfId="0" applyNumberFormat="1" applyFont="1" applyFill="1" applyBorder="1" applyProtection="1"/>
    <xf numFmtId="37" fontId="11" fillId="0" borderId="85" xfId="0" applyNumberFormat="1" applyFont="1" applyFill="1" applyBorder="1" applyProtection="1"/>
    <xf numFmtId="37" fontId="11" fillId="0" borderId="98" xfId="0" applyNumberFormat="1" applyFont="1" applyBorder="1" applyProtection="1"/>
    <xf numFmtId="37" fontId="11" fillId="0" borderId="153" xfId="0" applyNumberFormat="1" applyFont="1" applyFill="1" applyBorder="1" applyProtection="1"/>
    <xf numFmtId="37" fontId="11" fillId="0" borderId="104" xfId="0" applyNumberFormat="1" applyFont="1" applyBorder="1" applyProtection="1"/>
    <xf numFmtId="0" fontId="11" fillId="0" borderId="154" xfId="0" applyFont="1" applyBorder="1" applyProtection="1"/>
    <xf numFmtId="0" fontId="11" fillId="0" borderId="156" xfId="0" applyFont="1" applyBorder="1" applyAlignment="1" applyProtection="1">
      <alignment horizontal="center"/>
    </xf>
    <xf numFmtId="0" fontId="11" fillId="0" borderId="107" xfId="0" applyFont="1" applyBorder="1" applyAlignment="1" applyProtection="1">
      <alignment horizontal="center"/>
    </xf>
    <xf numFmtId="0" fontId="59" fillId="0" borderId="152" xfId="0" applyFont="1" applyBorder="1" applyAlignment="1"/>
    <xf numFmtId="0" fontId="11" fillId="0" borderId="157" xfId="0" applyFont="1" applyBorder="1" applyAlignment="1" applyProtection="1">
      <alignment horizontal="center"/>
    </xf>
    <xf numFmtId="0" fontId="59" fillId="0" borderId="138" xfId="0" applyFont="1" applyBorder="1" applyAlignment="1">
      <alignment horizontal="center"/>
    </xf>
    <xf numFmtId="0" fontId="60" fillId="0" borderId="78" xfId="0" applyFont="1" applyBorder="1" applyAlignment="1">
      <alignment horizontal="center"/>
    </xf>
    <xf numFmtId="0" fontId="11" fillId="0" borderId="158" xfId="0" applyFont="1" applyBorder="1" applyAlignment="1" applyProtection="1">
      <alignment horizontal="center"/>
    </xf>
    <xf numFmtId="0" fontId="0" fillId="0" borderId="187" xfId="0" applyBorder="1" applyProtection="1"/>
    <xf numFmtId="0" fontId="11" fillId="0" borderId="8" xfId="0" applyFont="1" applyBorder="1" applyProtection="1"/>
    <xf numFmtId="0" fontId="11" fillId="0" borderId="12" xfId="0" applyFont="1" applyBorder="1" applyProtection="1"/>
    <xf numFmtId="0" fontId="11" fillId="0" borderId="3" xfId="0" applyFont="1" applyBorder="1" applyAlignment="1" applyProtection="1">
      <alignment horizontal="center"/>
    </xf>
    <xf numFmtId="0" fontId="11" fillId="0" borderId="0" xfId="0" applyFont="1"/>
    <xf numFmtId="0" fontId="11" fillId="0" borderId="4" xfId="0" applyFont="1" applyBorder="1" applyProtection="1"/>
    <xf numFmtId="0" fontId="11" fillId="0" borderId="25" xfId="0" applyFont="1" applyBorder="1" applyProtection="1"/>
    <xf numFmtId="0" fontId="11" fillId="0" borderId="5" xfId="0" applyFont="1" applyBorder="1" applyProtection="1"/>
    <xf numFmtId="0" fontId="11" fillId="0" borderId="9" xfId="0" applyFont="1" applyBorder="1" applyProtection="1"/>
    <xf numFmtId="0" fontId="11" fillId="0" borderId="26" xfId="0" applyFont="1" applyBorder="1" applyProtection="1"/>
    <xf numFmtId="0" fontId="11" fillId="0" borderId="11" xfId="0" applyFont="1" applyBorder="1" applyAlignment="1" applyProtection="1">
      <alignment horizontal="center"/>
    </xf>
    <xf numFmtId="0" fontId="12" fillId="0" borderId="10" xfId="0" applyFont="1" applyBorder="1" applyAlignment="1" applyProtection="1">
      <alignment horizontal="centerContinuous"/>
    </xf>
    <xf numFmtId="0" fontId="12" fillId="0" borderId="11" xfId="0" applyFont="1" applyBorder="1" applyAlignment="1" applyProtection="1">
      <alignment horizontal="centerContinuous"/>
    </xf>
    <xf numFmtId="0" fontId="11" fillId="0" borderId="4" xfId="0" applyFont="1" applyBorder="1" applyAlignment="1" applyProtection="1">
      <alignment horizontal="left"/>
    </xf>
    <xf numFmtId="0" fontId="11" fillId="0" borderId="0" xfId="0" applyFont="1" applyAlignment="1" applyProtection="1">
      <alignment horizontal="left"/>
    </xf>
    <xf numFmtId="0" fontId="11" fillId="0" borderId="5" xfId="0" applyFont="1" applyBorder="1" applyAlignment="1" applyProtection="1">
      <alignment horizontal="left"/>
    </xf>
    <xf numFmtId="0" fontId="11" fillId="0" borderId="30" xfId="0" applyFont="1" applyBorder="1" applyProtection="1"/>
    <xf numFmtId="0" fontId="11" fillId="0" borderId="27" xfId="0" applyFont="1" applyBorder="1" applyAlignment="1" applyProtection="1">
      <alignment horizontal="center"/>
    </xf>
    <xf numFmtId="0" fontId="11" fillId="0" borderId="31" xfId="0" applyFont="1" applyBorder="1" applyAlignment="1" applyProtection="1">
      <alignment horizontal="center"/>
    </xf>
    <xf numFmtId="0" fontId="11" fillId="0" borderId="28" xfId="0" applyFont="1" applyBorder="1" applyAlignment="1" applyProtection="1">
      <alignment horizontal="center"/>
    </xf>
    <xf numFmtId="0" fontId="11" fillId="0" borderId="29" xfId="0" applyFont="1" applyBorder="1" applyAlignment="1" applyProtection="1">
      <alignment horizontal="center"/>
    </xf>
    <xf numFmtId="0" fontId="11" fillId="0" borderId="0" xfId="0" applyFont="1" applyAlignment="1" applyProtection="1">
      <alignment horizontal="center"/>
    </xf>
    <xf numFmtId="0" fontId="11" fillId="0" borderId="15" xfId="0" applyFont="1" applyBorder="1" applyAlignment="1" applyProtection="1">
      <alignment horizontal="center"/>
    </xf>
    <xf numFmtId="0" fontId="11" fillId="0" borderId="26" xfId="0" applyFont="1" applyBorder="1" applyAlignment="1" applyProtection="1">
      <alignment horizontal="center"/>
    </xf>
    <xf numFmtId="0" fontId="11" fillId="0" borderId="10" xfId="0" applyFont="1" applyBorder="1" applyAlignment="1" applyProtection="1">
      <alignment horizontal="center"/>
    </xf>
    <xf numFmtId="0" fontId="11" fillId="0" borderId="17" xfId="0" applyFont="1" applyBorder="1" applyAlignment="1" applyProtection="1">
      <alignment horizontal="center"/>
    </xf>
    <xf numFmtId="0" fontId="12" fillId="0" borderId="25" xfId="0" applyFont="1" applyBorder="1" applyAlignment="1" applyProtection="1">
      <alignment horizontal="center"/>
    </xf>
    <xf numFmtId="0" fontId="11" fillId="0" borderId="0" xfId="0" applyFont="1" applyProtection="1"/>
    <xf numFmtId="165" fontId="11" fillId="0" borderId="15" xfId="0" applyNumberFormat="1" applyFont="1" applyBorder="1" applyAlignment="1" applyProtection="1">
      <alignment horizontal="center"/>
    </xf>
    <xf numFmtId="165" fontId="11" fillId="0" borderId="0" xfId="0" applyNumberFormat="1" applyFont="1" applyProtection="1"/>
    <xf numFmtId="165" fontId="11" fillId="0" borderId="0" xfId="0" applyNumberFormat="1" applyFont="1" applyAlignment="1" applyProtection="1">
      <alignment horizontal="center"/>
    </xf>
    <xf numFmtId="0" fontId="11" fillId="0" borderId="5" xfId="0" applyFont="1" applyBorder="1" applyAlignment="1" applyProtection="1">
      <alignment horizontal="center"/>
    </xf>
    <xf numFmtId="0" fontId="13" fillId="0" borderId="5" xfId="0" applyFont="1" applyBorder="1" applyProtection="1"/>
    <xf numFmtId="0" fontId="11" fillId="0" borderId="4" xfId="0" applyFont="1" applyBorder="1" applyAlignment="1" applyProtection="1">
      <alignment horizontal="center"/>
    </xf>
    <xf numFmtId="0" fontId="11" fillId="0" borderId="25" xfId="0" applyFont="1" applyBorder="1" applyAlignment="1" applyProtection="1">
      <alignment horizontal="left"/>
    </xf>
    <xf numFmtId="0" fontId="11" fillId="0" borderId="15" xfId="0" applyFont="1" applyBorder="1" applyProtection="1"/>
    <xf numFmtId="0" fontId="52" fillId="0" borderId="5" xfId="0" applyFont="1" applyBorder="1" applyProtection="1"/>
    <xf numFmtId="0" fontId="11" fillId="0" borderId="36" xfId="0" applyFont="1" applyBorder="1" applyProtection="1"/>
    <xf numFmtId="0" fontId="11" fillId="0" borderId="1" xfId="0" applyFont="1" applyBorder="1" applyProtection="1"/>
    <xf numFmtId="0" fontId="11" fillId="0" borderId="35" xfId="0" applyFont="1" applyBorder="1" applyProtection="1"/>
    <xf numFmtId="0" fontId="13" fillId="0" borderId="7" xfId="0" applyFont="1" applyBorder="1" applyProtection="1"/>
    <xf numFmtId="0" fontId="13" fillId="0" borderId="0" xfId="0" applyFont="1" applyProtection="1"/>
    <xf numFmtId="0" fontId="11" fillId="0" borderId="0" xfId="0" applyFont="1" applyAlignment="1" applyProtection="1">
      <alignment horizontal="centerContinuous"/>
    </xf>
    <xf numFmtId="0" fontId="11" fillId="0" borderId="31" xfId="0" applyFont="1" applyBorder="1" applyProtection="1"/>
    <xf numFmtId="0" fontId="11" fillId="0" borderId="29" xfId="0" applyFont="1" applyBorder="1" applyProtection="1"/>
    <xf numFmtId="0" fontId="12" fillId="0" borderId="0" xfId="0" applyFont="1" applyAlignment="1" applyProtection="1">
      <alignment horizontal="centerContinuous"/>
    </xf>
    <xf numFmtId="0" fontId="12" fillId="0" borderId="5" xfId="0" applyFont="1" applyBorder="1" applyAlignment="1" applyProtection="1">
      <alignment horizontal="centerContinuous"/>
    </xf>
    <xf numFmtId="0" fontId="0" fillId="0" borderId="0" xfId="0"/>
    <xf numFmtId="0" fontId="11" fillId="0" borderId="3" xfId="0" applyFont="1" applyBorder="1"/>
    <xf numFmtId="0" fontId="7" fillId="0" borderId="4" xfId="0" applyFont="1" applyBorder="1"/>
    <xf numFmtId="0" fontId="11" fillId="0" borderId="25" xfId="0" applyFont="1" applyBorder="1"/>
    <xf numFmtId="0" fontId="7" fillId="0" borderId="19" xfId="0" applyFont="1" applyBorder="1" applyAlignment="1">
      <alignment horizontal="center"/>
    </xf>
    <xf numFmtId="0" fontId="7" fillId="0" borderId="0" xfId="0" applyFont="1"/>
    <xf numFmtId="0" fontId="7" fillId="0" borderId="15" xfId="0" applyFont="1" applyBorder="1"/>
    <xf numFmtId="0" fontId="7" fillId="0" borderId="9" xfId="0" applyFont="1" applyBorder="1"/>
    <xf numFmtId="0" fontId="7" fillId="0" borderId="10" xfId="0" applyFont="1" applyBorder="1"/>
    <xf numFmtId="0" fontId="7" fillId="0" borderId="21" xfId="0" applyFont="1" applyBorder="1" applyAlignment="1">
      <alignment horizontal="center"/>
    </xf>
    <xf numFmtId="0" fontId="11" fillId="0" borderId="10" xfId="0" applyFont="1" applyBorder="1"/>
    <xf numFmtId="164" fontId="11" fillId="0" borderId="17" xfId="0" applyNumberFormat="1" applyFont="1" applyBorder="1" applyAlignment="1" applyProtection="1">
      <alignment horizontal="center"/>
    </xf>
    <xf numFmtId="49" fontId="11" fillId="0" borderId="22" xfId="0" applyNumberFormat="1" applyFont="1" applyBorder="1"/>
    <xf numFmtId="0" fontId="20" fillId="0" borderId="9" xfId="0" applyFont="1" applyBorder="1" applyAlignment="1">
      <alignment horizontal="centerContinuous"/>
    </xf>
    <xf numFmtId="0" fontId="7" fillId="0" borderId="10" xfId="0" applyFont="1" applyBorder="1" applyAlignment="1">
      <alignment horizontal="centerContinuous"/>
    </xf>
    <xf numFmtId="0" fontId="7" fillId="0" borderId="0" xfId="0" applyFont="1" applyAlignment="1">
      <alignment horizontal="centerContinuous"/>
    </xf>
    <xf numFmtId="0" fontId="7" fillId="0" borderId="19" xfId="0" applyFont="1" applyBorder="1" applyAlignment="1">
      <alignment horizontal="centerContinuous"/>
    </xf>
    <xf numFmtId="0" fontId="7" fillId="0" borderId="21" xfId="0" applyFont="1" applyBorder="1" applyAlignment="1">
      <alignment horizontal="centerContinuous"/>
    </xf>
    <xf numFmtId="0" fontId="20" fillId="0" borderId="10" xfId="0" applyFont="1" applyBorder="1" applyAlignment="1">
      <alignment horizontal="center"/>
    </xf>
    <xf numFmtId="0" fontId="7" fillId="20" borderId="21" xfId="0" applyFont="1" applyFill="1" applyBorder="1" applyAlignment="1">
      <alignment horizontal="centerContinuous"/>
    </xf>
    <xf numFmtId="0" fontId="7" fillId="0" borderId="10" xfId="0" applyFont="1" applyBorder="1" applyAlignment="1">
      <alignment horizontal="left"/>
    </xf>
    <xf numFmtId="0" fontId="7" fillId="0" borderId="21" xfId="0" applyFont="1" applyBorder="1" applyAlignment="1">
      <alignment horizontal="center" wrapText="1"/>
    </xf>
    <xf numFmtId="5" fontId="7" fillId="0" borderId="17" xfId="0" applyNumberFormat="1" applyFont="1" applyBorder="1" applyProtection="1"/>
    <xf numFmtId="5" fontId="7" fillId="0" borderId="22" xfId="0" applyNumberFormat="1" applyFont="1" applyBorder="1" applyProtection="1"/>
    <xf numFmtId="37" fontId="7" fillId="0" borderId="17" xfId="0" applyNumberFormat="1" applyFont="1" applyBorder="1" applyProtection="1"/>
    <xf numFmtId="37" fontId="7" fillId="0" borderId="22" xfId="0" applyNumberFormat="1" applyFont="1" applyBorder="1" applyProtection="1"/>
    <xf numFmtId="37" fontId="7" fillId="0" borderId="21" xfId="0" applyNumberFormat="1" applyFont="1" applyBorder="1" applyProtection="1"/>
    <xf numFmtId="0" fontId="7" fillId="0" borderId="10" xfId="0" applyFont="1" applyFill="1" applyBorder="1" applyAlignment="1">
      <alignment horizontal="left"/>
    </xf>
    <xf numFmtId="0" fontId="7" fillId="0" borderId="10" xfId="0" applyFont="1" applyFill="1" applyBorder="1" applyAlignment="1">
      <alignment horizontal="centerContinuous"/>
    </xf>
    <xf numFmtId="0" fontId="20" fillId="0" borderId="10" xfId="0" applyFont="1" applyFill="1" applyBorder="1" applyAlignment="1">
      <alignment horizontal="center"/>
    </xf>
    <xf numFmtId="0" fontId="7" fillId="0" borderId="0" xfId="0" applyFont="1" applyBorder="1"/>
    <xf numFmtId="0" fontId="7" fillId="0" borderId="0" xfId="0" applyFont="1" applyBorder="1" applyAlignment="1">
      <alignment horizontal="left"/>
    </xf>
    <xf numFmtId="0" fontId="7" fillId="0" borderId="0" xfId="0" applyFont="1" applyBorder="1" applyAlignment="1">
      <alignment horizontal="centerContinuous"/>
    </xf>
    <xf numFmtId="0" fontId="7" fillId="0" borderId="0" xfId="0" applyFont="1" applyBorder="1" applyAlignment="1">
      <alignment horizontal="centerContinuous" wrapText="1"/>
    </xf>
    <xf numFmtId="37" fontId="7" fillId="0" borderId="0" xfId="0" applyNumberFormat="1" applyFont="1" applyAlignment="1" applyProtection="1">
      <alignment horizontal="centerContinuous"/>
    </xf>
    <xf numFmtId="0" fontId="11" fillId="0" borderId="0" xfId="0" applyFont="1" applyAlignment="1">
      <alignment horizontal="centerContinuous"/>
    </xf>
    <xf numFmtId="37" fontId="7" fillId="0" borderId="0" xfId="0" applyNumberFormat="1" applyFont="1" applyProtection="1"/>
    <xf numFmtId="0" fontId="7" fillId="0" borderId="25" xfId="0" applyFont="1" applyBorder="1"/>
    <xf numFmtId="0" fontId="7" fillId="0" borderId="26" xfId="0" applyFont="1" applyBorder="1"/>
    <xf numFmtId="164" fontId="11" fillId="0" borderId="26" xfId="0" applyNumberFormat="1" applyFont="1" applyBorder="1" applyAlignment="1" applyProtection="1">
      <alignment horizontal="center"/>
    </xf>
    <xf numFmtId="49" fontId="11" fillId="0" borderId="22" xfId="0" applyNumberFormat="1" applyFont="1" applyBorder="1" applyAlignment="1" applyProtection="1">
      <alignment horizontal="center"/>
    </xf>
    <xf numFmtId="0" fontId="20" fillId="0" borderId="10" xfId="0" applyFont="1" applyBorder="1" applyAlignment="1">
      <alignment horizontal="centerContinuous"/>
    </xf>
    <xf numFmtId="0" fontId="7" fillId="0" borderId="21" xfId="0" applyFont="1" applyFill="1" applyBorder="1"/>
    <xf numFmtId="0" fontId="7" fillId="0" borderId="21" xfId="0" applyFont="1" applyFill="1" applyBorder="1" applyAlignment="1">
      <alignment horizontal="center"/>
    </xf>
    <xf numFmtId="37" fontId="7" fillId="0" borderId="21" xfId="0" applyNumberFormat="1" applyFont="1" applyFill="1" applyBorder="1" applyProtection="1"/>
    <xf numFmtId="37" fontId="7" fillId="0" borderId="22" xfId="0" applyNumberFormat="1" applyFont="1" applyFill="1" applyBorder="1" applyProtection="1"/>
    <xf numFmtId="0" fontId="7" fillId="0" borderId="0" xfId="0" applyFont="1" applyFill="1" applyAlignment="1">
      <alignment horizontal="left"/>
    </xf>
    <xf numFmtId="0" fontId="7" fillId="0" borderId="19" xfId="0" applyFont="1" applyFill="1" applyBorder="1"/>
    <xf numFmtId="37" fontId="7" fillId="0" borderId="5" xfId="0" applyNumberFormat="1" applyFont="1" applyBorder="1" applyProtection="1"/>
    <xf numFmtId="37" fontId="7" fillId="0" borderId="1" xfId="0" applyNumberFormat="1" applyFont="1" applyBorder="1" applyProtection="1"/>
    <xf numFmtId="37" fontId="7" fillId="0" borderId="7" xfId="0" applyNumberFormat="1" applyFont="1" applyBorder="1" applyProtection="1"/>
    <xf numFmtId="0" fontId="7" fillId="0" borderId="21" xfId="0" applyFont="1" applyBorder="1"/>
    <xf numFmtId="5" fontId="7" fillId="0" borderId="21" xfId="0" applyNumberFormat="1" applyFont="1" applyBorder="1" applyProtection="1"/>
    <xf numFmtId="5" fontId="7" fillId="0" borderId="37" xfId="0" applyNumberFormat="1" applyFont="1" applyBorder="1" applyProtection="1"/>
    <xf numFmtId="0" fontId="0" fillId="0" borderId="0" xfId="0" applyFill="1"/>
    <xf numFmtId="0" fontId="7" fillId="0" borderId="0" xfId="0" applyFont="1" applyFill="1"/>
    <xf numFmtId="0" fontId="7" fillId="0" borderId="9" xfId="0" applyFont="1" applyFill="1" applyBorder="1"/>
    <xf numFmtId="0" fontId="7" fillId="0" borderId="10" xfId="0" applyFont="1" applyFill="1" applyBorder="1" applyAlignment="1"/>
    <xf numFmtId="37" fontId="7" fillId="0" borderId="5" xfId="0" applyNumberFormat="1" applyFont="1" applyBorder="1" applyAlignment="1" applyProtection="1">
      <alignment horizontal="centerContinuous"/>
    </xf>
    <xf numFmtId="0" fontId="7" fillId="0" borderId="8" xfId="0" applyFont="1" applyBorder="1" applyProtection="1"/>
    <xf numFmtId="0" fontId="7" fillId="0" borderId="12" xfId="0" applyFont="1" applyBorder="1" applyProtection="1"/>
    <xf numFmtId="0" fontId="7" fillId="0" borderId="24" xfId="0" applyFont="1" applyBorder="1" applyProtection="1"/>
    <xf numFmtId="0" fontId="7" fillId="0" borderId="2" xfId="0" applyFont="1" applyBorder="1" applyProtection="1"/>
    <xf numFmtId="0" fontId="11" fillId="0" borderId="2" xfId="0" applyFont="1" applyBorder="1" applyProtection="1"/>
    <xf numFmtId="0" fontId="7" fillId="0" borderId="3" xfId="0" applyFont="1" applyBorder="1" applyAlignment="1" applyProtection="1">
      <alignment horizontal="center"/>
    </xf>
    <xf numFmtId="0" fontId="7" fillId="0" borderId="4" xfId="0" applyFont="1" applyBorder="1" applyProtection="1"/>
    <xf numFmtId="0" fontId="7" fillId="0" borderId="19" xfId="0" applyFont="1" applyBorder="1" applyAlignment="1" applyProtection="1">
      <alignment horizontal="center"/>
    </xf>
    <xf numFmtId="0" fontId="7" fillId="0" borderId="0" xfId="0" applyFont="1" applyProtection="1"/>
    <xf numFmtId="0" fontId="7" fillId="0" borderId="25" xfId="0" applyFont="1" applyBorder="1" applyProtection="1"/>
    <xf numFmtId="0" fontId="7" fillId="0" borderId="5" xfId="0" applyFont="1" applyBorder="1" applyProtection="1"/>
    <xf numFmtId="0" fontId="7" fillId="0" borderId="19" xfId="0" applyFont="1" applyBorder="1" applyProtection="1"/>
    <xf numFmtId="0" fontId="7" fillId="0" borderId="9" xfId="0" applyFont="1" applyBorder="1" applyProtection="1"/>
    <xf numFmtId="0" fontId="7" fillId="0" borderId="10" xfId="0" applyFont="1" applyBorder="1" applyProtection="1"/>
    <xf numFmtId="0" fontId="7" fillId="0" borderId="21" xfId="0" applyFont="1" applyBorder="1" applyAlignment="1" applyProtection="1">
      <alignment horizontal="center"/>
    </xf>
    <xf numFmtId="0" fontId="7" fillId="0" borderId="26" xfId="0" applyFont="1" applyBorder="1" applyProtection="1"/>
    <xf numFmtId="0" fontId="11" fillId="0" borderId="10" xfId="0" applyFont="1" applyBorder="1" applyProtection="1"/>
    <xf numFmtId="0" fontId="7" fillId="0" borderId="21" xfId="0" applyFont="1" applyBorder="1" applyProtection="1"/>
    <xf numFmtId="49" fontId="11" fillId="0" borderId="21" xfId="0" applyNumberFormat="1" applyFont="1" applyBorder="1" applyAlignment="1" applyProtection="1">
      <alignment horizontal="center"/>
    </xf>
    <xf numFmtId="0" fontId="7" fillId="0" borderId="9" xfId="0" applyFont="1" applyBorder="1" applyAlignment="1" applyProtection="1">
      <alignment horizontal="centerContinuous"/>
    </xf>
    <xf numFmtId="0" fontId="7" fillId="0" borderId="10" xfId="0" applyFont="1" applyBorder="1" applyAlignment="1" applyProtection="1">
      <alignment horizontal="centerContinuous"/>
    </xf>
    <xf numFmtId="0" fontId="7" fillId="0" borderId="11" xfId="0" applyFont="1" applyBorder="1" applyAlignment="1" applyProtection="1">
      <alignment horizontal="centerContinuous"/>
    </xf>
    <xf numFmtId="0" fontId="7" fillId="0" borderId="0" xfId="0" applyFont="1" applyAlignment="1" applyProtection="1">
      <alignment horizontal="centerContinuous"/>
    </xf>
    <xf numFmtId="0" fontId="7" fillId="0" borderId="18" xfId="0" applyFont="1" applyBorder="1" applyProtection="1"/>
    <xf numFmtId="0" fontId="7" fillId="0" borderId="16" xfId="0" applyFont="1" applyBorder="1" applyAlignment="1" applyProtection="1">
      <alignment horizontal="center"/>
    </xf>
    <xf numFmtId="0" fontId="7" fillId="0" borderId="20" xfId="0" applyFont="1" applyBorder="1" applyProtection="1"/>
    <xf numFmtId="0" fontId="7" fillId="0" borderId="21" xfId="0" applyFont="1" applyBorder="1" applyAlignment="1" applyProtection="1">
      <alignment horizontal="centerContinuous"/>
    </xf>
    <xf numFmtId="0" fontId="7" fillId="0" borderId="10" xfId="0" applyFont="1" applyBorder="1" applyAlignment="1" applyProtection="1">
      <alignment horizontal="left"/>
    </xf>
    <xf numFmtId="5" fontId="7" fillId="0" borderId="21" xfId="0" applyNumberFormat="1" applyFont="1" applyBorder="1" applyAlignment="1" applyProtection="1"/>
    <xf numFmtId="0" fontId="20" fillId="0" borderId="10" xfId="0" applyFont="1" applyBorder="1" applyAlignment="1" applyProtection="1">
      <alignment horizontal="center"/>
    </xf>
    <xf numFmtId="0" fontId="7" fillId="5" borderId="21" xfId="0" applyFont="1" applyFill="1" applyBorder="1" applyProtection="1"/>
    <xf numFmtId="37" fontId="7" fillId="5" borderId="21" xfId="0" applyNumberFormat="1" applyFont="1" applyFill="1" applyBorder="1" applyProtection="1"/>
    <xf numFmtId="0" fontId="0" fillId="0" borderId="0" xfId="0" applyAlignment="1">
      <alignment wrapText="1"/>
    </xf>
    <xf numFmtId="37" fontId="7" fillId="0" borderId="21" xfId="0" applyNumberFormat="1" applyFont="1" applyBorder="1" applyAlignment="1" applyProtection="1">
      <alignment horizontal="centerContinuous"/>
    </xf>
    <xf numFmtId="37" fontId="7" fillId="0" borderId="11" xfId="0" applyNumberFormat="1" applyFont="1" applyBorder="1" applyAlignment="1" applyProtection="1">
      <alignment horizontal="centerContinuous"/>
    </xf>
    <xf numFmtId="37" fontId="7" fillId="0" borderId="26" xfId="0" applyNumberFormat="1" applyFont="1" applyBorder="1" applyAlignment="1" applyProtection="1">
      <alignment horizontal="centerContinuous"/>
    </xf>
    <xf numFmtId="0" fontId="7" fillId="0" borderId="29" xfId="0" applyFont="1" applyBorder="1" applyProtection="1"/>
    <xf numFmtId="0" fontId="7" fillId="0" borderId="18" xfId="0" applyFont="1" applyBorder="1" applyAlignment="1" applyProtection="1">
      <alignment horizontal="center"/>
    </xf>
    <xf numFmtId="37" fontId="7" fillId="0" borderId="19" xfId="0" applyNumberFormat="1" applyFont="1" applyBorder="1" applyAlignment="1" applyProtection="1">
      <alignment horizontal="center"/>
    </xf>
    <xf numFmtId="0" fontId="7" fillId="0" borderId="15" xfId="0" applyFont="1" applyBorder="1" applyAlignment="1" applyProtection="1">
      <alignment horizontal="center"/>
    </xf>
    <xf numFmtId="0" fontId="7" fillId="0" borderId="25" xfId="0" applyFont="1" applyBorder="1" applyAlignment="1" applyProtection="1">
      <alignment horizontal="center"/>
    </xf>
    <xf numFmtId="37" fontId="7" fillId="0" borderId="19" xfId="0" applyNumberFormat="1" applyFont="1" applyBorder="1" applyProtection="1"/>
    <xf numFmtId="37" fontId="7" fillId="0" borderId="15" xfId="0" applyNumberFormat="1" applyFont="1" applyBorder="1" applyProtection="1"/>
    <xf numFmtId="0" fontId="7" fillId="0" borderId="10" xfId="0" applyFont="1" applyBorder="1" applyAlignment="1" applyProtection="1">
      <alignment horizontal="center"/>
    </xf>
    <xf numFmtId="37" fontId="7" fillId="0" borderId="21" xfId="0" applyNumberFormat="1" applyFont="1" applyBorder="1" applyAlignment="1" applyProtection="1">
      <alignment horizontal="center"/>
    </xf>
    <xf numFmtId="0" fontId="7" fillId="0" borderId="20" xfId="0" applyFont="1" applyBorder="1" applyAlignment="1" applyProtection="1">
      <alignment horizontal="center"/>
    </xf>
    <xf numFmtId="0" fontId="7" fillId="0" borderId="26" xfId="0" applyFont="1" applyBorder="1" applyAlignment="1" applyProtection="1">
      <alignment horizontal="center"/>
    </xf>
    <xf numFmtId="37" fontId="7" fillId="0" borderId="17" xfId="0" applyNumberFormat="1" applyFont="1" applyBorder="1" applyAlignment="1" applyProtection="1">
      <alignment horizontal="center"/>
    </xf>
    <xf numFmtId="0" fontId="7" fillId="5" borderId="26" xfId="0" applyFont="1" applyFill="1" applyBorder="1" applyAlignment="1" applyProtection="1">
      <alignment horizontal="centerContinuous"/>
    </xf>
    <xf numFmtId="0" fontId="7" fillId="5" borderId="10" xfId="0" applyFont="1" applyFill="1" applyBorder="1" applyAlignment="1" applyProtection="1">
      <alignment horizontal="centerContinuous"/>
    </xf>
    <xf numFmtId="37" fontId="7" fillId="5" borderId="17" xfId="0" applyNumberFormat="1" applyFont="1" applyFill="1" applyBorder="1" applyProtection="1"/>
    <xf numFmtId="5" fontId="7" fillId="0" borderId="10" xfId="0" applyNumberFormat="1" applyFont="1" applyBorder="1" applyAlignment="1" applyProtection="1"/>
    <xf numFmtId="0" fontId="7" fillId="0" borderId="0" xfId="0" applyFont="1" applyAlignment="1" applyProtection="1">
      <alignment horizontal="left"/>
    </xf>
    <xf numFmtId="0" fontId="7" fillId="0" borderId="25" xfId="0" applyFont="1" applyBorder="1" applyAlignment="1" applyProtection="1">
      <alignment horizontal="centerContinuous"/>
    </xf>
    <xf numFmtId="0" fontId="7" fillId="0" borderId="6" xfId="0" applyFont="1" applyBorder="1" applyProtection="1"/>
    <xf numFmtId="0" fontId="7" fillId="0" borderId="1" xfId="0" applyFont="1" applyBorder="1" applyProtection="1"/>
    <xf numFmtId="0" fontId="7" fillId="0" borderId="1" xfId="0" applyFont="1" applyBorder="1" applyAlignment="1" applyProtection="1">
      <alignment horizontal="centerContinuous"/>
    </xf>
    <xf numFmtId="0" fontId="11" fillId="0" borderId="6" xfId="0" applyFont="1" applyBorder="1" applyProtection="1"/>
    <xf numFmtId="0" fontId="7" fillId="0" borderId="13" xfId="0" applyFont="1" applyBorder="1" applyProtection="1"/>
    <xf numFmtId="0" fontId="0" fillId="0" borderId="5" xfId="0" applyBorder="1" applyAlignment="1">
      <alignment wrapText="1"/>
    </xf>
    <xf numFmtId="0" fontId="0" fillId="0" borderId="0" xfId="0" applyAlignment="1"/>
    <xf numFmtId="0" fontId="7" fillId="0" borderId="16" xfId="0" applyFont="1" applyBorder="1" applyAlignment="1" applyProtection="1">
      <alignment horizontal="centerContinuous"/>
    </xf>
    <xf numFmtId="0" fontId="7" fillId="0" borderId="22" xfId="0" applyFont="1" applyBorder="1" applyAlignment="1" applyProtection="1">
      <alignment horizontal="center"/>
    </xf>
    <xf numFmtId="37" fontId="7" fillId="0" borderId="10" xfId="0" applyNumberFormat="1" applyFont="1" applyBorder="1" applyProtection="1"/>
    <xf numFmtId="37" fontId="7" fillId="2" borderId="22" xfId="0" applyNumberFormat="1" applyFont="1" applyFill="1" applyBorder="1" applyProtection="1"/>
    <xf numFmtId="0" fontId="7" fillId="0" borderId="10" xfId="0" applyFont="1" applyFill="1" applyBorder="1" applyAlignment="1" applyProtection="1">
      <alignment horizontal="left"/>
    </xf>
    <xf numFmtId="0" fontId="7" fillId="0" borderId="10" xfId="0" applyFont="1" applyFill="1" applyBorder="1" applyAlignment="1" applyProtection="1">
      <alignment horizontal="centerContinuous"/>
    </xf>
    <xf numFmtId="0" fontId="7" fillId="0" borderId="10" xfId="0" applyFont="1" applyFill="1" applyBorder="1" applyProtection="1"/>
    <xf numFmtId="0" fontId="7" fillId="0" borderId="23" xfId="0" applyFont="1" applyBorder="1" applyProtection="1"/>
    <xf numFmtId="0" fontId="7" fillId="0" borderId="1" xfId="0" applyFont="1" applyBorder="1" applyAlignment="1" applyProtection="1">
      <alignment horizontal="left"/>
    </xf>
    <xf numFmtId="0" fontId="7" fillId="0" borderId="0" xfId="0" applyFont="1" applyAlignment="1" applyProtection="1">
      <alignment vertical="top" wrapText="1"/>
    </xf>
    <xf numFmtId="0" fontId="7" fillId="0" borderId="5" xfId="0" applyFont="1" applyBorder="1" applyAlignment="1" applyProtection="1">
      <alignment vertical="top" wrapText="1"/>
    </xf>
    <xf numFmtId="0" fontId="0" fillId="0" borderId="5" xfId="0" applyBorder="1" applyAlignment="1"/>
    <xf numFmtId="0" fontId="0" fillId="0" borderId="10" xfId="0" applyBorder="1" applyAlignment="1"/>
    <xf numFmtId="0" fontId="0" fillId="0" borderId="11" xfId="0" applyBorder="1" applyAlignment="1"/>
    <xf numFmtId="5" fontId="11" fillId="0" borderId="0" xfId="0" applyNumberFormat="1" applyFont="1" applyProtection="1"/>
    <xf numFmtId="0" fontId="0" fillId="0" borderId="114" xfId="0" applyBorder="1"/>
    <xf numFmtId="0" fontId="11" fillId="0" borderId="114" xfId="0" applyFont="1" applyBorder="1"/>
    <xf numFmtId="0" fontId="11" fillId="0" borderId="72" xfId="0" applyFont="1" applyBorder="1" applyProtection="1"/>
    <xf numFmtId="0" fontId="11" fillId="0" borderId="73" xfId="0" applyFont="1" applyBorder="1" applyProtection="1"/>
    <xf numFmtId="0" fontId="11" fillId="0" borderId="74" xfId="0" applyFont="1" applyBorder="1" applyProtection="1"/>
    <xf numFmtId="0" fontId="11" fillId="0" borderId="75" xfId="0" applyFont="1" applyBorder="1" applyProtection="1"/>
    <xf numFmtId="0" fontId="11" fillId="0" borderId="115" xfId="0" applyFont="1" applyBorder="1" applyProtection="1"/>
    <xf numFmtId="0" fontId="11" fillId="0" borderId="77" xfId="0" applyFont="1" applyBorder="1" applyProtection="1"/>
    <xf numFmtId="0" fontId="11" fillId="0" borderId="76" xfId="0" applyFont="1" applyBorder="1" applyProtection="1"/>
    <xf numFmtId="0" fontId="11" fillId="0" borderId="78" xfId="0" applyFont="1" applyBorder="1" applyProtection="1"/>
    <xf numFmtId="0" fontId="11" fillId="0" borderId="0" xfId="0" applyFont="1" applyBorder="1" applyProtection="1"/>
    <xf numFmtId="0" fontId="11" fillId="0" borderId="93" xfId="0" applyFont="1" applyBorder="1" applyProtection="1"/>
    <xf numFmtId="0" fontId="11" fillId="0" borderId="79" xfId="0" applyFont="1" applyBorder="1" applyProtection="1"/>
    <xf numFmtId="0" fontId="11" fillId="0" borderId="19" xfId="0" applyFont="1" applyBorder="1" applyProtection="1"/>
    <xf numFmtId="0" fontId="11" fillId="0" borderId="80" xfId="0" applyFont="1" applyBorder="1" applyProtection="1"/>
    <xf numFmtId="0" fontId="11" fillId="0" borderId="116" xfId="0" applyFont="1" applyBorder="1" applyProtection="1"/>
    <xf numFmtId="0" fontId="11" fillId="0" borderId="81" xfId="0" applyFont="1" applyBorder="1" applyProtection="1"/>
    <xf numFmtId="0" fontId="11" fillId="0" borderId="82" xfId="0" applyFont="1" applyBorder="1" applyAlignment="1" applyProtection="1">
      <alignment horizontal="centerContinuous"/>
    </xf>
    <xf numFmtId="0" fontId="11" fillId="0" borderId="42" xfId="0" applyFont="1" applyBorder="1" applyAlignment="1" applyProtection="1">
      <alignment horizontal="centerContinuous"/>
    </xf>
    <xf numFmtId="0" fontId="11" fillId="0" borderId="39" xfId="0" applyFont="1" applyBorder="1" applyAlignment="1" applyProtection="1">
      <alignment horizontal="centerContinuous"/>
    </xf>
    <xf numFmtId="0" fontId="11" fillId="0" borderId="83" xfId="0" applyFont="1" applyBorder="1" applyAlignment="1" applyProtection="1">
      <alignment horizontal="centerContinuous"/>
    </xf>
    <xf numFmtId="0" fontId="23" fillId="0" borderId="78" xfId="0" applyFont="1" applyBorder="1" applyProtection="1"/>
    <xf numFmtId="0" fontId="23" fillId="0" borderId="0" xfId="0" applyFont="1" applyBorder="1" applyProtection="1"/>
    <xf numFmtId="0" fontId="23" fillId="0" borderId="79" xfId="0" applyFont="1" applyBorder="1" applyProtection="1"/>
    <xf numFmtId="0" fontId="11" fillId="0" borderId="85" xfId="0" applyFont="1" applyBorder="1" applyProtection="1"/>
    <xf numFmtId="0" fontId="11" fillId="0" borderId="87" xfId="0" applyFont="1" applyBorder="1" applyProtection="1"/>
    <xf numFmtId="0" fontId="11" fillId="0" borderId="117" xfId="0" applyFont="1" applyBorder="1" applyAlignment="1" applyProtection="1">
      <alignment horizontal="center"/>
    </xf>
    <xf numFmtId="0" fontId="11" fillId="0" borderId="91" xfId="0" applyFont="1" applyBorder="1" applyAlignment="1" applyProtection="1">
      <alignment horizontal="center"/>
    </xf>
    <xf numFmtId="0" fontId="0" fillId="0" borderId="92" xfId="0" applyBorder="1"/>
    <xf numFmtId="0" fontId="0" fillId="0" borderId="118" xfId="0" applyBorder="1"/>
    <xf numFmtId="0" fontId="11" fillId="0" borderId="95" xfId="0" applyFont="1" applyBorder="1" applyAlignment="1" applyProtection="1">
      <alignment horizontal="center"/>
    </xf>
    <xf numFmtId="0" fontId="11" fillId="0" borderId="0" xfId="0" applyFont="1" applyBorder="1" applyAlignment="1" applyProtection="1">
      <alignment horizontal="center"/>
    </xf>
    <xf numFmtId="0" fontId="11" fillId="0" borderId="19" xfId="0" applyFont="1" applyBorder="1" applyAlignment="1" applyProtection="1">
      <alignment horizontal="center"/>
    </xf>
    <xf numFmtId="0" fontId="59" fillId="0" borderId="92" xfId="0" applyFont="1" applyBorder="1" applyAlignment="1">
      <alignment horizontal="center"/>
    </xf>
    <xf numFmtId="0" fontId="11" fillId="0" borderId="118" xfId="0" applyFont="1" applyBorder="1" applyProtection="1"/>
    <xf numFmtId="0" fontId="11" fillId="0" borderId="78" xfId="0" applyFont="1" applyBorder="1" applyAlignment="1" applyProtection="1">
      <alignment horizontal="center"/>
    </xf>
    <xf numFmtId="0" fontId="11" fillId="0" borderId="93" xfId="0" applyFont="1" applyBorder="1" applyAlignment="1" applyProtection="1">
      <alignment horizontal="center"/>
    </xf>
    <xf numFmtId="0" fontId="11" fillId="0" borderId="96" xfId="0" applyFont="1" applyBorder="1" applyAlignment="1" applyProtection="1">
      <alignment horizontal="center"/>
    </xf>
    <xf numFmtId="0" fontId="11" fillId="0" borderId="119" xfId="0" applyFont="1" applyBorder="1" applyAlignment="1" applyProtection="1">
      <alignment horizontal="center"/>
    </xf>
    <xf numFmtId="0" fontId="59" fillId="0" borderId="96" xfId="0" applyFont="1" applyBorder="1" applyAlignment="1">
      <alignment horizontal="center"/>
    </xf>
    <xf numFmtId="0" fontId="11" fillId="0" borderId="120" xfId="0" applyFont="1" applyBorder="1" applyAlignment="1" applyProtection="1">
      <alignment horizontal="center"/>
    </xf>
    <xf numFmtId="0" fontId="11" fillId="0" borderId="119" xfId="0" applyFont="1" applyBorder="1" applyProtection="1"/>
    <xf numFmtId="0" fontId="0" fillId="0" borderId="78" xfId="0" applyBorder="1"/>
    <xf numFmtId="0" fontId="11" fillId="0" borderId="116" xfId="0" applyFont="1" applyBorder="1" applyAlignment="1" applyProtection="1">
      <alignment horizontal="center"/>
    </xf>
    <xf numFmtId="0" fontId="11" fillId="0" borderId="98" xfId="0" applyFont="1" applyBorder="1" applyAlignment="1" applyProtection="1">
      <alignment horizontal="center"/>
    </xf>
    <xf numFmtId="0" fontId="11" fillId="0" borderId="121" xfId="0" applyFont="1" applyBorder="1" applyAlignment="1" applyProtection="1">
      <alignment horizontal="center"/>
    </xf>
    <xf numFmtId="0" fontId="59" fillId="0" borderId="123" xfId="0" applyFont="1" applyBorder="1" applyAlignment="1">
      <alignment horizontal="center"/>
    </xf>
    <xf numFmtId="0" fontId="11" fillId="0" borderId="124" xfId="0" applyFont="1" applyBorder="1" applyProtection="1"/>
    <xf numFmtId="0" fontId="11" fillId="0" borderId="99" xfId="0" applyFont="1" applyBorder="1" applyAlignment="1" applyProtection="1">
      <alignment horizontal="center"/>
    </xf>
    <xf numFmtId="0" fontId="11" fillId="0" borderId="100" xfId="0" applyFont="1" applyBorder="1" applyProtection="1"/>
    <xf numFmtId="0" fontId="11" fillId="0" borderId="101" xfId="0" applyFont="1" applyBorder="1" applyProtection="1"/>
    <xf numFmtId="0" fontId="11" fillId="0" borderId="101" xfId="0" applyFont="1" applyFill="1" applyBorder="1" applyProtection="1"/>
    <xf numFmtId="0" fontId="11" fillId="0" borderId="125" xfId="0" applyFont="1" applyFill="1" applyBorder="1" applyProtection="1"/>
    <xf numFmtId="0" fontId="11" fillId="0" borderId="126" xfId="0" applyFont="1" applyFill="1" applyBorder="1" applyProtection="1"/>
    <xf numFmtId="0" fontId="11" fillId="0" borderId="127" xfId="0" applyFont="1" applyFill="1" applyBorder="1" applyProtection="1"/>
    <xf numFmtId="0" fontId="11" fillId="0" borderId="131" xfId="0" applyFont="1" applyBorder="1" applyAlignment="1" applyProtection="1">
      <alignment horizontal="center"/>
    </xf>
    <xf numFmtId="5" fontId="11" fillId="0" borderId="101" xfId="0" applyNumberFormat="1" applyFont="1" applyBorder="1" applyProtection="1"/>
    <xf numFmtId="5" fontId="11" fillId="0" borderId="83" xfId="0" applyNumberFormat="1" applyFont="1" applyBorder="1" applyProtection="1"/>
    <xf numFmtId="5" fontId="11" fillId="0" borderId="97" xfId="0" applyNumberFormat="1" applyFont="1" applyBorder="1" applyProtection="1"/>
    <xf numFmtId="5" fontId="11" fillId="0" borderId="26" xfId="0" applyNumberFormat="1" applyFont="1" applyBorder="1" applyProtection="1"/>
    <xf numFmtId="0" fontId="11" fillId="0" borderId="130" xfId="0" applyFont="1" applyBorder="1" applyProtection="1"/>
    <xf numFmtId="0" fontId="11" fillId="0" borderId="83" xfId="0" applyFont="1" applyBorder="1" applyAlignment="1" applyProtection="1">
      <alignment horizontal="center"/>
    </xf>
    <xf numFmtId="37" fontId="11" fillId="0" borderId="101" xfId="0" applyNumberFormat="1" applyFont="1" applyBorder="1" applyProtection="1"/>
    <xf numFmtId="37" fontId="11" fillId="0" borderId="83" xfId="0" applyNumberFormat="1" applyFont="1" applyBorder="1" applyProtection="1"/>
    <xf numFmtId="37" fontId="11" fillId="0" borderId="99" xfId="0" applyNumberFormat="1" applyFont="1" applyBorder="1" applyProtection="1"/>
    <xf numFmtId="37" fontId="11" fillId="0" borderId="45" xfId="0" applyNumberFormat="1" applyFont="1" applyBorder="1" applyProtection="1"/>
    <xf numFmtId="37" fontId="11" fillId="0" borderId="130" xfId="0" applyNumberFormat="1" applyFont="1" applyBorder="1" applyProtection="1"/>
    <xf numFmtId="37" fontId="11" fillId="0" borderId="27" xfId="0" applyNumberFormat="1" applyFont="1" applyBorder="1" applyProtection="1"/>
    <xf numFmtId="37" fontId="11" fillId="0" borderId="104" xfId="0" applyNumberFormat="1" applyFont="1" applyFill="1" applyBorder="1" applyProtection="1"/>
    <xf numFmtId="37" fontId="11" fillId="0" borderId="105" xfId="0" applyNumberFormat="1" applyFont="1" applyFill="1" applyBorder="1" applyProtection="1"/>
    <xf numFmtId="37" fontId="11" fillId="0" borderId="132" xfId="0" applyNumberFormat="1" applyFont="1" applyFill="1" applyBorder="1" applyProtection="1"/>
    <xf numFmtId="37" fontId="11" fillId="0" borderId="127" xfId="0" applyNumberFormat="1" applyFont="1" applyFill="1" applyBorder="1" applyProtection="1"/>
    <xf numFmtId="37" fontId="11" fillId="0" borderId="98" xfId="0" applyNumberFormat="1" applyFont="1" applyFill="1" applyBorder="1" applyProtection="1"/>
    <xf numFmtId="37" fontId="11" fillId="0" borderId="81" xfId="0" applyNumberFormat="1" applyFont="1" applyFill="1" applyBorder="1" applyProtection="1"/>
    <xf numFmtId="37" fontId="11" fillId="0" borderId="80" xfId="0" applyNumberFormat="1" applyFont="1" applyFill="1" applyBorder="1" applyProtection="1"/>
    <xf numFmtId="37" fontId="11" fillId="0" borderId="123" xfId="0" applyNumberFormat="1" applyFont="1" applyFill="1" applyBorder="1" applyProtection="1"/>
    <xf numFmtId="37" fontId="11" fillId="0" borderId="26" xfId="0" applyNumberFormat="1" applyFont="1" applyBorder="1" applyProtection="1"/>
    <xf numFmtId="5" fontId="11" fillId="0" borderId="99" xfId="0" applyNumberFormat="1" applyFont="1" applyBorder="1" applyProtection="1"/>
    <xf numFmtId="37" fontId="11" fillId="0" borderId="101" xfId="0" applyNumberFormat="1" applyFont="1" applyFill="1" applyBorder="1" applyProtection="1"/>
    <xf numFmtId="37" fontId="11" fillId="0" borderId="83" xfId="0" applyNumberFormat="1" applyFont="1" applyFill="1" applyBorder="1" applyProtection="1"/>
    <xf numFmtId="37" fontId="11" fillId="0" borderId="82" xfId="0" applyNumberFormat="1" applyFont="1" applyFill="1" applyBorder="1" applyProtection="1"/>
    <xf numFmtId="37" fontId="11" fillId="0" borderId="130" xfId="0" applyNumberFormat="1" applyFont="1" applyFill="1" applyBorder="1" applyProtection="1"/>
    <xf numFmtId="37" fontId="11" fillId="0" borderId="99" xfId="0" applyNumberFormat="1" applyFont="1" applyFill="1" applyBorder="1" applyProtection="1"/>
    <xf numFmtId="37" fontId="11" fillId="0" borderId="26" xfId="0" applyNumberFormat="1" applyFont="1" applyFill="1" applyBorder="1" applyProtection="1"/>
    <xf numFmtId="37" fontId="11" fillId="0" borderId="134" xfId="0" applyNumberFormat="1" applyFont="1" applyFill="1" applyBorder="1" applyProtection="1"/>
    <xf numFmtId="0" fontId="11" fillId="0" borderId="110" xfId="0" applyFont="1" applyBorder="1" applyAlignment="1" applyProtection="1">
      <alignment horizontal="center"/>
    </xf>
    <xf numFmtId="0" fontId="11" fillId="0" borderId="111" xfId="0" applyFont="1" applyBorder="1" applyProtection="1"/>
    <xf numFmtId="0" fontId="11" fillId="0" borderId="113" xfId="0" applyFont="1" applyBorder="1" applyProtection="1"/>
    <xf numFmtId="37" fontId="11" fillId="0" borderId="113" xfId="0" applyNumberFormat="1" applyFont="1" applyBorder="1" applyProtection="1"/>
    <xf numFmtId="37" fontId="11" fillId="0" borderId="112" xfId="0" applyNumberFormat="1" applyFont="1" applyBorder="1" applyProtection="1"/>
    <xf numFmtId="37" fontId="11" fillId="0" borderId="110" xfId="0" applyNumberFormat="1" applyFont="1" applyBorder="1" applyProtection="1"/>
    <xf numFmtId="37" fontId="11" fillId="0" borderId="135" xfId="0" applyNumberFormat="1" applyFont="1" applyBorder="1" applyProtection="1"/>
    <xf numFmtId="37" fontId="11" fillId="0" borderId="136" xfId="0" applyNumberFormat="1" applyFont="1" applyBorder="1" applyProtection="1"/>
    <xf numFmtId="0" fontId="11" fillId="0" borderId="112" xfId="0" applyFont="1" applyBorder="1" applyAlignment="1" applyProtection="1">
      <alignment horizontal="center"/>
    </xf>
    <xf numFmtId="37" fontId="11" fillId="0" borderId="0" xfId="0" applyNumberFormat="1" applyFont="1" applyBorder="1" applyProtection="1"/>
    <xf numFmtId="0" fontId="0" fillId="0" borderId="0" xfId="0" applyBorder="1"/>
    <xf numFmtId="0" fontId="11" fillId="0" borderId="0" xfId="0" applyFont="1" applyBorder="1" applyAlignment="1" applyProtection="1">
      <alignment horizontal="right"/>
    </xf>
    <xf numFmtId="0" fontId="11" fillId="0" borderId="0" xfId="0" applyFont="1" applyBorder="1" applyAlignment="1" applyProtection="1">
      <alignment horizontal="centerContinuous"/>
    </xf>
    <xf numFmtId="0" fontId="11" fillId="0" borderId="0" xfId="0" applyFont="1" applyBorder="1"/>
    <xf numFmtId="0" fontId="11" fillId="0" borderId="3" xfId="0" applyFont="1" applyBorder="1" applyProtection="1"/>
    <xf numFmtId="0" fontId="11" fillId="0" borderId="24" xfId="0" applyFont="1" applyBorder="1" applyProtection="1"/>
    <xf numFmtId="0" fontId="11" fillId="0" borderId="22" xfId="0" applyFont="1" applyBorder="1" applyProtection="1"/>
    <xf numFmtId="0" fontId="11" fillId="0" borderId="21" xfId="0" applyFont="1" applyBorder="1" applyProtection="1"/>
    <xf numFmtId="0" fontId="11" fillId="0" borderId="11" xfId="0" applyFont="1" applyBorder="1" applyProtection="1"/>
    <xf numFmtId="0" fontId="11" fillId="0" borderId="41" xfId="0" applyFont="1" applyBorder="1" applyAlignment="1" applyProtection="1">
      <alignment horizontal="centerContinuous"/>
    </xf>
    <xf numFmtId="0" fontId="23" fillId="0" borderId="4" xfId="0" applyFont="1" applyBorder="1" applyProtection="1"/>
    <xf numFmtId="0" fontId="23" fillId="0" borderId="0" xfId="0" applyFont="1" applyProtection="1"/>
    <xf numFmtId="0" fontId="23" fillId="0" borderId="5" xfId="0" applyFont="1" applyBorder="1" applyProtection="1"/>
    <xf numFmtId="0" fontId="11" fillId="0" borderId="30" xfId="0" applyFont="1" applyBorder="1" applyAlignment="1" applyProtection="1">
      <alignment horizontal="center"/>
    </xf>
    <xf numFmtId="0" fontId="11" fillId="0" borderId="32" xfId="0" applyFont="1" applyBorder="1" applyProtection="1"/>
    <xf numFmtId="0" fontId="11" fillId="0" borderId="27" xfId="0" applyFont="1" applyBorder="1" applyProtection="1"/>
    <xf numFmtId="0" fontId="11" fillId="0" borderId="16" xfId="0" applyFont="1" applyBorder="1" applyAlignment="1" applyProtection="1">
      <alignment horizontal="center"/>
    </xf>
    <xf numFmtId="0" fontId="11" fillId="0" borderId="9" xfId="0" applyFont="1" applyBorder="1" applyAlignment="1" applyProtection="1">
      <alignment horizontal="center"/>
    </xf>
    <xf numFmtId="0" fontId="11" fillId="0" borderId="21" xfId="0" applyFont="1" applyBorder="1" applyAlignment="1" applyProtection="1">
      <alignment horizontal="center"/>
    </xf>
    <xf numFmtId="0" fontId="11" fillId="0" borderId="22" xfId="0" applyFont="1" applyBorder="1" applyAlignment="1" applyProtection="1">
      <alignment horizontal="center"/>
    </xf>
    <xf numFmtId="0" fontId="11" fillId="9" borderId="44" xfId="0" applyFont="1" applyFill="1" applyBorder="1" applyProtection="1"/>
    <xf numFmtId="0" fontId="11" fillId="9" borderId="42" xfId="0" applyFont="1" applyFill="1" applyBorder="1" applyProtection="1"/>
    <xf numFmtId="0" fontId="11" fillId="0" borderId="165" xfId="0" applyFont="1" applyBorder="1" applyProtection="1"/>
    <xf numFmtId="5" fontId="11" fillId="0" borderId="46" xfId="0" applyNumberFormat="1" applyFont="1" applyBorder="1" applyProtection="1"/>
    <xf numFmtId="5" fontId="11" fillId="0" borderId="43" xfId="0" applyNumberFormat="1" applyFont="1" applyBorder="1" applyProtection="1"/>
    <xf numFmtId="5" fontId="11" fillId="0" borderId="45" xfId="0" applyNumberFormat="1" applyFont="1" applyBorder="1" applyProtection="1"/>
    <xf numFmtId="0" fontId="11" fillId="0" borderId="166" xfId="0" applyFont="1" applyBorder="1" applyAlignment="1" applyProtection="1">
      <alignment horizontal="center"/>
    </xf>
    <xf numFmtId="37" fontId="11" fillId="0" borderId="43" xfId="0" applyNumberFormat="1" applyFont="1" applyBorder="1" applyProtection="1"/>
    <xf numFmtId="37" fontId="11" fillId="0" borderId="46" xfId="0" applyNumberFormat="1" applyFont="1" applyBorder="1" applyProtection="1"/>
    <xf numFmtId="0" fontId="11" fillId="0" borderId="166" xfId="0" applyFont="1" applyBorder="1" applyProtection="1"/>
    <xf numFmtId="37" fontId="11" fillId="9" borderId="32" xfId="0" applyNumberFormat="1" applyFont="1" applyFill="1" applyBorder="1" applyProtection="1"/>
    <xf numFmtId="37" fontId="11" fillId="9" borderId="31" xfId="0" applyNumberFormat="1" applyFont="1" applyFill="1" applyBorder="1" applyProtection="1"/>
    <xf numFmtId="37" fontId="11" fillId="9" borderId="21" xfId="0" applyNumberFormat="1" applyFont="1" applyFill="1" applyBorder="1" applyProtection="1"/>
    <xf numFmtId="37" fontId="11" fillId="9" borderId="10" xfId="0" applyNumberFormat="1" applyFont="1" applyFill="1" applyBorder="1" applyProtection="1"/>
    <xf numFmtId="0" fontId="11" fillId="0" borderId="0" xfId="0" applyFont="1" applyFill="1"/>
    <xf numFmtId="0" fontId="53" fillId="0" borderId="0" xfId="0" applyFont="1" applyFill="1"/>
    <xf numFmtId="37" fontId="11" fillId="9" borderId="44" xfId="0" applyNumberFormat="1" applyFont="1" applyFill="1" applyBorder="1" applyProtection="1"/>
    <xf numFmtId="37" fontId="11" fillId="9" borderId="42" xfId="0" applyNumberFormat="1" applyFont="1" applyFill="1" applyBorder="1" applyProtection="1"/>
    <xf numFmtId="37" fontId="11" fillId="0" borderId="50" xfId="0" applyNumberFormat="1" applyFont="1" applyBorder="1" applyProtection="1"/>
    <xf numFmtId="37" fontId="11" fillId="0" borderId="47" xfId="0" applyNumberFormat="1" applyFont="1" applyBorder="1" applyProtection="1"/>
    <xf numFmtId="37" fontId="11" fillId="0" borderId="49" xfId="0" applyNumberFormat="1" applyFont="1" applyBorder="1" applyProtection="1"/>
    <xf numFmtId="0" fontId="11" fillId="0" borderId="14" xfId="0" applyFont="1" applyBorder="1" applyProtection="1"/>
    <xf numFmtId="0" fontId="11" fillId="0" borderId="16" xfId="0" applyFont="1" applyBorder="1" applyProtection="1"/>
    <xf numFmtId="0" fontId="11" fillId="0" borderId="17" xfId="0" applyFont="1" applyBorder="1" applyProtection="1"/>
    <xf numFmtId="0" fontId="11" fillId="0" borderId="42" xfId="0" applyFont="1" applyBorder="1" applyProtection="1"/>
    <xf numFmtId="0" fontId="11" fillId="0" borderId="34" xfId="0" applyFont="1" applyBorder="1" applyProtection="1"/>
    <xf numFmtId="5" fontId="11" fillId="0" borderId="51" xfId="0" applyNumberFormat="1" applyFont="1" applyBorder="1" applyProtection="1"/>
    <xf numFmtId="5" fontId="11" fillId="0" borderId="44" xfId="0" applyNumberFormat="1" applyFont="1" applyBorder="1" applyProtection="1"/>
    <xf numFmtId="37" fontId="11" fillId="0" borderId="51" xfId="0" applyNumberFormat="1" applyFont="1" applyBorder="1" applyProtection="1"/>
    <xf numFmtId="37" fontId="11" fillId="0" borderId="44" xfId="0" applyNumberFormat="1" applyFont="1" applyBorder="1" applyProtection="1"/>
    <xf numFmtId="37" fontId="11" fillId="0" borderId="42" xfId="0" applyNumberFormat="1" applyFont="1" applyBorder="1" applyProtection="1"/>
    <xf numFmtId="0" fontId="11" fillId="0" borderId="46" xfId="0" applyFont="1" applyBorder="1" applyProtection="1"/>
    <xf numFmtId="0" fontId="11" fillId="0" borderId="0" xfId="0" applyFont="1" applyFill="1" applyBorder="1"/>
    <xf numFmtId="5" fontId="11" fillId="0" borderId="50" xfId="0" applyNumberFormat="1" applyFont="1" applyBorder="1" applyProtection="1"/>
    <xf numFmtId="5" fontId="11" fillId="0" borderId="52" xfId="0" applyNumberFormat="1" applyFont="1" applyBorder="1" applyProtection="1"/>
    <xf numFmtId="5" fontId="11" fillId="0" borderId="48" xfId="0" applyNumberFormat="1" applyFont="1" applyBorder="1" applyProtection="1"/>
    <xf numFmtId="0" fontId="11" fillId="0" borderId="53" xfId="0" applyFont="1" applyBorder="1" applyProtection="1"/>
    <xf numFmtId="0" fontId="11" fillId="0" borderId="0" xfId="0" applyFont="1" applyAlignment="1" applyProtection="1">
      <alignment horizontal="right"/>
    </xf>
    <xf numFmtId="0" fontId="11" fillId="0" borderId="25" xfId="0" applyFont="1" applyBorder="1" applyAlignment="1" applyProtection="1">
      <alignment horizontal="center"/>
    </xf>
    <xf numFmtId="0" fontId="14" fillId="0" borderId="0" xfId="0" applyFont="1" applyProtection="1"/>
    <xf numFmtId="5" fontId="11" fillId="0" borderId="16" xfId="0" applyNumberFormat="1" applyFont="1" applyBorder="1" applyProtection="1"/>
    <xf numFmtId="37" fontId="11" fillId="0" borderId="16" xfId="0" applyNumberFormat="1" applyFont="1" applyBorder="1" applyProtection="1"/>
    <xf numFmtId="0" fontId="7" fillId="4" borderId="38" xfId="0" applyFont="1" applyFill="1" applyBorder="1" applyProtection="1"/>
    <xf numFmtId="0" fontId="7" fillId="4" borderId="1" xfId="0" applyFont="1" applyFill="1" applyBorder="1" applyProtection="1"/>
    <xf numFmtId="164" fontId="11" fillId="0" borderId="10" xfId="0" applyNumberFormat="1" applyFont="1" applyBorder="1" applyAlignment="1" applyProtection="1">
      <alignment horizontal="center"/>
    </xf>
    <xf numFmtId="0" fontId="11" fillId="0" borderId="5" xfId="0" applyFont="1" applyBorder="1" applyAlignment="1" applyProtection="1">
      <alignment horizontal="centerContinuous"/>
    </xf>
    <xf numFmtId="37" fontId="11" fillId="0" borderId="37" xfId="0" applyNumberFormat="1" applyFont="1" applyBorder="1" applyProtection="1"/>
    <xf numFmtId="0" fontId="8" fillId="0" borderId="25" xfId="0" applyFont="1" applyBorder="1" applyProtection="1">
      <protection locked="0"/>
    </xf>
    <xf numFmtId="0" fontId="8" fillId="0" borderId="19" xfId="0" applyFont="1" applyBorder="1" applyProtection="1">
      <protection locked="0"/>
    </xf>
    <xf numFmtId="0" fontId="8" fillId="0" borderId="26" xfId="0" applyFont="1" applyBorder="1" applyProtection="1">
      <protection locked="0"/>
    </xf>
    <xf numFmtId="0" fontId="11" fillId="0" borderId="10" xfId="0" applyFont="1" applyBorder="1" applyAlignment="1" applyProtection="1">
      <alignment horizontal="centerContinuous"/>
    </xf>
    <xf numFmtId="0" fontId="11" fillId="9" borderId="21" xfId="0" applyFont="1" applyFill="1" applyBorder="1" applyProtection="1"/>
    <xf numFmtId="0" fontId="11" fillId="9" borderId="10" xfId="0" applyFont="1" applyFill="1" applyBorder="1" applyProtection="1"/>
    <xf numFmtId="37" fontId="11" fillId="0" borderId="32" xfId="0" applyNumberFormat="1" applyFont="1" applyBorder="1" applyProtection="1"/>
    <xf numFmtId="37" fontId="11" fillId="0" borderId="21" xfId="0" applyNumberFormat="1" applyFont="1" applyBorder="1" applyProtection="1"/>
    <xf numFmtId="37" fontId="11" fillId="0" borderId="0" xfId="0" applyNumberFormat="1" applyFont="1" applyProtection="1"/>
    <xf numFmtId="37" fontId="11" fillId="0" borderId="19" xfId="0" applyNumberFormat="1" applyFont="1" applyBorder="1" applyProtection="1"/>
    <xf numFmtId="5" fontId="11" fillId="0" borderId="38" xfId="0" applyNumberFormat="1" applyFont="1" applyBorder="1" applyProtection="1"/>
    <xf numFmtId="0" fontId="11" fillId="0" borderId="4" xfId="0" applyFont="1" applyBorder="1" applyAlignment="1" applyProtection="1">
      <alignment horizontal="centerContinuous"/>
    </xf>
    <xf numFmtId="37" fontId="11" fillId="0" borderId="5" xfId="0" applyNumberFormat="1" applyFont="1" applyBorder="1" applyProtection="1"/>
    <xf numFmtId="0" fontId="11" fillId="0" borderId="7" xfId="0" applyFont="1" applyBorder="1" applyProtection="1"/>
    <xf numFmtId="0" fontId="11" fillId="0" borderId="8" xfId="0" applyFont="1" applyBorder="1"/>
    <xf numFmtId="0" fontId="11" fillId="0" borderId="2" xfId="0" applyFont="1" applyBorder="1"/>
    <xf numFmtId="0" fontId="11" fillId="0" borderId="13" xfId="0" applyFont="1" applyBorder="1"/>
    <xf numFmtId="0" fontId="11" fillId="0" borderId="12" xfId="0" applyFont="1" applyBorder="1"/>
    <xf numFmtId="0" fontId="11" fillId="0" borderId="5" xfId="0" applyFont="1" applyBorder="1"/>
    <xf numFmtId="0" fontId="11" fillId="0" borderId="9" xfId="0" applyFont="1" applyBorder="1"/>
    <xf numFmtId="0" fontId="11" fillId="0" borderId="26" xfId="0" applyFont="1" applyBorder="1"/>
    <xf numFmtId="49" fontId="11" fillId="0" borderId="22" xfId="0" applyNumberFormat="1" applyFont="1" applyBorder="1" applyAlignment="1">
      <alignment horizontal="center"/>
    </xf>
    <xf numFmtId="0" fontId="11" fillId="0" borderId="41" xfId="0" applyFont="1" applyBorder="1" applyAlignment="1">
      <alignment horizontal="centerContinuous"/>
    </xf>
    <xf numFmtId="0" fontId="11" fillId="0" borderId="10" xfId="0" applyFont="1" applyBorder="1" applyAlignment="1">
      <alignment horizontal="centerContinuous"/>
    </xf>
    <xf numFmtId="0" fontId="11" fillId="0" borderId="42" xfId="0" applyFont="1" applyBorder="1" applyAlignment="1">
      <alignment horizontal="centerContinuous"/>
    </xf>
    <xf numFmtId="0" fontId="11" fillId="0" borderId="39" xfId="0" applyFont="1" applyBorder="1" applyAlignment="1">
      <alignment horizontal="centerContinuous"/>
    </xf>
    <xf numFmtId="0" fontId="11" fillId="0" borderId="4" xfId="0" applyFont="1" applyBorder="1"/>
    <xf numFmtId="0" fontId="11" fillId="0" borderId="33" xfId="0" applyFont="1" applyBorder="1"/>
    <xf numFmtId="0" fontId="11" fillId="0" borderId="32" xfId="0" applyFont="1" applyBorder="1"/>
    <xf numFmtId="0" fontId="11" fillId="0" borderId="28" xfId="0" applyFont="1" applyBorder="1" applyAlignment="1">
      <alignment horizontal="center"/>
    </xf>
    <xf numFmtId="0" fontId="11" fillId="0" borderId="31" xfId="0" applyFont="1" applyBorder="1"/>
    <xf numFmtId="0" fontId="11" fillId="0" borderId="34" xfId="0" applyFont="1" applyBorder="1" applyAlignment="1">
      <alignment horizontal="center"/>
    </xf>
    <xf numFmtId="0" fontId="11" fillId="0" borderId="18" xfId="0" applyFont="1" applyBorder="1" applyAlignment="1">
      <alignment horizontal="center"/>
    </xf>
    <xf numFmtId="0" fontId="11" fillId="0" borderId="19" xfId="0" applyFont="1" applyBorder="1" applyAlignment="1">
      <alignment horizontal="center"/>
    </xf>
    <xf numFmtId="0" fontId="11" fillId="0" borderId="15" xfId="0" applyFont="1" applyBorder="1" applyAlignment="1">
      <alignment horizontal="center"/>
    </xf>
    <xf numFmtId="0" fontId="11" fillId="0" borderId="16" xfId="0" applyFont="1" applyBorder="1" applyAlignment="1">
      <alignment horizontal="center"/>
    </xf>
    <xf numFmtId="0" fontId="11" fillId="0" borderId="19" xfId="0" applyFont="1" applyBorder="1"/>
    <xf numFmtId="0" fontId="11" fillId="0" borderId="20" xfId="0" applyFont="1" applyBorder="1"/>
    <xf numFmtId="0" fontId="11" fillId="0" borderId="17" xfId="0" applyFont="1" applyBorder="1" applyAlignment="1">
      <alignment horizontal="center"/>
    </xf>
    <xf numFmtId="0" fontId="11" fillId="0" borderId="22" xfId="0" applyFont="1" applyBorder="1" applyAlignment="1">
      <alignment horizontal="center"/>
    </xf>
    <xf numFmtId="0" fontId="11" fillId="0" borderId="46" xfId="0" applyFont="1" applyBorder="1"/>
    <xf numFmtId="5" fontId="8" fillId="0" borderId="46" xfId="0" applyNumberFormat="1" applyFont="1" applyBorder="1" applyProtection="1">
      <protection locked="0"/>
    </xf>
    <xf numFmtId="0" fontId="8" fillId="0" borderId="46" xfId="0" applyFont="1" applyBorder="1" applyProtection="1">
      <protection locked="0"/>
    </xf>
    <xf numFmtId="37" fontId="8" fillId="0" borderId="46" xfId="0" applyNumberFormat="1" applyFont="1" applyBorder="1" applyProtection="1">
      <protection locked="0"/>
    </xf>
    <xf numFmtId="0" fontId="11" fillId="0" borderId="17" xfId="0" applyFont="1" applyBorder="1"/>
    <xf numFmtId="37" fontId="8" fillId="0" borderId="17" xfId="0" applyNumberFormat="1" applyFont="1" applyBorder="1" applyProtection="1">
      <protection locked="0"/>
    </xf>
    <xf numFmtId="0" fontId="8" fillId="0" borderId="17" xfId="0" applyFont="1" applyBorder="1" applyProtection="1">
      <protection locked="0"/>
    </xf>
    <xf numFmtId="0" fontId="11" fillId="0" borderId="28" xfId="0" applyFont="1" applyBorder="1"/>
    <xf numFmtId="37" fontId="11" fillId="0" borderId="17" xfId="0" applyNumberFormat="1" applyFont="1" applyBorder="1" applyProtection="1"/>
    <xf numFmtId="0" fontId="11" fillId="0" borderId="6" xfId="0" applyFont="1" applyBorder="1"/>
    <xf numFmtId="0" fontId="11" fillId="0" borderId="24" xfId="0" applyFont="1" applyBorder="1"/>
    <xf numFmtId="0" fontId="11" fillId="0" borderId="15" xfId="0" applyFont="1" applyBorder="1"/>
    <xf numFmtId="0" fontId="11" fillId="0" borderId="21" xfId="0" applyFont="1" applyBorder="1"/>
    <xf numFmtId="49" fontId="11" fillId="0" borderId="21" xfId="0" applyNumberFormat="1" applyFont="1" applyBorder="1"/>
    <xf numFmtId="0" fontId="11" fillId="0" borderId="11" xfId="0" applyFont="1" applyBorder="1"/>
    <xf numFmtId="0" fontId="11" fillId="0" borderId="41" xfId="0" applyFont="1" applyBorder="1"/>
    <xf numFmtId="0" fontId="11" fillId="0" borderId="30" xfId="0" applyFont="1" applyBorder="1"/>
    <xf numFmtId="0" fontId="11" fillId="0" borderId="29" xfId="0" applyFont="1" applyBorder="1"/>
    <xf numFmtId="0" fontId="11" fillId="0" borderId="44" xfId="0" applyFont="1" applyBorder="1" applyAlignment="1">
      <alignment horizontal="centerContinuous"/>
    </xf>
    <xf numFmtId="0" fontId="11" fillId="0" borderId="45" xfId="0" applyFont="1" applyBorder="1" applyAlignment="1">
      <alignment horizontal="centerContinuous"/>
    </xf>
    <xf numFmtId="0" fontId="11" fillId="0" borderId="34" xfId="0" applyFont="1" applyBorder="1"/>
    <xf numFmtId="0" fontId="11" fillId="0" borderId="18" xfId="0" applyFont="1" applyBorder="1"/>
    <xf numFmtId="0" fontId="11" fillId="0" borderId="27" xfId="0" applyFont="1" applyBorder="1" applyAlignment="1">
      <alignment horizontal="center"/>
    </xf>
    <xf numFmtId="0" fontId="11" fillId="0" borderId="33" xfId="0" applyFont="1" applyBorder="1" applyAlignment="1">
      <alignment horizontal="center"/>
    </xf>
    <xf numFmtId="0" fontId="11" fillId="0" borderId="16" xfId="0" applyFont="1" applyBorder="1"/>
    <xf numFmtId="0" fontId="11" fillId="0" borderId="26" xfId="0" applyFont="1" applyBorder="1" applyAlignment="1">
      <alignment horizontal="center"/>
    </xf>
    <xf numFmtId="0" fontId="11" fillId="0" borderId="20" xfId="0" applyFont="1" applyBorder="1" applyAlignment="1">
      <alignment horizontal="center"/>
    </xf>
    <xf numFmtId="0" fontId="11" fillId="0" borderId="22" xfId="0" applyFont="1" applyBorder="1"/>
    <xf numFmtId="0" fontId="11" fillId="0" borderId="43" xfId="0" applyFont="1" applyBorder="1" applyAlignment="1">
      <alignment horizontal="center"/>
    </xf>
    <xf numFmtId="0" fontId="11" fillId="0" borderId="51" xfId="0" applyFont="1" applyBorder="1" applyAlignment="1">
      <alignment horizontal="center"/>
    </xf>
    <xf numFmtId="37" fontId="11" fillId="0" borderId="15" xfId="0" applyNumberFormat="1" applyFont="1" applyBorder="1"/>
    <xf numFmtId="37" fontId="11" fillId="0" borderId="25" xfId="0" applyNumberFormat="1" applyFont="1" applyBorder="1"/>
    <xf numFmtId="37" fontId="11" fillId="0" borderId="16" xfId="0" applyNumberFormat="1" applyFont="1" applyBorder="1"/>
    <xf numFmtId="37" fontId="11" fillId="0" borderId="18" xfId="0" applyNumberFormat="1" applyFont="1" applyBorder="1"/>
    <xf numFmtId="37" fontId="11" fillId="0" borderId="45" xfId="0" applyNumberFormat="1" applyFont="1" applyBorder="1"/>
    <xf numFmtId="37" fontId="11" fillId="0" borderId="51" xfId="0" applyNumberFormat="1" applyFont="1" applyBorder="1"/>
    <xf numFmtId="37" fontId="11" fillId="0" borderId="43" xfId="0" applyNumberFormat="1" applyFont="1" applyBorder="1"/>
    <xf numFmtId="37" fontId="11" fillId="0" borderId="46" xfId="0" applyNumberFormat="1" applyFont="1" applyBorder="1"/>
    <xf numFmtId="37" fontId="11" fillId="0" borderId="28" xfId="0" applyNumberFormat="1" applyFont="1" applyBorder="1"/>
    <xf numFmtId="37" fontId="11" fillId="0" borderId="27" xfId="0" applyNumberFormat="1" applyFont="1" applyBorder="1"/>
    <xf numFmtId="37" fontId="11" fillId="0" borderId="34" xfId="0" applyNumberFormat="1" applyFont="1" applyBorder="1"/>
    <xf numFmtId="37" fontId="11" fillId="0" borderId="33" xfId="0" applyNumberFormat="1" applyFont="1" applyBorder="1"/>
    <xf numFmtId="37" fontId="11" fillId="0" borderId="17" xfId="0" applyNumberFormat="1" applyFont="1" applyBorder="1"/>
    <xf numFmtId="37" fontId="11" fillId="0" borderId="26" xfId="0" applyNumberFormat="1" applyFont="1" applyBorder="1"/>
    <xf numFmtId="37" fontId="11" fillId="0" borderId="22" xfId="0" applyNumberFormat="1" applyFont="1" applyBorder="1"/>
    <xf numFmtId="37" fontId="11" fillId="0" borderId="20" xfId="0" applyNumberFormat="1" applyFont="1" applyBorder="1"/>
    <xf numFmtId="37" fontId="11" fillId="0" borderId="15" xfId="0" applyNumberFormat="1" applyFont="1" applyBorder="1" applyProtection="1"/>
    <xf numFmtId="37" fontId="11" fillId="0" borderId="25" xfId="0" applyNumberFormat="1" applyFont="1" applyBorder="1" applyProtection="1"/>
    <xf numFmtId="37" fontId="11" fillId="0" borderId="18" xfId="0" applyNumberFormat="1" applyFont="1" applyBorder="1" applyProtection="1"/>
    <xf numFmtId="37" fontId="11" fillId="21" borderId="32" xfId="0" applyNumberFormat="1" applyFont="1" applyFill="1" applyBorder="1"/>
    <xf numFmtId="37" fontId="11" fillId="21" borderId="31" xfId="0" applyNumberFormat="1" applyFont="1" applyFill="1" applyBorder="1"/>
    <xf numFmtId="37" fontId="11" fillId="21" borderId="29" xfId="0" applyNumberFormat="1" applyFont="1" applyFill="1" applyBorder="1"/>
    <xf numFmtId="37" fontId="11" fillId="21" borderId="30" xfId="0" applyNumberFormat="1" applyFont="1" applyFill="1" applyBorder="1"/>
    <xf numFmtId="37" fontId="11" fillId="21" borderId="27" xfId="0" applyNumberFormat="1" applyFont="1" applyFill="1" applyBorder="1"/>
    <xf numFmtId="0" fontId="11" fillId="0" borderId="47" xfId="0" applyFont="1" applyBorder="1" applyAlignment="1">
      <alignment horizontal="center"/>
    </xf>
    <xf numFmtId="0" fontId="11" fillId="0" borderId="50" xfId="0" applyFont="1" applyBorder="1"/>
    <xf numFmtId="37" fontId="11" fillId="0" borderId="52" xfId="0" applyNumberFormat="1" applyFont="1" applyBorder="1" applyProtection="1"/>
    <xf numFmtId="0" fontId="11" fillId="0" borderId="52" xfId="0" applyFont="1" applyBorder="1" applyAlignment="1">
      <alignment horizontal="center"/>
    </xf>
    <xf numFmtId="0" fontId="11" fillId="0" borderId="14" xfId="0" applyFont="1" applyBorder="1"/>
    <xf numFmtId="0" fontId="11" fillId="0" borderId="21" xfId="0" applyFont="1" applyBorder="1" applyAlignment="1">
      <alignment horizontal="centerContinuous"/>
    </xf>
    <xf numFmtId="0" fontId="11" fillId="0" borderId="26" xfId="0" applyFont="1" applyBorder="1" applyAlignment="1">
      <alignment horizontal="centerContinuous"/>
    </xf>
    <xf numFmtId="0" fontId="11" fillId="0" borderId="5" xfId="0" applyFont="1" applyBorder="1" applyAlignment="1">
      <alignment horizontal="center"/>
    </xf>
    <xf numFmtId="0" fontId="11" fillId="0" borderId="4" xfId="0" applyFont="1" applyBorder="1" applyAlignment="1">
      <alignment horizontal="center"/>
    </xf>
    <xf numFmtId="0" fontId="11" fillId="0" borderId="9" xfId="0" applyFont="1" applyBorder="1" applyAlignment="1">
      <alignment horizontal="center"/>
    </xf>
    <xf numFmtId="0" fontId="23" fillId="0" borderId="21" xfId="0" applyFont="1" applyBorder="1" applyAlignment="1">
      <alignment horizontal="center"/>
    </xf>
    <xf numFmtId="0" fontId="11" fillId="0" borderId="21" xfId="0" applyFont="1" applyBorder="1" applyAlignment="1">
      <alignment horizontal="center"/>
    </xf>
    <xf numFmtId="0" fontId="11" fillId="0" borderId="11" xfId="0" applyFont="1" applyBorder="1" applyAlignment="1">
      <alignment horizontal="center"/>
    </xf>
    <xf numFmtId="5" fontId="11" fillId="0" borderId="19" xfId="0" applyNumberFormat="1" applyFont="1" applyBorder="1" applyProtection="1"/>
    <xf numFmtId="5" fontId="11" fillId="0" borderId="15" xfId="0" applyNumberFormat="1" applyFont="1" applyBorder="1" applyProtection="1"/>
    <xf numFmtId="5" fontId="11" fillId="0" borderId="5" xfId="0" applyNumberFormat="1" applyFont="1" applyBorder="1" applyProtection="1"/>
    <xf numFmtId="37" fontId="11" fillId="0" borderId="11" xfId="0" applyNumberFormat="1" applyFont="1" applyBorder="1" applyProtection="1"/>
    <xf numFmtId="5" fontId="11" fillId="0" borderId="21" xfId="0" applyNumberFormat="1" applyFont="1" applyBorder="1" applyProtection="1"/>
    <xf numFmtId="0" fontId="11" fillId="5" borderId="17" xfId="0" applyFont="1" applyFill="1" applyBorder="1"/>
    <xf numFmtId="5" fontId="11" fillId="0" borderId="11" xfId="0" applyNumberFormat="1" applyFont="1" applyBorder="1" applyProtection="1"/>
    <xf numFmtId="0" fontId="23" fillId="0" borderId="19" xfId="0" applyFont="1" applyBorder="1" applyAlignment="1">
      <alignment horizontal="center"/>
    </xf>
    <xf numFmtId="0" fontId="11" fillId="0" borderId="38" xfId="0" applyFont="1" applyBorder="1" applyAlignment="1">
      <alignment horizontal="center"/>
    </xf>
    <xf numFmtId="0" fontId="11" fillId="5" borderId="38" xfId="0" applyFont="1" applyFill="1" applyBorder="1"/>
    <xf numFmtId="5" fontId="11" fillId="0" borderId="35" xfId="0" applyNumberFormat="1" applyFont="1" applyBorder="1" applyProtection="1"/>
    <xf numFmtId="5" fontId="11" fillId="0" borderId="7" xfId="0" applyNumberFormat="1" applyFont="1" applyBorder="1" applyProtection="1"/>
    <xf numFmtId="0" fontId="11" fillId="0" borderId="0" xfId="0" applyFont="1" applyAlignment="1">
      <alignment horizontal="right"/>
    </xf>
    <xf numFmtId="0" fontId="11" fillId="0" borderId="82" xfId="0" applyFont="1" applyBorder="1" applyAlignment="1" applyProtection="1">
      <alignment horizontal="centerContinuous" wrapText="1"/>
    </xf>
    <xf numFmtId="0" fontId="11" fillId="0" borderId="90" xfId="0" applyFont="1" applyBorder="1" applyAlignment="1" applyProtection="1">
      <alignment horizontal="center"/>
    </xf>
    <xf numFmtId="0" fontId="59" fillId="0" borderId="92" xfId="0" applyFont="1" applyBorder="1"/>
    <xf numFmtId="0" fontId="11" fillId="0" borderId="79" xfId="0" applyFont="1" applyBorder="1" applyAlignment="1" applyProtection="1">
      <alignment horizontal="center"/>
    </xf>
    <xf numFmtId="0" fontId="59" fillId="0" borderId="0" xfId="0" applyFont="1" applyAlignment="1">
      <alignment horizontal="center"/>
    </xf>
    <xf numFmtId="0" fontId="59" fillId="0" borderId="97" xfId="0" applyFont="1" applyBorder="1" applyAlignment="1">
      <alignment horizontal="center"/>
    </xf>
    <xf numFmtId="0" fontId="11" fillId="0" borderId="99" xfId="0" applyFont="1" applyBorder="1" applyAlignment="1" applyProtection="1">
      <alignment horizontal="right"/>
    </xf>
    <xf numFmtId="0" fontId="11" fillId="0" borderId="110" xfId="0" applyFont="1" applyBorder="1" applyAlignment="1" applyProtection="1">
      <alignment horizontal="right"/>
    </xf>
    <xf numFmtId="0" fontId="11" fillId="0" borderId="21" xfId="0" applyFont="1" applyBorder="1" applyAlignment="1" applyProtection="1">
      <alignment horizontal="centerContinuous"/>
    </xf>
    <xf numFmtId="0" fontId="11" fillId="0" borderId="44" xfId="0" applyFont="1" applyBorder="1" applyAlignment="1" applyProtection="1">
      <alignment horizontal="centerContinuous"/>
    </xf>
    <xf numFmtId="0" fontId="11" fillId="0" borderId="34" xfId="0" applyFont="1" applyBorder="1" applyAlignment="1" applyProtection="1">
      <alignment horizontal="center"/>
    </xf>
    <xf numFmtId="37" fontId="8" fillId="0" borderId="19" xfId="0" applyNumberFormat="1" applyFont="1" applyBorder="1" applyProtection="1">
      <protection locked="0"/>
    </xf>
    <xf numFmtId="0" fontId="8" fillId="0" borderId="15" xfId="0" applyFont="1" applyBorder="1" applyProtection="1">
      <protection locked="0"/>
    </xf>
    <xf numFmtId="37" fontId="8" fillId="0" borderId="32" xfId="0" applyNumberFormat="1" applyFont="1" applyBorder="1" applyProtection="1">
      <protection locked="0"/>
    </xf>
    <xf numFmtId="0" fontId="11" fillId="0" borderId="28" xfId="0" applyFont="1" applyBorder="1" applyProtection="1"/>
    <xf numFmtId="0" fontId="11" fillId="0" borderId="6" xfId="0" applyFont="1" applyBorder="1" applyAlignment="1" applyProtection="1">
      <alignment horizontal="center"/>
    </xf>
    <xf numFmtId="0" fontId="11" fillId="0" borderId="50" xfId="0" applyFont="1" applyBorder="1" applyProtection="1"/>
    <xf numFmtId="37" fontId="11" fillId="0" borderId="0" xfId="0" applyNumberFormat="1" applyFont="1" applyAlignment="1" applyProtection="1">
      <alignment horizontal="center"/>
    </xf>
    <xf numFmtId="37" fontId="11" fillId="0" borderId="15" xfId="0" applyNumberFormat="1" applyFont="1" applyBorder="1" applyAlignment="1" applyProtection="1">
      <alignment horizontal="center"/>
    </xf>
    <xf numFmtId="0" fontId="11" fillId="0" borderId="23" xfId="0" applyFont="1" applyBorder="1" applyAlignment="1" applyProtection="1">
      <alignment horizontal="center"/>
    </xf>
    <xf numFmtId="0" fontId="11" fillId="0" borderId="18" xfId="0" applyFont="1" applyBorder="1" applyAlignment="1" applyProtection="1">
      <alignment horizontal="center"/>
    </xf>
    <xf numFmtId="37" fontId="11" fillId="0" borderId="22" xfId="0" applyNumberFormat="1" applyFont="1" applyBorder="1" applyProtection="1"/>
    <xf numFmtId="0" fontId="11" fillId="0" borderId="20" xfId="0" applyFont="1" applyBorder="1" applyAlignment="1" applyProtection="1">
      <alignment horizontal="center"/>
    </xf>
    <xf numFmtId="0" fontId="11" fillId="0" borderId="16" xfId="0" applyFont="1" applyBorder="1" applyAlignment="1">
      <alignment horizontal="centerContinuous"/>
    </xf>
    <xf numFmtId="0" fontId="11" fillId="0" borderId="19" xfId="0" applyFont="1" applyBorder="1" applyAlignment="1">
      <alignment horizontal="centerContinuous"/>
    </xf>
    <xf numFmtId="5" fontId="11" fillId="4" borderId="19" xfId="0" applyNumberFormat="1" applyFont="1" applyFill="1" applyBorder="1" applyProtection="1"/>
    <xf numFmtId="5" fontId="11" fillId="4" borderId="16" xfId="0" applyNumberFormat="1" applyFont="1" applyFill="1" applyBorder="1" applyProtection="1"/>
    <xf numFmtId="37" fontId="11" fillId="4" borderId="19" xfId="0" applyNumberFormat="1" applyFont="1" applyFill="1" applyBorder="1" applyProtection="1"/>
    <xf numFmtId="37" fontId="11" fillId="4" borderId="16" xfId="0" applyNumberFormat="1" applyFont="1" applyFill="1" applyBorder="1" applyProtection="1"/>
    <xf numFmtId="0" fontId="11" fillId="0" borderId="54" xfId="0" applyFont="1" applyBorder="1" applyAlignment="1">
      <alignment horizontal="center"/>
    </xf>
    <xf numFmtId="0" fontId="11" fillId="0" borderId="48" xfId="0" applyFont="1" applyBorder="1"/>
    <xf numFmtId="0" fontId="11" fillId="19" borderId="48" xfId="0" applyFont="1" applyFill="1" applyBorder="1"/>
    <xf numFmtId="0" fontId="12" fillId="0" borderId="0" xfId="0" applyFont="1" applyAlignment="1">
      <alignment horizontal="centerContinuous"/>
    </xf>
    <xf numFmtId="164" fontId="11" fillId="0" borderId="1" xfId="0" applyNumberFormat="1" applyFont="1" applyBorder="1" applyAlignment="1" applyProtection="1">
      <alignment horizontal="center"/>
    </xf>
    <xf numFmtId="0" fontId="11" fillId="0" borderId="8" xfId="0" applyFont="1" applyBorder="1" applyAlignment="1">
      <alignment horizontal="centerContinuous"/>
    </xf>
    <xf numFmtId="0" fontId="11" fillId="0" borderId="2" xfId="0" applyFont="1" applyBorder="1" applyAlignment="1">
      <alignment horizontal="centerContinuous"/>
    </xf>
    <xf numFmtId="0" fontId="11" fillId="0" borderId="3" xfId="0" applyFont="1" applyBorder="1" applyAlignment="1">
      <alignment horizontal="centerContinuous"/>
    </xf>
    <xf numFmtId="0" fontId="11" fillId="0" borderId="4" xfId="0" applyFont="1" applyBorder="1" applyAlignment="1">
      <alignment horizontal="centerContinuous"/>
    </xf>
    <xf numFmtId="0" fontId="11" fillId="0" borderId="5" xfId="0" applyFont="1" applyBorder="1" applyAlignment="1">
      <alignment horizontal="centerContinuous"/>
    </xf>
    <xf numFmtId="0" fontId="11" fillId="0" borderId="30" xfId="0" applyFont="1" applyBorder="1" applyAlignment="1">
      <alignment horizontal="center"/>
    </xf>
    <xf numFmtId="0" fontId="11" fillId="0" borderId="32" xfId="0" applyFont="1" applyBorder="1" applyAlignment="1">
      <alignment horizontal="center"/>
    </xf>
    <xf numFmtId="0" fontId="11" fillId="0" borderId="34" xfId="0" applyFont="1" applyBorder="1" applyAlignment="1">
      <alignment horizontal="centerContinuous"/>
    </xf>
    <xf numFmtId="0" fontId="11" fillId="4" borderId="19" xfId="0" applyFont="1" applyFill="1" applyBorder="1"/>
    <xf numFmtId="0" fontId="11" fillId="0" borderId="30" xfId="0" applyFont="1" applyBorder="1" applyAlignment="1">
      <alignment horizontal="centerContinuous"/>
    </xf>
    <xf numFmtId="0" fontId="11" fillId="0" borderId="31" xfId="0" applyFont="1" applyBorder="1" applyAlignment="1">
      <alignment horizontal="centerContinuous"/>
    </xf>
    <xf numFmtId="0" fontId="11" fillId="0" borderId="29" xfId="0" applyFont="1" applyBorder="1" applyAlignment="1">
      <alignment horizontal="centerContinuous"/>
    </xf>
    <xf numFmtId="0" fontId="11" fillId="0" borderId="48" xfId="0" applyFont="1" applyBorder="1" applyAlignment="1">
      <alignment horizontal="left"/>
    </xf>
    <xf numFmtId="0" fontId="11" fillId="11" borderId="48" xfId="0" applyFont="1" applyFill="1" applyBorder="1"/>
    <xf numFmtId="0" fontId="11" fillId="0" borderId="0" xfId="0" applyFont="1" applyAlignment="1"/>
    <xf numFmtId="37" fontId="7" fillId="22" borderId="44" xfId="0" applyNumberFormat="1" applyFont="1" applyFill="1" applyBorder="1" applyProtection="1"/>
    <xf numFmtId="0" fontId="0" fillId="0" borderId="22" xfId="0" applyBorder="1" applyProtection="1"/>
    <xf numFmtId="164" fontId="0" fillId="0" borderId="17" xfId="0" applyNumberFormat="1" applyBorder="1" applyAlignment="1" applyProtection="1">
      <alignment horizontal="center"/>
    </xf>
    <xf numFmtId="0" fontId="11" fillId="0" borderId="9" xfId="0" applyFont="1" applyBorder="1" applyAlignment="1" applyProtection="1">
      <alignment horizontal="centerContinuous"/>
    </xf>
    <xf numFmtId="0" fontId="11" fillId="0" borderId="18" xfId="0" applyFont="1" applyBorder="1" applyProtection="1"/>
    <xf numFmtId="0" fontId="11" fillId="0" borderId="25" xfId="0" applyFont="1" applyBorder="1" applyAlignment="1" applyProtection="1">
      <alignment horizontal="centerContinuous"/>
    </xf>
    <xf numFmtId="0" fontId="11" fillId="0" borderId="26" xfId="0" applyFont="1" applyBorder="1" applyAlignment="1" applyProtection="1">
      <alignment horizontal="centerContinuous"/>
    </xf>
    <xf numFmtId="0" fontId="11" fillId="11" borderId="32" xfId="0" applyFont="1" applyFill="1" applyBorder="1" applyProtection="1"/>
    <xf numFmtId="0" fontId="11" fillId="11" borderId="44" xfId="0" applyFont="1" applyFill="1" applyBorder="1" applyProtection="1"/>
    <xf numFmtId="0" fontId="11" fillId="11" borderId="21" xfId="0" applyFont="1" applyFill="1" applyBorder="1" applyProtection="1"/>
    <xf numFmtId="0" fontId="11" fillId="11" borderId="19" xfId="0" applyFont="1" applyFill="1" applyBorder="1" applyProtection="1"/>
    <xf numFmtId="0" fontId="0" fillId="0" borderId="21" xfId="0" applyBorder="1" applyProtection="1"/>
    <xf numFmtId="37" fontId="11" fillId="11" borderId="32" xfId="0" applyNumberFormat="1" applyFont="1" applyFill="1" applyBorder="1" applyProtection="1"/>
    <xf numFmtId="37" fontId="11" fillId="11" borderId="21" xfId="0" applyNumberFormat="1" applyFont="1" applyFill="1" applyBorder="1" applyProtection="1"/>
    <xf numFmtId="37" fontId="11" fillId="11" borderId="44" xfId="0" applyNumberFormat="1" applyFont="1" applyFill="1" applyBorder="1" applyProtection="1"/>
    <xf numFmtId="0" fontId="11" fillId="0" borderId="10" xfId="0" applyFont="1" applyBorder="1" applyAlignment="1" applyProtection="1">
      <alignment horizontal="left"/>
    </xf>
    <xf numFmtId="0" fontId="11" fillId="0" borderId="167" xfId="0" applyFont="1" applyBorder="1" applyAlignment="1" applyProtection="1">
      <alignment horizontal="centerContinuous"/>
    </xf>
    <xf numFmtId="37" fontId="11" fillId="0" borderId="0" xfId="0" applyNumberFormat="1" applyFont="1" applyFill="1" applyBorder="1" applyProtection="1"/>
    <xf numFmtId="37" fontId="11" fillId="11" borderId="19" xfId="0" applyNumberFormat="1" applyFont="1" applyFill="1" applyBorder="1" applyProtection="1"/>
    <xf numFmtId="0" fontId="52" fillId="0" borderId="0" xfId="0" applyFont="1" applyFill="1" applyProtection="1"/>
    <xf numFmtId="0" fontId="0" fillId="0" borderId="0" xfId="0" applyProtection="1"/>
    <xf numFmtId="0" fontId="0" fillId="0" borderId="0" xfId="0" applyAlignment="1" applyProtection="1">
      <alignment horizontal="centerContinuous"/>
    </xf>
    <xf numFmtId="0" fontId="0" fillId="0" borderId="25" xfId="0" applyBorder="1" applyProtection="1"/>
    <xf numFmtId="0" fontId="0" fillId="0" borderId="26" xfId="0" applyBorder="1" applyProtection="1"/>
    <xf numFmtId="0" fontId="0" fillId="0" borderId="10" xfId="0" applyBorder="1" applyProtection="1"/>
    <xf numFmtId="0" fontId="11" fillId="0" borderId="30" xfId="0" applyFont="1" applyBorder="1" applyAlignment="1" applyProtection="1">
      <alignment horizontal="centerContinuous"/>
    </xf>
    <xf numFmtId="0" fontId="11" fillId="0" borderId="31" xfId="0" applyFont="1" applyBorder="1" applyAlignment="1" applyProtection="1">
      <alignment horizontal="centerContinuous"/>
    </xf>
    <xf numFmtId="0" fontId="0" fillId="0" borderId="31" xfId="0" applyBorder="1" applyAlignment="1" applyProtection="1">
      <alignment horizontal="centerContinuous"/>
    </xf>
    <xf numFmtId="0" fontId="0" fillId="0" borderId="0" xfId="0" applyBorder="1" applyAlignment="1" applyProtection="1">
      <alignment horizontal="centerContinuous"/>
    </xf>
    <xf numFmtId="0" fontId="0" fillId="0" borderId="10" xfId="0" applyBorder="1" applyAlignment="1" applyProtection="1">
      <alignment horizontal="centerContinuous"/>
    </xf>
    <xf numFmtId="0" fontId="0" fillId="0" borderId="4" xfId="0" applyBorder="1" applyProtection="1"/>
    <xf numFmtId="0" fontId="11" fillId="0" borderId="45" xfId="0" applyFont="1" applyBorder="1" applyAlignment="1" applyProtection="1">
      <alignment horizontal="centerContinuous"/>
    </xf>
    <xf numFmtId="0" fontId="11" fillId="0" borderId="176" xfId="0" applyFont="1" applyBorder="1" applyAlignment="1" applyProtection="1">
      <alignment horizontal="center"/>
    </xf>
    <xf numFmtId="0" fontId="11" fillId="0" borderId="169" xfId="0" applyFont="1" applyBorder="1" applyAlignment="1" applyProtection="1">
      <alignment horizontal="center"/>
    </xf>
    <xf numFmtId="5" fontId="11" fillId="0" borderId="10" xfId="0" applyNumberFormat="1" applyFont="1" applyBorder="1" applyProtection="1"/>
    <xf numFmtId="37" fontId="11" fillId="0" borderId="10" xfId="0" applyNumberFormat="1" applyFont="1" applyBorder="1" applyProtection="1"/>
    <xf numFmtId="0" fontId="11" fillId="0" borderId="36" xfId="0" applyFont="1" applyBorder="1" applyAlignment="1" applyProtection="1">
      <alignment horizontal="center"/>
    </xf>
    <xf numFmtId="37" fontId="11" fillId="0" borderId="36" xfId="0" applyNumberFormat="1" applyFont="1" applyBorder="1" applyProtection="1"/>
    <xf numFmtId="5" fontId="11" fillId="0" borderId="36" xfId="0" applyNumberFormat="1" applyFont="1" applyBorder="1" applyProtection="1"/>
    <xf numFmtId="0" fontId="11" fillId="0" borderId="37" xfId="0" applyFont="1" applyBorder="1" applyAlignment="1" applyProtection="1">
      <alignment horizontal="center"/>
    </xf>
    <xf numFmtId="0" fontId="10" fillId="0" borderId="0" xfId="0" applyFont="1" applyAlignment="1" applyProtection="1">
      <alignment horizontal="centerContinuous"/>
    </xf>
    <xf numFmtId="0" fontId="47" fillId="0" borderId="0" xfId="0" applyFont="1" applyProtection="1"/>
    <xf numFmtId="164" fontId="0" fillId="0" borderId="10" xfId="0" applyNumberFormat="1" applyBorder="1" applyAlignment="1" applyProtection="1">
      <alignment horizontal="center"/>
    </xf>
    <xf numFmtId="0" fontId="0" fillId="0" borderId="8" xfId="0" applyBorder="1" applyProtection="1"/>
    <xf numFmtId="0" fontId="0" fillId="0" borderId="2" xfId="0" applyBorder="1" applyProtection="1"/>
    <xf numFmtId="0" fontId="0" fillId="0" borderId="11" xfId="0" applyBorder="1" applyProtection="1"/>
    <xf numFmtId="0" fontId="11" fillId="10" borderId="36" xfId="0" applyFont="1" applyFill="1" applyBorder="1" applyProtection="1"/>
    <xf numFmtId="0" fontId="11" fillId="10" borderId="1" xfId="0" applyFont="1" applyFill="1" applyBorder="1" applyProtection="1"/>
    <xf numFmtId="0" fontId="11" fillId="18" borderId="0" xfId="0" applyFont="1" applyFill="1" applyBorder="1" applyProtection="1"/>
    <xf numFmtId="5" fontId="11" fillId="0" borderId="0" xfId="0" applyNumberFormat="1" applyFont="1" applyBorder="1" applyProtection="1"/>
    <xf numFmtId="0" fontId="11" fillId="0" borderId="24" xfId="0" applyFont="1" applyBorder="1" applyAlignment="1" applyProtection="1">
      <alignment horizontal="center"/>
    </xf>
    <xf numFmtId="0" fontId="11" fillId="0" borderId="188" xfId="0" applyFont="1" applyBorder="1" applyProtection="1"/>
    <xf numFmtId="0" fontId="11" fillId="0" borderId="187" xfId="0" applyFont="1" applyBorder="1" applyProtection="1"/>
    <xf numFmtId="0" fontId="0" fillId="0" borderId="189" xfId="0" applyBorder="1" applyProtection="1"/>
    <xf numFmtId="0" fontId="0" fillId="0" borderId="174" xfId="0" applyBorder="1" applyProtection="1"/>
    <xf numFmtId="0" fontId="0" fillId="0" borderId="19" xfId="0" applyBorder="1" applyProtection="1"/>
    <xf numFmtId="164" fontId="0" fillId="0" borderId="21" xfId="0" applyNumberFormat="1" applyBorder="1" applyAlignment="1" applyProtection="1">
      <alignment horizontal="center"/>
    </xf>
    <xf numFmtId="0" fontId="0" fillId="0" borderId="186" xfId="0" applyBorder="1" applyProtection="1"/>
    <xf numFmtId="0" fontId="11" fillId="0" borderId="190" xfId="0" applyFont="1" applyBorder="1" applyProtection="1"/>
    <xf numFmtId="0" fontId="17" fillId="0" borderId="4" xfId="0" applyFont="1" applyBorder="1" applyAlignment="1" applyProtection="1">
      <alignment horizontal="center"/>
    </xf>
    <xf numFmtId="0" fontId="17" fillId="0" borderId="0" xfId="0" applyFont="1" applyProtection="1"/>
    <xf numFmtId="0" fontId="17" fillId="0" borderId="174" xfId="0" applyFont="1" applyBorder="1" applyProtection="1"/>
    <xf numFmtId="0" fontId="17" fillId="0" borderId="5" xfId="0" applyFont="1" applyBorder="1" applyProtection="1"/>
    <xf numFmtId="0" fontId="17" fillId="0" borderId="4" xfId="0" applyFont="1" applyBorder="1" applyProtection="1"/>
    <xf numFmtId="0" fontId="11" fillId="0" borderId="174" xfId="0" applyFont="1" applyBorder="1"/>
    <xf numFmtId="0" fontId="17" fillId="0" borderId="11" xfId="0" applyFont="1" applyBorder="1" applyProtection="1"/>
    <xf numFmtId="0" fontId="23" fillId="0" borderId="33" xfId="0" applyFont="1" applyBorder="1" applyProtection="1"/>
    <xf numFmtId="0" fontId="23" fillId="0" borderId="27" xfId="0" applyFont="1" applyBorder="1" applyAlignment="1" applyProtection="1">
      <alignment horizontal="center"/>
    </xf>
    <xf numFmtId="0" fontId="23" fillId="0" borderId="27" xfId="0" applyFont="1" applyBorder="1" applyAlignment="1" applyProtection="1">
      <alignment horizontal="centerContinuous"/>
    </xf>
    <xf numFmtId="0" fontId="23" fillId="0" borderId="191" xfId="0" applyFont="1" applyBorder="1" applyProtection="1"/>
    <xf numFmtId="0" fontId="23" fillId="0" borderId="31" xfId="0" applyFont="1" applyBorder="1" applyAlignment="1" applyProtection="1">
      <alignment horizontal="centerContinuous"/>
    </xf>
    <xf numFmtId="0" fontId="23" fillId="0" borderId="25" xfId="0" applyFont="1" applyBorder="1" applyAlignment="1" applyProtection="1">
      <alignment horizontal="centerContinuous"/>
    </xf>
    <xf numFmtId="0" fontId="23" fillId="0" borderId="18" xfId="0" applyFont="1" applyBorder="1" applyProtection="1"/>
    <xf numFmtId="0" fontId="23" fillId="0" borderId="25" xfId="0" applyFont="1" applyBorder="1" applyAlignment="1" applyProtection="1">
      <alignment horizontal="center"/>
    </xf>
    <xf numFmtId="0" fontId="23" fillId="0" borderId="174" xfId="0" applyFont="1" applyBorder="1" applyAlignment="1" applyProtection="1">
      <alignment horizontal="center"/>
    </xf>
    <xf numFmtId="0" fontId="23" fillId="0" borderId="5" xfId="0" applyFont="1" applyBorder="1" applyAlignment="1" applyProtection="1">
      <alignment horizontal="center"/>
    </xf>
    <xf numFmtId="0" fontId="23" fillId="0" borderId="18" xfId="0" applyFont="1" applyBorder="1" applyAlignment="1" applyProtection="1">
      <alignment horizontal="center"/>
    </xf>
    <xf numFmtId="0" fontId="23" fillId="0" borderId="20" xfId="0" applyFont="1" applyBorder="1" applyAlignment="1" applyProtection="1">
      <alignment horizontal="center"/>
    </xf>
    <xf numFmtId="0" fontId="23" fillId="0" borderId="26" xfId="0" applyFont="1" applyBorder="1" applyAlignment="1" applyProtection="1">
      <alignment horizontal="center"/>
    </xf>
    <xf numFmtId="0" fontId="23" fillId="0" borderId="190" xfId="0" applyFont="1" applyBorder="1" applyAlignment="1" applyProtection="1">
      <alignment horizontal="center"/>
    </xf>
    <xf numFmtId="0" fontId="23" fillId="0" borderId="11" xfId="0" applyFont="1" applyBorder="1" applyAlignment="1" applyProtection="1">
      <alignment horizontal="center"/>
    </xf>
    <xf numFmtId="0" fontId="11" fillId="0" borderId="190" xfId="0" applyFont="1" applyBorder="1" applyAlignment="1" applyProtection="1">
      <alignment horizontal="center"/>
    </xf>
    <xf numFmtId="0" fontId="11" fillId="10" borderId="26" xfId="0" applyFont="1" applyFill="1" applyBorder="1" applyProtection="1"/>
    <xf numFmtId="0" fontId="11" fillId="10" borderId="190" xfId="0" applyFont="1" applyFill="1" applyBorder="1" applyProtection="1"/>
    <xf numFmtId="0" fontId="11" fillId="0" borderId="191" xfId="0" applyFont="1" applyBorder="1" applyAlignment="1" applyProtection="1">
      <alignment horizontal="centerContinuous"/>
    </xf>
    <xf numFmtId="0" fontId="11" fillId="0" borderId="29" xfId="0" applyFont="1" applyBorder="1" applyAlignment="1" applyProtection="1">
      <alignment horizontal="centerContinuous"/>
    </xf>
    <xf numFmtId="0" fontId="11" fillId="0" borderId="174" xfId="0" applyFont="1" applyBorder="1" applyAlignment="1" applyProtection="1">
      <alignment horizontal="centerContinuous"/>
    </xf>
    <xf numFmtId="0" fontId="11" fillId="0" borderId="6" xfId="0" applyFont="1" applyBorder="1" applyAlignment="1" applyProtection="1">
      <alignment horizontal="centerContinuous"/>
    </xf>
    <xf numFmtId="0" fontId="11" fillId="0" borderId="1" xfId="0" applyFont="1" applyBorder="1" applyAlignment="1" applyProtection="1">
      <alignment horizontal="centerContinuous"/>
    </xf>
    <xf numFmtId="0" fontId="11" fillId="0" borderId="192" xfId="0" applyFont="1" applyBorder="1" applyAlignment="1" applyProtection="1">
      <alignment horizontal="centerContinuous"/>
    </xf>
    <xf numFmtId="0" fontId="11" fillId="0" borderId="7" xfId="0" applyFont="1" applyBorder="1" applyAlignment="1" applyProtection="1">
      <alignment horizontal="centerContinuous"/>
    </xf>
    <xf numFmtId="37" fontId="11" fillId="0" borderId="0" xfId="0" applyNumberFormat="1" applyFont="1" applyAlignment="1" applyProtection="1">
      <alignment horizontal="centerContinuous"/>
    </xf>
    <xf numFmtId="0" fontId="16" fillId="0" borderId="0" xfId="0" applyFont="1" applyAlignment="1" applyProtection="1">
      <alignment horizontal="centerContinuous"/>
    </xf>
    <xf numFmtId="37" fontId="11" fillId="0" borderId="2" xfId="0" applyNumberFormat="1" applyFont="1" applyBorder="1" applyProtection="1"/>
    <xf numFmtId="37" fontId="11" fillId="0" borderId="8" xfId="0" applyNumberFormat="1" applyFont="1" applyBorder="1" applyProtection="1"/>
    <xf numFmtId="0" fontId="0" fillId="0" borderId="5" xfId="0" applyBorder="1" applyAlignment="1" applyProtection="1">
      <alignment horizontal="centerContinuous"/>
    </xf>
    <xf numFmtId="0" fontId="11" fillId="0" borderId="33" xfId="0" applyFont="1" applyBorder="1" applyProtection="1"/>
    <xf numFmtId="0" fontId="11" fillId="0" borderId="27" xfId="0" applyFont="1" applyBorder="1" applyAlignment="1" applyProtection="1">
      <alignment horizontal="centerContinuous"/>
    </xf>
    <xf numFmtId="0" fontId="11" fillId="10" borderId="7" xfId="0" applyFont="1" applyFill="1" applyBorder="1" applyProtection="1"/>
    <xf numFmtId="0" fontId="11" fillId="10" borderId="6" xfId="0" applyFont="1" applyFill="1" applyBorder="1" applyProtection="1"/>
    <xf numFmtId="0" fontId="59" fillId="0" borderId="89" xfId="0" applyFont="1" applyBorder="1" applyAlignment="1">
      <alignment horizontal="center"/>
    </xf>
    <xf numFmtId="0" fontId="11" fillId="23" borderId="113" xfId="0" applyFont="1" applyFill="1" applyBorder="1" applyProtection="1"/>
    <xf numFmtId="0" fontId="23" fillId="0" borderId="4" xfId="0" applyFont="1" applyBorder="1" applyAlignment="1" applyProtection="1">
      <alignment horizontal="center"/>
    </xf>
    <xf numFmtId="0" fontId="23" fillId="0" borderId="0" xfId="0" applyFont="1" applyAlignment="1" applyProtection="1">
      <alignment horizontal="left"/>
    </xf>
    <xf numFmtId="49" fontId="23" fillId="0" borderId="4" xfId="0" applyNumberFormat="1" applyFont="1" applyBorder="1" applyAlignment="1" applyProtection="1">
      <alignment horizontal="center"/>
    </xf>
    <xf numFmtId="0" fontId="23" fillId="0" borderId="27" xfId="0" applyFont="1" applyBorder="1" applyProtection="1"/>
    <xf numFmtId="0" fontId="23" fillId="0" borderId="31" xfId="0" applyFont="1" applyBorder="1" applyProtection="1"/>
    <xf numFmtId="0" fontId="23" fillId="0" borderId="29" xfId="0" applyFont="1" applyBorder="1" applyProtection="1"/>
    <xf numFmtId="0" fontId="23" fillId="0" borderId="25" xfId="0" applyFont="1" applyBorder="1" applyProtection="1"/>
    <xf numFmtId="0" fontId="23" fillId="0" borderId="0" xfId="0" applyFont="1" applyAlignment="1" applyProtection="1">
      <alignment horizontal="centerContinuous"/>
    </xf>
    <xf numFmtId="0" fontId="23" fillId="0" borderId="5" xfId="0" applyFont="1" applyBorder="1" applyAlignment="1" applyProtection="1">
      <alignment horizontal="centerContinuous"/>
    </xf>
    <xf numFmtId="0" fontId="23" fillId="0" borderId="10" xfId="0" applyFont="1" applyBorder="1" applyProtection="1"/>
    <xf numFmtId="0" fontId="23" fillId="0" borderId="26" xfId="0" applyFont="1" applyBorder="1" applyProtection="1"/>
    <xf numFmtId="0" fontId="23" fillId="0" borderId="11" xfId="0" applyFont="1" applyBorder="1" applyProtection="1"/>
    <xf numFmtId="0" fontId="23" fillId="0" borderId="0" xfId="0" applyFont="1" applyAlignment="1" applyProtection="1">
      <alignment horizontal="center"/>
    </xf>
    <xf numFmtId="0" fontId="23" fillId="0" borderId="16" xfId="0" applyFont="1" applyBorder="1" applyAlignment="1" applyProtection="1">
      <alignment horizontal="center"/>
    </xf>
    <xf numFmtId="0" fontId="23" fillId="0" borderId="16" xfId="0" applyFont="1" applyBorder="1" applyAlignment="1" applyProtection="1">
      <alignment horizontal="centerContinuous"/>
    </xf>
    <xf numFmtId="0" fontId="23" fillId="0" borderId="10" xfId="0" applyFont="1" applyBorder="1" applyAlignment="1" applyProtection="1">
      <alignment horizontal="center"/>
    </xf>
    <xf numFmtId="0" fontId="23" fillId="0" borderId="166" xfId="0" applyFont="1" applyBorder="1" applyAlignment="1" applyProtection="1">
      <alignment horizontal="center"/>
    </xf>
    <xf numFmtId="0" fontId="14" fillId="0" borderId="26" xfId="0" applyFont="1" applyBorder="1" applyProtection="1"/>
    <xf numFmtId="0" fontId="0" fillId="0" borderId="30" xfId="0" applyBorder="1" applyProtection="1"/>
    <xf numFmtId="0" fontId="0" fillId="0" borderId="31" xfId="0" applyBorder="1" applyProtection="1"/>
    <xf numFmtId="0" fontId="0" fillId="0" borderId="29" xfId="0" applyBorder="1" applyProtection="1"/>
    <xf numFmtId="0" fontId="0" fillId="0" borderId="5" xfId="0" applyBorder="1" applyProtection="1"/>
    <xf numFmtId="0" fontId="0" fillId="0" borderId="6" xfId="0" applyBorder="1" applyProtection="1"/>
    <xf numFmtId="0" fontId="0" fillId="0" borderId="1" xfId="0" applyBorder="1" applyProtection="1"/>
    <xf numFmtId="0" fontId="0" fillId="0" borderId="7" xfId="0" applyBorder="1" applyProtection="1"/>
    <xf numFmtId="0" fontId="11" fillId="0" borderId="16" xfId="0" applyFont="1" applyBorder="1" applyAlignment="1" applyProtection="1">
      <alignment horizontal="centerContinuous"/>
    </xf>
    <xf numFmtId="5" fontId="11" fillId="0" borderId="57" xfId="0" applyNumberFormat="1" applyFont="1" applyBorder="1" applyProtection="1"/>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3" xfId="0" applyBorder="1" applyAlignment="1" applyProtection="1">
      <alignment horizontal="centerContinuous"/>
    </xf>
    <xf numFmtId="0" fontId="0" fillId="0" borderId="4" xfId="0" applyBorder="1" applyAlignment="1" applyProtection="1">
      <alignment horizontal="center"/>
    </xf>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3" xfId="0" applyBorder="1" applyAlignment="1" applyProtection="1">
      <alignment horizontal="center"/>
    </xf>
    <xf numFmtId="0" fontId="0" fillId="0" borderId="55" xfId="0" applyBorder="1" applyAlignment="1" applyProtection="1">
      <alignment horizontal="center"/>
    </xf>
    <xf numFmtId="0" fontId="0" fillId="0" borderId="5" xfId="0" applyBorder="1" applyAlignment="1" applyProtection="1">
      <alignment horizontal="center"/>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50" fillId="0" borderId="0" xfId="0" applyFont="1" applyProtection="1">
      <protection locked="0"/>
    </xf>
    <xf numFmtId="0" fontId="50" fillId="0" borderId="55" xfId="0" applyFont="1" applyBorder="1" applyProtection="1">
      <protection locked="0"/>
    </xf>
    <xf numFmtId="0" fontId="50" fillId="0" borderId="6" xfId="0" applyFont="1" applyBorder="1" applyProtection="1">
      <protection locked="0"/>
    </xf>
    <xf numFmtId="0" fontId="50" fillId="0" borderId="1" xfId="0" applyFont="1" applyBorder="1" applyProtection="1">
      <protection locked="0"/>
    </xf>
    <xf numFmtId="0" fontId="20" fillId="0" borderId="6" xfId="0" applyFont="1" applyBorder="1" applyAlignment="1" applyProtection="1">
      <alignment horizontal="centerContinuous"/>
    </xf>
    <xf numFmtId="0" fontId="20" fillId="0" borderId="1" xfId="0" applyFont="1" applyBorder="1" applyAlignment="1" applyProtection="1">
      <alignment horizontal="centerContinuous"/>
    </xf>
    <xf numFmtId="0" fontId="20" fillId="0" borderId="4" xfId="0" applyFont="1" applyBorder="1" applyAlignment="1" applyProtection="1">
      <alignment horizontal="centerContinuous"/>
    </xf>
    <xf numFmtId="0" fontId="20" fillId="0" borderId="0" xfId="0" applyFont="1" applyAlignment="1" applyProtection="1">
      <alignment horizontal="centerContinuous"/>
    </xf>
    <xf numFmtId="0" fontId="0" fillId="0" borderId="2" xfId="0" applyBorder="1" applyAlignment="1" applyProtection="1">
      <alignment horizontal="center"/>
    </xf>
    <xf numFmtId="0" fontId="27" fillId="0" borderId="0" xfId="0" applyFont="1" applyAlignment="1" applyProtection="1">
      <alignment horizontal="center"/>
    </xf>
    <xf numFmtId="0" fontId="0" fillId="0" borderId="68" xfId="0" applyBorder="1" applyAlignment="1" applyProtection="1">
      <alignment horizontal="center"/>
    </xf>
    <xf numFmtId="0" fontId="0" fillId="0" borderId="10" xfId="0" applyBorder="1" applyAlignment="1" applyProtection="1">
      <alignment horizontal="center"/>
    </xf>
    <xf numFmtId="0" fontId="0" fillId="9" borderId="4" xfId="0" applyFill="1" applyBorder="1" applyProtection="1"/>
    <xf numFmtId="0" fontId="0" fillId="9" borderId="2" xfId="0" applyFill="1" applyBorder="1" applyProtection="1"/>
    <xf numFmtId="0" fontId="0" fillId="9" borderId="3" xfId="0" applyFill="1" applyBorder="1" applyProtection="1"/>
    <xf numFmtId="0" fontId="0" fillId="9" borderId="6" xfId="0" applyFill="1" applyBorder="1" applyProtection="1"/>
    <xf numFmtId="0" fontId="0" fillId="9" borderId="0" xfId="0" applyFill="1" applyProtection="1"/>
    <xf numFmtId="0" fontId="0" fillId="9" borderId="5" xfId="0" applyFill="1" applyBorder="1" applyProtection="1"/>
    <xf numFmtId="37" fontId="50" fillId="0" borderId="11" xfId="0" applyNumberFormat="1" applyFont="1" applyBorder="1" applyProtection="1">
      <protection locked="0"/>
    </xf>
    <xf numFmtId="37" fontId="0" fillId="0" borderId="11" xfId="0" applyNumberFormat="1" applyBorder="1" applyProtection="1"/>
    <xf numFmtId="0" fontId="0" fillId="9" borderId="59" xfId="0" applyFill="1" applyBorder="1" applyProtection="1"/>
    <xf numFmtId="0" fontId="0" fillId="9" borderId="7" xfId="0" applyFill="1" applyBorder="1" applyProtection="1"/>
    <xf numFmtId="37" fontId="0" fillId="9" borderId="2" xfId="0" applyNumberFormat="1" applyFill="1" applyBorder="1" applyProtection="1"/>
    <xf numFmtId="37" fontId="0" fillId="9" borderId="3" xfId="0" applyNumberFormat="1" applyFill="1" applyBorder="1" applyProtection="1"/>
    <xf numFmtId="0" fontId="0" fillId="9" borderId="1" xfId="0" applyFill="1" applyBorder="1" applyProtection="1"/>
    <xf numFmtId="37" fontId="0" fillId="0" borderId="7" xfId="0" applyNumberFormat="1" applyBorder="1" applyProtection="1"/>
    <xf numFmtId="0" fontId="0" fillId="0" borderId="0" xfId="0"/>
    <xf numFmtId="0" fontId="11" fillId="0" borderId="0" xfId="0" applyFont="1" applyAlignment="1" applyProtection="1">
      <alignment horizontal="center"/>
    </xf>
    <xf numFmtId="0" fontId="0" fillId="0" borderId="0" xfId="0"/>
    <xf numFmtId="167" fontId="0" fillId="0" borderId="0" xfId="0" applyNumberFormat="1" applyBorder="1" applyProtection="1"/>
    <xf numFmtId="0" fontId="23" fillId="0" borderId="10" xfId="0" applyFont="1" applyBorder="1" applyAlignment="1" applyProtection="1">
      <alignment horizontal="left"/>
    </xf>
    <xf numFmtId="0" fontId="11" fillId="0" borderId="0" xfId="0" applyFont="1" applyAlignment="1" applyProtection="1">
      <alignment horizontal="center"/>
    </xf>
    <xf numFmtId="0" fontId="11" fillId="0" borderId="193" xfId="0" applyFont="1" applyBorder="1" applyAlignment="1" applyProtection="1">
      <alignment horizontal="centerContinuous"/>
    </xf>
    <xf numFmtId="0" fontId="7" fillId="0" borderId="4" xfId="0" applyFont="1" applyFill="1" applyBorder="1" applyProtection="1"/>
    <xf numFmtId="0" fontId="11" fillId="0" borderId="30" xfId="0" applyFont="1" applyFill="1" applyBorder="1" applyProtection="1"/>
    <xf numFmtId="0" fontId="0" fillId="0" borderId="5" xfId="0" applyBorder="1" applyAlignment="1"/>
    <xf numFmtId="0" fontId="0" fillId="0" borderId="0" xfId="0" applyAlignment="1"/>
    <xf numFmtId="0" fontId="11" fillId="0" borderId="0" xfId="0" applyFont="1" applyAlignment="1">
      <alignment horizontal="left"/>
    </xf>
    <xf numFmtId="0" fontId="11" fillId="0" borderId="4" xfId="0" applyFont="1" applyBorder="1" applyAlignment="1" applyProtection="1">
      <alignment horizontal="left"/>
    </xf>
    <xf numFmtId="0" fontId="11" fillId="0" borderId="41" xfId="0" applyFont="1" applyBorder="1" applyAlignment="1" applyProtection="1">
      <alignment horizontal="center"/>
    </xf>
    <xf numFmtId="0" fontId="0" fillId="0" borderId="5" xfId="0" applyBorder="1" applyAlignment="1"/>
    <xf numFmtId="0" fontId="0" fillId="0" borderId="0" xfId="0" applyAlignment="1"/>
    <xf numFmtId="0" fontId="11" fillId="0" borderId="0" xfId="0" applyFont="1" applyAlignment="1" applyProtection="1">
      <alignment horizontal="center"/>
    </xf>
    <xf numFmtId="0" fontId="11" fillId="0" borderId="0" xfId="0" applyFont="1" applyAlignment="1">
      <alignment vertical="top"/>
    </xf>
    <xf numFmtId="0" fontId="0" fillId="0" borderId="0" xfId="0" applyAlignment="1">
      <alignment vertical="top"/>
    </xf>
    <xf numFmtId="0" fontId="0" fillId="0" borderId="5" xfId="0" applyBorder="1" applyAlignment="1">
      <alignment vertical="top"/>
    </xf>
    <xf numFmtId="0" fontId="0" fillId="0" borderId="0" xfId="0" applyBorder="1" applyAlignment="1">
      <alignment vertical="top"/>
    </xf>
    <xf numFmtId="0" fontId="11" fillId="0" borderId="0" xfId="0" applyFont="1" applyBorder="1" applyAlignment="1">
      <alignment vertical="top"/>
    </xf>
    <xf numFmtId="0" fontId="11" fillId="0" borderId="5" xfId="0" applyFont="1" applyBorder="1" applyAlignment="1">
      <alignment vertical="top"/>
    </xf>
    <xf numFmtId="0" fontId="11" fillId="0" borderId="8" xfId="0" applyFont="1" applyFill="1" applyBorder="1" applyProtection="1"/>
    <xf numFmtId="0" fontId="11" fillId="0" borderId="2" xfId="0" applyFont="1" applyFill="1" applyBorder="1" applyProtection="1"/>
    <xf numFmtId="0" fontId="11" fillId="0" borderId="24" xfId="0" applyFont="1" applyFill="1" applyBorder="1" applyProtection="1"/>
    <xf numFmtId="0" fontId="11" fillId="0" borderId="13" xfId="0" applyFont="1" applyFill="1" applyBorder="1" applyProtection="1"/>
    <xf numFmtId="0" fontId="11" fillId="0" borderId="14" xfId="0" applyFont="1" applyFill="1" applyBorder="1" applyProtection="1"/>
    <xf numFmtId="0" fontId="11" fillId="0" borderId="4" xfId="0" applyFont="1" applyFill="1" applyBorder="1" applyProtection="1"/>
    <xf numFmtId="0" fontId="11" fillId="0" borderId="0" xfId="0" applyFont="1" applyFill="1" applyProtection="1"/>
    <xf numFmtId="0" fontId="11" fillId="0" borderId="19" xfId="0" applyFont="1" applyFill="1" applyBorder="1" applyProtection="1"/>
    <xf numFmtId="0" fontId="11" fillId="0" borderId="15" xfId="0" applyFont="1" applyFill="1" applyBorder="1" applyProtection="1"/>
    <xf numFmtId="0" fontId="11" fillId="0" borderId="16" xfId="0" applyFont="1" applyFill="1" applyBorder="1" applyProtection="1"/>
    <xf numFmtId="0" fontId="11" fillId="0" borderId="9" xfId="0" applyFont="1" applyFill="1" applyBorder="1" applyProtection="1"/>
    <xf numFmtId="0" fontId="11" fillId="0" borderId="10" xfId="0" applyFont="1" applyFill="1" applyBorder="1" applyProtection="1"/>
    <xf numFmtId="0" fontId="11" fillId="0" borderId="21" xfId="0" applyFont="1" applyFill="1" applyBorder="1" applyProtection="1"/>
    <xf numFmtId="164" fontId="11" fillId="0" borderId="17" xfId="0" applyNumberFormat="1" applyFont="1" applyFill="1" applyBorder="1" applyAlignment="1" applyProtection="1">
      <alignment horizontal="center"/>
    </xf>
    <xf numFmtId="0" fontId="11" fillId="0" borderId="22" xfId="0" applyFont="1" applyFill="1" applyBorder="1" applyProtection="1"/>
    <xf numFmtId="0" fontId="11" fillId="24" borderId="26" xfId="0" applyFont="1" applyFill="1" applyBorder="1" applyProtection="1"/>
    <xf numFmtId="0" fontId="11" fillId="24" borderId="10" xfId="0" applyFont="1" applyFill="1" applyBorder="1" applyProtection="1"/>
    <xf numFmtId="0" fontId="11" fillId="24" borderId="21" xfId="0" applyFont="1" applyFill="1" applyBorder="1" applyProtection="1"/>
    <xf numFmtId="0" fontId="11" fillId="24" borderId="22" xfId="0" applyFont="1" applyFill="1" applyBorder="1" applyProtection="1"/>
    <xf numFmtId="0" fontId="11" fillId="0" borderId="194" xfId="0" applyFont="1" applyBorder="1" applyAlignment="1" applyProtection="1">
      <alignment horizontal="centerContinuous"/>
    </xf>
    <xf numFmtId="0" fontId="0" fillId="0" borderId="0" xfId="0" applyFill="1" applyProtection="1"/>
    <xf numFmtId="0" fontId="11" fillId="0" borderId="124" xfId="0" applyFont="1" applyBorder="1" applyAlignment="1" applyProtection="1">
      <alignment horizontal="center"/>
    </xf>
    <xf numFmtId="0" fontId="11" fillId="0" borderId="5" xfId="0" applyFont="1" applyFill="1" applyBorder="1" applyProtection="1"/>
    <xf numFmtId="0" fontId="11" fillId="0" borderId="11" xfId="0" applyFont="1" applyFill="1" applyBorder="1" applyProtection="1"/>
    <xf numFmtId="0" fontId="54" fillId="0" borderId="0" xfId="0" applyFont="1" applyFill="1" applyAlignment="1" applyProtection="1"/>
    <xf numFmtId="0" fontId="54" fillId="0" borderId="5" xfId="0" applyFont="1" applyFill="1" applyBorder="1" applyAlignment="1" applyProtection="1"/>
    <xf numFmtId="0" fontId="7" fillId="0" borderId="0" xfId="0" applyFont="1" applyFill="1" applyAlignment="1" applyProtection="1">
      <alignment horizontal="centerContinuous"/>
    </xf>
    <xf numFmtId="0" fontId="7" fillId="0" borderId="0" xfId="0" applyFont="1" applyBorder="1" applyAlignment="1" applyProtection="1">
      <alignment vertical="top"/>
    </xf>
    <xf numFmtId="0" fontId="7" fillId="0" borderId="5" xfId="0" applyFont="1" applyBorder="1" applyAlignment="1" applyProtection="1">
      <alignment vertical="top"/>
    </xf>
    <xf numFmtId="49" fontId="11" fillId="0" borderId="15" xfId="0" applyNumberFormat="1" applyFont="1" applyFill="1" applyBorder="1" applyAlignment="1" applyProtection="1">
      <alignment horizontal="center"/>
    </xf>
    <xf numFmtId="0" fontId="0" fillId="0" borderId="0" xfId="0"/>
    <xf numFmtId="0" fontId="58" fillId="0" borderId="21" xfId="0" applyFont="1" applyBorder="1" applyAlignment="1">
      <alignment horizontal="center" wrapText="1"/>
    </xf>
    <xf numFmtId="0" fontId="7" fillId="0" borderId="0" xfId="0" applyFont="1" applyBorder="1" applyAlignment="1" applyProtection="1"/>
    <xf numFmtId="0" fontId="11" fillId="0" borderId="156" xfId="0" applyFont="1" applyBorder="1" applyAlignment="1" applyProtection="1">
      <alignment horizontal="center"/>
    </xf>
    <xf numFmtId="0" fontId="23" fillId="0" borderId="4" xfId="0" applyFont="1" applyFill="1" applyBorder="1" applyProtection="1"/>
    <xf numFmtId="0" fontId="17" fillId="0" borderId="19" xfId="0" applyFont="1" applyBorder="1" applyAlignment="1" applyProtection="1">
      <alignment horizontal="left"/>
    </xf>
    <xf numFmtId="37" fontId="0" fillId="0" borderId="41" xfId="0" applyNumberFormat="1" applyBorder="1" applyProtection="1"/>
    <xf numFmtId="37" fontId="11" fillId="0" borderId="0" xfId="0" applyNumberFormat="1" applyFont="1"/>
    <xf numFmtId="5" fontId="11" fillId="0" borderId="0" xfId="0" applyNumberFormat="1" applyFont="1"/>
    <xf numFmtId="0" fontId="11" fillId="0" borderId="0" xfId="0" applyFont="1" applyAlignment="1" applyProtection="1">
      <alignment horizontal="left"/>
    </xf>
    <xf numFmtId="0" fontId="11" fillId="0" borderId="0" xfId="0" applyFont="1" applyAlignment="1" applyProtection="1">
      <alignment horizontal="center"/>
    </xf>
    <xf numFmtId="0" fontId="12" fillId="0" borderId="0" xfId="0" applyFont="1" applyAlignment="1" applyProtection="1">
      <alignment horizontal="center"/>
    </xf>
    <xf numFmtId="0" fontId="7" fillId="0" borderId="0" xfId="0" applyFont="1" applyFill="1" applyBorder="1" applyAlignment="1">
      <alignment horizontal="left"/>
    </xf>
    <xf numFmtId="37" fontId="11" fillId="0" borderId="0" xfId="0" applyNumberFormat="1" applyFont="1" applyFill="1" applyProtection="1"/>
    <xf numFmtId="0" fontId="12" fillId="0" borderId="0" xfId="0" applyFont="1" applyFill="1" applyProtection="1"/>
    <xf numFmtId="0" fontId="7" fillId="0" borderId="0" xfId="0" applyFont="1" applyFill="1" applyBorder="1" applyAlignment="1" applyProtection="1">
      <alignment horizontal="left"/>
    </xf>
    <xf numFmtId="37" fontId="11" fillId="0" borderId="0" xfId="0" applyNumberFormat="1" applyFont="1" applyFill="1"/>
    <xf numFmtId="165" fontId="11" fillId="0" borderId="15" xfId="0" applyNumberFormat="1" applyFont="1" applyFill="1" applyBorder="1" applyAlignment="1" applyProtection="1">
      <alignment horizontal="center"/>
    </xf>
    <xf numFmtId="165" fontId="11" fillId="0" borderId="4" xfId="0" applyNumberFormat="1" applyFont="1" applyFill="1" applyBorder="1" applyAlignment="1" applyProtection="1">
      <alignment horizontal="center"/>
    </xf>
    <xf numFmtId="0" fontId="11" fillId="0" borderId="25" xfId="0" applyFont="1" applyFill="1" applyBorder="1" applyProtection="1"/>
    <xf numFmtId="0" fontId="11" fillId="0" borderId="0" xfId="0" applyFont="1" applyFill="1" applyAlignment="1" applyProtection="1">
      <alignment horizontal="center"/>
    </xf>
    <xf numFmtId="0" fontId="11" fillId="0" borderId="4" xfId="0" applyFont="1" applyFill="1" applyBorder="1" applyAlignment="1" applyProtection="1">
      <alignment horizontal="left"/>
    </xf>
    <xf numFmtId="0" fontId="11" fillId="0" borderId="30" xfId="0" applyFont="1" applyFill="1" applyBorder="1" applyProtection="1"/>
    <xf numFmtId="0" fontId="11" fillId="0" borderId="4" xfId="0" applyFont="1" applyFill="1" applyBorder="1" applyAlignment="1" applyProtection="1">
      <alignment horizontal="center"/>
    </xf>
    <xf numFmtId="165" fontId="11" fillId="0" borderId="6" xfId="0" applyNumberFormat="1" applyFont="1" applyFill="1" applyBorder="1" applyAlignment="1" applyProtection="1">
      <alignment horizontal="center"/>
    </xf>
    <xf numFmtId="0" fontId="11" fillId="0" borderId="0" xfId="0" applyFont="1" applyFill="1" applyAlignment="1" applyProtection="1">
      <alignment horizontal="centerContinuous"/>
    </xf>
    <xf numFmtId="165" fontId="11" fillId="0" borderId="0" xfId="0" applyNumberFormat="1" applyFont="1" applyFill="1" applyAlignment="1" applyProtection="1">
      <alignment horizontal="center"/>
    </xf>
    <xf numFmtId="0" fontId="14" fillId="0" borderId="5" xfId="0" applyFont="1" applyFill="1" applyBorder="1" applyProtection="1"/>
    <xf numFmtId="0" fontId="11" fillId="0" borderId="5" xfId="0" applyFont="1" applyFill="1" applyBorder="1" applyAlignment="1" applyProtection="1">
      <alignment horizontal="center"/>
    </xf>
    <xf numFmtId="0" fontId="11" fillId="0" borderId="9" xfId="0" applyFont="1" applyFill="1" applyBorder="1" applyAlignment="1" applyProtection="1">
      <alignment horizontal="centerContinuous"/>
    </xf>
    <xf numFmtId="0" fontId="11" fillId="0" borderId="4" xfId="0" applyFont="1" applyFill="1" applyBorder="1" applyAlignment="1" applyProtection="1">
      <alignment horizontal="centerContinuous"/>
    </xf>
    <xf numFmtId="0" fontId="7" fillId="0" borderId="21" xfId="0" applyFont="1" applyFill="1" applyBorder="1" applyAlignment="1">
      <alignment horizontal="center" wrapText="1"/>
    </xf>
    <xf numFmtId="0" fontId="7" fillId="0" borderId="20" xfId="0" applyFont="1" applyFill="1" applyBorder="1" applyProtection="1"/>
    <xf numFmtId="0" fontId="7" fillId="0" borderId="21" xfId="0" applyFont="1" applyFill="1" applyBorder="1" applyAlignment="1" applyProtection="1">
      <alignment horizontal="center"/>
    </xf>
    <xf numFmtId="37" fontId="7" fillId="0" borderId="17" xfId="0" applyNumberFormat="1" applyFont="1" applyFill="1" applyBorder="1" applyProtection="1"/>
    <xf numFmtId="0" fontId="7" fillId="0" borderId="21" xfId="0" applyFont="1" applyFill="1" applyBorder="1" applyProtection="1"/>
    <xf numFmtId="0" fontId="51" fillId="0" borderId="10" xfId="0" applyFont="1" applyFill="1" applyBorder="1" applyAlignment="1" applyProtection="1">
      <alignment horizontal="left"/>
    </xf>
    <xf numFmtId="0" fontId="27" fillId="0" borderId="10" xfId="0" applyFont="1" applyFill="1" applyBorder="1" applyAlignment="1" applyProtection="1">
      <alignment horizontal="left"/>
    </xf>
    <xf numFmtId="0" fontId="27" fillId="0" borderId="10" xfId="0" applyFont="1" applyFill="1" applyBorder="1" applyAlignment="1" applyProtection="1">
      <alignment horizontal="centerContinuous"/>
    </xf>
    <xf numFmtId="0" fontId="7" fillId="0" borderId="0" xfId="0" applyFont="1" applyFill="1" applyProtection="1"/>
    <xf numFmtId="37" fontId="7" fillId="0" borderId="10" xfId="0" applyNumberFormat="1" applyFont="1" applyFill="1" applyBorder="1" applyProtection="1"/>
    <xf numFmtId="0" fontId="23" fillId="0" borderId="0" xfId="0" applyFont="1" applyFill="1" applyProtection="1"/>
    <xf numFmtId="0" fontId="23" fillId="0" borderId="5" xfId="0" applyFont="1" applyFill="1" applyBorder="1" applyProtection="1"/>
    <xf numFmtId="0" fontId="11" fillId="0" borderId="44" xfId="0" applyFont="1" applyFill="1" applyBorder="1" applyProtection="1"/>
    <xf numFmtId="0" fontId="11" fillId="0" borderId="45" xfId="0" applyFont="1" applyFill="1" applyBorder="1" applyProtection="1"/>
    <xf numFmtId="37" fontId="11" fillId="0" borderId="46" xfId="0" applyNumberFormat="1" applyFont="1" applyFill="1" applyBorder="1" applyProtection="1"/>
    <xf numFmtId="37" fontId="11" fillId="0" borderId="45" xfId="0" applyNumberFormat="1" applyFont="1" applyFill="1" applyBorder="1" applyProtection="1"/>
    <xf numFmtId="175" fontId="11" fillId="0" borderId="166" xfId="0" applyNumberFormat="1" applyFont="1" applyFill="1" applyBorder="1" applyAlignment="1" applyProtection="1">
      <alignment horizontal="center"/>
    </xf>
    <xf numFmtId="0" fontId="11" fillId="0" borderId="166" xfId="0" applyFont="1" applyFill="1" applyBorder="1" applyProtection="1"/>
    <xf numFmtId="37" fontId="11" fillId="0" borderId="42" xfId="0" applyNumberFormat="1" applyFont="1" applyFill="1" applyBorder="1" applyProtection="1"/>
    <xf numFmtId="37" fontId="11" fillId="0" borderId="167" xfId="0" applyNumberFormat="1" applyFont="1" applyFill="1" applyBorder="1" applyProtection="1"/>
    <xf numFmtId="0" fontId="11" fillId="0" borderId="31" xfId="0" applyFont="1" applyFill="1" applyBorder="1" applyProtection="1"/>
    <xf numFmtId="175" fontId="11" fillId="0" borderId="26" xfId="0" applyNumberFormat="1" applyFont="1" applyFill="1" applyBorder="1" applyAlignment="1" applyProtection="1">
      <alignment horizontal="center"/>
    </xf>
    <xf numFmtId="0" fontId="11" fillId="0" borderId="26" xfId="0" applyFont="1" applyFill="1" applyBorder="1" applyProtection="1"/>
    <xf numFmtId="0" fontId="11" fillId="0" borderId="42" xfId="0" applyFont="1" applyFill="1" applyBorder="1" applyProtection="1"/>
    <xf numFmtId="49" fontId="11" fillId="0" borderId="26" xfId="0" applyNumberFormat="1" applyFont="1" applyFill="1" applyBorder="1" applyAlignment="1" applyProtection="1">
      <alignment horizontal="center"/>
    </xf>
    <xf numFmtId="37" fontId="11" fillId="0" borderId="165" xfId="0" applyNumberFormat="1" applyFont="1" applyFill="1" applyBorder="1" applyProtection="1"/>
    <xf numFmtId="0" fontId="12" fillId="0" borderId="0" xfId="0" applyFont="1" applyFill="1" applyProtection="1"/>
    <xf numFmtId="0" fontId="12" fillId="0" borderId="0" xfId="0" applyFont="1" applyFill="1" applyAlignment="1" applyProtection="1">
      <alignment horizontal="right"/>
    </xf>
    <xf numFmtId="0" fontId="11" fillId="0" borderId="42" xfId="0" applyFont="1" applyFill="1" applyBorder="1" applyAlignment="1" applyProtection="1">
      <alignment vertical="top"/>
    </xf>
    <xf numFmtId="0" fontId="11" fillId="0" borderId="42" xfId="0" applyFont="1" applyFill="1" applyBorder="1" applyAlignment="1" applyProtection="1">
      <alignment wrapText="1"/>
    </xf>
    <xf numFmtId="37" fontId="11" fillId="9" borderId="19" xfId="0" applyNumberFormat="1" applyFont="1" applyFill="1" applyBorder="1" applyProtection="1"/>
    <xf numFmtId="37" fontId="11" fillId="9" borderId="168" xfId="0" applyNumberFormat="1" applyFont="1" applyFill="1" applyBorder="1" applyProtection="1"/>
    <xf numFmtId="0" fontId="11" fillId="0" borderId="32" xfId="0" applyFont="1" applyFill="1" applyBorder="1" applyProtection="1"/>
    <xf numFmtId="37" fontId="11" fillId="0" borderId="32" xfId="0" applyNumberFormat="1" applyFont="1" applyFill="1" applyBorder="1" applyProtection="1"/>
    <xf numFmtId="0" fontId="11" fillId="0" borderId="17" xfId="0" applyFont="1" applyFill="1" applyBorder="1" applyAlignment="1">
      <alignment wrapText="1"/>
    </xf>
    <xf numFmtId="0" fontId="11" fillId="0" borderId="46" xfId="0" applyFont="1" applyFill="1" applyBorder="1"/>
    <xf numFmtId="0" fontId="11" fillId="0" borderId="28" xfId="0" applyFont="1" applyFill="1" applyBorder="1" applyAlignment="1">
      <alignment horizontal="center"/>
    </xf>
    <xf numFmtId="0" fontId="11" fillId="0" borderId="15" xfId="0" applyFont="1" applyFill="1" applyBorder="1" applyAlignment="1">
      <alignment horizontal="center"/>
    </xf>
    <xf numFmtId="0" fontId="11" fillId="0" borderId="17" xfId="0" applyFont="1" applyFill="1" applyBorder="1" applyAlignment="1">
      <alignment horizontal="center"/>
    </xf>
    <xf numFmtId="0" fontId="11" fillId="0" borderId="0" xfId="0" applyFont="1" applyFill="1" applyAlignment="1">
      <alignment horizontal="centerContinuous"/>
    </xf>
    <xf numFmtId="0" fontId="11" fillId="0" borderId="0" xfId="0" applyFont="1" applyFill="1" applyBorder="1" applyProtection="1"/>
    <xf numFmtId="0" fontId="11" fillId="0" borderId="0" xfId="0" applyFont="1" applyFill="1" applyAlignment="1" applyProtection="1">
      <alignment horizontal="left"/>
    </xf>
    <xf numFmtId="0" fontId="11" fillId="0" borderId="4" xfId="0" applyFont="1" applyFill="1" applyBorder="1"/>
    <xf numFmtId="0" fontId="11" fillId="0" borderId="9" xfId="0" applyFont="1" applyFill="1" applyBorder="1"/>
    <xf numFmtId="0" fontId="11" fillId="0" borderId="0" xfId="0" applyFont="1" applyFill="1" applyAlignment="1">
      <alignment horizontal="left"/>
    </xf>
    <xf numFmtId="0" fontId="11" fillId="0" borderId="5" xfId="0" applyFont="1" applyFill="1" applyBorder="1"/>
    <xf numFmtId="0" fontId="11" fillId="0" borderId="32" xfId="0" applyFont="1" applyFill="1" applyBorder="1" applyAlignment="1">
      <alignment horizontal="center"/>
    </xf>
    <xf numFmtId="0" fontId="11" fillId="0" borderId="19" xfId="0" applyFont="1" applyFill="1" applyBorder="1" applyAlignment="1">
      <alignment horizontal="center"/>
    </xf>
    <xf numFmtId="0" fontId="11" fillId="0" borderId="21" xfId="0" applyFont="1" applyFill="1" applyBorder="1" applyAlignment="1">
      <alignment horizontal="centerContinuous"/>
    </xf>
    <xf numFmtId="0" fontId="11" fillId="0" borderId="0" xfId="0" applyFont="1" applyFill="1" applyAlignment="1"/>
    <xf numFmtId="0" fontId="14" fillId="0" borderId="0" xfId="0" applyFont="1" applyBorder="1"/>
    <xf numFmtId="0" fontId="11" fillId="0" borderId="0" xfId="0" applyFont="1" applyBorder="1" applyAlignment="1">
      <alignment horizontal="left"/>
    </xf>
    <xf numFmtId="0" fontId="7" fillId="0" borderId="45" xfId="0" applyFont="1" applyFill="1" applyBorder="1" applyProtection="1"/>
    <xf numFmtId="0" fontId="7" fillId="0" borderId="44" xfId="0" applyFont="1" applyFill="1" applyBorder="1" applyProtection="1"/>
    <xf numFmtId="5" fontId="7" fillId="0" borderId="44" xfId="0" applyNumberFormat="1" applyFont="1" applyFill="1" applyBorder="1" applyProtection="1"/>
    <xf numFmtId="37" fontId="7" fillId="0" borderId="44" xfId="0" applyNumberFormat="1" applyFont="1" applyFill="1" applyBorder="1" applyProtection="1"/>
    <xf numFmtId="0" fontId="16" fillId="0" borderId="0" xfId="0" applyFont="1" applyFill="1" applyProtection="1"/>
    <xf numFmtId="0" fontId="11" fillId="0" borderId="42" xfId="0" applyFont="1" applyFill="1" applyBorder="1" applyAlignment="1" applyProtection="1">
      <alignment horizontal="centerContinuous"/>
    </xf>
    <xf numFmtId="0" fontId="23" fillId="0" borderId="31" xfId="0" applyFont="1" applyFill="1" applyBorder="1" applyAlignment="1" applyProtection="1"/>
    <xf numFmtId="0" fontId="23" fillId="0" borderId="31" xfId="0" applyFont="1" applyFill="1" applyBorder="1" applyAlignment="1" applyProtection="1">
      <alignment wrapText="1"/>
    </xf>
    <xf numFmtId="0" fontId="23" fillId="0" borderId="0" xfId="0" applyFont="1" applyFill="1" applyBorder="1" applyAlignment="1" applyProtection="1">
      <alignment horizontal="left"/>
    </xf>
    <xf numFmtId="0" fontId="23" fillId="0" borderId="0" xfId="0" applyFont="1" applyFill="1" applyBorder="1" applyAlignment="1" applyProtection="1">
      <alignment horizontal="left" wrapText="1"/>
    </xf>
    <xf numFmtId="0" fontId="11" fillId="0" borderId="5" xfId="0" applyFont="1" applyFill="1" applyBorder="1" applyProtection="1"/>
    <xf numFmtId="0" fontId="23" fillId="0" borderId="0" xfId="0" applyFont="1" applyFill="1" applyBorder="1" applyProtection="1"/>
    <xf numFmtId="0" fontId="23" fillId="0" borderId="0" xfId="0" applyFont="1" applyFill="1" applyProtection="1"/>
    <xf numFmtId="0" fontId="11" fillId="0" borderId="4" xfId="0" applyFont="1" applyFill="1" applyBorder="1" applyAlignment="1" applyProtection="1">
      <alignment horizontal="centerContinuous"/>
    </xf>
    <xf numFmtId="0" fontId="11" fillId="0" borderId="0" xfId="0" applyFont="1" applyFill="1" applyBorder="1" applyAlignment="1" applyProtection="1">
      <alignment horizontal="centerContinuous"/>
    </xf>
    <xf numFmtId="0" fontId="11" fillId="0" borderId="5" xfId="0" applyFont="1" applyFill="1" applyBorder="1" applyAlignment="1" applyProtection="1">
      <alignment horizontal="centerContinuous"/>
    </xf>
    <xf numFmtId="0" fontId="11" fillId="0" borderId="0" xfId="0" applyFont="1" applyFill="1" applyAlignment="1" applyProtection="1"/>
    <xf numFmtId="0" fontId="11" fillId="0" borderId="10" xfId="0" applyFont="1" applyFill="1" applyBorder="1" applyAlignment="1" applyProtection="1">
      <alignment horizontal="left"/>
    </xf>
    <xf numFmtId="49" fontId="11" fillId="0" borderId="10" xfId="0" applyNumberFormat="1" applyFont="1" applyFill="1" applyBorder="1" applyProtection="1"/>
    <xf numFmtId="0" fontId="11" fillId="0" borderId="10" xfId="0" applyFont="1" applyFill="1" applyBorder="1" applyAlignment="1" applyProtection="1">
      <alignment horizontal="centerContinuous"/>
    </xf>
    <xf numFmtId="0" fontId="53" fillId="0" borderId="10" xfId="0" applyFont="1" applyFill="1" applyBorder="1" applyProtection="1"/>
    <xf numFmtId="0" fontId="11" fillId="0" borderId="167" xfId="0" applyFont="1" applyFill="1" applyBorder="1" applyAlignment="1" applyProtection="1">
      <alignment horizontal="centerContinuous"/>
    </xf>
    <xf numFmtId="0" fontId="11" fillId="0" borderId="169" xfId="0" applyFont="1" applyFill="1" applyBorder="1" applyAlignment="1" applyProtection="1">
      <alignment horizontal="centerContinuous"/>
    </xf>
    <xf numFmtId="0" fontId="11" fillId="0" borderId="170" xfId="0" applyFont="1" applyFill="1" applyBorder="1" applyAlignment="1" applyProtection="1">
      <alignment horizontal="center"/>
    </xf>
    <xf numFmtId="0" fontId="11" fillId="0" borderId="171" xfId="0" applyFont="1" applyFill="1" applyBorder="1" applyAlignment="1" applyProtection="1">
      <alignment horizontal="center"/>
    </xf>
    <xf numFmtId="1" fontId="11" fillId="0" borderId="171" xfId="0" applyNumberFormat="1" applyFont="1" applyFill="1" applyBorder="1" applyAlignment="1" applyProtection="1">
      <alignment horizontal="right"/>
    </xf>
    <xf numFmtId="37" fontId="11" fillId="0" borderId="11" xfId="0" applyNumberFormat="1" applyFont="1" applyFill="1" applyBorder="1" applyProtection="1"/>
    <xf numFmtId="0" fontId="11" fillId="0" borderId="172" xfId="0" applyFont="1" applyFill="1" applyBorder="1" applyAlignment="1" applyProtection="1">
      <alignment horizontal="center"/>
    </xf>
    <xf numFmtId="0" fontId="11" fillId="0" borderId="173" xfId="0" applyFont="1" applyFill="1" applyBorder="1" applyAlignment="1" applyProtection="1">
      <alignment horizontal="center"/>
    </xf>
    <xf numFmtId="0" fontId="0" fillId="0" borderId="0" xfId="0" applyFill="1" applyProtection="1"/>
    <xf numFmtId="0" fontId="17" fillId="0" borderId="4" xfId="0" applyFont="1" applyFill="1" applyBorder="1" applyAlignment="1" applyProtection="1">
      <alignment horizontal="center"/>
    </xf>
    <xf numFmtId="0" fontId="17" fillId="0" borderId="5" xfId="0" applyFont="1" applyFill="1" applyBorder="1" applyProtection="1"/>
    <xf numFmtId="0" fontId="11" fillId="0" borderId="174" xfId="0" applyFont="1" applyFill="1" applyBorder="1"/>
    <xf numFmtId="0" fontId="17" fillId="0" borderId="4" xfId="0" applyFont="1" applyFill="1" applyBorder="1" applyProtection="1"/>
    <xf numFmtId="0" fontId="17" fillId="0" borderId="0" xfId="0" applyFont="1" applyFill="1" applyBorder="1" applyProtection="1"/>
    <xf numFmtId="0" fontId="17" fillId="0" borderId="174" xfId="0" applyFont="1" applyFill="1" applyBorder="1" applyProtection="1"/>
    <xf numFmtId="0" fontId="17" fillId="0" borderId="0" xfId="0" applyFont="1" applyFill="1" applyProtection="1"/>
    <xf numFmtId="0" fontId="17" fillId="0" borderId="10" xfId="0" applyFont="1" applyFill="1" applyBorder="1" applyProtection="1"/>
    <xf numFmtId="0" fontId="17" fillId="0" borderId="0" xfId="0" applyFont="1" applyFill="1"/>
    <xf numFmtId="0" fontId="23" fillId="0" borderId="0" xfId="0" applyFont="1" applyFill="1" applyAlignment="1" applyProtection="1">
      <alignment horizontal="left"/>
    </xf>
    <xf numFmtId="0" fontId="23" fillId="0" borderId="4" xfId="0" applyFont="1" applyFill="1" applyBorder="1" applyAlignment="1" applyProtection="1">
      <alignment horizontal="center"/>
    </xf>
    <xf numFmtId="0" fontId="23" fillId="0" borderId="175" xfId="0" applyFont="1" applyFill="1" applyBorder="1" applyProtection="1"/>
    <xf numFmtId="0" fontId="23" fillId="0" borderId="176" xfId="0" applyFont="1" applyFill="1" applyBorder="1" applyProtection="1"/>
    <xf numFmtId="0" fontId="23" fillId="0" borderId="176" xfId="0" applyFont="1" applyFill="1" applyBorder="1" applyAlignment="1" applyProtection="1">
      <alignment horizontal="center"/>
    </xf>
    <xf numFmtId="0" fontId="23" fillId="0" borderId="25" xfId="0" applyFont="1" applyFill="1" applyBorder="1" applyAlignment="1" applyProtection="1">
      <alignment horizontal="center"/>
    </xf>
    <xf numFmtId="0" fontId="23" fillId="0" borderId="26" xfId="0" applyFont="1" applyFill="1" applyBorder="1" applyAlignment="1" applyProtection="1">
      <alignment horizontal="center"/>
    </xf>
    <xf numFmtId="0" fontId="14" fillId="0" borderId="26" xfId="0" applyFont="1" applyFill="1" applyBorder="1" applyProtection="1"/>
    <xf numFmtId="0" fontId="11" fillId="0" borderId="26" xfId="0" applyFont="1" applyFill="1" applyBorder="1" applyAlignment="1" applyProtection="1">
      <alignment horizontal="center"/>
    </xf>
    <xf numFmtId="0" fontId="11" fillId="0" borderId="36" xfId="0" applyFont="1" applyFill="1" applyBorder="1" applyAlignment="1" applyProtection="1">
      <alignment horizontal="center"/>
    </xf>
    <xf numFmtId="5" fontId="11" fillId="0" borderId="22" xfId="0" applyNumberFormat="1" applyFont="1" applyBorder="1" applyAlignment="1" applyProtection="1"/>
    <xf numFmtId="37" fontId="11" fillId="0" borderId="22" xfId="0" applyNumberFormat="1" applyFont="1" applyBorder="1" applyAlignment="1" applyProtection="1"/>
    <xf numFmtId="37" fontId="11" fillId="0" borderId="7" xfId="0" applyNumberFormat="1" applyFont="1" applyBorder="1" applyAlignment="1" applyProtection="1"/>
    <xf numFmtId="0" fontId="11" fillId="0" borderId="21" xfId="0" applyFont="1" applyFill="1" applyBorder="1" applyAlignment="1" applyProtection="1">
      <alignment horizontal="center"/>
    </xf>
    <xf numFmtId="0" fontId="49" fillId="0" borderId="0" xfId="0" applyFont="1" applyFill="1" applyProtection="1"/>
    <xf numFmtId="0" fontId="11" fillId="0" borderId="68" xfId="0" applyFont="1" applyFill="1" applyBorder="1" applyAlignment="1" applyProtection="1">
      <alignment horizontal="center"/>
    </xf>
    <xf numFmtId="0" fontId="17" fillId="0" borderId="9" xfId="0" applyFont="1" applyFill="1" applyBorder="1" applyAlignment="1" applyProtection="1">
      <alignment horizontal="center"/>
    </xf>
    <xf numFmtId="0" fontId="17" fillId="0" borderId="21" xfId="0" applyFont="1" applyFill="1" applyBorder="1" applyProtection="1"/>
    <xf numFmtId="0" fontId="17" fillId="0" borderId="10" xfId="0" applyFont="1" applyFill="1" applyBorder="1" applyProtection="1"/>
    <xf numFmtId="0" fontId="17" fillId="0" borderId="179" xfId="0" applyFont="1" applyFill="1" applyBorder="1" applyAlignment="1" applyProtection="1">
      <alignment horizontal="center"/>
    </xf>
    <xf numFmtId="0" fontId="17" fillId="0" borderId="179" xfId="0" applyFont="1" applyFill="1" applyBorder="1" applyProtection="1"/>
    <xf numFmtId="0" fontId="17" fillId="0" borderId="180" xfId="0" applyFont="1" applyFill="1" applyBorder="1" applyProtection="1"/>
    <xf numFmtId="37" fontId="9" fillId="0" borderId="181" xfId="0" applyNumberFormat="1" applyFont="1" applyFill="1" applyBorder="1" applyProtection="1">
      <protection locked="0"/>
    </xf>
    <xf numFmtId="0" fontId="17" fillId="0" borderId="4" xfId="0" applyFont="1" applyFill="1" applyBorder="1" applyProtection="1"/>
    <xf numFmtId="0" fontId="17" fillId="0" borderId="0" xfId="0" applyFont="1" applyFill="1" applyProtection="1"/>
    <xf numFmtId="0" fontId="11" fillId="0" borderId="68" xfId="0" applyFont="1" applyFill="1" applyBorder="1" applyProtection="1"/>
    <xf numFmtId="0" fontId="11" fillId="0" borderId="11" xfId="0" applyFont="1" applyFill="1" applyBorder="1" applyProtection="1"/>
    <xf numFmtId="37" fontId="11" fillId="0" borderId="11" xfId="0" applyNumberFormat="1" applyFont="1" applyFill="1" applyBorder="1" applyProtection="1"/>
    <xf numFmtId="37" fontId="11" fillId="0" borderId="9" xfId="0" applyNumberFormat="1" applyFont="1" applyFill="1" applyBorder="1" applyProtection="1"/>
    <xf numFmtId="0" fontId="11" fillId="0" borderId="10" xfId="0" applyFont="1" applyFill="1" applyBorder="1" applyProtection="1"/>
    <xf numFmtId="0" fontId="11" fillId="0" borderId="9" xfId="0" applyFont="1" applyFill="1" applyBorder="1" applyProtection="1"/>
    <xf numFmtId="0" fontId="11" fillId="0" borderId="6" xfId="0" applyFont="1" applyFill="1" applyBorder="1" applyProtection="1"/>
    <xf numFmtId="0" fontId="11" fillId="0" borderId="7" xfId="0" applyFont="1" applyFill="1" applyBorder="1" applyProtection="1"/>
    <xf numFmtId="0" fontId="11" fillId="0" borderId="1" xfId="0" applyFont="1" applyFill="1" applyBorder="1" applyProtection="1"/>
    <xf numFmtId="0" fontId="11" fillId="0" borderId="199" xfId="0" applyFont="1" applyFill="1" applyBorder="1" applyProtection="1"/>
    <xf numFmtId="0" fontId="23" fillId="0" borderId="200" xfId="0" applyFont="1" applyFill="1" applyBorder="1" applyProtection="1"/>
    <xf numFmtId="0" fontId="11" fillId="0" borderId="201" xfId="0" applyFont="1" applyFill="1" applyBorder="1" applyProtection="1"/>
    <xf numFmtId="0" fontId="11" fillId="0" borderId="202" xfId="0" applyFont="1" applyFill="1" applyBorder="1" applyProtection="1"/>
    <xf numFmtId="0" fontId="11" fillId="0" borderId="203" xfId="0" applyFont="1" applyFill="1" applyBorder="1" applyProtection="1"/>
    <xf numFmtId="0" fontId="11" fillId="0" borderId="55" xfId="0" applyFont="1" applyFill="1" applyBorder="1" applyAlignment="1" applyProtection="1">
      <alignment horizontal="center"/>
    </xf>
    <xf numFmtId="0" fontId="11" fillId="0" borderId="5" xfId="0" applyFont="1" applyFill="1" applyBorder="1" applyAlignment="1" applyProtection="1">
      <alignment horizontal="center"/>
    </xf>
    <xf numFmtId="0" fontId="11" fillId="0" borderId="7" xfId="0" applyFont="1" applyFill="1" applyBorder="1" applyAlignment="1" applyProtection="1">
      <alignment horizontal="center"/>
    </xf>
    <xf numFmtId="5" fontId="11" fillId="0" borderId="5" xfId="0" applyNumberFormat="1" applyFont="1" applyFill="1" applyBorder="1" applyAlignment="1" applyProtection="1">
      <alignment horizontal="right"/>
    </xf>
    <xf numFmtId="37" fontId="11" fillId="0" borderId="5" xfId="0" applyNumberFormat="1" applyFont="1" applyFill="1" applyBorder="1" applyAlignment="1" applyProtection="1">
      <alignment horizontal="right"/>
    </xf>
    <xf numFmtId="37" fontId="11" fillId="0" borderId="7" xfId="0" applyNumberFormat="1" applyFont="1" applyFill="1" applyBorder="1" applyAlignment="1" applyProtection="1">
      <alignment horizontal="right"/>
    </xf>
    <xf numFmtId="5" fontId="11" fillId="0" borderId="7" xfId="0" applyNumberFormat="1" applyFont="1" applyFill="1" applyBorder="1" applyProtection="1"/>
    <xf numFmtId="0" fontId="22" fillId="0" borderId="0" xfId="0" applyFont="1" applyFill="1" applyBorder="1" applyProtection="1"/>
    <xf numFmtId="0" fontId="11" fillId="0" borderId="0" xfId="0" applyFont="1" applyFill="1" applyAlignment="1" applyProtection="1">
      <alignment horizontal="left"/>
    </xf>
    <xf numFmtId="0" fontId="14" fillId="0" borderId="85" xfId="0" applyFont="1" applyFill="1" applyBorder="1" applyAlignment="1" applyProtection="1">
      <alignment horizontal="left"/>
    </xf>
    <xf numFmtId="0" fontId="11" fillId="0" borderId="0" xfId="0" applyFont="1" applyFill="1" applyAlignment="1" applyProtection="1">
      <alignment horizontal="left"/>
    </xf>
    <xf numFmtId="0" fontId="11" fillId="0" borderId="4" xfId="0" applyFont="1" applyBorder="1" applyAlignment="1" applyProtection="1">
      <alignment horizontal="center"/>
    </xf>
    <xf numFmtId="0" fontId="11" fillId="0" borderId="5" xfId="0" applyFont="1" applyBorder="1" applyAlignment="1" applyProtection="1">
      <alignment horizontal="center"/>
    </xf>
    <xf numFmtId="0" fontId="11" fillId="0" borderId="99" xfId="0" applyFont="1" applyFill="1" applyBorder="1" applyAlignment="1" applyProtection="1">
      <alignment horizontal="right"/>
    </xf>
    <xf numFmtId="0" fontId="12" fillId="0" borderId="0" xfId="0" applyFont="1" applyAlignment="1" applyProtection="1">
      <alignment horizontal="center"/>
    </xf>
    <xf numFmtId="0" fontId="23" fillId="0" borderId="0" xfId="0" applyFont="1" applyFill="1" applyBorder="1" applyProtection="1"/>
    <xf numFmtId="0" fontId="11" fillId="0" borderId="15" xfId="0" applyFont="1" applyBorder="1" applyProtection="1">
      <protection locked="0"/>
    </xf>
    <xf numFmtId="37" fontId="11" fillId="0" borderId="19" xfId="0" applyNumberFormat="1" applyFont="1" applyBorder="1" applyProtection="1">
      <protection locked="0"/>
    </xf>
    <xf numFmtId="0" fontId="7" fillId="0" borderId="44" xfId="0" applyFont="1" applyFill="1" applyBorder="1" applyAlignment="1" applyProtection="1">
      <alignment horizontal="left"/>
    </xf>
    <xf numFmtId="0" fontId="7" fillId="0" borderId="44" xfId="0" applyFont="1" applyBorder="1" applyAlignment="1" applyProtection="1">
      <alignment horizontal="left"/>
    </xf>
    <xf numFmtId="0" fontId="11" fillId="0" borderId="21" xfId="0" applyFont="1" applyBorder="1" applyProtection="1">
      <protection locked="0"/>
    </xf>
    <xf numFmtId="0" fontId="11" fillId="0" borderId="8" xfId="0" applyFont="1" applyBorder="1" applyAlignment="1" applyProtection="1">
      <alignment horizontal="left"/>
    </xf>
    <xf numFmtId="0" fontId="62" fillId="0" borderId="4" xfId="0" applyFont="1" applyBorder="1" applyProtection="1">
      <protection locked="0"/>
    </xf>
    <xf numFmtId="0" fontId="62" fillId="0" borderId="1" xfId="0" applyFont="1" applyBorder="1" applyProtection="1">
      <protection locked="0"/>
    </xf>
    <xf numFmtId="164" fontId="11" fillId="0" borderId="56" xfId="0" applyNumberFormat="1" applyFont="1" applyBorder="1" applyAlignment="1" applyProtection="1">
      <alignment horizontal="center"/>
    </xf>
    <xf numFmtId="0" fontId="11" fillId="0" borderId="19" xfId="0" applyFont="1" applyBorder="1" applyProtection="1">
      <protection locked="0"/>
    </xf>
    <xf numFmtId="176" fontId="8" fillId="0" borderId="0" xfId="0" applyNumberFormat="1" applyFont="1" applyAlignment="1" applyProtection="1">
      <alignment horizontal="left"/>
      <protection locked="0"/>
    </xf>
    <xf numFmtId="37" fontId="11" fillId="22" borderId="44" xfId="0" applyNumberFormat="1" applyFont="1" applyFill="1" applyBorder="1" applyProtection="1"/>
    <xf numFmtId="0" fontId="11" fillId="0" borderId="0" xfId="0" quotePrefix="1" applyFont="1"/>
    <xf numFmtId="0" fontId="7" fillId="0" borderId="19" xfId="0" applyFont="1" applyBorder="1" applyAlignment="1" applyProtection="1">
      <alignment horizontal="center"/>
    </xf>
    <xf numFmtId="0" fontId="11" fillId="0" borderId="0" xfId="0" applyFont="1" applyAlignment="1" applyProtection="1">
      <alignment horizontal="left"/>
    </xf>
    <xf numFmtId="0" fontId="11" fillId="0" borderId="0" xfId="0" applyFont="1" applyFill="1" applyAlignment="1" applyProtection="1">
      <alignment horizontal="left"/>
    </xf>
    <xf numFmtId="0" fontId="7" fillId="0" borderId="0" xfId="0" applyFont="1" applyAlignment="1">
      <alignment wrapText="1"/>
    </xf>
    <xf numFmtId="0" fontId="7" fillId="0" borderId="5" xfId="0" applyFont="1" applyBorder="1" applyAlignment="1">
      <alignment wrapText="1"/>
    </xf>
    <xf numFmtId="175" fontId="7" fillId="0" borderId="19" xfId="0" applyNumberFormat="1" applyFont="1" applyFill="1" applyBorder="1" applyAlignment="1" applyProtection="1">
      <alignment horizontal="center"/>
    </xf>
    <xf numFmtId="177" fontId="7" fillId="0" borderId="17" xfId="1" applyNumberFormat="1" applyFont="1" applyBorder="1" applyProtection="1"/>
    <xf numFmtId="37" fontId="7" fillId="0" borderId="28" xfId="0" applyNumberFormat="1" applyFont="1" applyBorder="1" applyProtection="1"/>
    <xf numFmtId="0" fontId="11" fillId="0" borderId="100" xfId="0" applyFont="1" applyBorder="1" applyAlignment="1" applyProtection="1">
      <alignment wrapText="1"/>
    </xf>
    <xf numFmtId="177" fontId="11" fillId="0" borderId="130" xfId="1" applyNumberFormat="1" applyFont="1" applyBorder="1" applyProtection="1"/>
    <xf numFmtId="5" fontId="11" fillId="26" borderId="129" xfId="0" applyNumberFormat="1" applyFont="1" applyFill="1" applyBorder="1" applyProtection="1"/>
    <xf numFmtId="174" fontId="11" fillId="26" borderId="130" xfId="0" applyNumberFormat="1" applyFont="1" applyFill="1" applyBorder="1" applyProtection="1"/>
    <xf numFmtId="5" fontId="11" fillId="26" borderId="130" xfId="0" applyNumberFormat="1" applyFont="1" applyFill="1" applyBorder="1" applyProtection="1"/>
    <xf numFmtId="0" fontId="11" fillId="26" borderId="130" xfId="0" applyFont="1" applyFill="1" applyBorder="1" applyProtection="1"/>
    <xf numFmtId="37" fontId="11" fillId="26" borderId="130" xfId="0" applyNumberFormat="1" applyFont="1" applyFill="1" applyBorder="1" applyProtection="1"/>
    <xf numFmtId="177" fontId="11" fillId="26" borderId="84" xfId="1" applyNumberFormat="1" applyFont="1" applyFill="1" applyBorder="1" applyProtection="1"/>
    <xf numFmtId="177" fontId="11" fillId="26" borderId="130" xfId="1" applyNumberFormat="1" applyFont="1" applyFill="1" applyBorder="1" applyProtection="1"/>
    <xf numFmtId="177" fontId="11" fillId="26" borderId="128" xfId="1" applyNumberFormat="1" applyFont="1" applyFill="1" applyBorder="1" applyProtection="1"/>
    <xf numFmtId="177" fontId="11" fillId="26" borderId="86" xfId="1" applyNumberFormat="1" applyFont="1" applyFill="1" applyBorder="1" applyProtection="1"/>
    <xf numFmtId="177" fontId="11" fillId="26" borderId="133" xfId="1" applyNumberFormat="1" applyFont="1" applyFill="1" applyBorder="1" applyProtection="1"/>
    <xf numFmtId="49" fontId="11" fillId="0" borderId="116" xfId="0" applyNumberFormat="1" applyFont="1" applyBorder="1" applyProtection="1"/>
    <xf numFmtId="177" fontId="11" fillId="0" borderId="171" xfId="1" applyNumberFormat="1" applyFont="1" applyFill="1" applyBorder="1" applyAlignment="1" applyProtection="1">
      <alignment horizontal="center"/>
    </xf>
    <xf numFmtId="177" fontId="11" fillId="0" borderId="171" xfId="0" applyNumberFormat="1" applyFont="1" applyFill="1" applyBorder="1" applyAlignment="1" applyProtection="1">
      <alignment horizontal="right"/>
    </xf>
    <xf numFmtId="177" fontId="11" fillId="0" borderId="169" xfId="0" applyNumberFormat="1" applyFont="1" applyFill="1" applyBorder="1" applyAlignment="1" applyProtection="1">
      <alignment horizontal="right"/>
    </xf>
    <xf numFmtId="37" fontId="11" fillId="0" borderId="17" xfId="0" applyNumberFormat="1" applyFont="1" applyBorder="1" applyProtection="1">
      <protection locked="0"/>
    </xf>
    <xf numFmtId="37" fontId="11" fillId="0" borderId="17" xfId="0" applyNumberFormat="1" applyFont="1" applyFill="1" applyBorder="1" applyProtection="1">
      <protection locked="0"/>
    </xf>
    <xf numFmtId="37" fontId="53" fillId="0" borderId="17" xfId="0" applyNumberFormat="1" applyFont="1" applyFill="1" applyBorder="1" applyProtection="1">
      <protection locked="0"/>
    </xf>
    <xf numFmtId="37" fontId="11" fillId="0" borderId="26" xfId="0" applyNumberFormat="1" applyFont="1" applyBorder="1" applyProtection="1">
      <protection locked="0"/>
    </xf>
    <xf numFmtId="0" fontId="11" fillId="0" borderId="25" xfId="0" applyFont="1" applyBorder="1" applyProtection="1">
      <protection locked="0"/>
    </xf>
    <xf numFmtId="0" fontId="11" fillId="0" borderId="26" xfId="0" applyFont="1" applyBorder="1" applyProtection="1">
      <protection locked="0"/>
    </xf>
    <xf numFmtId="0" fontId="11" fillId="0" borderId="10" xfId="0" applyFont="1" applyBorder="1" applyProtection="1">
      <protection locked="0"/>
    </xf>
    <xf numFmtId="164" fontId="11" fillId="0" borderId="17" xfId="0" applyNumberFormat="1" applyFont="1" applyBorder="1" applyAlignment="1" applyProtection="1">
      <alignment horizontal="left"/>
    </xf>
    <xf numFmtId="37" fontId="11" fillId="0" borderId="21" xfId="0" applyNumberFormat="1" applyFont="1" applyBorder="1" applyProtection="1">
      <protection locked="0"/>
    </xf>
    <xf numFmtId="0" fontId="11" fillId="0" borderId="46" xfId="0" applyFont="1" applyBorder="1" applyProtection="1">
      <protection locked="0"/>
    </xf>
    <xf numFmtId="37" fontId="11" fillId="0" borderId="46" xfId="0" applyNumberFormat="1" applyFont="1" applyBorder="1" applyProtection="1">
      <protection locked="0"/>
    </xf>
    <xf numFmtId="0" fontId="11" fillId="0" borderId="17" xfId="0" applyFont="1" applyBorder="1" applyProtection="1">
      <protection locked="0"/>
    </xf>
    <xf numFmtId="0" fontId="11" fillId="0" borderId="17" xfId="0" applyFont="1" applyFill="1" applyBorder="1" applyProtection="1">
      <protection locked="0"/>
    </xf>
    <xf numFmtId="37" fontId="11" fillId="0" borderId="28" xfId="0" applyNumberFormat="1" applyFont="1" applyBorder="1" applyProtection="1">
      <protection locked="0"/>
    </xf>
    <xf numFmtId="0" fontId="11" fillId="0" borderId="28" xfId="0" applyFont="1" applyBorder="1" applyProtection="1">
      <protection locked="0"/>
    </xf>
    <xf numFmtId="0" fontId="11" fillId="0" borderId="0" xfId="0" applyFont="1" applyProtection="1"/>
    <xf numFmtId="0" fontId="11" fillId="0" borderId="25" xfId="0" applyFont="1" applyBorder="1" applyProtection="1"/>
    <xf numFmtId="37" fontId="11" fillId="0" borderId="0" xfId="0" applyNumberFormat="1" applyFont="1" applyBorder="1" applyProtection="1"/>
    <xf numFmtId="0" fontId="11" fillId="0" borderId="0" xfId="0" applyFont="1" applyProtection="1"/>
    <xf numFmtId="0" fontId="11" fillId="0" borderId="0" xfId="0" applyFont="1" applyAlignment="1" applyProtection="1">
      <alignment horizontal="left"/>
    </xf>
    <xf numFmtId="0" fontId="11" fillId="0" borderId="25" xfId="0" applyFont="1" applyBorder="1" applyProtection="1"/>
    <xf numFmtId="37" fontId="11" fillId="0" borderId="5" xfId="0" applyNumberFormat="1" applyFont="1" applyBorder="1" applyProtection="1"/>
    <xf numFmtId="37" fontId="11" fillId="0" borderId="25" xfId="0" applyNumberFormat="1" applyFont="1" applyBorder="1" applyProtection="1"/>
    <xf numFmtId="5" fontId="11" fillId="0" borderId="25" xfId="0" applyNumberFormat="1" applyFont="1" applyBorder="1" applyProtection="1"/>
    <xf numFmtId="0" fontId="23" fillId="0" borderId="100" xfId="0" applyFont="1" applyBorder="1" applyProtection="1"/>
    <xf numFmtId="37" fontId="17" fillId="0" borderId="22" xfId="0" applyNumberFormat="1" applyFont="1" applyBorder="1" applyProtection="1"/>
    <xf numFmtId="37" fontId="17" fillId="0" borderId="22" xfId="0" applyNumberFormat="1" applyFont="1" applyFill="1" applyBorder="1" applyProtection="1"/>
    <xf numFmtId="37" fontId="11" fillId="0" borderId="104" xfId="0" applyNumberFormat="1" applyFont="1" applyFill="1" applyBorder="1" applyProtection="1"/>
    <xf numFmtId="37" fontId="11" fillId="0" borderId="98" xfId="0" applyNumberFormat="1" applyFont="1" applyFill="1" applyBorder="1" applyProtection="1"/>
    <xf numFmtId="0" fontId="0" fillId="0" borderId="0" xfId="0"/>
    <xf numFmtId="0" fontId="11" fillId="0" borderId="91" xfId="0" applyFont="1" applyBorder="1" applyAlignment="1" applyProtection="1">
      <alignment horizontal="center"/>
    </xf>
    <xf numFmtId="0" fontId="11" fillId="0" borderId="93" xfId="0" applyFont="1" applyBorder="1" applyAlignment="1" applyProtection="1">
      <alignment horizontal="center"/>
    </xf>
    <xf numFmtId="0" fontId="11" fillId="0" borderId="96" xfId="0" applyFont="1" applyBorder="1" applyAlignment="1" applyProtection="1">
      <alignment horizontal="center"/>
    </xf>
    <xf numFmtId="0" fontId="11" fillId="0" borderId="100" xfId="0" applyFont="1" applyBorder="1" applyProtection="1"/>
    <xf numFmtId="0" fontId="11" fillId="0" borderId="101" xfId="0" applyFont="1" applyBorder="1" applyProtection="1"/>
    <xf numFmtId="37" fontId="11" fillId="0" borderId="101" xfId="0" applyNumberFormat="1" applyFont="1" applyBorder="1" applyProtection="1"/>
    <xf numFmtId="37" fontId="11" fillId="0" borderId="26" xfId="0" applyNumberFormat="1" applyFont="1" applyBorder="1" applyProtection="1"/>
    <xf numFmtId="37" fontId="11" fillId="0" borderId="101" xfId="0" applyNumberFormat="1" applyFont="1" applyFill="1" applyBorder="1" applyProtection="1"/>
    <xf numFmtId="37" fontId="11" fillId="0" borderId="26" xfId="0" applyNumberFormat="1" applyFont="1" applyFill="1" applyBorder="1" applyProtection="1"/>
    <xf numFmtId="0" fontId="59" fillId="0" borderId="92" xfId="0" applyFont="1" applyBorder="1"/>
    <xf numFmtId="0" fontId="12" fillId="0" borderId="100" xfId="0" applyFont="1" applyBorder="1" applyProtection="1"/>
    <xf numFmtId="0" fontId="11" fillId="22" borderId="101" xfId="0" applyFont="1" applyFill="1" applyBorder="1" applyProtection="1"/>
    <xf numFmtId="37" fontId="11" fillId="22" borderId="101" xfId="0" applyNumberFormat="1" applyFont="1" applyFill="1" applyBorder="1" applyProtection="1"/>
    <xf numFmtId="0" fontId="11" fillId="0" borderId="169" xfId="0" applyFont="1" applyBorder="1" applyProtection="1"/>
    <xf numFmtId="3" fontId="11" fillId="0" borderId="101" xfId="0" applyNumberFormat="1" applyFont="1" applyBorder="1" applyProtection="1"/>
    <xf numFmtId="0" fontId="93" fillId="0" borderId="100" xfId="0" applyFont="1" applyBorder="1" applyProtection="1"/>
    <xf numFmtId="41" fontId="11" fillId="0" borderId="101" xfId="0" applyNumberFormat="1" applyFont="1" applyBorder="1" applyProtection="1"/>
    <xf numFmtId="0" fontId="90" fillId="41" borderId="127" xfId="0" applyFont="1" applyFill="1" applyBorder="1" applyAlignment="1">
      <alignment vertical="center"/>
    </xf>
    <xf numFmtId="37" fontId="0" fillId="0" borderId="25" xfId="0" applyNumberFormat="1" applyBorder="1" applyProtection="1"/>
    <xf numFmtId="37" fontId="0" fillId="0" borderId="15" xfId="0" applyNumberFormat="1" applyBorder="1" applyProtection="1"/>
    <xf numFmtId="37" fontId="0" fillId="0" borderId="28" xfId="0" applyNumberFormat="1" applyBorder="1" applyProtection="1"/>
    <xf numFmtId="5" fontId="0" fillId="0" borderId="28" xfId="0" applyNumberFormat="1" applyBorder="1" applyProtection="1"/>
    <xf numFmtId="0" fontId="11" fillId="0" borderId="31" xfId="0" applyFont="1" applyBorder="1" applyProtection="1"/>
    <xf numFmtId="0" fontId="0" fillId="0" borderId="0" xfId="0"/>
    <xf numFmtId="0" fontId="11" fillId="0" borderId="4" xfId="0" applyFont="1" applyBorder="1" applyAlignment="1" applyProtection="1">
      <alignment horizontal="left"/>
    </xf>
    <xf numFmtId="0" fontId="11" fillId="0" borderId="127" xfId="0" applyFont="1" applyBorder="1" applyAlignment="1" applyProtection="1">
      <alignment horizontal="right"/>
    </xf>
    <xf numFmtId="177" fontId="11" fillId="0" borderId="127" xfId="1" applyNumberFormat="1" applyFont="1" applyBorder="1" applyAlignment="1" applyProtection="1">
      <alignment horizontal="right"/>
    </xf>
    <xf numFmtId="1" fontId="11" fillId="0" borderId="127" xfId="0" applyNumberFormat="1" applyFont="1" applyBorder="1" applyAlignment="1" applyProtection="1">
      <alignment horizontal="right"/>
    </xf>
    <xf numFmtId="0" fontId="11" fillId="0" borderId="212" xfId="0" applyFont="1" applyBorder="1" applyAlignment="1" applyProtection="1">
      <alignment horizontal="right"/>
    </xf>
    <xf numFmtId="1" fontId="11" fillId="0" borderId="212" xfId="0" applyNumberFormat="1" applyFont="1" applyBorder="1" applyAlignment="1" applyProtection="1">
      <alignment horizontal="right"/>
    </xf>
    <xf numFmtId="177" fontId="11" fillId="0" borderId="212" xfId="1" applyNumberFormat="1" applyFont="1" applyBorder="1" applyAlignment="1" applyProtection="1">
      <alignment horizontal="right"/>
    </xf>
    <xf numFmtId="0" fontId="13" fillId="0" borderId="19" xfId="0" applyFont="1" applyBorder="1" applyProtection="1"/>
    <xf numFmtId="0" fontId="7" fillId="0" borderId="4" xfId="0" applyFont="1" applyFill="1" applyBorder="1" applyProtection="1"/>
    <xf numFmtId="0" fontId="89" fillId="0" borderId="0" xfId="0" applyFont="1" applyFill="1"/>
    <xf numFmtId="0" fontId="88" fillId="0" borderId="0" xfId="0" applyFont="1" applyFill="1" applyProtection="1"/>
    <xf numFmtId="0" fontId="53" fillId="0" borderId="0" xfId="0" applyFont="1" applyFill="1" applyProtection="1"/>
    <xf numFmtId="0" fontId="12" fillId="0" borderId="5" xfId="0" applyFont="1" applyFill="1" applyBorder="1" applyProtection="1"/>
    <xf numFmtId="0" fontId="94" fillId="0" borderId="0" xfId="0" applyFont="1" applyFill="1"/>
    <xf numFmtId="0" fontId="28" fillId="0" borderId="0" xfId="0" applyFont="1" applyFill="1" applyProtection="1"/>
    <xf numFmtId="0" fontId="28" fillId="0" borderId="0" xfId="0" applyFont="1" applyFill="1" applyProtection="1"/>
    <xf numFmtId="0" fontId="12" fillId="0" borderId="0" xfId="0" applyFont="1" applyFill="1" applyProtection="1"/>
    <xf numFmtId="0" fontId="12" fillId="0" borderId="5" xfId="0" applyFont="1" applyFill="1" applyBorder="1" applyProtection="1"/>
    <xf numFmtId="0" fontId="89" fillId="0" borderId="0" xfId="0" applyFont="1" applyFill="1"/>
    <xf numFmtId="0" fontId="11" fillId="0" borderId="0" xfId="0" applyFont="1" applyFill="1" applyProtection="1"/>
    <xf numFmtId="0" fontId="11" fillId="0" borderId="0" xfId="0" applyFont="1" applyFill="1" applyAlignment="1" applyProtection="1">
      <alignment horizontal="center"/>
    </xf>
    <xf numFmtId="0" fontId="11" fillId="0" borderId="85" xfId="0" applyFont="1" applyBorder="1"/>
    <xf numFmtId="0" fontId="12" fillId="0" borderId="0" xfId="0" applyFont="1" applyAlignment="1">
      <alignment vertical="center"/>
    </xf>
    <xf numFmtId="0" fontId="17" fillId="0" borderId="0" xfId="0" applyFont="1" applyAlignment="1">
      <alignment vertical="center"/>
    </xf>
    <xf numFmtId="0" fontId="11" fillId="0" borderId="0" xfId="0" applyFont="1" applyAlignment="1">
      <alignment vertical="center"/>
    </xf>
    <xf numFmtId="10" fontId="11" fillId="0" borderId="0" xfId="0" applyNumberFormat="1" applyFont="1" applyFill="1" applyBorder="1" applyProtection="1"/>
    <xf numFmtId="0" fontId="62" fillId="0" borderId="0" xfId="0" applyFont="1" applyBorder="1" applyProtection="1">
      <protection locked="0"/>
    </xf>
    <xf numFmtId="0" fontId="17" fillId="0" borderId="0" xfId="0" applyFont="1" applyProtection="1">
      <protection locked="0"/>
    </xf>
    <xf numFmtId="37" fontId="11" fillId="0" borderId="10" xfId="0" applyNumberFormat="1" applyFont="1" applyBorder="1" applyProtection="1">
      <protection locked="0"/>
    </xf>
    <xf numFmtId="0" fontId="17" fillId="0" borderId="10" xfId="0" applyFont="1" applyBorder="1" applyAlignment="1" applyProtection="1">
      <alignment horizontal="center"/>
      <protection locked="0"/>
    </xf>
    <xf numFmtId="164" fontId="17" fillId="0" borderId="10" xfId="0" applyNumberFormat="1" applyFont="1" applyBorder="1" applyAlignment="1" applyProtection="1">
      <alignment horizontal="center"/>
      <protection locked="0"/>
    </xf>
    <xf numFmtId="5" fontId="11" fillId="0" borderId="69" xfId="0" applyNumberFormat="1" applyFont="1" applyBorder="1" applyProtection="1">
      <protection locked="0"/>
    </xf>
    <xf numFmtId="0" fontId="17" fillId="0" borderId="1" xfId="0" applyFont="1" applyBorder="1" applyProtection="1">
      <protection locked="0"/>
    </xf>
    <xf numFmtId="177" fontId="11" fillId="0" borderId="19" xfId="1" applyNumberFormat="1" applyFont="1" applyBorder="1" applyProtection="1"/>
    <xf numFmtId="177" fontId="11" fillId="0" borderId="15" xfId="1" applyNumberFormat="1" applyFont="1" applyBorder="1" applyProtection="1"/>
    <xf numFmtId="177" fontId="11" fillId="0" borderId="25" xfId="1" applyNumberFormat="1" applyFont="1" applyBorder="1"/>
    <xf numFmtId="177" fontId="11" fillId="0" borderId="25" xfId="1" applyNumberFormat="1" applyFont="1" applyBorder="1" applyProtection="1"/>
    <xf numFmtId="177" fontId="11" fillId="0" borderId="19" xfId="1" applyNumberFormat="1" applyFont="1" applyBorder="1" applyAlignment="1" applyProtection="1">
      <alignment horizontal="center"/>
    </xf>
    <xf numFmtId="177" fontId="11" fillId="0" borderId="48" xfId="0" applyNumberFormat="1" applyFont="1" applyFill="1" applyBorder="1" applyAlignment="1">
      <alignment horizontal="left"/>
    </xf>
    <xf numFmtId="177" fontId="11" fillId="0" borderId="48" xfId="0" applyNumberFormat="1" applyFont="1" applyBorder="1" applyAlignment="1">
      <alignment horizontal="left"/>
    </xf>
    <xf numFmtId="177" fontId="11" fillId="0" borderId="101" xfId="1" applyNumberFormat="1" applyFont="1" applyFill="1" applyBorder="1" applyProtection="1"/>
    <xf numFmtId="177" fontId="11" fillId="0" borderId="83" xfId="1" applyNumberFormat="1" applyFont="1" applyFill="1" applyBorder="1" applyProtection="1"/>
    <xf numFmtId="177" fontId="11" fillId="0" borderId="17" xfId="1" applyNumberFormat="1" applyFont="1" applyBorder="1" applyAlignment="1" applyProtection="1">
      <alignment horizontal="right"/>
    </xf>
    <xf numFmtId="177" fontId="11" fillId="0" borderId="46" xfId="1" applyNumberFormat="1" applyFont="1" applyBorder="1" applyAlignment="1" applyProtection="1">
      <alignment horizontal="right"/>
    </xf>
    <xf numFmtId="177" fontId="11" fillId="0" borderId="42" xfId="1" applyNumberFormat="1" applyFont="1" applyBorder="1" applyAlignment="1" applyProtection="1">
      <alignment horizontal="right"/>
    </xf>
    <xf numFmtId="177" fontId="11" fillId="0" borderId="100" xfId="1" applyNumberFormat="1" applyFont="1" applyBorder="1" applyProtection="1"/>
    <xf numFmtId="177" fontId="11" fillId="23" borderId="42" xfId="1" applyNumberFormat="1" applyFont="1" applyFill="1" applyBorder="1" applyAlignment="1" applyProtection="1">
      <alignment horizontal="right"/>
    </xf>
    <xf numFmtId="177" fontId="11" fillId="23" borderId="100" xfId="1" applyNumberFormat="1" applyFont="1" applyFill="1" applyBorder="1" applyProtection="1"/>
    <xf numFmtId="0" fontId="0" fillId="0" borderId="0" xfId="0"/>
    <xf numFmtId="14" fontId="11" fillId="0" borderId="15" xfId="0" applyNumberFormat="1" applyFont="1" applyBorder="1" applyProtection="1"/>
    <xf numFmtId="0" fontId="17" fillId="0" borderId="1" xfId="0" applyFont="1" applyBorder="1" applyAlignment="1" applyProtection="1">
      <alignment horizontal="left"/>
    </xf>
    <xf numFmtId="0" fontId="11" fillId="0" borderId="26" xfId="0" applyFont="1" applyBorder="1" applyProtection="1"/>
    <xf numFmtId="0" fontId="11" fillId="0" borderId="11" xfId="0" applyFont="1" applyBorder="1" applyAlignment="1" applyProtection="1">
      <alignment horizontal="center"/>
    </xf>
    <xf numFmtId="177" fontId="11" fillId="0" borderId="114" xfId="1" applyNumberFormat="1" applyFont="1" applyBorder="1"/>
    <xf numFmtId="177" fontId="11" fillId="0" borderId="74" xfId="1" applyNumberFormat="1" applyFont="1" applyBorder="1" applyProtection="1"/>
    <xf numFmtId="177" fontId="11" fillId="0" borderId="0" xfId="1" applyNumberFormat="1" applyFont="1" applyBorder="1" applyProtection="1"/>
    <xf numFmtId="177" fontId="11" fillId="0" borderId="42" xfId="1" applyNumberFormat="1" applyFont="1" applyBorder="1" applyAlignment="1" applyProtection="1">
      <alignment horizontal="centerContinuous"/>
    </xf>
    <xf numFmtId="177" fontId="23" fillId="0" borderId="0" xfId="1" applyNumberFormat="1" applyFont="1" applyBorder="1" applyProtection="1"/>
    <xf numFmtId="177" fontId="11" fillId="0" borderId="85" xfId="1" applyNumberFormat="1" applyFont="1" applyBorder="1" applyProtection="1"/>
    <xf numFmtId="177" fontId="11" fillId="0" borderId="92" xfId="1" applyNumberFormat="1" applyFont="1" applyBorder="1"/>
    <xf numFmtId="177" fontId="11" fillId="0" borderId="96" xfId="1" applyNumberFormat="1" applyFont="1" applyBorder="1" applyAlignment="1" applyProtection="1">
      <alignment horizontal="center"/>
    </xf>
    <xf numFmtId="177" fontId="11" fillId="0" borderId="98" xfId="1" applyNumberFormat="1" applyFont="1" applyBorder="1" applyAlignment="1" applyProtection="1">
      <alignment horizontal="center"/>
    </xf>
    <xf numFmtId="177" fontId="11" fillId="0" borderId="101" xfId="1" applyNumberFormat="1" applyFont="1" applyBorder="1" applyProtection="1"/>
    <xf numFmtId="177" fontId="11" fillId="0" borderId="113" xfId="1" applyNumberFormat="1" applyFont="1" applyBorder="1" applyProtection="1"/>
    <xf numFmtId="177" fontId="11" fillId="0" borderId="0" xfId="1" applyNumberFormat="1" applyFont="1" applyProtection="1"/>
    <xf numFmtId="177" fontId="11" fillId="0" borderId="0" xfId="1" applyNumberFormat="1" applyFont="1" applyAlignment="1" applyProtection="1">
      <alignment horizontal="centerContinuous"/>
    </xf>
    <xf numFmtId="177" fontId="11" fillId="0" borderId="0" xfId="1" applyNumberFormat="1" applyFont="1"/>
    <xf numFmtId="177" fontId="11" fillId="0" borderId="75" xfId="1" applyNumberFormat="1" applyFont="1" applyBorder="1" applyProtection="1"/>
    <xf numFmtId="177" fontId="11" fillId="0" borderId="17" xfId="1" applyNumberFormat="1" applyFont="1" applyBorder="1" applyAlignment="1" applyProtection="1">
      <alignment horizontal="center"/>
    </xf>
    <xf numFmtId="177" fontId="11" fillId="0" borderId="76" xfId="1" applyNumberFormat="1" applyFont="1" applyBorder="1" applyProtection="1"/>
    <xf numFmtId="177" fontId="11" fillId="0" borderId="26" xfId="1" applyNumberFormat="1" applyFont="1" applyBorder="1" applyAlignment="1" applyProtection="1">
      <alignment horizontal="center"/>
    </xf>
    <xf numFmtId="177" fontId="11" fillId="0" borderId="10" xfId="1" applyNumberFormat="1" applyFont="1" applyBorder="1" applyProtection="1"/>
    <xf numFmtId="177" fontId="11" fillId="0" borderId="122" xfId="1" applyNumberFormat="1" applyFont="1" applyBorder="1" applyAlignment="1" applyProtection="1">
      <alignment horizontal="center"/>
    </xf>
    <xf numFmtId="177" fontId="11" fillId="0" borderId="45" xfId="1" applyNumberFormat="1" applyFont="1" applyBorder="1" applyProtection="1"/>
    <xf numFmtId="177" fontId="11" fillId="0" borderId="27" xfId="1" applyNumberFormat="1" applyFont="1" applyBorder="1" applyProtection="1"/>
    <xf numFmtId="177" fontId="11" fillId="0" borderId="128" xfId="1" applyNumberFormat="1" applyFont="1" applyFill="1" applyBorder="1" applyProtection="1"/>
    <xf numFmtId="177" fontId="11" fillId="0" borderId="26" xfId="1" applyNumberFormat="1" applyFont="1" applyFill="1" applyBorder="1" applyProtection="1"/>
    <xf numFmtId="177" fontId="11" fillId="0" borderId="130" xfId="1" applyNumberFormat="1" applyFont="1" applyFill="1" applyBorder="1" applyProtection="1"/>
    <xf numFmtId="177" fontId="11" fillId="0" borderId="135" xfId="1" applyNumberFormat="1" applyFont="1" applyBorder="1" applyProtection="1"/>
    <xf numFmtId="177" fontId="11" fillId="0" borderId="31" xfId="1" applyNumberFormat="1" applyFont="1" applyBorder="1" applyProtection="1"/>
    <xf numFmtId="177" fontId="11" fillId="0" borderId="31" xfId="1" applyNumberFormat="1" applyFont="1" applyBorder="1" applyAlignment="1" applyProtection="1">
      <alignment horizontal="centerContinuous"/>
    </xf>
    <xf numFmtId="177" fontId="11" fillId="0" borderId="25" xfId="1" applyNumberFormat="1" applyFont="1" applyBorder="1" applyAlignment="1" applyProtection="1">
      <alignment horizontal="center"/>
    </xf>
    <xf numFmtId="177" fontId="11" fillId="0" borderId="26" xfId="1" applyNumberFormat="1" applyFont="1" applyBorder="1" applyProtection="1"/>
    <xf numFmtId="177" fontId="11" fillId="0" borderId="23" xfId="1" applyNumberFormat="1" applyFont="1" applyBorder="1" applyProtection="1"/>
    <xf numFmtId="177" fontId="0" fillId="0" borderId="0" xfId="1" applyNumberFormat="1" applyFont="1" applyProtection="1"/>
    <xf numFmtId="177" fontId="11" fillId="0" borderId="2" xfId="1" applyNumberFormat="1" applyFont="1" applyBorder="1" applyProtection="1"/>
    <xf numFmtId="177" fontId="11" fillId="0" borderId="36" xfId="1" applyNumberFormat="1" applyFont="1" applyBorder="1" applyProtection="1"/>
    <xf numFmtId="177" fontId="0" fillId="0" borderId="0" xfId="1" applyNumberFormat="1" applyFont="1"/>
    <xf numFmtId="177" fontId="11" fillId="0" borderId="8" xfId="1" applyNumberFormat="1" applyFont="1" applyBorder="1" applyProtection="1"/>
    <xf numFmtId="177" fontId="11" fillId="0" borderId="18" xfId="1" applyNumberFormat="1" applyFont="1" applyBorder="1" applyProtection="1"/>
    <xf numFmtId="177" fontId="11" fillId="0" borderId="33" xfId="1" applyNumberFormat="1" applyFont="1" applyBorder="1" applyProtection="1"/>
    <xf numFmtId="177" fontId="11" fillId="0" borderId="18" xfId="1" applyNumberFormat="1" applyFont="1" applyBorder="1" applyAlignment="1" applyProtection="1">
      <alignment horizontal="center"/>
    </xf>
    <xf numFmtId="177" fontId="11" fillId="0" borderId="20" xfId="1" applyNumberFormat="1" applyFont="1" applyBorder="1" applyAlignment="1" applyProtection="1">
      <alignment horizontal="center"/>
    </xf>
    <xf numFmtId="177" fontId="11" fillId="0" borderId="30" xfId="1" applyNumberFormat="1" applyFont="1" applyBorder="1" applyAlignment="1" applyProtection="1">
      <alignment horizontal="centerContinuous"/>
    </xf>
    <xf numFmtId="177" fontId="11" fillId="0" borderId="20" xfId="1" applyNumberFormat="1" applyFont="1" applyBorder="1" applyProtection="1"/>
    <xf numFmtId="177" fontId="11" fillId="0" borderId="0" xfId="1" applyNumberFormat="1" applyFont="1" applyAlignment="1" applyProtection="1">
      <alignment horizontal="left"/>
    </xf>
    <xf numFmtId="177" fontId="11" fillId="0" borderId="10" xfId="1" applyNumberFormat="1" applyFont="1" applyBorder="1" applyAlignment="1" applyProtection="1">
      <alignment horizontal="centerContinuous"/>
    </xf>
    <xf numFmtId="177" fontId="11" fillId="0" borderId="178" xfId="1" applyNumberFormat="1" applyFont="1" applyBorder="1" applyProtection="1"/>
    <xf numFmtId="177" fontId="11" fillId="0" borderId="25" xfId="1" applyNumberFormat="1" applyFont="1" applyFill="1" applyBorder="1" applyAlignment="1" applyProtection="1">
      <alignment horizontal="centerContinuous"/>
    </xf>
    <xf numFmtId="177" fontId="11" fillId="0" borderId="0" xfId="1" applyNumberFormat="1" applyFont="1" applyFill="1"/>
    <xf numFmtId="177" fontId="11" fillId="0" borderId="0" xfId="1" applyNumberFormat="1" applyFont="1" applyFill="1" applyAlignment="1" applyProtection="1">
      <alignment horizontal="left"/>
    </xf>
    <xf numFmtId="177" fontId="11" fillId="0" borderId="10" xfId="1" applyNumberFormat="1" applyFont="1" applyFill="1" applyBorder="1" applyProtection="1"/>
    <xf numFmtId="177" fontId="11" fillId="0" borderId="0" xfId="1" applyNumberFormat="1" applyFont="1" applyFill="1" applyBorder="1" applyProtection="1"/>
    <xf numFmtId="177" fontId="11" fillId="0" borderId="169" xfId="1" applyNumberFormat="1" applyFont="1" applyBorder="1" applyProtection="1"/>
    <xf numFmtId="177" fontId="11" fillId="0" borderId="10" xfId="1" applyNumberFormat="1" applyFont="1" applyBorder="1" applyAlignment="1" applyProtection="1">
      <alignment horizontal="left"/>
    </xf>
    <xf numFmtId="177" fontId="11" fillId="0" borderId="10" xfId="1" applyNumberFormat="1" applyFont="1" applyBorder="1" applyAlignment="1" applyProtection="1">
      <alignment horizontal="center"/>
    </xf>
    <xf numFmtId="177" fontId="11" fillId="0" borderId="21" xfId="1" applyNumberFormat="1" applyFont="1" applyBorder="1" applyProtection="1"/>
    <xf numFmtId="177" fontId="11" fillId="0" borderId="0" xfId="1" applyNumberFormat="1" applyFont="1" applyBorder="1" applyAlignment="1" applyProtection="1">
      <alignment horizontal="center"/>
    </xf>
    <xf numFmtId="177" fontId="11" fillId="0" borderId="21" xfId="1" applyNumberFormat="1" applyFont="1" applyBorder="1" applyAlignment="1" applyProtection="1">
      <alignment horizontal="center"/>
    </xf>
    <xf numFmtId="177" fontId="11" fillId="0" borderId="77" xfId="1" applyNumberFormat="1" applyFont="1" applyBorder="1" applyProtection="1"/>
    <xf numFmtId="177" fontId="11" fillId="0" borderId="79" xfId="1" applyNumberFormat="1" applyFont="1" applyBorder="1" applyProtection="1"/>
    <xf numFmtId="177" fontId="11" fillId="0" borderId="81" xfId="1" applyNumberFormat="1" applyFont="1" applyBorder="1" applyProtection="1"/>
    <xf numFmtId="177" fontId="11" fillId="0" borderId="83" xfId="1" applyNumberFormat="1" applyFont="1" applyBorder="1" applyAlignment="1" applyProtection="1">
      <alignment horizontal="centerContinuous"/>
    </xf>
    <xf numFmtId="177" fontId="23" fillId="0" borderId="79" xfId="1" applyNumberFormat="1" applyFont="1" applyBorder="1" applyProtection="1"/>
    <xf numFmtId="177" fontId="59" fillId="0" borderId="92" xfId="1" applyNumberFormat="1" applyFont="1" applyBorder="1"/>
    <xf numFmtId="177" fontId="59" fillId="0" borderId="89" xfId="1" applyNumberFormat="1" applyFont="1" applyBorder="1"/>
    <xf numFmtId="177" fontId="11" fillId="0" borderId="79" xfId="1" applyNumberFormat="1" applyFont="1" applyBorder="1" applyAlignment="1" applyProtection="1">
      <alignment horizontal="center"/>
    </xf>
    <xf numFmtId="177" fontId="11" fillId="0" borderId="107" xfId="1" applyNumberFormat="1" applyFont="1" applyFill="1" applyBorder="1" applyProtection="1"/>
    <xf numFmtId="177" fontId="11" fillId="0" borderId="98" xfId="1" applyNumberFormat="1" applyFont="1" applyFill="1" applyBorder="1" applyProtection="1"/>
    <xf numFmtId="177" fontId="11" fillId="0" borderId="81" xfId="1" applyNumberFormat="1" applyFont="1" applyFill="1" applyBorder="1" applyProtection="1"/>
    <xf numFmtId="177" fontId="11" fillId="0" borderId="83" xfId="1" applyNumberFormat="1" applyFont="1" applyBorder="1" applyProtection="1"/>
    <xf numFmtId="177" fontId="11" fillId="0" borderId="104" xfId="1" applyNumberFormat="1" applyFont="1" applyFill="1" applyBorder="1" applyProtection="1"/>
    <xf numFmtId="177" fontId="11" fillId="0" borderId="105" xfId="1" applyNumberFormat="1" applyFont="1" applyFill="1" applyBorder="1" applyProtection="1"/>
    <xf numFmtId="177" fontId="11" fillId="0" borderId="112" xfId="1" applyNumberFormat="1" applyFont="1" applyBorder="1" applyProtection="1"/>
    <xf numFmtId="183" fontId="0" fillId="0" borderId="127" xfId="2" applyNumberFormat="1" applyFont="1" applyBorder="1"/>
    <xf numFmtId="177" fontId="11" fillId="0" borderId="0" xfId="1" applyNumberFormat="1" applyFont="1" applyBorder="1" applyAlignment="1" applyProtection="1">
      <alignment horizontal="centerContinuous"/>
    </xf>
    <xf numFmtId="177" fontId="23" fillId="0" borderId="85" xfId="1" applyNumberFormat="1" applyFont="1" applyBorder="1" applyProtection="1"/>
    <xf numFmtId="177" fontId="11" fillId="0" borderId="84" xfId="1" applyNumberFormat="1" applyFont="1" applyBorder="1" applyAlignment="1" applyProtection="1">
      <alignment horizontal="center"/>
    </xf>
    <xf numFmtId="177" fontId="11" fillId="0" borderId="127" xfId="1" applyNumberFormat="1" applyFont="1" applyBorder="1" applyProtection="1"/>
    <xf numFmtId="177" fontId="11" fillId="0" borderId="127" xfId="1" applyNumberFormat="1" applyFont="1" applyFill="1" applyBorder="1" applyProtection="1"/>
    <xf numFmtId="183" fontId="11" fillId="0" borderId="127" xfId="2" applyNumberFormat="1" applyFont="1" applyBorder="1" applyProtection="1"/>
    <xf numFmtId="0" fontId="17" fillId="0" borderId="1" xfId="0" applyFont="1" applyBorder="1" applyAlignment="1" applyProtection="1">
      <alignment horizontal="right"/>
    </xf>
    <xf numFmtId="164" fontId="11" fillId="0" borderId="26" xfId="0" applyNumberFormat="1" applyFont="1" applyBorder="1" applyAlignment="1" applyProtection="1">
      <alignment horizontal="left"/>
    </xf>
    <xf numFmtId="0" fontId="7" fillId="0" borderId="133" xfId="0" applyFont="1" applyBorder="1" applyProtection="1"/>
    <xf numFmtId="0" fontId="11" fillId="0" borderId="14" xfId="0" applyFont="1" applyBorder="1" applyAlignment="1">
      <alignment horizontal="center"/>
    </xf>
    <xf numFmtId="0" fontId="7" fillId="0" borderId="3" xfId="0" applyFont="1" applyBorder="1" applyAlignment="1" applyProtection="1"/>
    <xf numFmtId="164" fontId="11" fillId="0" borderId="21" xfId="0" applyNumberFormat="1" applyFont="1" applyBorder="1" applyAlignment="1" applyProtection="1">
      <alignment horizontal="left"/>
    </xf>
    <xf numFmtId="49" fontId="11" fillId="0" borderId="22" xfId="0" applyNumberFormat="1" applyFont="1" applyBorder="1" applyAlignment="1" applyProtection="1">
      <alignment horizontal="left"/>
    </xf>
    <xf numFmtId="0" fontId="7" fillId="0" borderId="3" xfId="0" applyFont="1" applyBorder="1" applyAlignment="1" applyProtection="1"/>
    <xf numFmtId="0" fontId="11" fillId="0" borderId="14" xfId="0" applyFont="1" applyBorder="1" applyAlignment="1" applyProtection="1">
      <alignment horizontal="left"/>
    </xf>
    <xf numFmtId="0" fontId="11" fillId="0" borderId="22" xfId="0" applyFont="1" applyBorder="1" applyAlignment="1" applyProtection="1">
      <alignment horizontal="left"/>
    </xf>
    <xf numFmtId="164" fontId="11" fillId="0" borderId="21" xfId="0" applyNumberFormat="1" applyFont="1" applyBorder="1" applyAlignment="1" applyProtection="1">
      <alignment horizontal="left"/>
    </xf>
    <xf numFmtId="37" fontId="11" fillId="4" borderId="16" xfId="0" applyNumberFormat="1" applyFont="1" applyFill="1" applyBorder="1" applyAlignment="1" applyProtection="1">
      <alignment horizontal="center"/>
    </xf>
    <xf numFmtId="164" fontId="0" fillId="0" borderId="56" xfId="0" applyNumberFormat="1" applyBorder="1" applyAlignment="1" applyProtection="1">
      <alignment horizontal="left"/>
    </xf>
    <xf numFmtId="0" fontId="11" fillId="0" borderId="6" xfId="0" applyFont="1" applyBorder="1" applyProtection="1">
      <protection locked="0"/>
    </xf>
    <xf numFmtId="0" fontId="0" fillId="0" borderId="0" xfId="0"/>
    <xf numFmtId="0" fontId="11" fillId="0" borderId="0" xfId="0" applyFont="1" applyAlignment="1" applyProtection="1">
      <alignment horizontal="left"/>
    </xf>
    <xf numFmtId="0" fontId="17" fillId="0" borderId="55" xfId="0" applyFont="1" applyBorder="1" applyProtection="1">
      <protection locked="0"/>
    </xf>
    <xf numFmtId="0" fontId="11" fillId="0" borderId="0" xfId="0" applyFont="1" applyAlignment="1">
      <alignment horizontal="center"/>
    </xf>
    <xf numFmtId="183" fontId="11" fillId="0" borderId="81" xfId="2" applyNumberFormat="1" applyFont="1" applyFill="1" applyBorder="1" applyProtection="1"/>
    <xf numFmtId="177" fontId="11" fillId="0" borderId="147" xfId="1" applyNumberFormat="1" applyFont="1" applyFill="1" applyBorder="1" applyProtection="1"/>
    <xf numFmtId="0" fontId="11" fillId="0" borderId="19" xfId="0" applyFont="1" applyBorder="1" applyAlignment="1" applyProtection="1">
      <alignment horizontal="right"/>
    </xf>
    <xf numFmtId="0" fontId="12" fillId="0" borderId="15" xfId="0" applyFont="1" applyBorder="1" applyAlignment="1">
      <alignment horizontal="left"/>
    </xf>
    <xf numFmtId="2" fontId="11" fillId="0" borderId="0" xfId="0" applyNumberFormat="1" applyFont="1" applyAlignment="1" applyProtection="1">
      <alignment horizontal="right"/>
    </xf>
    <xf numFmtId="2" fontId="11" fillId="0" borderId="0" xfId="0" applyNumberFormat="1" applyFont="1" applyAlignment="1" applyProtection="1">
      <alignment horizontal="centerContinuous"/>
    </xf>
    <xf numFmtId="2" fontId="0" fillId="0" borderId="0" xfId="0" applyNumberFormat="1"/>
    <xf numFmtId="9" fontId="0" fillId="0" borderId="25" xfId="1880" applyFont="1" applyBorder="1" applyProtection="1"/>
    <xf numFmtId="9" fontId="11" fillId="0" borderId="25" xfId="1880" applyFont="1" applyBorder="1" applyProtection="1"/>
    <xf numFmtId="9" fontId="11" fillId="0" borderId="31" xfId="1880" applyFont="1" applyBorder="1" applyAlignment="1" applyProtection="1">
      <alignment horizontal="centerContinuous"/>
    </xf>
    <xf numFmtId="9" fontId="11" fillId="0" borderId="42" xfId="1880" applyFont="1" applyBorder="1" applyAlignment="1" applyProtection="1">
      <alignment horizontal="centerContinuous"/>
    </xf>
    <xf numFmtId="9" fontId="11" fillId="0" borderId="19" xfId="1880" applyFont="1" applyBorder="1" applyProtection="1"/>
    <xf numFmtId="9" fontId="11" fillId="0" borderId="19" xfId="1880" applyFont="1" applyBorder="1" applyAlignment="1" applyProtection="1">
      <alignment horizontal="center"/>
    </xf>
    <xf numFmtId="9" fontId="0" fillId="0" borderId="0" xfId="1880" applyFont="1" applyProtection="1"/>
    <xf numFmtId="9" fontId="11" fillId="0" borderId="0" xfId="1880" applyFont="1" applyAlignment="1" applyProtection="1">
      <alignment horizontal="centerContinuous"/>
    </xf>
    <xf numFmtId="9" fontId="0" fillId="0" borderId="0" xfId="1880" applyFont="1"/>
    <xf numFmtId="2" fontId="11" fillId="0" borderId="0" xfId="0" applyNumberFormat="1" applyFont="1" applyProtection="1"/>
    <xf numFmtId="2" fontId="0" fillId="0" borderId="26" xfId="0" applyNumberFormat="1" applyBorder="1" applyAlignment="1" applyProtection="1">
      <alignment horizontal="center"/>
    </xf>
    <xf numFmtId="2" fontId="11" fillId="0" borderId="31" xfId="0" applyNumberFormat="1" applyFont="1" applyBorder="1" applyAlignment="1" applyProtection="1">
      <alignment horizontal="centerContinuous"/>
    </xf>
    <xf numFmtId="2" fontId="11" fillId="0" borderId="42" xfId="0" applyNumberFormat="1" applyFont="1" applyBorder="1" applyAlignment="1" applyProtection="1">
      <alignment horizontal="centerContinuous"/>
    </xf>
    <xf numFmtId="2" fontId="11" fillId="0" borderId="19" xfId="0" applyNumberFormat="1" applyFont="1" applyBorder="1" applyAlignment="1" applyProtection="1">
      <alignment horizontal="center"/>
    </xf>
    <xf numFmtId="2" fontId="11" fillId="0" borderId="25" xfId="0" applyNumberFormat="1" applyFont="1" applyBorder="1" applyProtection="1"/>
    <xf numFmtId="0" fontId="11" fillId="0" borderId="0" xfId="0" applyFont="1" applyAlignment="1">
      <alignment horizontal="center"/>
    </xf>
    <xf numFmtId="0" fontId="11" fillId="0" borderId="5" xfId="0" applyFont="1" applyBorder="1" applyAlignment="1">
      <alignment horizontal="center"/>
    </xf>
    <xf numFmtId="0" fontId="11" fillId="0" borderId="0" xfId="0" applyFont="1" applyBorder="1" applyAlignment="1" applyProtection="1">
      <alignment horizontal="center"/>
    </xf>
    <xf numFmtId="0" fontId="11" fillId="0" borderId="26" xfId="0" applyFont="1" applyBorder="1" applyProtection="1"/>
    <xf numFmtId="0" fontId="11" fillId="0" borderId="11" xfId="0" applyFont="1" applyBorder="1" applyAlignment="1" applyProtection="1">
      <alignment horizontal="center"/>
    </xf>
    <xf numFmtId="0" fontId="78" fillId="0" borderId="5" xfId="0" applyFont="1" applyBorder="1" applyAlignment="1" applyProtection="1">
      <alignment horizontal="center"/>
      <protection locked="0"/>
    </xf>
    <xf numFmtId="0" fontId="7" fillId="0" borderId="214" xfId="0" applyFont="1" applyBorder="1" applyProtection="1"/>
    <xf numFmtId="37" fontId="11" fillId="0" borderId="177" xfId="0" applyNumberFormat="1" applyFont="1" applyBorder="1" applyProtection="1"/>
    <xf numFmtId="0" fontId="11" fillId="0" borderId="10" xfId="0" applyFont="1" applyBorder="1" applyAlignment="1">
      <alignment horizontal="center"/>
    </xf>
    <xf numFmtId="177" fontId="11" fillId="0" borderId="16" xfId="1" applyNumberFormat="1" applyFont="1" applyBorder="1" applyAlignment="1" applyProtection="1">
      <alignment horizontal="right"/>
    </xf>
    <xf numFmtId="37" fontId="11" fillId="0" borderId="15" xfId="1" applyNumberFormat="1" applyFont="1" applyBorder="1" applyProtection="1"/>
    <xf numFmtId="0" fontId="11" fillId="0" borderId="102" xfId="0" applyFont="1" applyBorder="1" applyProtection="1"/>
    <xf numFmtId="0" fontId="0" fillId="0" borderId="215" xfId="0" applyBorder="1" applyProtection="1"/>
    <xf numFmtId="0" fontId="7" fillId="0" borderId="0" xfId="0" applyFont="1" applyAlignment="1" applyProtection="1">
      <alignment horizontal="left" wrapText="1"/>
    </xf>
    <xf numFmtId="0" fontId="7" fillId="0" borderId="5" xfId="0" applyFont="1" applyBorder="1" applyAlignment="1" applyProtection="1">
      <alignment horizontal="left" wrapText="1"/>
    </xf>
    <xf numFmtId="0" fontId="11" fillId="0" borderId="0" xfId="0" applyFont="1" applyProtection="1"/>
    <xf numFmtId="0" fontId="11" fillId="0" borderId="0" xfId="0" applyFont="1"/>
    <xf numFmtId="0" fontId="0" fillId="0" borderId="0" xfId="0"/>
    <xf numFmtId="0" fontId="11" fillId="0" borderId="2" xfId="0" applyFont="1" applyBorder="1"/>
    <xf numFmtId="0" fontId="11" fillId="0" borderId="0" xfId="0" applyFont="1" applyAlignment="1">
      <alignment horizontal="centerContinuous"/>
    </xf>
    <xf numFmtId="0" fontId="12" fillId="0" borderId="0" xfId="0" applyFont="1" applyAlignment="1">
      <alignment horizontal="centerContinuous"/>
    </xf>
    <xf numFmtId="0" fontId="11" fillId="0" borderId="5" xfId="0" applyFont="1" applyBorder="1"/>
    <xf numFmtId="0" fontId="11" fillId="0" borderId="10" xfId="0" applyFont="1" applyBorder="1" applyAlignment="1">
      <alignment horizontal="left" wrapText="1"/>
    </xf>
    <xf numFmtId="0" fontId="11" fillId="0" borderId="10" xfId="0" applyFont="1" applyBorder="1"/>
    <xf numFmtId="0" fontId="11" fillId="0" borderId="15" xfId="0" applyFont="1" applyBorder="1"/>
    <xf numFmtId="0" fontId="11" fillId="0" borderId="19" xfId="0" applyFont="1" applyBorder="1" applyAlignment="1">
      <alignment horizontal="centerContinuous"/>
    </xf>
    <xf numFmtId="0" fontId="11" fillId="0" borderId="25" xfId="0" applyFont="1" applyBorder="1"/>
    <xf numFmtId="0" fontId="11" fillId="0" borderId="27" xfId="0" applyFont="1" applyBorder="1"/>
    <xf numFmtId="0" fontId="11" fillId="0" borderId="28" xfId="0" applyFont="1" applyBorder="1" applyAlignment="1">
      <alignment horizontal="center"/>
    </xf>
    <xf numFmtId="0" fontId="11" fillId="0" borderId="25" xfId="0" applyFont="1" applyBorder="1" applyAlignment="1">
      <alignment horizontal="center"/>
    </xf>
    <xf numFmtId="0" fontId="11" fillId="0" borderId="0" xfId="0" applyFont="1" applyAlignment="1">
      <alignment horizontal="center"/>
    </xf>
    <xf numFmtId="0" fontId="11" fillId="0" borderId="15" xfId="0" applyFont="1" applyBorder="1" applyAlignment="1">
      <alignment horizontal="center"/>
    </xf>
    <xf numFmtId="0" fontId="11" fillId="0" borderId="17" xfId="0" applyFont="1" applyBorder="1"/>
    <xf numFmtId="0" fontId="11" fillId="0" borderId="15" xfId="0" applyFont="1" applyBorder="1" applyProtection="1">
      <protection locked="0"/>
    </xf>
    <xf numFmtId="0" fontId="11" fillId="0" borderId="19" xfId="0" applyFont="1" applyBorder="1"/>
    <xf numFmtId="37" fontId="11" fillId="0" borderId="25" xfId="0" applyNumberFormat="1" applyFont="1" applyBorder="1" applyProtection="1">
      <protection locked="0"/>
    </xf>
    <xf numFmtId="0" fontId="11" fillId="0" borderId="21" xfId="0" applyFont="1" applyBorder="1"/>
    <xf numFmtId="0" fontId="11" fillId="0" borderId="7" xfId="0" applyFont="1" applyBorder="1" applyProtection="1"/>
    <xf numFmtId="177" fontId="7" fillId="0" borderId="15" xfId="1" applyNumberFormat="1" applyFont="1" applyBorder="1" applyProtection="1"/>
    <xf numFmtId="49" fontId="97" fillId="0" borderId="0" xfId="0" applyNumberFormat="1" applyFont="1" applyFill="1" applyBorder="1" applyAlignment="1"/>
    <xf numFmtId="49" fontId="7" fillId="0" borderId="0" xfId="0" applyNumberFormat="1" applyFont="1" applyAlignment="1" applyProtection="1">
      <alignment horizontal="left"/>
    </xf>
    <xf numFmtId="177" fontId="7" fillId="0" borderId="0" xfId="1" applyNumberFormat="1" applyFont="1" applyProtection="1"/>
    <xf numFmtId="177" fontId="7" fillId="0" borderId="216" xfId="0" applyNumberFormat="1" applyFont="1" applyBorder="1" applyProtection="1"/>
    <xf numFmtId="0" fontId="7" fillId="0" borderId="217" xfId="0" applyFont="1" applyBorder="1" applyProtection="1"/>
    <xf numFmtId="0" fontId="98" fillId="0" borderId="0" xfId="0" applyFont="1" applyAlignment="1" applyProtection="1">
      <alignment horizontal="left"/>
    </xf>
    <xf numFmtId="0" fontId="0" fillId="0" borderId="8" xfId="0" applyBorder="1" applyProtection="1"/>
    <xf numFmtId="0" fontId="0" fillId="0" borderId="2" xfId="0" applyBorder="1" applyProtection="1"/>
    <xf numFmtId="0" fontId="0" fillId="0" borderId="2" xfId="0" applyBorder="1" applyAlignment="1" applyProtection="1">
      <alignment horizontal="left"/>
    </xf>
    <xf numFmtId="0" fontId="0" fillId="0" borderId="8" xfId="0" applyBorder="1" applyAlignment="1" applyProtection="1">
      <alignment horizontal="left"/>
    </xf>
    <xf numFmtId="0" fontId="0" fillId="0" borderId="3" xfId="0" applyBorder="1" applyAlignment="1" applyProtection="1">
      <alignment horizontal="center"/>
    </xf>
    <xf numFmtId="0" fontId="0" fillId="0" borderId="66" xfId="0" applyBorder="1" applyAlignment="1" applyProtection="1">
      <alignment horizontal="left"/>
    </xf>
    <xf numFmtId="0" fontId="0" fillId="0" borderId="66" xfId="0" applyBorder="1" applyAlignment="1" applyProtection="1">
      <alignment horizontal="centerContinuous"/>
    </xf>
    <xf numFmtId="0" fontId="0" fillId="0" borderId="0" xfId="0" applyProtection="1"/>
    <xf numFmtId="0" fontId="0" fillId="0" borderId="3" xfId="0" applyBorder="1" applyAlignment="1" applyProtection="1">
      <alignment horizontal="centerContinuous"/>
    </xf>
    <xf numFmtId="0" fontId="11" fillId="0" borderId="4" xfId="0" applyFont="1" applyBorder="1" applyProtection="1"/>
    <xf numFmtId="0" fontId="0" fillId="0" borderId="5" xfId="0" applyBorder="1" applyAlignment="1" applyProtection="1">
      <alignment horizontal="center"/>
    </xf>
    <xf numFmtId="0" fontId="0" fillId="0" borderId="55" xfId="0" applyBorder="1" applyAlignment="1" applyProtection="1">
      <alignment horizontal="left"/>
    </xf>
    <xf numFmtId="0" fontId="0" fillId="0" borderId="55" xfId="0" applyBorder="1" applyAlignment="1" applyProtection="1">
      <alignment horizontal="centerContinuous"/>
    </xf>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6" xfId="0" applyBorder="1" applyProtection="1"/>
    <xf numFmtId="0" fontId="0" fillId="0" borderId="1" xfId="0" applyBorder="1" applyProtection="1"/>
    <xf numFmtId="0" fontId="0" fillId="0" borderId="7" xfId="0" applyBorder="1" applyAlignment="1" applyProtection="1">
      <alignment horizontal="center"/>
    </xf>
    <xf numFmtId="0" fontId="0" fillId="0" borderId="56" xfId="0" applyBorder="1" applyProtection="1"/>
    <xf numFmtId="0" fontId="0" fillId="0" borderId="7" xfId="0" applyBorder="1" applyProtection="1"/>
    <xf numFmtId="0" fontId="0" fillId="0" borderId="7" xfId="0" applyBorder="1" applyAlignment="1" applyProtection="1">
      <alignment horizontal="centerContinuous"/>
    </xf>
    <xf numFmtId="0" fontId="12" fillId="0" borderId="6" xfId="0" applyFont="1" applyBorder="1" applyAlignment="1" applyProtection="1">
      <alignment horizontal="centerContinuous"/>
    </xf>
    <xf numFmtId="0" fontId="12" fillId="0" borderId="1" xfId="0" applyFont="1" applyBorder="1" applyAlignment="1" applyProtection="1">
      <alignment horizontal="centerContinuous"/>
    </xf>
    <xf numFmtId="0" fontId="0" fillId="0" borderId="1" xfId="0" applyBorder="1" applyAlignment="1" applyProtection="1">
      <alignment horizontal="centerContinuous"/>
    </xf>
    <xf numFmtId="0" fontId="0" fillId="0" borderId="59" xfId="0" applyBorder="1" applyAlignment="1" applyProtection="1">
      <alignment horizontal="centerContinuous"/>
    </xf>
    <xf numFmtId="0" fontId="12" fillId="0" borderId="4" xfId="0" applyFont="1" applyBorder="1" applyAlignment="1" applyProtection="1">
      <alignment horizontal="centerContinuous"/>
    </xf>
    <xf numFmtId="0" fontId="12" fillId="0" borderId="0" xfId="0" applyFont="1" applyAlignment="1" applyProtection="1">
      <alignment horizontal="centerContinuous"/>
    </xf>
    <xf numFmtId="0" fontId="11" fillId="0" borderId="0" xfId="0" applyFont="1" applyAlignment="1" applyProtection="1">
      <alignment horizontal="centerContinuous"/>
    </xf>
    <xf numFmtId="0" fontId="11" fillId="0" borderId="2" xfId="0" applyFont="1" applyBorder="1" applyAlignment="1" applyProtection="1">
      <alignment horizontal="centerContinuous"/>
    </xf>
    <xf numFmtId="0" fontId="11" fillId="0" borderId="5" xfId="0" applyFont="1" applyBorder="1" applyProtection="1"/>
    <xf numFmtId="0" fontId="23" fillId="0" borderId="4" xfId="0" applyFont="1" applyBorder="1" applyProtection="1"/>
    <xf numFmtId="0" fontId="23" fillId="0" borderId="0" xfId="0" applyFont="1" applyProtection="1"/>
    <xf numFmtId="0" fontId="23" fillId="0" borderId="5" xfId="0" applyFont="1" applyBorder="1" applyProtection="1"/>
    <xf numFmtId="0" fontId="23" fillId="0" borderId="6" xfId="0" applyFont="1" applyBorder="1" applyProtection="1"/>
    <xf numFmtId="0" fontId="23" fillId="0" borderId="1" xfId="0" applyFont="1" applyBorder="1" applyProtection="1"/>
    <xf numFmtId="0" fontId="23" fillId="0" borderId="7" xfId="0" applyFont="1" applyBorder="1" applyProtection="1"/>
    <xf numFmtId="0" fontId="0" fillId="0" borderId="66" xfId="0" applyBorder="1" applyAlignment="1" applyProtection="1">
      <alignment horizontal="center"/>
    </xf>
    <xf numFmtId="0" fontId="0" fillId="0" borderId="5" xfId="0" applyBorder="1" applyProtection="1"/>
    <xf numFmtId="0" fontId="0" fillId="0" borderId="0" xfId="0" applyAlignment="1" applyProtection="1">
      <alignment horizontal="centerContinuous"/>
    </xf>
    <xf numFmtId="0" fontId="0" fillId="0" borderId="66" xfId="0" applyBorder="1" applyProtection="1"/>
    <xf numFmtId="0" fontId="0" fillId="0" borderId="2" xfId="0" applyBorder="1" applyAlignment="1" applyProtection="1">
      <alignment horizontal="centerContinuous"/>
    </xf>
    <xf numFmtId="0" fontId="0" fillId="0" borderId="2" xfId="0" applyBorder="1" applyAlignment="1" applyProtection="1">
      <alignment horizontal="center"/>
    </xf>
    <xf numFmtId="0" fontId="0" fillId="0" borderId="55" xfId="0" applyBorder="1" applyAlignment="1" applyProtection="1">
      <alignment horizontal="center"/>
    </xf>
    <xf numFmtId="0" fontId="24" fillId="0" borderId="0" xfId="0" applyFont="1" applyAlignment="1" applyProtection="1">
      <alignment horizontal="centerContinuous"/>
    </xf>
    <xf numFmtId="0" fontId="24" fillId="0" borderId="5" xfId="0" applyFont="1" applyBorder="1" applyAlignment="1" applyProtection="1">
      <alignment horizontal="centerContinuous"/>
    </xf>
    <xf numFmtId="0" fontId="24" fillId="0" borderId="1" xfId="0" applyFont="1" applyBorder="1" applyAlignment="1" applyProtection="1">
      <alignment horizontal="centerContinuous"/>
    </xf>
    <xf numFmtId="0" fontId="24" fillId="0" borderId="7" xfId="0" applyFont="1" applyBorder="1" applyAlignment="1" applyProtection="1">
      <alignment horizontal="centerContinuous"/>
    </xf>
    <xf numFmtId="0" fontId="0" fillId="0" borderId="1" xfId="0" applyBorder="1" applyAlignment="1" applyProtection="1">
      <alignment horizontal="center"/>
    </xf>
    <xf numFmtId="0" fontId="24" fillId="0" borderId="1" xfId="0" applyFont="1" applyBorder="1" applyAlignment="1" applyProtection="1">
      <alignment horizontal="center"/>
    </xf>
    <xf numFmtId="0" fontId="0" fillId="0" borderId="0" xfId="0" applyAlignment="1" applyProtection="1">
      <alignment horizontal="center"/>
    </xf>
    <xf numFmtId="0" fontId="0" fillId="0" borderId="55" xfId="0" applyBorder="1" applyProtection="1"/>
    <xf numFmtId="0" fontId="0" fillId="0" borderId="56" xfId="0" applyBorder="1" applyAlignment="1" applyProtection="1">
      <alignment horizontal="center"/>
    </xf>
    <xf numFmtId="37" fontId="0" fillId="0" borderId="5" xfId="0" applyNumberFormat="1" applyBorder="1" applyProtection="1"/>
    <xf numFmtId="37" fontId="0" fillId="0" borderId="5" xfId="0" applyNumberFormat="1" applyBorder="1" applyAlignment="1" applyProtection="1"/>
    <xf numFmtId="0" fontId="0" fillId="0" borderId="5" xfId="0" applyBorder="1" applyAlignment="1" applyProtection="1">
      <alignment horizontal="left"/>
    </xf>
    <xf numFmtId="0" fontId="0" fillId="0" borderId="0" xfId="0" applyFont="1" applyAlignment="1" applyProtection="1"/>
    <xf numFmtId="0" fontId="0" fillId="0" borderId="55" xfId="0" applyFont="1" applyBorder="1" applyProtection="1"/>
    <xf numFmtId="5" fontId="0" fillId="0" borderId="5" xfId="0" applyNumberFormat="1" applyBorder="1" applyProtection="1"/>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5" xfId="0" applyNumberFormat="1" applyBorder="1" applyAlignment="1" applyProtection="1">
      <alignment horizontal="right"/>
    </xf>
    <xf numFmtId="37" fontId="0" fillId="0" borderId="0" xfId="0" applyNumberFormat="1" applyAlignment="1" applyProtection="1">
      <alignment horizontal="right"/>
    </xf>
    <xf numFmtId="0" fontId="0" fillId="0" borderId="55" xfId="0" applyBorder="1" applyAlignment="1" applyProtection="1">
      <alignment horizontal="right"/>
    </xf>
    <xf numFmtId="37" fontId="0" fillId="0" borderId="7" xfId="0" applyNumberFormat="1" applyBorder="1" applyProtection="1"/>
    <xf numFmtId="37" fontId="0" fillId="0" borderId="7" xfId="0" applyNumberFormat="1" applyBorder="1" applyAlignment="1" applyProtection="1"/>
    <xf numFmtId="37" fontId="0" fillId="0" borderId="1" xfId="0" applyNumberFormat="1" applyBorder="1" applyAlignment="1" applyProtection="1"/>
    <xf numFmtId="37" fontId="0" fillId="0" borderId="56" xfId="0" applyNumberFormat="1" applyBorder="1" applyProtection="1"/>
    <xf numFmtId="0" fontId="0" fillId="0" borderId="70" xfId="0" applyBorder="1" applyProtection="1"/>
    <xf numFmtId="37" fontId="0" fillId="0" borderId="70" xfId="0" applyNumberFormat="1" applyBorder="1" applyProtection="1"/>
    <xf numFmtId="37" fontId="0" fillId="0" borderId="60" xfId="0" applyNumberFormat="1" applyBorder="1" applyProtection="1"/>
    <xf numFmtId="5" fontId="0" fillId="0" borderId="60" xfId="0" applyNumberFormat="1" applyBorder="1" applyProtection="1"/>
    <xf numFmtId="0" fontId="0" fillId="0" borderId="0" xfId="0" applyBorder="1" applyProtection="1"/>
    <xf numFmtId="0" fontId="0" fillId="0" borderId="0" xfId="0" applyBorder="1" applyAlignment="1" applyProtection="1">
      <alignment horizontal="center"/>
    </xf>
    <xf numFmtId="37" fontId="0" fillId="0" borderId="0" xfId="0" applyNumberFormat="1" applyBorder="1" applyProtection="1"/>
    <xf numFmtId="5" fontId="0" fillId="0" borderId="0" xfId="0" applyNumberFormat="1" applyBorder="1" applyProtection="1"/>
    <xf numFmtId="0" fontId="12" fillId="0" borderId="0" xfId="0" applyFont="1" applyProtection="1"/>
    <xf numFmtId="0" fontId="47" fillId="0" borderId="0" xfId="0" applyFont="1" applyProtection="1"/>
    <xf numFmtId="164" fontId="0" fillId="0" borderId="10" xfId="0" applyNumberFormat="1" applyBorder="1" applyAlignment="1" applyProtection="1">
      <alignment horizontal="center"/>
    </xf>
    <xf numFmtId="0" fontId="12" fillId="0" borderId="61" xfId="0" applyFont="1" applyBorder="1" applyAlignment="1" applyProtection="1">
      <alignment horizontal="centerContinuous"/>
    </xf>
    <xf numFmtId="0" fontId="0" fillId="0" borderId="5" xfId="0" applyFont="1" applyBorder="1" applyAlignment="1" applyProtection="1"/>
    <xf numFmtId="0" fontId="0" fillId="0" borderId="0" xfId="0" applyFont="1" applyAlignment="1" applyProtection="1">
      <alignment horizontal="centerContinuous"/>
    </xf>
    <xf numFmtId="37" fontId="0" fillId="0" borderId="0" xfId="0" applyNumberFormat="1" applyAlignment="1" applyProtection="1"/>
    <xf numFmtId="0" fontId="0" fillId="0" borderId="0" xfId="0" applyFont="1" applyAlignment="1" applyProtection="1">
      <alignment horizontal="center"/>
    </xf>
    <xf numFmtId="0" fontId="0" fillId="0" borderId="0" xfId="0" applyFont="1" applyProtection="1"/>
    <xf numFmtId="0" fontId="0" fillId="0" borderId="7" xfId="0" applyFont="1" applyBorder="1" applyAlignment="1" applyProtection="1"/>
    <xf numFmtId="0" fontId="0" fillId="0" borderId="1" xfId="0" applyFont="1" applyBorder="1" applyProtection="1"/>
    <xf numFmtId="0" fontId="0" fillId="0" borderId="56" xfId="0" applyFont="1" applyBorder="1" applyProtection="1"/>
    <xf numFmtId="37" fontId="0" fillId="0" borderId="61" xfId="0" applyNumberFormat="1" applyBorder="1" applyProtection="1"/>
    <xf numFmtId="37" fontId="0" fillId="0" borderId="59" xfId="0" applyNumberFormat="1" applyBorder="1" applyProtection="1"/>
    <xf numFmtId="37" fontId="0" fillId="0" borderId="60" xfId="0" applyNumberFormat="1" applyBorder="1" applyAlignment="1" applyProtection="1"/>
    <xf numFmtId="177" fontId="0" fillId="0" borderId="5" xfId="0" applyNumberFormat="1" applyFont="1" applyBorder="1" applyAlignment="1" applyProtection="1"/>
    <xf numFmtId="0" fontId="11" fillId="0" borderId="0" xfId="0" applyFont="1" applyAlignment="1" applyProtection="1">
      <alignment horizontal="left"/>
    </xf>
    <xf numFmtId="164" fontId="0" fillId="0" borderId="10" xfId="0" applyNumberFormat="1" applyBorder="1" applyAlignment="1" applyProtection="1">
      <alignment horizontal="left"/>
    </xf>
    <xf numFmtId="0" fontId="0" fillId="0" borderId="4" xfId="0" applyBorder="1" applyAlignment="1" applyProtection="1">
      <alignment horizontal="left"/>
    </xf>
    <xf numFmtId="164" fontId="0" fillId="0" borderId="1" xfId="0" applyNumberFormat="1" applyBorder="1" applyAlignment="1" applyProtection="1">
      <alignment horizontal="center"/>
    </xf>
    <xf numFmtId="164" fontId="0" fillId="0" borderId="6" xfId="0" applyNumberFormat="1" applyBorder="1" applyAlignment="1" applyProtection="1">
      <alignment horizontal="left"/>
    </xf>
    <xf numFmtId="0" fontId="0" fillId="0" borderId="4" xfId="0" applyBorder="1" applyProtection="1"/>
    <xf numFmtId="0" fontId="11" fillId="0" borderId="6" xfId="0" applyFont="1" applyBorder="1" applyProtection="1"/>
    <xf numFmtId="0" fontId="11" fillId="0" borderId="1" xfId="0" applyFont="1" applyBorder="1" applyProtection="1"/>
    <xf numFmtId="39" fontId="0" fillId="0" borderId="5" xfId="0" applyNumberFormat="1" applyBorder="1" applyAlignment="1" applyProtection="1"/>
    <xf numFmtId="39" fontId="0" fillId="0" borderId="0" xfId="0" applyNumberFormat="1" applyAlignment="1" applyProtection="1"/>
    <xf numFmtId="39" fontId="0" fillId="0" borderId="55" xfId="0" applyNumberFormat="1" applyBorder="1" applyProtection="1"/>
    <xf numFmtId="0" fontId="0" fillId="0" borderId="5" xfId="0" applyBorder="1" applyAlignment="1" applyProtection="1">
      <alignment horizontal="right"/>
    </xf>
    <xf numFmtId="39" fontId="0" fillId="0" borderId="7" xfId="0" applyNumberFormat="1" applyBorder="1" applyAlignment="1" applyProtection="1"/>
    <xf numFmtId="39" fontId="0" fillId="0" borderId="1" xfId="0" applyNumberFormat="1" applyBorder="1" applyAlignment="1" applyProtection="1"/>
    <xf numFmtId="39" fontId="0" fillId="0" borderId="56" xfId="0" applyNumberFormat="1" applyBorder="1" applyProtection="1"/>
    <xf numFmtId="39" fontId="0" fillId="0" borderId="56" xfId="0" applyNumberFormat="1" applyBorder="1" applyAlignment="1" applyProtection="1"/>
    <xf numFmtId="39" fontId="0" fillId="0" borderId="5" xfId="0" applyNumberFormat="1" applyBorder="1" applyAlignment="1" applyProtection="1">
      <alignment horizontal="right"/>
    </xf>
    <xf numFmtId="40" fontId="0" fillId="0" borderId="0" xfId="0" applyNumberFormat="1" applyAlignment="1" applyProtection="1">
      <alignment horizontal="right"/>
    </xf>
    <xf numFmtId="39" fontId="0" fillId="0" borderId="5" xfId="0" applyNumberFormat="1" applyBorder="1" applyProtection="1"/>
    <xf numFmtId="40" fontId="0" fillId="0" borderId="0" xfId="0" applyNumberFormat="1" applyProtection="1"/>
    <xf numFmtId="39" fontId="0" fillId="0" borderId="55" xfId="0" applyNumberFormat="1" applyBorder="1" applyAlignment="1" applyProtection="1">
      <alignment horizontal="right"/>
    </xf>
    <xf numFmtId="39" fontId="0" fillId="0" borderId="7" xfId="0" applyNumberFormat="1" applyBorder="1" applyProtection="1"/>
    <xf numFmtId="40" fontId="0" fillId="0" borderId="1" xfId="0" applyNumberFormat="1" applyBorder="1" applyProtection="1"/>
    <xf numFmtId="0" fontId="0" fillId="0" borderId="218" xfId="0" applyBorder="1"/>
    <xf numFmtId="1" fontId="11" fillId="0" borderId="127" xfId="1" applyNumberFormat="1" applyFont="1" applyFill="1" applyBorder="1" applyProtection="1"/>
    <xf numFmtId="0" fontId="11" fillId="0" borderId="5" xfId="0" applyFont="1" applyBorder="1" applyAlignment="1" applyProtection="1">
      <alignment horizontal="center"/>
    </xf>
    <xf numFmtId="14" fontId="11" fillId="0" borderId="28" xfId="0" quotePrefix="1" applyNumberFormat="1" applyFont="1" applyBorder="1" applyAlignment="1" applyProtection="1">
      <alignment horizontal="right"/>
    </xf>
    <xf numFmtId="10" fontId="11" fillId="0" borderId="185" xfId="0" applyNumberFormat="1" applyFont="1" applyBorder="1" applyProtection="1">
      <protection locked="0"/>
    </xf>
    <xf numFmtId="0" fontId="0" fillId="0" borderId="0" xfId="0"/>
    <xf numFmtId="177" fontId="0" fillId="0" borderId="55" xfId="0" applyNumberFormat="1" applyFont="1" applyBorder="1" applyProtection="1"/>
    <xf numFmtId="43" fontId="0" fillId="0" borderId="5" xfId="0" applyNumberFormat="1" applyFont="1" applyBorder="1" applyAlignment="1" applyProtection="1"/>
    <xf numFmtId="37" fontId="0" fillId="0" borderId="55" xfId="0" applyNumberFormat="1" applyBorder="1" applyProtection="1"/>
    <xf numFmtId="0" fontId="11" fillId="0" borderId="19" xfId="0" applyFont="1" applyBorder="1" applyAlignment="1" applyProtection="1">
      <alignment horizontal="center"/>
    </xf>
    <xf numFmtId="0" fontId="11" fillId="0" borderId="101" xfId="0" applyNumberFormat="1" applyFont="1" applyBorder="1" applyProtection="1"/>
    <xf numFmtId="1" fontId="11" fillId="0" borderId="101" xfId="0" applyNumberFormat="1" applyFont="1" applyFill="1" applyBorder="1" applyProtection="1"/>
    <xf numFmtId="184" fontId="11" fillId="0" borderId="18" xfId="0" applyNumberFormat="1" applyFont="1" applyBorder="1" applyAlignment="1" applyProtection="1">
      <alignment horizontal="center"/>
    </xf>
    <xf numFmtId="184" fontId="11" fillId="0" borderId="0" xfId="0" applyNumberFormat="1" applyFont="1" applyBorder="1" applyAlignment="1" applyProtection="1">
      <alignment horizontal="center"/>
    </xf>
    <xf numFmtId="184" fontId="11" fillId="0" borderId="15" xfId="0" applyNumberFormat="1" applyFont="1" applyBorder="1" applyAlignment="1" applyProtection="1">
      <alignment horizontal="center"/>
    </xf>
    <xf numFmtId="184" fontId="11" fillId="0" borderId="219" xfId="0" applyNumberFormat="1" applyFont="1" applyBorder="1" applyAlignment="1" applyProtection="1">
      <alignment horizontal="center"/>
    </xf>
    <xf numFmtId="184" fontId="11" fillId="0" borderId="214" xfId="0" applyNumberFormat="1" applyFont="1" applyBorder="1" applyAlignment="1" applyProtection="1">
      <alignment horizontal="center"/>
    </xf>
    <xf numFmtId="0" fontId="11" fillId="0" borderId="214" xfId="0" applyFont="1" applyBorder="1" applyAlignment="1" applyProtection="1">
      <alignment horizontal="center"/>
    </xf>
    <xf numFmtId="0" fontId="11" fillId="0" borderId="219" xfId="0" applyFont="1" applyBorder="1" applyProtection="1"/>
    <xf numFmtId="175" fontId="11" fillId="0" borderId="26" xfId="1" applyNumberFormat="1" applyFont="1" applyBorder="1" applyProtection="1"/>
    <xf numFmtId="177" fontId="11" fillId="0" borderId="17" xfId="1" applyNumberFormat="1" applyFont="1" applyBorder="1" applyProtection="1"/>
    <xf numFmtId="184" fontId="11" fillId="0" borderId="15" xfId="0" applyNumberFormat="1" applyFont="1" applyBorder="1" applyProtection="1"/>
    <xf numFmtId="0" fontId="12" fillId="0" borderId="0" xfId="0" applyFont="1" applyFill="1" applyBorder="1" applyProtection="1"/>
    <xf numFmtId="0" fontId="12" fillId="0" borderId="0" xfId="0" applyFont="1" applyFill="1"/>
    <xf numFmtId="0" fontId="11" fillId="0" borderId="19" xfId="0" applyNumberFormat="1" applyFont="1" applyBorder="1" applyAlignment="1" applyProtection="1">
      <alignment horizontal="center"/>
    </xf>
    <xf numFmtId="177" fontId="11" fillId="0" borderId="10" xfId="1" applyNumberFormat="1" applyFont="1" applyBorder="1"/>
    <xf numFmtId="183" fontId="11" fillId="0" borderId="17" xfId="2" applyNumberFormat="1" applyFont="1" applyBorder="1" applyProtection="1"/>
    <xf numFmtId="37" fontId="0" fillId="0" borderId="0" xfId="0" applyNumberFormat="1"/>
    <xf numFmtId="177" fontId="11" fillId="41" borderId="169" xfId="1" applyNumberFormat="1" applyFont="1" applyFill="1" applyBorder="1" applyProtection="1"/>
    <xf numFmtId="177" fontId="0" fillId="0" borderId="0" xfId="0" applyNumberFormat="1"/>
    <xf numFmtId="37" fontId="11" fillId="0" borderId="25" xfId="0" applyNumberFormat="1" applyFont="1" applyBorder="1" applyAlignment="1" applyProtection="1">
      <alignment horizontal="left"/>
    </xf>
    <xf numFmtId="164" fontId="0" fillId="0" borderId="56" xfId="0" applyNumberFormat="1" applyBorder="1" applyAlignment="1" applyProtection="1">
      <alignment horizontal="center"/>
    </xf>
    <xf numFmtId="0" fontId="0" fillId="0" borderId="218" xfId="0" applyBorder="1" applyProtection="1"/>
    <xf numFmtId="0" fontId="0" fillId="0" borderId="220" xfId="0" applyBorder="1" applyProtection="1"/>
    <xf numFmtId="39" fontId="0" fillId="0" borderId="220" xfId="0" applyNumberFormat="1" applyBorder="1" applyProtection="1"/>
    <xf numFmtId="40" fontId="0" fillId="0" borderId="218" xfId="0" applyNumberFormat="1" applyBorder="1" applyProtection="1"/>
    <xf numFmtId="39" fontId="0" fillId="0" borderId="221" xfId="0" applyNumberFormat="1" applyBorder="1" applyProtection="1"/>
    <xf numFmtId="37" fontId="0" fillId="0" borderId="221" xfId="0" applyNumberFormat="1" applyBorder="1" applyProtection="1"/>
    <xf numFmtId="0" fontId="0" fillId="0" borderId="221" xfId="0" applyBorder="1" applyProtection="1"/>
    <xf numFmtId="40" fontId="0" fillId="0" borderId="0" xfId="0" applyNumberFormat="1" applyBorder="1" applyProtection="1"/>
    <xf numFmtId="39" fontId="0" fillId="0" borderId="0" xfId="0" applyNumberFormat="1"/>
    <xf numFmtId="5" fontId="0" fillId="0" borderId="0" xfId="0" applyNumberFormat="1"/>
    <xf numFmtId="177" fontId="7" fillId="0" borderId="0" xfId="1" applyNumberFormat="1" applyFont="1" applyBorder="1" applyAlignment="1" applyProtection="1">
      <alignment horizontal="right"/>
    </xf>
    <xf numFmtId="177" fontId="7" fillId="0" borderId="0" xfId="1" applyNumberFormat="1" applyFont="1" applyAlignment="1" applyProtection="1">
      <alignment horizontal="centerContinuous"/>
    </xf>
    <xf numFmtId="37" fontId="11" fillId="0" borderId="0" xfId="0" applyNumberFormat="1" applyFont="1"/>
    <xf numFmtId="37" fontId="11" fillId="0" borderId="14" xfId="0" applyNumberFormat="1" applyFont="1" applyBorder="1" applyProtection="1"/>
    <xf numFmtId="37" fontId="11" fillId="0" borderId="5" xfId="0" applyNumberFormat="1" applyFont="1" applyFill="1" applyBorder="1" applyProtection="1"/>
    <xf numFmtId="37" fontId="11" fillId="0" borderId="5" xfId="0" applyNumberFormat="1" applyFont="1" applyBorder="1" applyAlignment="1" applyProtection="1">
      <alignment horizontal="center"/>
    </xf>
    <xf numFmtId="37" fontId="11" fillId="0" borderId="11" xfId="0" applyNumberFormat="1" applyFont="1" applyBorder="1" applyAlignment="1" applyProtection="1">
      <alignment horizontal="center"/>
    </xf>
    <xf numFmtId="37" fontId="11" fillId="0" borderId="0" xfId="0" applyNumberFormat="1" applyFont="1" applyAlignment="1" applyProtection="1">
      <alignment horizontal="right"/>
    </xf>
    <xf numFmtId="37" fontId="11" fillId="0" borderId="19" xfId="0" applyNumberFormat="1" applyFont="1" applyFill="1" applyBorder="1" applyProtection="1"/>
    <xf numFmtId="9" fontId="11" fillId="0" borderId="0" xfId="1880" applyFont="1" applyProtection="1"/>
    <xf numFmtId="37" fontId="11" fillId="0" borderId="31" xfId="0" applyNumberFormat="1" applyFont="1" applyBorder="1" applyAlignment="1" applyProtection="1">
      <alignment horizontal="centerContinuous"/>
    </xf>
    <xf numFmtId="37" fontId="11" fillId="0" borderId="42" xfId="0" applyNumberFormat="1" applyFont="1" applyBorder="1" applyAlignment="1" applyProtection="1">
      <alignment horizontal="centerContinuous"/>
    </xf>
    <xf numFmtId="37" fontId="11" fillId="0" borderId="19" xfId="0" applyNumberFormat="1" applyFont="1" applyBorder="1" applyAlignment="1" applyProtection="1">
      <alignment horizontal="center"/>
    </xf>
    <xf numFmtId="177" fontId="11" fillId="0" borderId="125" xfId="1" applyNumberFormat="1" applyFont="1" applyBorder="1" applyProtection="1"/>
    <xf numFmtId="0" fontId="12" fillId="0" borderId="31" xfId="0" applyFont="1" applyBorder="1" applyProtection="1"/>
    <xf numFmtId="43" fontId="96" fillId="0" borderId="0" xfId="1" applyFont="1"/>
    <xf numFmtId="37" fontId="11" fillId="0" borderId="26" xfId="0" applyNumberFormat="1" applyFont="1" applyFill="1" applyBorder="1" applyProtection="1">
      <protection locked="0"/>
    </xf>
    <xf numFmtId="5" fontId="11" fillId="0" borderId="21" xfId="0" applyNumberFormat="1" applyFont="1" applyFill="1" applyBorder="1" applyProtection="1">
      <protection locked="0"/>
    </xf>
    <xf numFmtId="37" fontId="11" fillId="0" borderId="21" xfId="0" applyNumberFormat="1" applyFont="1" applyFill="1" applyBorder="1" applyProtection="1"/>
    <xf numFmtId="177" fontId="11" fillId="0" borderId="19" xfId="1" applyNumberFormat="1" applyFont="1" applyFill="1" applyBorder="1" applyProtection="1"/>
    <xf numFmtId="5" fontId="11" fillId="0" borderId="21" xfId="0" applyNumberFormat="1" applyFont="1" applyFill="1" applyBorder="1" applyProtection="1"/>
    <xf numFmtId="43" fontId="11" fillId="0" borderId="0" xfId="1" applyFont="1"/>
    <xf numFmtId="37" fontId="11" fillId="0" borderId="25" xfId="0" applyNumberFormat="1" applyFont="1" applyFill="1" applyBorder="1" applyProtection="1">
      <protection locked="0"/>
    </xf>
    <xf numFmtId="37" fontId="11" fillId="0" borderId="10" xfId="0" applyNumberFormat="1" applyFont="1" applyFill="1" applyBorder="1" applyProtection="1"/>
    <xf numFmtId="43" fontId="11" fillId="0" borderId="0" xfId="1" applyFont="1" applyProtection="1"/>
    <xf numFmtId="37" fontId="11" fillId="0" borderId="16" xfId="0" applyNumberFormat="1" applyFont="1" applyFill="1" applyBorder="1" applyProtection="1"/>
    <xf numFmtId="0" fontId="96" fillId="0" borderId="0" xfId="0" applyFont="1"/>
    <xf numFmtId="177" fontId="11" fillId="0" borderId="52" xfId="0" applyNumberFormat="1" applyFont="1" applyBorder="1" applyProtection="1"/>
    <xf numFmtId="37" fontId="11" fillId="0" borderId="16" xfId="0" applyNumberFormat="1" applyFont="1" applyFill="1" applyBorder="1" applyProtection="1"/>
    <xf numFmtId="0" fontId="0" fillId="0" borderId="0" xfId="0"/>
    <xf numFmtId="0" fontId="11" fillId="0" borderId="19" xfId="0" applyFont="1" applyBorder="1" applyAlignment="1" applyProtection="1">
      <alignment horizontal="center"/>
    </xf>
    <xf numFmtId="0" fontId="11" fillId="0" borderId="5" xfId="0" applyFont="1" applyBorder="1" applyAlignment="1" applyProtection="1">
      <alignment horizontal="center"/>
    </xf>
    <xf numFmtId="43" fontId="96" fillId="0" borderId="0" xfId="1" applyFont="1" applyProtection="1"/>
    <xf numFmtId="43" fontId="96" fillId="0" borderId="0" xfId="1" applyFont="1" applyAlignment="1" applyProtection="1">
      <alignment horizontal="left"/>
    </xf>
    <xf numFmtId="177" fontId="11" fillId="0" borderId="0" xfId="0" applyNumberFormat="1" applyFont="1"/>
    <xf numFmtId="177" fontId="96" fillId="0" borderId="0" xfId="0" applyNumberFormat="1" applyFont="1"/>
    <xf numFmtId="0" fontId="96" fillId="0" borderId="0" xfId="0" applyFont="1" applyProtection="1"/>
    <xf numFmtId="43" fontId="96" fillId="0" borderId="0" xfId="1" applyFont="1" applyAlignment="1">
      <alignment horizontal="left"/>
    </xf>
    <xf numFmtId="177" fontId="11" fillId="0" borderId="46" xfId="1" applyNumberFormat="1" applyFont="1" applyBorder="1" applyProtection="1"/>
    <xf numFmtId="177" fontId="96" fillId="0" borderId="0" xfId="1" applyNumberFormat="1" applyFont="1" applyProtection="1"/>
    <xf numFmtId="0" fontId="96" fillId="0" borderId="0" xfId="0" applyFont="1"/>
    <xf numFmtId="49" fontId="11" fillId="0" borderId="21" xfId="0" applyNumberFormat="1" applyFont="1" applyBorder="1" applyProtection="1"/>
    <xf numFmtId="37" fontId="12" fillId="0" borderId="25" xfId="0" applyNumberFormat="1" applyFont="1" applyBorder="1" applyProtection="1"/>
    <xf numFmtId="5" fontId="11" fillId="0" borderId="19" xfId="0" applyNumberFormat="1" applyFont="1" applyFill="1" applyBorder="1" applyProtection="1"/>
    <xf numFmtId="37" fontId="11" fillId="0" borderId="44" xfId="0" applyNumberFormat="1" applyFont="1" applyFill="1" applyBorder="1" applyProtection="1"/>
    <xf numFmtId="0" fontId="11" fillId="0" borderId="19" xfId="0" applyFont="1" applyFill="1" applyBorder="1" applyProtection="1"/>
    <xf numFmtId="0" fontId="11" fillId="0" borderId="19" xfId="0" applyFont="1" applyFill="1" applyBorder="1" applyAlignment="1" applyProtection="1">
      <alignment horizontal="center"/>
    </xf>
    <xf numFmtId="0" fontId="78" fillId="0" borderId="55" xfId="0" applyFont="1" applyBorder="1" applyAlignment="1" applyProtection="1">
      <alignment horizontal="center"/>
      <protection locked="0"/>
    </xf>
    <xf numFmtId="0" fontId="17" fillId="0" borderId="55" xfId="0" applyFont="1" applyBorder="1" applyAlignment="1" applyProtection="1">
      <alignment horizontal="center"/>
      <protection locked="0"/>
    </xf>
    <xf numFmtId="0" fontId="17" fillId="0" borderId="63" xfId="0" applyFont="1" applyBorder="1" applyProtection="1">
      <protection locked="0"/>
    </xf>
    <xf numFmtId="0" fontId="17" fillId="0" borderId="5" xfId="0" applyFont="1" applyBorder="1" applyAlignment="1" applyProtection="1">
      <alignment horizontal="center"/>
      <protection locked="0"/>
    </xf>
    <xf numFmtId="5" fontId="11" fillId="0" borderId="44" xfId="0" applyNumberFormat="1" applyFont="1" applyBorder="1" applyProtection="1">
      <protection locked="0"/>
    </xf>
    <xf numFmtId="37" fontId="11" fillId="0" borderId="44" xfId="0" applyNumberFormat="1" applyFont="1" applyBorder="1" applyProtection="1">
      <protection locked="0"/>
    </xf>
    <xf numFmtId="37" fontId="11" fillId="0" borderId="179" xfId="0" applyNumberFormat="1" applyFont="1" applyFill="1" applyBorder="1" applyProtection="1">
      <protection locked="0"/>
    </xf>
    <xf numFmtId="37" fontId="11" fillId="0" borderId="198" xfId="0" applyNumberFormat="1" applyFont="1" applyFill="1" applyBorder="1" applyProtection="1">
      <protection locked="0"/>
    </xf>
    <xf numFmtId="37" fontId="11" fillId="0" borderId="32" xfId="0" applyNumberFormat="1" applyFont="1" applyFill="1" applyBorder="1" applyProtection="1">
      <protection locked="0"/>
    </xf>
    <xf numFmtId="0" fontId="11" fillId="0" borderId="22" xfId="0" applyFont="1" applyBorder="1" applyAlignment="1">
      <alignment horizontal="right"/>
    </xf>
    <xf numFmtId="0" fontId="11" fillId="0" borderId="16" xfId="0" applyFont="1" applyBorder="1" applyAlignment="1">
      <alignment horizontal="right"/>
    </xf>
    <xf numFmtId="37" fontId="11" fillId="0" borderId="46" xfId="1" applyNumberFormat="1" applyFont="1" applyBorder="1" applyProtection="1"/>
    <xf numFmtId="5" fontId="11" fillId="0" borderId="44" xfId="0" applyNumberFormat="1" applyFont="1" applyFill="1" applyBorder="1" applyProtection="1">
      <protection locked="0"/>
    </xf>
    <xf numFmtId="37" fontId="11" fillId="0" borderId="44" xfId="0" applyNumberFormat="1" applyFont="1" applyFill="1" applyBorder="1" applyProtection="1">
      <protection locked="0"/>
    </xf>
    <xf numFmtId="37" fontId="17" fillId="0" borderId="21" xfId="0" applyNumberFormat="1" applyFont="1" applyFill="1" applyBorder="1" applyAlignment="1" applyProtection="1">
      <alignment horizontal="right"/>
      <protection locked="0"/>
    </xf>
    <xf numFmtId="37" fontId="17" fillId="0" borderId="22" xfId="0" applyNumberFormat="1" applyFont="1" applyFill="1" applyBorder="1" applyAlignment="1" applyProtection="1">
      <alignment horizontal="right"/>
      <protection locked="0"/>
    </xf>
    <xf numFmtId="37" fontId="17" fillId="0" borderId="21" xfId="0" applyNumberFormat="1" applyFont="1" applyBorder="1" applyProtection="1">
      <protection locked="0"/>
    </xf>
    <xf numFmtId="37" fontId="17" fillId="0" borderId="21" xfId="0" applyNumberFormat="1" applyFont="1" applyFill="1" applyBorder="1" applyProtection="1">
      <protection locked="0"/>
    </xf>
    <xf numFmtId="37" fontId="17" fillId="0" borderId="16" xfId="0" applyNumberFormat="1" applyFont="1" applyBorder="1" applyProtection="1">
      <protection locked="0"/>
    </xf>
    <xf numFmtId="37" fontId="17" fillId="0" borderId="16" xfId="0" applyNumberFormat="1" applyFont="1" applyFill="1" applyBorder="1" applyProtection="1">
      <protection locked="0"/>
    </xf>
    <xf numFmtId="37" fontId="17" fillId="0" borderId="22" xfId="0" applyNumberFormat="1" applyFont="1" applyBorder="1" applyProtection="1">
      <protection locked="0"/>
    </xf>
    <xf numFmtId="37" fontId="17" fillId="0" borderId="16" xfId="0" applyNumberFormat="1" applyFont="1" applyFill="1" applyBorder="1" applyAlignment="1" applyProtection="1">
      <alignment horizontal="right"/>
      <protection locked="0"/>
    </xf>
    <xf numFmtId="37" fontId="17" fillId="0" borderId="22" xfId="0" applyNumberFormat="1" applyFont="1" applyFill="1" applyBorder="1" applyProtection="1">
      <protection locked="0"/>
    </xf>
    <xf numFmtId="177" fontId="11" fillId="0" borderId="0" xfId="0" applyNumberFormat="1" applyFont="1" applyProtection="1"/>
    <xf numFmtId="0" fontId="11" fillId="0" borderId="0" xfId="0" applyFont="1" applyFill="1" applyBorder="1" applyAlignment="1" applyProtection="1">
      <alignment horizontal="centerContinuous"/>
    </xf>
    <xf numFmtId="49" fontId="0" fillId="0" borderId="21" xfId="0" applyNumberFormat="1" applyBorder="1" applyAlignment="1" applyProtection="1">
      <alignment horizontal="left"/>
    </xf>
    <xf numFmtId="0" fontId="0" fillId="0" borderId="66" xfId="0" applyBorder="1"/>
    <xf numFmtId="0" fontId="0" fillId="0" borderId="55" xfId="0" applyBorder="1"/>
    <xf numFmtId="0" fontId="0" fillId="0" borderId="221" xfId="0" applyBorder="1"/>
    <xf numFmtId="0" fontId="0" fillId="0" borderId="60" xfId="0" applyBorder="1"/>
    <xf numFmtId="0" fontId="12" fillId="0" borderId="0" xfId="0" applyFont="1" applyBorder="1" applyAlignment="1">
      <alignment vertical="center"/>
    </xf>
    <xf numFmtId="0" fontId="12" fillId="0" borderId="0" xfId="0" applyFont="1" applyBorder="1" applyProtection="1"/>
    <xf numFmtId="7" fontId="7" fillId="0" borderId="44" xfId="0" applyNumberFormat="1" applyFont="1" applyFill="1" applyBorder="1" applyProtection="1"/>
    <xf numFmtId="0" fontId="0" fillId="0" borderId="5" xfId="0" applyFill="1" applyBorder="1" applyAlignment="1" applyProtection="1">
      <alignment horizontal="left"/>
    </xf>
    <xf numFmtId="177" fontId="0" fillId="0" borderId="55" xfId="0" applyNumberFormat="1" applyFont="1" applyFill="1" applyBorder="1" applyProtection="1"/>
    <xf numFmtId="0" fontId="0" fillId="0" borderId="1" xfId="0" applyFill="1" applyBorder="1" applyProtection="1"/>
    <xf numFmtId="0" fontId="0" fillId="0" borderId="7" xfId="0" applyFill="1" applyBorder="1" applyProtection="1"/>
    <xf numFmtId="39" fontId="0" fillId="0" borderId="7" xfId="0" applyNumberFormat="1" applyFill="1" applyBorder="1" applyProtection="1"/>
    <xf numFmtId="40" fontId="0" fillId="0" borderId="1" xfId="0" applyNumberFormat="1" applyFill="1" applyBorder="1" applyProtection="1"/>
    <xf numFmtId="39" fontId="0" fillId="0" borderId="56" xfId="0" applyNumberFormat="1" applyFill="1" applyBorder="1" applyProtection="1"/>
    <xf numFmtId="0" fontId="0" fillId="0" borderId="0" xfId="0" applyFill="1" applyProtection="1"/>
    <xf numFmtId="37" fontId="0" fillId="0" borderId="56" xfId="0" applyNumberFormat="1" applyFill="1" applyBorder="1" applyProtection="1"/>
    <xf numFmtId="49" fontId="0" fillId="0" borderId="1" xfId="0" applyNumberFormat="1" applyBorder="1" applyProtection="1"/>
    <xf numFmtId="5" fontId="96" fillId="0" borderId="0" xfId="1" applyNumberFormat="1" applyFont="1"/>
    <xf numFmtId="5" fontId="96" fillId="0" borderId="0" xfId="1" applyNumberFormat="1" applyFont="1" applyAlignment="1">
      <alignment horizontal="left"/>
    </xf>
    <xf numFmtId="177" fontId="7" fillId="20" borderId="21" xfId="1" applyNumberFormat="1" applyFont="1" applyFill="1" applyBorder="1" applyAlignment="1">
      <alignment horizontal="centerContinuous"/>
    </xf>
    <xf numFmtId="177" fontId="7" fillId="0" borderId="21" xfId="1" applyNumberFormat="1" applyFont="1" applyBorder="1" applyProtection="1"/>
    <xf numFmtId="177" fontId="7" fillId="0" borderId="25" xfId="1" applyNumberFormat="1" applyFont="1" applyBorder="1"/>
    <xf numFmtId="177" fontId="7" fillId="0" borderId="10" xfId="1" applyNumberFormat="1" applyFont="1" applyBorder="1" applyAlignment="1">
      <alignment horizontal="centerContinuous"/>
    </xf>
    <xf numFmtId="177" fontId="7" fillId="0" borderId="19" xfId="1" applyNumberFormat="1" applyFont="1" applyBorder="1" applyAlignment="1">
      <alignment horizontal="centerContinuous"/>
    </xf>
    <xf numFmtId="177" fontId="7" fillId="0" borderId="21" xfId="1" applyNumberFormat="1" applyFont="1" applyBorder="1" applyAlignment="1">
      <alignment horizontal="centerContinuous"/>
    </xf>
    <xf numFmtId="177" fontId="7" fillId="0" borderId="21" xfId="1" applyNumberFormat="1" applyFont="1" applyFill="1" applyBorder="1" applyAlignment="1">
      <alignment horizontal="centerContinuous"/>
    </xf>
    <xf numFmtId="177" fontId="7" fillId="0" borderId="19" xfId="1" applyNumberFormat="1" applyFont="1" applyBorder="1" applyAlignment="1" applyProtection="1">
      <alignment horizontal="centerContinuous"/>
    </xf>
    <xf numFmtId="183" fontId="7" fillId="0" borderId="21" xfId="2" applyNumberFormat="1" applyFont="1" applyBorder="1" applyProtection="1"/>
    <xf numFmtId="183" fontId="0" fillId="0" borderId="0" xfId="0" applyNumberFormat="1"/>
    <xf numFmtId="5" fontId="96" fillId="0" borderId="0" xfId="0" applyNumberFormat="1" applyFont="1"/>
    <xf numFmtId="37" fontId="11" fillId="0" borderId="25" xfId="0" applyNumberFormat="1" applyFont="1" applyFill="1" applyBorder="1" applyProtection="1"/>
    <xf numFmtId="41" fontId="11" fillId="0" borderId="25" xfId="0" applyNumberFormat="1" applyFont="1" applyBorder="1" applyProtection="1"/>
    <xf numFmtId="37" fontId="11" fillId="0" borderId="22" xfId="0" applyNumberFormat="1" applyFont="1" applyBorder="1" applyProtection="1"/>
    <xf numFmtId="0" fontId="11" fillId="0" borderId="0" xfId="0" applyFont="1" applyAlignment="1" applyProtection="1">
      <alignment horizontal="center"/>
    </xf>
    <xf numFmtId="43" fontId="11" fillId="0" borderId="26" xfId="1" applyFont="1" applyBorder="1" applyProtection="1"/>
    <xf numFmtId="177" fontId="96" fillId="0" borderId="0" xfId="1" applyNumberFormat="1" applyFont="1"/>
    <xf numFmtId="10" fontId="11" fillId="0" borderId="46" xfId="1880" applyNumberFormat="1" applyFont="1" applyBorder="1" applyProtection="1"/>
    <xf numFmtId="37" fontId="11" fillId="0" borderId="10" xfId="0" applyNumberFormat="1" applyFont="1" applyFill="1" applyBorder="1" applyProtection="1">
      <protection locked="0"/>
    </xf>
    <xf numFmtId="5" fontId="11" fillId="0" borderId="0" xfId="0" applyNumberFormat="1" applyFont="1"/>
    <xf numFmtId="0" fontId="0" fillId="0" borderId="0" xfId="0"/>
    <xf numFmtId="177" fontId="101" fillId="0" borderId="0" xfId="0" applyNumberFormat="1" applyFont="1" applyProtection="1"/>
    <xf numFmtId="0" fontId="7" fillId="0" borderId="19" xfId="0" applyFont="1" applyBorder="1" applyAlignment="1" applyProtection="1">
      <alignment horizontal="left" vertical="top" wrapText="1"/>
    </xf>
    <xf numFmtId="0" fontId="7" fillId="0" borderId="25" xfId="0" applyFont="1" applyBorder="1" applyAlignment="1" applyProtection="1">
      <alignment horizontal="left" vertical="top" wrapText="1"/>
    </xf>
    <xf numFmtId="177" fontId="7" fillId="0" borderId="25" xfId="1" applyNumberFormat="1" applyFont="1" applyBorder="1" applyProtection="1"/>
    <xf numFmtId="0" fontId="11" fillId="0" borderId="26" xfId="0" applyFont="1" applyBorder="1" applyProtection="1"/>
    <xf numFmtId="0" fontId="11" fillId="0" borderId="11" xfId="0" applyFont="1" applyBorder="1" applyAlignment="1" applyProtection="1">
      <alignment horizontal="center"/>
    </xf>
    <xf numFmtId="43" fontId="11" fillId="0" borderId="0" xfId="1" applyFont="1" applyBorder="1" applyProtection="1"/>
    <xf numFmtId="0" fontId="11" fillId="0" borderId="19" xfId="1" applyNumberFormat="1" applyFont="1" applyBorder="1" applyAlignment="1" applyProtection="1">
      <alignment horizontal="center"/>
    </xf>
    <xf numFmtId="177" fontId="11" fillId="0" borderId="19" xfId="0" applyNumberFormat="1" applyFont="1" applyBorder="1" applyProtection="1"/>
    <xf numFmtId="177" fontId="11" fillId="0" borderId="28" xfId="1" applyNumberFormat="1" applyFont="1" applyBorder="1"/>
    <xf numFmtId="177" fontId="11" fillId="0" borderId="28" xfId="1" applyNumberFormat="1" applyFont="1" applyBorder="1" applyProtection="1"/>
    <xf numFmtId="177" fontId="11" fillId="0" borderId="15" xfId="1" applyNumberFormat="1" applyFont="1" applyBorder="1"/>
    <xf numFmtId="177" fontId="11" fillId="0" borderId="15" xfId="1" applyNumberFormat="1" applyFont="1" applyBorder="1" applyAlignment="1">
      <alignment horizontal="center"/>
    </xf>
    <xf numFmtId="177" fontId="11" fillId="0" borderId="15" xfId="1" applyNumberFormat="1" applyFont="1" applyFill="1" applyBorder="1"/>
    <xf numFmtId="0" fontId="11" fillId="0" borderId="28" xfId="1" applyNumberFormat="1" applyFont="1" applyBorder="1" applyAlignment="1">
      <alignment horizontal="center"/>
    </xf>
    <xf numFmtId="0" fontId="11" fillId="0" borderId="15" xfId="1" applyNumberFormat="1" applyFont="1" applyBorder="1" applyAlignment="1">
      <alignment horizontal="center"/>
    </xf>
    <xf numFmtId="0" fontId="11" fillId="0" borderId="15" xfId="1" applyNumberFormat="1" applyFont="1" applyBorder="1" applyAlignment="1" applyProtection="1">
      <alignment horizontal="center"/>
    </xf>
    <xf numFmtId="0" fontId="11" fillId="0" borderId="15" xfId="0" applyNumberFormat="1" applyFont="1" applyBorder="1" applyAlignment="1">
      <alignment horizontal="center"/>
    </xf>
    <xf numFmtId="0" fontId="11" fillId="0" borderId="15" xfId="0" applyNumberFormat="1" applyFont="1" applyBorder="1" applyAlignment="1" applyProtection="1">
      <alignment horizontal="center"/>
    </xf>
    <xf numFmtId="0" fontId="0" fillId="0" borderId="0" xfId="0"/>
    <xf numFmtId="0" fontId="7" fillId="4" borderId="53" xfId="0" applyFont="1" applyFill="1" applyBorder="1" applyAlignment="1" applyProtection="1">
      <alignment horizontal="center"/>
    </xf>
    <xf numFmtId="0" fontId="11" fillId="0" borderId="0" xfId="0" applyFont="1" applyBorder="1" applyAlignment="1">
      <alignment vertical="top" wrapText="1"/>
    </xf>
    <xf numFmtId="0" fontId="11" fillId="0" borderId="19" xfId="0" applyFont="1" applyBorder="1" applyAlignment="1">
      <alignment vertical="top" wrapText="1"/>
    </xf>
    <xf numFmtId="0" fontId="7" fillId="0" borderId="19" xfId="0" applyFont="1" applyBorder="1" applyAlignment="1" applyProtection="1">
      <alignment vertical="top" wrapText="1"/>
    </xf>
    <xf numFmtId="0" fontId="11" fillId="0" borderId="19" xfId="0" applyFont="1" applyBorder="1" applyAlignment="1">
      <alignment horizontal="left" vertical="top"/>
    </xf>
    <xf numFmtId="0" fontId="11" fillId="0" borderId="0" xfId="0" applyFont="1" applyBorder="1" applyAlignment="1">
      <alignment horizontal="left" vertical="top"/>
    </xf>
    <xf numFmtId="0" fontId="7" fillId="0" borderId="19" xfId="0" applyFont="1" applyBorder="1" applyAlignment="1" applyProtection="1">
      <alignment vertical="top"/>
    </xf>
    <xf numFmtId="0" fontId="7" fillId="0" borderId="38" xfId="0" applyFont="1" applyBorder="1" applyAlignment="1" applyProtection="1">
      <alignment vertical="top"/>
    </xf>
    <xf numFmtId="0" fontId="7" fillId="0" borderId="1" xfId="0" applyFont="1" applyBorder="1" applyAlignment="1" applyProtection="1">
      <alignment vertical="top"/>
    </xf>
    <xf numFmtId="0" fontId="7" fillId="0" borderId="32" xfId="0" applyFont="1" applyBorder="1" applyAlignment="1" applyProtection="1">
      <alignment vertical="top" wrapText="1"/>
    </xf>
    <xf numFmtId="177" fontId="11" fillId="0" borderId="169" xfId="0" applyNumberFormat="1" applyFont="1" applyBorder="1" applyProtection="1"/>
    <xf numFmtId="0" fontId="11" fillId="0" borderId="28" xfId="0" applyFont="1" applyFill="1" applyBorder="1" applyProtection="1">
      <protection locked="0"/>
    </xf>
    <xf numFmtId="0" fontId="11" fillId="0" borderId="15" xfId="0" applyFont="1" applyFill="1" applyBorder="1" applyProtection="1">
      <protection locked="0"/>
    </xf>
    <xf numFmtId="0" fontId="11" fillId="0" borderId="0" xfId="0" applyFont="1" applyAlignment="1" applyProtection="1">
      <alignment horizontal="left"/>
    </xf>
    <xf numFmtId="0" fontId="11" fillId="0" borderId="15" xfId="0" applyFont="1" applyFill="1" applyBorder="1"/>
    <xf numFmtId="177" fontId="7" fillId="0" borderId="44" xfId="1" applyNumberFormat="1" applyFont="1" applyFill="1" applyBorder="1" applyProtection="1"/>
    <xf numFmtId="177" fontId="7" fillId="12" borderId="44" xfId="1" applyNumberFormat="1" applyFont="1" applyFill="1" applyBorder="1" applyProtection="1"/>
    <xf numFmtId="177" fontId="7" fillId="0" borderId="44" xfId="1" applyNumberFormat="1" applyFont="1" applyBorder="1" applyProtection="1"/>
    <xf numFmtId="177" fontId="7" fillId="22" borderId="44" xfId="1" applyNumberFormat="1" applyFont="1" applyFill="1" applyBorder="1" applyProtection="1"/>
    <xf numFmtId="177" fontId="11" fillId="22" borderId="44" xfId="1" applyNumberFormat="1" applyFont="1" applyFill="1" applyBorder="1" applyProtection="1"/>
    <xf numFmtId="0" fontId="11" fillId="0" borderId="0" xfId="1881"/>
    <xf numFmtId="0" fontId="11" fillId="0" borderId="0" xfId="1881" applyAlignment="1" applyProtection="1">
      <alignment horizontal="centerContinuous"/>
    </xf>
    <xf numFmtId="0" fontId="11" fillId="0" borderId="0" xfId="1881" applyFont="1" applyAlignment="1" applyProtection="1">
      <alignment horizontal="centerContinuous"/>
    </xf>
    <xf numFmtId="0" fontId="11" fillId="0" borderId="0" xfId="1881" applyFont="1" applyProtection="1"/>
    <xf numFmtId="0" fontId="12" fillId="0" borderId="0" xfId="1881" applyFont="1" applyProtection="1"/>
    <xf numFmtId="37" fontId="11" fillId="0" borderId="37" xfId="1881" applyNumberFormat="1" applyFont="1" applyBorder="1" applyProtection="1"/>
    <xf numFmtId="0" fontId="11" fillId="0" borderId="1" xfId="1881" applyFont="1" applyBorder="1" applyProtection="1"/>
    <xf numFmtId="0" fontId="11" fillId="0" borderId="23" xfId="1881" applyFont="1" applyBorder="1" applyProtection="1"/>
    <xf numFmtId="37" fontId="11" fillId="0" borderId="16" xfId="1881" applyNumberFormat="1" applyFont="1" applyBorder="1" applyProtection="1"/>
    <xf numFmtId="0" fontId="11" fillId="0" borderId="0" xfId="1881" applyProtection="1"/>
    <xf numFmtId="0" fontId="11" fillId="0" borderId="18" xfId="1881" applyFont="1" applyBorder="1" applyProtection="1"/>
    <xf numFmtId="37" fontId="7" fillId="4" borderId="16" xfId="1881" applyNumberFormat="1" applyFont="1" applyFill="1" applyBorder="1" applyProtection="1"/>
    <xf numFmtId="0" fontId="7" fillId="4" borderId="0" xfId="1881" applyFont="1" applyFill="1" applyProtection="1"/>
    <xf numFmtId="0" fontId="11" fillId="0" borderId="22" xfId="1881" applyFont="1" applyBorder="1" applyAlignment="1" applyProtection="1">
      <alignment horizontal="center"/>
    </xf>
    <xf numFmtId="0" fontId="11" fillId="0" borderId="10" xfId="1881" applyFont="1" applyBorder="1" applyAlignment="1" applyProtection="1">
      <alignment horizontal="centerContinuous"/>
    </xf>
    <xf numFmtId="0" fontId="11" fillId="0" borderId="10" xfId="1881" applyBorder="1" applyAlignment="1" applyProtection="1">
      <alignment horizontal="centerContinuous"/>
    </xf>
    <xf numFmtId="0" fontId="11" fillId="0" borderId="10" xfId="1881" applyFont="1" applyBorder="1" applyProtection="1"/>
    <xf numFmtId="0" fontId="11" fillId="0" borderId="20" xfId="1881" applyFont="1" applyBorder="1" applyAlignment="1" applyProtection="1">
      <alignment horizontal="center"/>
    </xf>
    <xf numFmtId="0" fontId="11" fillId="0" borderId="34" xfId="1881" applyFont="1" applyBorder="1" applyAlignment="1" applyProtection="1">
      <alignment horizontal="center"/>
    </xf>
    <xf numFmtId="0" fontId="11" fillId="0" borderId="31" xfId="1881" applyFont="1" applyBorder="1" applyAlignment="1" applyProtection="1">
      <alignment horizontal="centerContinuous"/>
    </xf>
    <xf numFmtId="0" fontId="11" fillId="0" borderId="31" xfId="1881" applyBorder="1" applyAlignment="1" applyProtection="1">
      <alignment horizontal="centerContinuous"/>
    </xf>
    <xf numFmtId="0" fontId="11" fillId="0" borderId="31" xfId="1881" applyFont="1" applyBorder="1" applyProtection="1"/>
    <xf numFmtId="0" fontId="11" fillId="0" borderId="33" xfId="1881" applyFont="1" applyBorder="1" applyAlignment="1" applyProtection="1">
      <alignment horizontal="center"/>
    </xf>
    <xf numFmtId="0" fontId="11" fillId="0" borderId="5" xfId="1881" applyFont="1" applyBorder="1" applyProtection="1"/>
    <xf numFmtId="0" fontId="11" fillId="0" borderId="4" xfId="1881" applyFont="1" applyBorder="1" applyProtection="1"/>
    <xf numFmtId="0" fontId="11" fillId="0" borderId="5" xfId="1881" applyFont="1" applyBorder="1" applyAlignment="1" applyProtection="1">
      <alignment horizontal="centerContinuous"/>
    </xf>
    <xf numFmtId="0" fontId="11" fillId="0" borderId="4" xfId="1881" applyFont="1" applyBorder="1" applyAlignment="1" applyProtection="1">
      <alignment horizontal="centerContinuous"/>
    </xf>
    <xf numFmtId="0" fontId="11" fillId="0" borderId="3" xfId="1881" applyFont="1" applyBorder="1" applyProtection="1"/>
    <xf numFmtId="0" fontId="11" fillId="0" borderId="2" xfId="1881" applyFont="1" applyBorder="1" applyProtection="1"/>
    <xf numFmtId="0" fontId="11" fillId="0" borderId="8" xfId="1881" applyFont="1" applyBorder="1" applyProtection="1"/>
    <xf numFmtId="164" fontId="11" fillId="0" borderId="10" xfId="1881" applyNumberFormat="1" applyBorder="1" applyAlignment="1" applyProtection="1">
      <alignment horizontal="center"/>
    </xf>
    <xf numFmtId="0" fontId="47" fillId="0" borderId="0" xfId="1881" applyFont="1" applyProtection="1"/>
    <xf numFmtId="0" fontId="12" fillId="0" borderId="0" xfId="1881" applyFont="1" applyAlignment="1" applyProtection="1">
      <alignment horizontal="centerContinuous"/>
    </xf>
    <xf numFmtId="5" fontId="96" fillId="0" borderId="0" xfId="1882" applyNumberFormat="1" applyFont="1"/>
    <xf numFmtId="5" fontId="11" fillId="0" borderId="52" xfId="1881" applyNumberFormat="1" applyFont="1" applyBorder="1" applyProtection="1"/>
    <xf numFmtId="0" fontId="11" fillId="0" borderId="53" xfId="1881" applyFont="1" applyBorder="1" applyProtection="1"/>
    <xf numFmtId="0" fontId="11" fillId="0" borderId="53" xfId="1881" applyFont="1" applyBorder="1" applyAlignment="1" applyProtection="1">
      <alignment horizontal="center"/>
    </xf>
    <xf numFmtId="0" fontId="14" fillId="0" borderId="0" xfId="1881" applyFont="1" applyProtection="1"/>
    <xf numFmtId="0" fontId="11" fillId="0" borderId="0" xfId="1881" applyFont="1" applyFill="1" applyBorder="1" applyProtection="1"/>
    <xf numFmtId="0" fontId="14" fillId="0" borderId="0" xfId="1881" applyFont="1" applyFill="1" applyBorder="1" applyProtection="1"/>
    <xf numFmtId="5" fontId="11" fillId="0" borderId="16" xfId="1881" applyNumberFormat="1" applyFont="1" applyBorder="1" applyProtection="1"/>
    <xf numFmtId="37" fontId="11" fillId="0" borderId="22" xfId="1881" applyNumberFormat="1" applyFont="1" applyBorder="1" applyProtection="1"/>
    <xf numFmtId="0" fontId="11" fillId="0" borderId="20" xfId="1881" applyFont="1" applyBorder="1" applyProtection="1"/>
    <xf numFmtId="5" fontId="11" fillId="0" borderId="22" xfId="1881" applyNumberFormat="1" applyFont="1" applyBorder="1" applyProtection="1"/>
    <xf numFmtId="0" fontId="11" fillId="0" borderId="16" xfId="1881" applyFont="1" applyBorder="1" applyAlignment="1" applyProtection="1">
      <alignment horizontal="center"/>
    </xf>
    <xf numFmtId="0" fontId="11" fillId="0" borderId="18" xfId="1881" applyFont="1" applyBorder="1" applyAlignment="1" applyProtection="1">
      <alignment horizontal="center"/>
    </xf>
    <xf numFmtId="0" fontId="11" fillId="0" borderId="16" xfId="1881" applyFont="1" applyBorder="1" applyProtection="1"/>
    <xf numFmtId="0" fontId="11" fillId="0" borderId="11" xfId="1881" applyFont="1" applyBorder="1" applyAlignment="1" applyProtection="1">
      <alignment horizontal="centerContinuous"/>
    </xf>
    <xf numFmtId="0" fontId="11" fillId="0" borderId="9" xfId="1881" applyFont="1" applyBorder="1" applyAlignment="1" applyProtection="1">
      <alignment horizontal="centerContinuous"/>
    </xf>
    <xf numFmtId="0" fontId="11" fillId="0" borderId="22" xfId="1881" applyBorder="1" applyProtection="1"/>
    <xf numFmtId="164" fontId="11" fillId="0" borderId="17" xfId="1881" applyNumberFormat="1" applyBorder="1" applyAlignment="1" applyProtection="1">
      <alignment horizontal="center"/>
    </xf>
    <xf numFmtId="0" fontId="11" fillId="0" borderId="21" xfId="1881" applyFont="1" applyBorder="1" applyProtection="1"/>
    <xf numFmtId="0" fontId="11" fillId="0" borderId="9" xfId="1881" applyFont="1" applyBorder="1" applyProtection="1"/>
    <xf numFmtId="0" fontId="11" fillId="0" borderId="16" xfId="1881" applyBorder="1" applyProtection="1"/>
    <xf numFmtId="0" fontId="11" fillId="0" borderId="19" xfId="1881" applyBorder="1" applyProtection="1"/>
    <xf numFmtId="0" fontId="11" fillId="0" borderId="14" xfId="1881" applyBorder="1" applyProtection="1"/>
    <xf numFmtId="0" fontId="11" fillId="0" borderId="24" xfId="1881" applyBorder="1" applyProtection="1"/>
    <xf numFmtId="0" fontId="11" fillId="0" borderId="2" xfId="1881" applyBorder="1" applyProtection="1"/>
    <xf numFmtId="0" fontId="11" fillId="0" borderId="8" xfId="1881" applyBorder="1" applyProtection="1"/>
    <xf numFmtId="0" fontId="11" fillId="0" borderId="0" xfId="1881" applyFont="1" applyFill="1" applyProtection="1"/>
    <xf numFmtId="0" fontId="11" fillId="0" borderId="56" xfId="1881" applyBorder="1" applyProtection="1"/>
    <xf numFmtId="5" fontId="11" fillId="0" borderId="67" xfId="1881" applyNumberFormat="1" applyBorder="1" applyProtection="1"/>
    <xf numFmtId="0" fontId="11" fillId="0" borderId="7" xfId="1881" applyBorder="1" applyProtection="1"/>
    <xf numFmtId="0" fontId="11" fillId="0" borderId="54" xfId="1881" applyBorder="1" applyProtection="1"/>
    <xf numFmtId="0" fontId="11" fillId="0" borderId="1" xfId="1881" applyBorder="1" applyProtection="1"/>
    <xf numFmtId="0" fontId="11" fillId="0" borderId="7" xfId="1881" applyBorder="1" applyAlignment="1" applyProtection="1">
      <alignment horizontal="center"/>
    </xf>
    <xf numFmtId="0" fontId="11" fillId="0" borderId="55" xfId="1881" applyBorder="1" applyProtection="1"/>
    <xf numFmtId="37" fontId="11" fillId="0" borderId="5" xfId="1881" applyNumberFormat="1" applyBorder="1" applyProtection="1"/>
    <xf numFmtId="0" fontId="11" fillId="0" borderId="5" xfId="1881" applyBorder="1" applyProtection="1"/>
    <xf numFmtId="0" fontId="11" fillId="0" borderId="4" xfId="1881" applyBorder="1" applyProtection="1"/>
    <xf numFmtId="0" fontId="11" fillId="0" borderId="55" xfId="1881" applyBorder="1" applyAlignment="1" applyProtection="1">
      <alignment horizontal="right"/>
    </xf>
    <xf numFmtId="37" fontId="11" fillId="0" borderId="5" xfId="1881" applyNumberFormat="1" applyBorder="1" applyAlignment="1" applyProtection="1">
      <alignment horizontal="right"/>
    </xf>
    <xf numFmtId="0" fontId="11" fillId="0" borderId="4" xfId="1881" applyBorder="1" applyAlignment="1" applyProtection="1">
      <alignment horizontal="right"/>
    </xf>
    <xf numFmtId="0" fontId="11" fillId="0" borderId="56" xfId="1881" applyBorder="1" applyAlignment="1" applyProtection="1">
      <alignment horizontal="center"/>
    </xf>
    <xf numFmtId="0" fontId="11" fillId="0" borderId="7" xfId="1881" applyBorder="1" applyAlignment="1" applyProtection="1">
      <alignment horizontal="centerContinuous"/>
    </xf>
    <xf numFmtId="0" fontId="11" fillId="0" borderId="6" xfId="1881" applyBorder="1" applyAlignment="1" applyProtection="1">
      <alignment horizontal="centerContinuous"/>
    </xf>
    <xf numFmtId="0" fontId="11" fillId="0" borderId="1" xfId="1881" applyBorder="1" applyAlignment="1" applyProtection="1">
      <alignment horizontal="centerContinuous"/>
    </xf>
    <xf numFmtId="0" fontId="11" fillId="0" borderId="55" xfId="1881" applyBorder="1" applyAlignment="1" applyProtection="1">
      <alignment horizontal="center"/>
    </xf>
    <xf numFmtId="0" fontId="11" fillId="0" borderId="5" xfId="1881" applyBorder="1" applyAlignment="1" applyProtection="1">
      <alignment horizontal="centerContinuous"/>
    </xf>
    <xf numFmtId="0" fontId="11" fillId="0" borderId="55" xfId="1881" applyBorder="1" applyAlignment="1" applyProtection="1">
      <alignment horizontal="centerContinuous"/>
    </xf>
    <xf numFmtId="0" fontId="11" fillId="0" borderId="4" xfId="1881" applyBorder="1" applyAlignment="1" applyProtection="1">
      <alignment horizontal="centerContinuous"/>
    </xf>
    <xf numFmtId="0" fontId="11" fillId="0" borderId="66" xfId="1881" applyBorder="1" applyAlignment="1" applyProtection="1">
      <alignment horizontal="center"/>
    </xf>
    <xf numFmtId="0" fontId="11" fillId="0" borderId="3" xfId="1881" applyBorder="1" applyAlignment="1" applyProtection="1">
      <alignment horizontal="centerContinuous"/>
    </xf>
    <xf numFmtId="0" fontId="17" fillId="0" borderId="60" xfId="1881" applyFont="1" applyBorder="1" applyAlignment="1" applyProtection="1">
      <alignment horizontal="centerContinuous"/>
    </xf>
    <xf numFmtId="0" fontId="17" fillId="0" borderId="59" xfId="1881" applyFont="1" applyBorder="1" applyAlignment="1" applyProtection="1">
      <alignment horizontal="centerContinuous"/>
    </xf>
    <xf numFmtId="0" fontId="11" fillId="0" borderId="66" xfId="1881" applyBorder="1" applyAlignment="1" applyProtection="1">
      <alignment horizontal="centerContinuous"/>
    </xf>
    <xf numFmtId="0" fontId="11" fillId="0" borderId="8" xfId="1881" applyBorder="1" applyAlignment="1" applyProtection="1">
      <alignment horizontal="centerContinuous"/>
    </xf>
    <xf numFmtId="0" fontId="11" fillId="0" borderId="2" xfId="1881" applyBorder="1" applyAlignment="1" applyProtection="1">
      <alignment horizontal="centerContinuous"/>
    </xf>
    <xf numFmtId="0" fontId="11" fillId="0" borderId="3" xfId="1881" applyBorder="1" applyAlignment="1" applyProtection="1">
      <alignment horizontal="center"/>
    </xf>
    <xf numFmtId="0" fontId="11" fillId="0" borderId="6" xfId="1881" applyBorder="1" applyProtection="1"/>
    <xf numFmtId="164" fontId="11" fillId="0" borderId="1" xfId="1881" applyNumberFormat="1" applyBorder="1" applyAlignment="1" applyProtection="1">
      <alignment horizontal="center"/>
    </xf>
    <xf numFmtId="0" fontId="12" fillId="0" borderId="2" xfId="1881" applyFont="1" applyBorder="1" applyAlignment="1" applyProtection="1">
      <alignment horizontal="centerContinuous"/>
    </xf>
    <xf numFmtId="164" fontId="11" fillId="0" borderId="0" xfId="1881" applyNumberFormat="1" applyAlignment="1" applyProtection="1">
      <alignment horizontal="center"/>
    </xf>
    <xf numFmtId="0" fontId="11" fillId="0" borderId="5" xfId="1881" applyBorder="1" applyAlignment="1" applyProtection="1">
      <alignment horizontal="center"/>
    </xf>
    <xf numFmtId="0" fontId="11" fillId="0" borderId="60" xfId="1881" applyBorder="1" applyAlignment="1" applyProtection="1">
      <alignment horizontal="centerContinuous"/>
    </xf>
    <xf numFmtId="0" fontId="11" fillId="0" borderId="0" xfId="1881" applyFill="1" applyProtection="1"/>
    <xf numFmtId="0" fontId="11" fillId="0" borderId="4" xfId="1881" applyFill="1" applyBorder="1" applyProtection="1"/>
    <xf numFmtId="0" fontId="11" fillId="0" borderId="5" xfId="1881" applyFill="1" applyBorder="1" applyProtection="1"/>
    <xf numFmtId="0" fontId="11" fillId="0" borderId="4" xfId="1881" applyFont="1" applyFill="1" applyBorder="1" applyProtection="1"/>
    <xf numFmtId="0" fontId="11" fillId="0" borderId="5" xfId="1881" applyFont="1" applyFill="1" applyBorder="1" applyProtection="1"/>
    <xf numFmtId="0" fontId="12" fillId="0" borderId="4" xfId="1881" applyFont="1" applyBorder="1" applyAlignment="1" applyProtection="1">
      <alignment horizontal="centerContinuous"/>
    </xf>
    <xf numFmtId="0" fontId="11" fillId="0" borderId="60" xfId="1881" applyBorder="1" applyProtection="1"/>
    <xf numFmtId="0" fontId="11" fillId="0" borderId="59" xfId="1881" applyBorder="1" applyAlignment="1" applyProtection="1">
      <alignment horizontal="centerContinuous"/>
    </xf>
    <xf numFmtId="0" fontId="12" fillId="0" borderId="1" xfId="1881" applyFont="1" applyBorder="1" applyAlignment="1" applyProtection="1">
      <alignment horizontal="centerContinuous"/>
    </xf>
    <xf numFmtId="0" fontId="12" fillId="0" borderId="6" xfId="1881" applyFont="1" applyBorder="1" applyAlignment="1" applyProtection="1">
      <alignment horizontal="centerContinuous"/>
    </xf>
    <xf numFmtId="0" fontId="11" fillId="0" borderId="21" xfId="1881" applyBorder="1" applyAlignment="1" applyProtection="1">
      <alignment horizontal="centerContinuous"/>
    </xf>
    <xf numFmtId="164" fontId="11" fillId="0" borderId="56" xfId="1881" applyNumberFormat="1" applyBorder="1" applyAlignment="1" applyProtection="1">
      <alignment horizontal="center"/>
    </xf>
    <xf numFmtId="0" fontId="11" fillId="0" borderId="22" xfId="1881" applyBorder="1" applyAlignment="1" applyProtection="1">
      <alignment horizontal="center"/>
    </xf>
    <xf numFmtId="0" fontId="11" fillId="0" borderId="4" xfId="1881" applyBorder="1" applyAlignment="1" applyProtection="1">
      <alignment horizontal="center"/>
    </xf>
    <xf numFmtId="0" fontId="11" fillId="0" borderId="8" xfId="1881" applyBorder="1" applyAlignment="1" applyProtection="1">
      <alignment horizontal="center"/>
    </xf>
    <xf numFmtId="0" fontId="11" fillId="0" borderId="2" xfId="1881" applyBorder="1" applyAlignment="1" applyProtection="1">
      <alignment horizontal="left"/>
    </xf>
    <xf numFmtId="0" fontId="11" fillId="0" borderId="8" xfId="1881" applyBorder="1" applyAlignment="1" applyProtection="1">
      <alignment horizontal="left"/>
    </xf>
    <xf numFmtId="0" fontId="0" fillId="0" borderId="93" xfId="0" applyFont="1" applyBorder="1" applyAlignment="1">
      <alignment wrapText="1"/>
    </xf>
    <xf numFmtId="43" fontId="11" fillId="0" borderId="19" xfId="1882" applyFont="1" applyBorder="1" applyProtection="1"/>
    <xf numFmtId="177" fontId="11" fillId="0" borderId="0" xfId="1" applyNumberFormat="1" applyFont="1" applyAlignment="1" applyProtection="1">
      <alignment wrapText="1"/>
    </xf>
    <xf numFmtId="0" fontId="11" fillId="0" borderId="0" xfId="0" applyFont="1" applyAlignment="1" applyProtection="1">
      <alignment wrapText="1"/>
    </xf>
    <xf numFmtId="0" fontId="0" fillId="0" borderId="0" xfId="0"/>
    <xf numFmtId="185" fontId="11" fillId="0" borderId="25" xfId="1880" applyNumberFormat="1" applyFont="1" applyBorder="1" applyProtection="1"/>
    <xf numFmtId="37" fontId="0" fillId="0" borderId="5" xfId="0" applyNumberFormat="1" applyFill="1" applyBorder="1" applyProtection="1"/>
    <xf numFmtId="39" fontId="11" fillId="0" borderId="1" xfId="0" applyNumberFormat="1" applyFont="1" applyBorder="1" applyProtection="1"/>
    <xf numFmtId="39" fontId="0" fillId="0" borderId="55" xfId="0" applyNumberFormat="1" applyBorder="1" applyAlignment="1" applyProtection="1"/>
    <xf numFmtId="37" fontId="0" fillId="0" borderId="15" xfId="0" applyNumberFormat="1" applyFill="1" applyBorder="1" applyProtection="1"/>
    <xf numFmtId="43" fontId="0" fillId="0" borderId="0" xfId="1" applyFont="1" applyFill="1"/>
    <xf numFmtId="177" fontId="11" fillId="0" borderId="0" xfId="0" applyNumberFormat="1" applyFont="1" applyAlignment="1" applyProtection="1">
      <alignment horizontal="centerContinuous"/>
    </xf>
    <xf numFmtId="37" fontId="96" fillId="0" borderId="17" xfId="0" applyNumberFormat="1" applyFont="1" applyFill="1" applyBorder="1" applyProtection="1">
      <protection locked="0"/>
    </xf>
    <xf numFmtId="5" fontId="11" fillId="0" borderId="26" xfId="0" applyNumberFormat="1" applyFont="1" applyFill="1" applyBorder="1" applyProtection="1"/>
    <xf numFmtId="0" fontId="11" fillId="0" borderId="0" xfId="0" applyFont="1" applyAlignment="1" applyProtection="1">
      <alignment horizontal="left"/>
    </xf>
    <xf numFmtId="0" fontId="7" fillId="0" borderId="0" xfId="0" applyFont="1" applyFill="1" applyBorder="1" applyProtection="1"/>
    <xf numFmtId="43" fontId="11" fillId="0" borderId="0" xfId="1" applyFont="1" applyFill="1"/>
    <xf numFmtId="37" fontId="7" fillId="0" borderId="0" xfId="0" applyNumberFormat="1" applyFont="1" applyFill="1" applyBorder="1" applyProtection="1"/>
    <xf numFmtId="43" fontId="0" fillId="0" borderId="0" xfId="1" applyFont="1"/>
    <xf numFmtId="177" fontId="11" fillId="0" borderId="0" xfId="0" applyNumberFormat="1" applyFont="1" applyBorder="1" applyProtection="1"/>
    <xf numFmtId="0" fontId="11" fillId="0" borderId="0" xfId="0" applyFont="1" applyFill="1" applyBorder="1" applyProtection="1">
      <protection locked="0"/>
    </xf>
    <xf numFmtId="0" fontId="11" fillId="0" borderId="0" xfId="0" applyFont="1" applyFill="1" applyBorder="1" applyAlignment="1" applyProtection="1">
      <alignment horizontal="center"/>
    </xf>
    <xf numFmtId="5" fontId="11" fillId="0" borderId="0" xfId="0" applyNumberFormat="1" applyFont="1" applyFill="1" applyBorder="1" applyProtection="1">
      <protection locked="0"/>
    </xf>
    <xf numFmtId="37" fontId="11" fillId="0" borderId="0" xfId="0" applyNumberFormat="1" applyFont="1" applyFill="1" applyBorder="1" applyProtection="1">
      <protection locked="0"/>
    </xf>
    <xf numFmtId="5" fontId="11" fillId="0" borderId="0" xfId="0" applyNumberFormat="1" applyFont="1" applyFill="1" applyBorder="1" applyProtection="1"/>
    <xf numFmtId="43" fontId="11" fillId="0" borderId="0" xfId="0" applyNumberFormat="1" applyFont="1"/>
    <xf numFmtId="0" fontId="7" fillId="0" borderId="0" xfId="0" applyFont="1" applyBorder="1" applyAlignment="1" applyProtection="1">
      <alignment horizontal="center"/>
    </xf>
    <xf numFmtId="5" fontId="11" fillId="0" borderId="0" xfId="1" applyNumberFormat="1" applyFont="1"/>
    <xf numFmtId="37" fontId="11" fillId="0" borderId="0" xfId="0" applyNumberFormat="1" applyFont="1" applyBorder="1"/>
    <xf numFmtId="43" fontId="11" fillId="0" borderId="0" xfId="1" applyFont="1" applyBorder="1"/>
    <xf numFmtId="0" fontId="0" fillId="0" borderId="0" xfId="0" applyAlignment="1">
      <alignment horizontal="center"/>
    </xf>
    <xf numFmtId="0" fontId="0" fillId="0" borderId="0" xfId="0"/>
    <xf numFmtId="0" fontId="0" fillId="0" borderId="0" xfId="0" applyBorder="1" applyAlignment="1">
      <alignment wrapText="1"/>
    </xf>
    <xf numFmtId="0" fontId="11" fillId="0" borderId="0" xfId="0" applyFont="1" applyAlignment="1" applyProtection="1">
      <alignment horizontal="center"/>
    </xf>
    <xf numFmtId="0" fontId="12" fillId="0" borderId="0" xfId="0" applyFont="1" applyBorder="1" applyAlignment="1" applyProtection="1">
      <alignment horizontal="center"/>
    </xf>
    <xf numFmtId="0" fontId="11" fillId="0" borderId="0" xfId="0" applyFont="1" applyBorder="1" applyAlignment="1" applyProtection="1">
      <alignment horizontal="center"/>
    </xf>
    <xf numFmtId="0" fontId="11" fillId="0" borderId="0" xfId="0" applyFont="1" applyBorder="1" applyAlignment="1" applyProtection="1">
      <alignment horizontal="left"/>
    </xf>
    <xf numFmtId="177" fontId="7" fillId="0" borderId="0" xfId="1" applyNumberFormat="1" applyFont="1" applyFill="1" applyBorder="1" applyAlignment="1" applyProtection="1">
      <alignment horizontal="right"/>
    </xf>
    <xf numFmtId="177" fontId="7" fillId="0" borderId="0" xfId="1" applyNumberFormat="1" applyFont="1" applyFill="1" applyAlignment="1" applyProtection="1">
      <alignment horizontal="centerContinuous"/>
    </xf>
    <xf numFmtId="177" fontId="7" fillId="0" borderId="0" xfId="1" applyNumberFormat="1" applyFont="1" applyFill="1" applyProtection="1"/>
    <xf numFmtId="0" fontId="11" fillId="0" borderId="226" xfId="0" applyFont="1" applyBorder="1"/>
    <xf numFmtId="0" fontId="11" fillId="0" borderId="227" xfId="0" applyFont="1" applyFill="1" applyBorder="1"/>
    <xf numFmtId="43" fontId="11" fillId="0" borderId="0" xfId="1" applyFont="1" applyFill="1" applyBorder="1"/>
    <xf numFmtId="43" fontId="7" fillId="0" borderId="0" xfId="1" applyFont="1" applyFill="1" applyBorder="1" applyProtection="1"/>
    <xf numFmtId="177" fontId="7" fillId="0" borderId="0" xfId="1" applyNumberFormat="1" applyFont="1" applyFill="1" applyBorder="1" applyProtection="1"/>
    <xf numFmtId="183" fontId="7" fillId="0" borderId="0" xfId="2" applyNumberFormat="1" applyFont="1" applyFill="1" applyBorder="1" applyProtection="1"/>
    <xf numFmtId="177" fontId="7" fillId="0" borderId="0" xfId="1" applyNumberFormat="1" applyFont="1" applyFill="1" applyBorder="1" applyAlignment="1" applyProtection="1">
      <alignment horizontal="centerContinuous"/>
    </xf>
    <xf numFmtId="177" fontId="11" fillId="0" borderId="0" xfId="1" applyNumberFormat="1" applyFont="1" applyFill="1" applyBorder="1"/>
    <xf numFmtId="177" fontId="7" fillId="0" borderId="0" xfId="1" applyNumberFormat="1" applyFont="1" applyFill="1" applyBorder="1"/>
    <xf numFmtId="177" fontId="7" fillId="0" borderId="0" xfId="1" applyNumberFormat="1" applyFont="1" applyFill="1" applyBorder="1" applyAlignment="1">
      <alignment horizontal="centerContinuous"/>
    </xf>
    <xf numFmtId="177" fontId="11" fillId="0" borderId="0" xfId="1" applyNumberFormat="1" applyFont="1" applyFill="1" applyBorder="1" applyAlignment="1" applyProtection="1">
      <alignment horizontal="center"/>
    </xf>
    <xf numFmtId="0" fontId="7" fillId="0" borderId="0" xfId="0" applyFont="1" applyFill="1" applyBorder="1" applyAlignment="1" applyProtection="1">
      <alignment horizontal="center"/>
    </xf>
    <xf numFmtId="49" fontId="11"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Continuous"/>
    </xf>
    <xf numFmtId="5" fontId="7" fillId="0" borderId="0" xfId="0" applyNumberFormat="1" applyFont="1" applyFill="1" applyBorder="1" applyAlignment="1" applyProtection="1"/>
    <xf numFmtId="5" fontId="7" fillId="0" borderId="0" xfId="0" applyNumberFormat="1" applyFont="1" applyFill="1" applyBorder="1" applyProtection="1"/>
    <xf numFmtId="37" fontId="7" fillId="0" borderId="0" xfId="0" applyNumberFormat="1" applyFont="1" applyFill="1" applyProtection="1"/>
    <xf numFmtId="37" fontId="7" fillId="0" borderId="0" xfId="0" applyNumberFormat="1" applyFont="1" applyFill="1" applyAlignment="1" applyProtection="1">
      <alignment horizontal="centerContinuous"/>
    </xf>
    <xf numFmtId="0" fontId="0" fillId="0" borderId="0" xfId="0" applyFill="1" applyBorder="1" applyAlignment="1">
      <alignment wrapText="1"/>
    </xf>
    <xf numFmtId="37" fontId="7" fillId="0" borderId="0" xfId="0" applyNumberFormat="1" applyFont="1" applyFill="1" applyBorder="1" applyAlignment="1" applyProtection="1">
      <alignment horizontal="center"/>
    </xf>
    <xf numFmtId="0" fontId="0" fillId="0" borderId="0" xfId="0" applyFill="1" applyAlignment="1">
      <alignment horizontal="center" wrapText="1"/>
    </xf>
    <xf numFmtId="0" fontId="11" fillId="0" borderId="222" xfId="0" applyFont="1" applyFill="1" applyBorder="1" applyProtection="1"/>
    <xf numFmtId="37" fontId="11" fillId="0" borderId="0" xfId="0" applyNumberFormat="1" applyFont="1" applyBorder="1" applyAlignment="1" applyProtection="1">
      <alignment horizontal="centerContinuous"/>
    </xf>
    <xf numFmtId="37" fontId="11" fillId="0" borderId="0" xfId="0" applyNumberFormat="1" applyFont="1" applyBorder="1" applyAlignment="1" applyProtection="1">
      <alignment horizontal="center"/>
    </xf>
    <xf numFmtId="37" fontId="12" fillId="0" borderId="0" xfId="0" applyNumberFormat="1" applyFont="1" applyBorder="1" applyProtection="1"/>
    <xf numFmtId="0" fontId="7" fillId="4" borderId="0" xfId="0" applyFont="1" applyFill="1" applyBorder="1" applyAlignment="1" applyProtection="1">
      <alignment horizontal="center"/>
    </xf>
    <xf numFmtId="5" fontId="12" fillId="0" borderId="0" xfId="0" applyNumberFormat="1" applyFont="1" applyBorder="1" applyProtection="1"/>
    <xf numFmtId="0" fontId="11" fillId="9" borderId="0" xfId="0" applyFont="1" applyFill="1" applyBorder="1" applyProtection="1"/>
    <xf numFmtId="0" fontId="11" fillId="0" borderId="0" xfId="0" applyFont="1" applyBorder="1" applyProtection="1">
      <protection locked="0"/>
    </xf>
    <xf numFmtId="177" fontId="11" fillId="0" borderId="0" xfId="1" applyNumberFormat="1" applyFont="1" applyFill="1" applyBorder="1" applyProtection="1">
      <protection locked="0"/>
    </xf>
    <xf numFmtId="0" fontId="12" fillId="0" borderId="0" xfId="0" applyFont="1" applyFill="1" applyBorder="1" applyAlignment="1" applyProtection="1">
      <alignment horizontal="centerContinuous"/>
    </xf>
    <xf numFmtId="49" fontId="11" fillId="0" borderId="0" xfId="0" applyNumberFormat="1" applyFont="1" applyBorder="1" applyAlignment="1">
      <alignment horizontal="center"/>
    </xf>
    <xf numFmtId="0" fontId="0" fillId="0" borderId="0" xfId="0" applyBorder="1" applyAlignment="1"/>
    <xf numFmtId="0" fontId="8" fillId="0" borderId="0" xfId="0" applyFont="1" applyBorder="1" applyProtection="1">
      <protection locked="0"/>
    </xf>
    <xf numFmtId="49" fontId="11" fillId="0" borderId="0" xfId="0" applyNumberFormat="1" applyFont="1" applyBorder="1"/>
    <xf numFmtId="0" fontId="0" fillId="0" borderId="0" xfId="0" applyBorder="1" applyAlignment="1">
      <alignment horizontal="center"/>
    </xf>
    <xf numFmtId="0" fontId="11" fillId="0" borderId="0" xfId="0" applyFont="1" applyFill="1" applyBorder="1" applyAlignment="1" applyProtection="1">
      <alignment horizontal="left"/>
    </xf>
    <xf numFmtId="0" fontId="0" fillId="0" borderId="0" xfId="0" applyFill="1" applyBorder="1"/>
    <xf numFmtId="0" fontId="0" fillId="0" borderId="225" xfId="0" applyBorder="1"/>
    <xf numFmtId="0" fontId="0" fillId="0" borderId="223" xfId="0" applyBorder="1"/>
    <xf numFmtId="177" fontId="11" fillId="0" borderId="0" xfId="1" applyNumberFormat="1" applyFont="1" applyBorder="1" applyAlignment="1">
      <alignment horizontal="right"/>
    </xf>
    <xf numFmtId="0" fontId="11" fillId="0" borderId="222" xfId="0" applyFont="1" applyBorder="1" applyProtection="1"/>
    <xf numFmtId="0" fontId="59" fillId="0" borderId="0" xfId="0" applyFont="1" applyBorder="1" applyAlignment="1">
      <alignment horizontal="center"/>
    </xf>
    <xf numFmtId="2" fontId="11" fillId="0" borderId="0" xfId="0" applyNumberFormat="1" applyFont="1" applyBorder="1" applyProtection="1"/>
    <xf numFmtId="0" fontId="62" fillId="0" borderId="0" xfId="0" applyFont="1" applyBorder="1" applyAlignment="1" applyProtection="1">
      <alignment horizontal="center"/>
      <protection locked="0"/>
    </xf>
    <xf numFmtId="0" fontId="96" fillId="0" borderId="0" xfId="0" applyFont="1" applyBorder="1"/>
    <xf numFmtId="0" fontId="0" fillId="0" borderId="0" xfId="0"/>
    <xf numFmtId="0" fontId="11" fillId="0" borderId="236" xfId="0" applyFont="1" applyFill="1" applyBorder="1"/>
    <xf numFmtId="5" fontId="7" fillId="0" borderId="26" xfId="0" applyNumberFormat="1" applyFont="1" applyFill="1" applyBorder="1" applyAlignment="1" applyProtection="1">
      <alignment horizontal="right"/>
    </xf>
    <xf numFmtId="37" fontId="7" fillId="0" borderId="26" xfId="0" applyNumberFormat="1" applyFont="1" applyFill="1" applyBorder="1" applyAlignment="1" applyProtection="1">
      <alignment horizontal="right"/>
    </xf>
    <xf numFmtId="0" fontId="59" fillId="0" borderId="0" xfId="0" applyFont="1" applyProtection="1"/>
    <xf numFmtId="0" fontId="11" fillId="0" borderId="123" xfId="0" applyFont="1" applyBorder="1" applyProtection="1"/>
    <xf numFmtId="5" fontId="7" fillId="0" borderId="21" xfId="0" applyNumberFormat="1" applyFont="1" applyFill="1" applyBorder="1" applyProtection="1"/>
    <xf numFmtId="5" fontId="11" fillId="0" borderId="45" xfId="0" applyNumberFormat="1" applyFont="1" applyFill="1" applyBorder="1" applyProtection="1"/>
    <xf numFmtId="5" fontId="11" fillId="0" borderId="44" xfId="0" applyNumberFormat="1" applyFont="1" applyFill="1" applyBorder="1" applyProtection="1"/>
    <xf numFmtId="37" fontId="7" fillId="0" borderId="21" xfId="0" applyNumberFormat="1" applyFont="1" applyFill="1" applyBorder="1" applyAlignment="1" applyProtection="1">
      <alignment horizontal="right"/>
    </xf>
    <xf numFmtId="37" fontId="7" fillId="0" borderId="17" xfId="0" applyNumberFormat="1" applyFont="1" applyFill="1" applyBorder="1" applyAlignment="1" applyProtection="1">
      <alignment horizontal="right"/>
    </xf>
    <xf numFmtId="177" fontId="59" fillId="0" borderId="0" xfId="1" applyNumberFormat="1" applyFont="1"/>
    <xf numFmtId="0" fontId="59" fillId="0" borderId="0" xfId="0" applyFont="1" applyBorder="1"/>
    <xf numFmtId="5" fontId="11" fillId="0" borderId="46" xfId="0" applyNumberFormat="1" applyFont="1" applyFill="1" applyBorder="1" applyProtection="1"/>
    <xf numFmtId="5" fontId="11" fillId="0" borderId="36" xfId="0" applyNumberFormat="1" applyFont="1" applyFill="1" applyBorder="1" applyProtection="1"/>
    <xf numFmtId="5" fontId="11" fillId="0" borderId="54" xfId="0" applyNumberFormat="1" applyFont="1" applyFill="1" applyBorder="1" applyProtection="1"/>
    <xf numFmtId="0" fontId="59" fillId="0" borderId="0" xfId="1881" applyFont="1"/>
    <xf numFmtId="43" fontId="59" fillId="0" borderId="0" xfId="1882" applyFont="1"/>
    <xf numFmtId="43" fontId="11" fillId="0" borderId="227" xfId="1" applyFont="1" applyFill="1" applyBorder="1"/>
    <xf numFmtId="0" fontId="11" fillId="0" borderId="123" xfId="0" applyFont="1" applyBorder="1"/>
    <xf numFmtId="0" fontId="11" fillId="0" borderId="123" xfId="0" applyFont="1" applyBorder="1" applyAlignment="1" applyProtection="1">
      <alignment horizontal="center"/>
    </xf>
    <xf numFmtId="0" fontId="0" fillId="0" borderId="222" xfId="0" applyBorder="1"/>
    <xf numFmtId="5" fontId="11" fillId="0" borderId="69" xfId="0" applyNumberFormat="1" applyFont="1" applyFill="1" applyBorder="1" applyProtection="1">
      <protection locked="0"/>
    </xf>
    <xf numFmtId="0" fontId="0" fillId="0" borderId="0" xfId="0"/>
    <xf numFmtId="0" fontId="11" fillId="0" borderId="0" xfId="0" applyFont="1" applyAlignment="1" applyProtection="1">
      <alignment horizontal="center"/>
    </xf>
    <xf numFmtId="43" fontId="0" fillId="0" borderId="0" xfId="0" applyNumberFormat="1"/>
    <xf numFmtId="0" fontId="104" fillId="0" borderId="0" xfId="0" applyFont="1"/>
    <xf numFmtId="0" fontId="0" fillId="0" borderId="0" xfId="0"/>
    <xf numFmtId="0" fontId="11" fillId="0" borderId="0" xfId="0" applyFont="1" applyAlignment="1" applyProtection="1">
      <alignment horizontal="center"/>
    </xf>
    <xf numFmtId="0" fontId="11" fillId="42" borderId="127" xfId="0" applyFont="1" applyFill="1" applyBorder="1"/>
    <xf numFmtId="0" fontId="11" fillId="25" borderId="0" xfId="0" applyFont="1" applyFill="1" applyAlignment="1" applyProtection="1">
      <alignment horizontal="center"/>
    </xf>
    <xf numFmtId="165" fontId="11" fillId="25" borderId="0" xfId="0" applyNumberFormat="1" applyFont="1" applyFill="1" applyAlignment="1" applyProtection="1">
      <alignment horizontal="center"/>
    </xf>
    <xf numFmtId="0" fontId="0" fillId="0" borderId="0" xfId="0"/>
    <xf numFmtId="0" fontId="11" fillId="0" borderId="0" xfId="0" applyFont="1" applyBorder="1" applyAlignment="1" applyProtection="1">
      <alignment horizontal="left"/>
    </xf>
    <xf numFmtId="0" fontId="11" fillId="25" borderId="0" xfId="0" applyFont="1" applyFill="1" applyBorder="1" applyProtection="1"/>
    <xf numFmtId="0" fontId="11" fillId="42" borderId="127" xfId="0" applyFont="1" applyFill="1" applyBorder="1" applyAlignment="1">
      <alignment horizontal="center"/>
    </xf>
    <xf numFmtId="0" fontId="0" fillId="0" borderId="0" xfId="0"/>
    <xf numFmtId="0" fontId="11" fillId="0" borderId="226" xfId="0" applyFont="1" applyFill="1" applyBorder="1"/>
    <xf numFmtId="184" fontId="11" fillId="0" borderId="33" xfId="0" applyNumberFormat="1" applyFont="1" applyBorder="1" applyProtection="1"/>
    <xf numFmtId="184" fontId="11" fillId="0" borderId="27" xfId="0" applyNumberFormat="1" applyFont="1" applyBorder="1" applyProtection="1"/>
    <xf numFmtId="184" fontId="11" fillId="0" borderId="18" xfId="0" applyNumberFormat="1" applyFont="1" applyBorder="1" applyProtection="1"/>
    <xf numFmtId="184" fontId="11" fillId="0" borderId="25" xfId="0" applyNumberFormat="1" applyFont="1" applyBorder="1" applyProtection="1"/>
    <xf numFmtId="184" fontId="11" fillId="0" borderId="18" xfId="0" quotePrefix="1" applyNumberFormat="1" applyFont="1" applyBorder="1" applyAlignment="1" applyProtection="1">
      <alignment horizontal="center"/>
    </xf>
    <xf numFmtId="0" fontId="0" fillId="0" borderId="123" xfId="0" applyBorder="1"/>
    <xf numFmtId="0" fontId="11" fillId="25" borderId="0" xfId="0" applyFont="1" applyFill="1"/>
    <xf numFmtId="0" fontId="12" fillId="0" borderId="0" xfId="0" applyFont="1" applyBorder="1"/>
    <xf numFmtId="5" fontId="11" fillId="0" borderId="0" xfId="0" applyNumberFormat="1" applyFont="1" applyBorder="1"/>
    <xf numFmtId="0" fontId="0" fillId="0" borderId="0" xfId="0"/>
    <xf numFmtId="0" fontId="11" fillId="0" borderId="127" xfId="0" applyFont="1" applyBorder="1"/>
    <xf numFmtId="43" fontId="11" fillId="0" borderId="127" xfId="1" applyFont="1" applyBorder="1"/>
    <xf numFmtId="0" fontId="0" fillId="0" borderId="127" xfId="0" applyBorder="1"/>
    <xf numFmtId="43" fontId="11" fillId="0" borderId="127" xfId="1" applyFont="1" applyBorder="1" applyProtection="1"/>
    <xf numFmtId="0" fontId="11" fillId="0" borderId="127" xfId="0" applyFont="1" applyBorder="1" applyProtection="1"/>
    <xf numFmtId="0" fontId="11" fillId="0" borderId="0" xfId="1881" applyBorder="1"/>
    <xf numFmtId="0" fontId="99" fillId="0" borderId="0" xfId="0" applyFont="1" applyBorder="1" applyAlignment="1">
      <alignment horizontal="center"/>
    </xf>
    <xf numFmtId="2" fontId="11" fillId="0" borderId="0" xfId="0" applyNumberFormat="1" applyFont="1" applyBorder="1" applyAlignment="1" applyProtection="1">
      <alignment horizontal="right"/>
    </xf>
    <xf numFmtId="0" fontId="11" fillId="0" borderId="0" xfId="0" applyFont="1" applyFill="1" applyBorder="1" applyAlignment="1">
      <alignment horizontal="center"/>
    </xf>
    <xf numFmtId="43" fontId="11" fillId="0" borderId="0" xfId="0" applyNumberFormat="1" applyFont="1" applyFill="1"/>
    <xf numFmtId="43" fontId="7" fillId="0" borderId="127" xfId="1" applyFont="1" applyBorder="1" applyProtection="1"/>
    <xf numFmtId="43" fontId="0" fillId="0" borderId="0" xfId="0" applyNumberFormat="1" applyFill="1"/>
    <xf numFmtId="43" fontId="7" fillId="0" borderId="21" xfId="1" applyFont="1" applyBorder="1" applyAlignment="1">
      <alignment horizontal="center" wrapText="1"/>
    </xf>
    <xf numFmtId="0" fontId="11" fillId="0" borderId="235" xfId="0" applyFont="1" applyFill="1" applyBorder="1"/>
    <xf numFmtId="43" fontId="12" fillId="0" borderId="127" xfId="1" applyFont="1" applyBorder="1"/>
    <xf numFmtId="0" fontId="0" fillId="0" borderId="0" xfId="0"/>
    <xf numFmtId="0" fontId="11" fillId="3" borderId="0" xfId="0" applyFont="1" applyFill="1" applyBorder="1" applyProtection="1"/>
    <xf numFmtId="0" fontId="12" fillId="3" borderId="0" xfId="0" applyFont="1" applyFill="1" applyProtection="1"/>
    <xf numFmtId="0" fontId="11" fillId="3" borderId="238" xfId="0" applyFont="1" applyFill="1" applyBorder="1" applyProtection="1"/>
    <xf numFmtId="0" fontId="11" fillId="0" borderId="0" xfId="0" applyFont="1" applyBorder="1" applyAlignment="1" applyProtection="1">
      <alignment horizontal="center"/>
    </xf>
    <xf numFmtId="0" fontId="7" fillId="0" borderId="17" xfId="0" applyFont="1" applyFill="1" applyBorder="1" applyProtection="1"/>
    <xf numFmtId="164" fontId="11" fillId="0" borderId="26" xfId="0" applyNumberFormat="1" applyFont="1" applyFill="1" applyBorder="1" applyAlignment="1" applyProtection="1">
      <alignment horizontal="center"/>
    </xf>
    <xf numFmtId="0" fontId="11" fillId="0" borderId="21" xfId="0" applyFont="1" applyFill="1" applyBorder="1" applyAlignment="1" applyProtection="1">
      <alignment horizontal="left"/>
    </xf>
    <xf numFmtId="0" fontId="7" fillId="0" borderId="10" xfId="0" applyFont="1" applyFill="1" applyBorder="1" applyAlignment="1" applyProtection="1">
      <alignment horizontal="center"/>
    </xf>
    <xf numFmtId="0" fontId="7" fillId="0" borderId="19" xfId="0" applyFont="1" applyFill="1" applyBorder="1" applyProtection="1"/>
    <xf numFmtId="0" fontId="7" fillId="0" borderId="25" xfId="0" applyFont="1" applyFill="1" applyBorder="1" applyAlignment="1" applyProtection="1">
      <alignment horizontal="center"/>
    </xf>
    <xf numFmtId="0" fontId="7" fillId="0" borderId="25" xfId="0" applyFont="1" applyFill="1" applyBorder="1" applyProtection="1"/>
    <xf numFmtId="0" fontId="7" fillId="0" borderId="19" xfId="0" applyFont="1" applyFill="1" applyBorder="1" applyAlignment="1" applyProtection="1">
      <alignment horizontal="center"/>
    </xf>
    <xf numFmtId="0" fontId="7" fillId="0" borderId="26" xfId="0" applyFont="1" applyFill="1" applyBorder="1" applyAlignment="1" applyProtection="1">
      <alignment horizontal="center"/>
    </xf>
    <xf numFmtId="5" fontId="7" fillId="0" borderId="26" xfId="0" applyNumberFormat="1" applyFont="1" applyFill="1" applyBorder="1" applyAlignment="1" applyProtection="1">
      <alignment horizontal="right"/>
      <protection locked="0"/>
    </xf>
    <xf numFmtId="37" fontId="7" fillId="0" borderId="26" xfId="0" applyNumberFormat="1" applyFont="1" applyFill="1" applyBorder="1" applyAlignment="1" applyProtection="1">
      <alignment horizontal="right"/>
      <protection locked="0"/>
    </xf>
    <xf numFmtId="0" fontId="7" fillId="0" borderId="21" xfId="0" applyFont="1" applyFill="1" applyBorder="1" applyAlignment="1" applyProtection="1">
      <alignment horizontal="left"/>
    </xf>
    <xf numFmtId="5" fontId="7" fillId="0" borderId="21" xfId="0" applyNumberFormat="1" applyFont="1" applyFill="1" applyBorder="1" applyAlignment="1" applyProtection="1">
      <alignment horizontal="right"/>
    </xf>
    <xf numFmtId="0" fontId="7" fillId="0" borderId="42" xfId="0" applyFont="1" applyFill="1" applyBorder="1" applyAlignment="1" applyProtection="1">
      <alignment horizontal="centerContinuous"/>
    </xf>
    <xf numFmtId="0" fontId="7" fillId="0" borderId="71" xfId="0" applyFont="1" applyFill="1" applyBorder="1" applyAlignment="1" applyProtection="1">
      <alignment horizontal="centerContinuous"/>
    </xf>
    <xf numFmtId="37" fontId="7" fillId="0" borderId="26" xfId="0" applyNumberFormat="1" applyFont="1" applyFill="1" applyBorder="1" applyAlignment="1" applyProtection="1">
      <protection locked="0"/>
    </xf>
    <xf numFmtId="0" fontId="0" fillId="0" borderId="45" xfId="0" applyFill="1" applyBorder="1"/>
    <xf numFmtId="37" fontId="7" fillId="0" borderId="0" xfId="0" applyNumberFormat="1" applyFont="1" applyFill="1" applyBorder="1" applyAlignment="1" applyProtection="1">
      <alignment horizontal="centerContinuous"/>
    </xf>
    <xf numFmtId="5" fontId="7" fillId="0" borderId="19" xfId="0" applyNumberFormat="1" applyFont="1" applyFill="1" applyBorder="1" applyAlignment="1" applyProtection="1">
      <alignment horizontal="right"/>
    </xf>
    <xf numFmtId="37" fontId="7" fillId="0" borderId="92" xfId="0" applyNumberFormat="1" applyFont="1" applyFill="1" applyBorder="1" applyAlignment="1" applyProtection="1"/>
    <xf numFmtId="37" fontId="7" fillId="9" borderId="0" xfId="0" applyNumberFormat="1" applyFont="1" applyFill="1" applyBorder="1" applyAlignment="1" applyProtection="1"/>
    <xf numFmtId="0" fontId="7" fillId="0" borderId="128" xfId="0" applyFont="1" applyFill="1" applyBorder="1" applyAlignment="1" applyProtection="1">
      <alignment horizontal="centerContinuous"/>
    </xf>
    <xf numFmtId="49" fontId="105" fillId="0" borderId="127" xfId="0" applyNumberFormat="1" applyFont="1" applyFill="1" applyBorder="1" applyAlignment="1" applyProtection="1">
      <alignment horizontal="left" indent="1"/>
      <protection locked="0"/>
    </xf>
    <xf numFmtId="43" fontId="7" fillId="0" borderId="21" xfId="1" applyFont="1" applyBorder="1" applyProtection="1"/>
    <xf numFmtId="0" fontId="7" fillId="0" borderId="10" xfId="0" applyFont="1" applyBorder="1" applyAlignment="1" applyProtection="1">
      <alignment horizontal="left" indent="1"/>
    </xf>
    <xf numFmtId="0" fontId="7" fillId="0" borderId="10" xfId="0" applyFont="1" applyBorder="1" applyAlignment="1" applyProtection="1">
      <alignment horizontal="left" indent="3"/>
    </xf>
    <xf numFmtId="0" fontId="0" fillId="0" borderId="0" xfId="0"/>
    <xf numFmtId="5" fontId="11" fillId="0" borderId="0" xfId="1" applyNumberFormat="1" applyFont="1" applyProtection="1"/>
    <xf numFmtId="0" fontId="0" fillId="0" borderId="0" xfId="0"/>
    <xf numFmtId="0" fontId="11" fillId="0" borderId="88" xfId="0" applyFont="1" applyBorder="1" applyProtection="1"/>
    <xf numFmtId="9" fontId="11" fillId="0" borderId="25" xfId="1880" applyFont="1" applyBorder="1" applyAlignment="1" applyProtection="1">
      <alignment horizontal="center"/>
    </xf>
    <xf numFmtId="0" fontId="11" fillId="0" borderId="197" xfId="0" applyFont="1" applyBorder="1" applyAlignment="1" applyProtection="1"/>
    <xf numFmtId="0" fontId="11" fillId="0" borderId="45" xfId="0" applyFont="1" applyBorder="1" applyAlignment="1" applyProtection="1"/>
    <xf numFmtId="0" fontId="11" fillId="0" borderId="0" xfId="0" applyFont="1" applyAlignment="1" applyProtection="1">
      <alignment horizontal="left"/>
    </xf>
    <xf numFmtId="0" fontId="11" fillId="0" borderId="41" xfId="0" applyFont="1" applyBorder="1" applyAlignment="1">
      <alignment horizontal="left"/>
    </xf>
    <xf numFmtId="0" fontId="11" fillId="0" borderId="0" xfId="0" applyFont="1" applyAlignment="1">
      <alignment horizontal="left"/>
    </xf>
    <xf numFmtId="5" fontId="11" fillId="0" borderId="45" xfId="0" applyNumberFormat="1" applyFont="1" applyBorder="1" applyAlignment="1" applyProtection="1"/>
    <xf numFmtId="5" fontId="11" fillId="0" borderId="0" xfId="0" applyNumberFormat="1" applyFont="1" applyAlignment="1">
      <alignment horizontal="centerContinuous"/>
    </xf>
    <xf numFmtId="0" fontId="11" fillId="0" borderId="5" xfId="0" applyFont="1" applyBorder="1" applyAlignment="1">
      <alignment horizontal="left"/>
    </xf>
    <xf numFmtId="0" fontId="11" fillId="0" borderId="4" xfId="0" applyFont="1" applyBorder="1" applyAlignment="1">
      <alignment horizontal="left"/>
    </xf>
    <xf numFmtId="5" fontId="106" fillId="0" borderId="0" xfId="0" applyNumberFormat="1" applyFont="1" applyAlignment="1">
      <alignment horizontal="left"/>
    </xf>
    <xf numFmtId="5" fontId="96" fillId="0" borderId="0" xfId="0" applyNumberFormat="1" applyFont="1" applyAlignment="1">
      <alignment horizontal="left"/>
    </xf>
    <xf numFmtId="177" fontId="11" fillId="0" borderId="197" xfId="1" applyNumberFormat="1" applyFont="1" applyBorder="1" applyAlignment="1" applyProtection="1"/>
    <xf numFmtId="177" fontId="11" fillId="0" borderId="45" xfId="1" applyNumberFormat="1" applyFont="1" applyBorder="1" applyAlignment="1" applyProtection="1"/>
    <xf numFmtId="177" fontId="11" fillId="0" borderId="197" xfId="0" applyNumberFormat="1" applyFont="1" applyBorder="1" applyAlignment="1" applyProtection="1"/>
    <xf numFmtId="177" fontId="11" fillId="0" borderId="45" xfId="0" applyNumberFormat="1" applyFont="1" applyBorder="1" applyAlignment="1" applyProtection="1"/>
    <xf numFmtId="37" fontId="0" fillId="0" borderId="19" xfId="0" applyNumberFormat="1" applyFill="1" applyBorder="1" applyProtection="1"/>
    <xf numFmtId="5" fontId="7" fillId="0" borderId="10" xfId="0" applyNumberFormat="1" applyFont="1" applyFill="1" applyBorder="1" applyAlignment="1" applyProtection="1"/>
    <xf numFmtId="177" fontId="11" fillId="0" borderId="25" xfId="1" applyNumberFormat="1" applyFont="1" applyFill="1" applyBorder="1" applyAlignment="1" applyProtection="1">
      <alignment horizontal="left"/>
      <protection locked="0"/>
    </xf>
    <xf numFmtId="177" fontId="11" fillId="0" borderId="15" xfId="1" applyNumberFormat="1" applyFont="1" applyFill="1" applyBorder="1" applyAlignment="1" applyProtection="1">
      <alignment horizontal="left"/>
      <protection locked="0"/>
    </xf>
    <xf numFmtId="177" fontId="11" fillId="0" borderId="0" xfId="1" applyNumberFormat="1" applyFont="1" applyFill="1" applyBorder="1" applyAlignment="1" applyProtection="1">
      <alignment horizontal="left"/>
      <protection locked="0"/>
    </xf>
    <xf numFmtId="37" fontId="11" fillId="0" borderId="0" xfId="0" applyNumberFormat="1" applyFont="1" applyBorder="1" applyProtection="1">
      <protection locked="0"/>
    </xf>
    <xf numFmtId="177" fontId="11" fillId="0" borderId="92" xfId="1" applyNumberFormat="1" applyFont="1" applyFill="1" applyBorder="1" applyAlignment="1" applyProtection="1">
      <alignment horizontal="left"/>
    </xf>
    <xf numFmtId="177" fontId="11" fillId="0" borderId="96" xfId="1" applyNumberFormat="1" applyFont="1" applyFill="1" applyBorder="1" applyAlignment="1" applyProtection="1">
      <alignment horizontal="left"/>
    </xf>
    <xf numFmtId="164" fontId="11" fillId="0" borderId="0" xfId="0" applyNumberFormat="1" applyFont="1" applyBorder="1" applyAlignment="1" applyProtection="1">
      <alignment horizontal="center"/>
    </xf>
    <xf numFmtId="0" fontId="11" fillId="0" borderId="230" xfId="0" applyFont="1" applyBorder="1"/>
    <xf numFmtId="0" fontId="11" fillId="0" borderId="232" xfId="0" applyFont="1" applyBorder="1"/>
    <xf numFmtId="0" fontId="11" fillId="0" borderId="231" xfId="0" applyFont="1" applyBorder="1"/>
    <xf numFmtId="0" fontId="12" fillId="0" borderId="239" xfId="0" applyFont="1" applyBorder="1" applyAlignment="1">
      <alignment horizontal="centerContinuous"/>
    </xf>
    <xf numFmtId="0" fontId="11" fillId="0" borderId="234" xfId="0" applyFont="1" applyBorder="1" applyAlignment="1">
      <alignment horizontal="centerContinuous"/>
    </xf>
    <xf numFmtId="0" fontId="11" fillId="0" borderId="239" xfId="0" applyFont="1" applyBorder="1"/>
    <xf numFmtId="0" fontId="11" fillId="0" borderId="234" xfId="0" applyFont="1" applyBorder="1"/>
    <xf numFmtId="0" fontId="11" fillId="0" borderId="239" xfId="0" applyFont="1" applyBorder="1" applyAlignment="1">
      <alignment horizontal="center"/>
    </xf>
    <xf numFmtId="0" fontId="11" fillId="0" borderId="240" xfId="0" applyFont="1" applyBorder="1"/>
    <xf numFmtId="0" fontId="11" fillId="0" borderId="241" xfId="0" applyFont="1" applyBorder="1" applyAlignment="1">
      <alignment horizontal="left" wrapText="1"/>
    </xf>
    <xf numFmtId="0" fontId="11" fillId="0" borderId="242" xfId="0" applyFont="1" applyBorder="1" applyAlignment="1">
      <alignment horizontal="center"/>
    </xf>
    <xf numFmtId="0" fontId="11" fillId="0" borderId="234" xfId="0" applyFont="1" applyBorder="1" applyAlignment="1">
      <alignment horizontal="center"/>
    </xf>
    <xf numFmtId="0" fontId="11" fillId="0" borderId="243" xfId="0" applyFont="1" applyBorder="1" applyAlignment="1">
      <alignment horizontal="center"/>
    </xf>
    <xf numFmtId="177" fontId="11" fillId="0" borderId="234" xfId="1" applyNumberFormat="1" applyFont="1" applyFill="1" applyBorder="1" applyAlignment="1" applyProtection="1">
      <alignment horizontal="left"/>
      <protection locked="0"/>
    </xf>
    <xf numFmtId="37" fontId="11" fillId="0" borderId="234" xfId="0" applyNumberFormat="1" applyFont="1" applyFill="1" applyBorder="1" applyProtection="1">
      <protection locked="0"/>
    </xf>
    <xf numFmtId="37" fontId="11" fillId="0" borderId="234" xfId="0" applyNumberFormat="1" applyFont="1" applyBorder="1" applyProtection="1">
      <protection locked="0"/>
    </xf>
    <xf numFmtId="0" fontId="11" fillId="0" borderId="240" xfId="0" applyFont="1" applyBorder="1" applyAlignment="1">
      <alignment horizontal="center"/>
    </xf>
    <xf numFmtId="0" fontId="12" fillId="0" borderId="0" xfId="0" applyFont="1" applyBorder="1" applyProtection="1">
      <protection locked="0"/>
    </xf>
    <xf numFmtId="0" fontId="34" fillId="0" borderId="0" xfId="0" applyFont="1" applyBorder="1" applyProtection="1">
      <protection locked="0"/>
    </xf>
    <xf numFmtId="0" fontId="11" fillId="0" borderId="239" xfId="0" applyFont="1" applyFill="1" applyBorder="1"/>
    <xf numFmtId="0" fontId="11" fillId="0" borderId="245" xfId="0" applyFont="1" applyBorder="1"/>
    <xf numFmtId="0" fontId="0" fillId="0" borderId="0" xfId="0"/>
    <xf numFmtId="43" fontId="11" fillId="0" borderId="137" xfId="1" applyFont="1" applyBorder="1" applyProtection="1"/>
    <xf numFmtId="43" fontId="11" fillId="0" borderId="113" xfId="1" applyFont="1" applyBorder="1" applyProtection="1"/>
    <xf numFmtId="43" fontId="11" fillId="0" borderId="83" xfId="1" applyFont="1" applyFill="1" applyBorder="1" applyProtection="1"/>
    <xf numFmtId="43" fontId="11" fillId="0" borderId="83" xfId="1" applyFont="1" applyBorder="1" applyProtection="1"/>
    <xf numFmtId="183" fontId="7" fillId="0" borderId="44" xfId="2" applyNumberFormat="1" applyFont="1" applyFill="1" applyBorder="1" applyProtection="1"/>
    <xf numFmtId="0" fontId="26" fillId="0" borderId="0" xfId="0" applyFont="1" applyFill="1" applyBorder="1" applyProtection="1"/>
    <xf numFmtId="39" fontId="7" fillId="0" borderId="0" xfId="0" applyNumberFormat="1" applyFont="1" applyFill="1" applyBorder="1" applyProtection="1"/>
    <xf numFmtId="0" fontId="7" fillId="0" borderId="230" xfId="0" applyFont="1" applyBorder="1" applyProtection="1"/>
    <xf numFmtId="0" fontId="7" fillId="0" borderId="247" xfId="0" applyFont="1" applyBorder="1" applyProtection="1"/>
    <xf numFmtId="0" fontId="7" fillId="0" borderId="248" xfId="0" applyFont="1" applyBorder="1" applyProtection="1"/>
    <xf numFmtId="0" fontId="7" fillId="0" borderId="249" xfId="0" applyFont="1" applyBorder="1" applyAlignment="1" applyProtection="1">
      <alignment horizontal="center"/>
    </xf>
    <xf numFmtId="0" fontId="11" fillId="0" borderId="239" xfId="0" applyFont="1" applyBorder="1" applyProtection="1"/>
    <xf numFmtId="0" fontId="7" fillId="0" borderId="244" xfId="0" applyFont="1" applyBorder="1" applyProtection="1"/>
    <xf numFmtId="0" fontId="7" fillId="0" borderId="240" xfId="0" applyFont="1" applyBorder="1" applyProtection="1"/>
    <xf numFmtId="49" fontId="11" fillId="0" borderId="250" xfId="0" applyNumberFormat="1" applyFont="1" applyBorder="1" applyAlignment="1">
      <alignment horizontal="center"/>
    </xf>
    <xf numFmtId="0" fontId="7" fillId="0" borderId="251" xfId="0" applyFont="1" applyBorder="1" applyAlignment="1" applyProtection="1">
      <alignment horizontal="centerContinuous"/>
    </xf>
    <xf numFmtId="0" fontId="7" fillId="0" borderId="252" xfId="0" applyFont="1" applyBorder="1" applyAlignment="1" applyProtection="1">
      <alignment horizontal="centerContinuous"/>
    </xf>
    <xf numFmtId="0" fontId="7" fillId="0" borderId="239" xfId="0" applyFont="1" applyBorder="1" applyProtection="1"/>
    <xf numFmtId="0" fontId="7" fillId="0" borderId="234" xfId="0" applyFont="1" applyBorder="1" applyProtection="1"/>
    <xf numFmtId="0" fontId="7" fillId="0" borderId="239" xfId="0" applyFont="1" applyFill="1" applyBorder="1" applyProtection="1"/>
    <xf numFmtId="0" fontId="11" fillId="0" borderId="239" xfId="0" applyFont="1" applyFill="1" applyBorder="1" applyProtection="1"/>
    <xf numFmtId="0" fontId="7" fillId="0" borderId="234" xfId="0" applyFont="1" applyFill="1" applyBorder="1" applyAlignment="1" applyProtection="1">
      <alignment horizontal="centerContinuous"/>
    </xf>
    <xf numFmtId="0" fontId="7" fillId="0" borderId="234" xfId="0" applyFont="1" applyFill="1" applyBorder="1" applyAlignment="1" applyProtection="1">
      <alignment horizontal="center"/>
    </xf>
    <xf numFmtId="37" fontId="7" fillId="0" borderId="234" xfId="0" applyNumberFormat="1" applyFont="1" applyBorder="1" applyProtection="1"/>
    <xf numFmtId="0" fontId="7" fillId="0" borderId="245" xfId="0" applyFont="1" applyBorder="1" applyProtection="1"/>
    <xf numFmtId="0" fontId="7" fillId="0" borderId="246" xfId="0" applyFont="1" applyBorder="1" applyProtection="1"/>
    <xf numFmtId="0" fontId="7" fillId="0" borderId="237" xfId="0" applyFont="1" applyBorder="1" applyProtection="1"/>
    <xf numFmtId="0" fontId="7" fillId="0" borderId="94" xfId="0" applyFont="1" applyBorder="1" applyProtection="1"/>
    <xf numFmtId="43" fontId="7" fillId="0" borderId="88" xfId="1" applyFont="1" applyFill="1" applyBorder="1" applyProtection="1"/>
    <xf numFmtId="0" fontId="11" fillId="0" borderId="88" xfId="0" applyFont="1" applyFill="1" applyBorder="1"/>
    <xf numFmtId="0" fontId="7" fillId="0" borderId="254" xfId="0" applyFont="1" applyFill="1" applyBorder="1" applyProtection="1"/>
    <xf numFmtId="14" fontId="11" fillId="0" borderId="10" xfId="0" applyNumberFormat="1" applyFont="1" applyFill="1" applyBorder="1" applyProtection="1">
      <protection locked="0"/>
    </xf>
    <xf numFmtId="0" fontId="11" fillId="0" borderId="10" xfId="0" applyFont="1" applyFill="1" applyBorder="1" applyProtection="1">
      <protection locked="0"/>
    </xf>
    <xf numFmtId="9" fontId="11" fillId="0" borderId="25" xfId="1880" applyNumberFormat="1" applyFont="1" applyBorder="1" applyProtection="1"/>
    <xf numFmtId="39" fontId="11" fillId="0" borderId="19" xfId="0" applyNumberFormat="1" applyFont="1" applyBorder="1" applyProtection="1"/>
    <xf numFmtId="39" fontId="11" fillId="0" borderId="21" xfId="0" applyNumberFormat="1" applyFont="1" applyBorder="1" applyAlignment="1" applyProtection="1">
      <alignment horizontal="left"/>
    </xf>
    <xf numFmtId="39" fontId="11" fillId="0" borderId="0" xfId="0" applyNumberFormat="1" applyFont="1"/>
    <xf numFmtId="39" fontId="11" fillId="0" borderId="10" xfId="0" applyNumberFormat="1" applyFont="1" applyBorder="1" applyProtection="1"/>
    <xf numFmtId="39" fontId="11" fillId="0" borderId="15" xfId="0" applyNumberFormat="1" applyFont="1" applyBorder="1" applyAlignment="1" applyProtection="1">
      <alignment horizontal="center"/>
    </xf>
    <xf numFmtId="39" fontId="11" fillId="0" borderId="17" xfId="0" applyNumberFormat="1" applyFont="1" applyBorder="1" applyAlignment="1" applyProtection="1">
      <alignment horizontal="center"/>
    </xf>
    <xf numFmtId="39" fontId="11" fillId="9" borderId="45" xfId="0" applyNumberFormat="1" applyFont="1" applyFill="1" applyBorder="1" applyProtection="1"/>
    <xf numFmtId="39" fontId="11" fillId="0" borderId="0" xfId="0" applyNumberFormat="1" applyFont="1" applyAlignment="1" applyProtection="1">
      <alignment horizontal="centerContinuous"/>
    </xf>
    <xf numFmtId="39" fontId="11" fillId="0" borderId="21" xfId="0" applyNumberFormat="1" applyFont="1" applyBorder="1" applyProtection="1"/>
    <xf numFmtId="0" fontId="11" fillId="0" borderId="230" xfId="0" applyFont="1" applyBorder="1" applyProtection="1"/>
    <xf numFmtId="0" fontId="11" fillId="0" borderId="232" xfId="0" applyFont="1" applyBorder="1" applyProtection="1"/>
    <xf numFmtId="37" fontId="11" fillId="0" borderId="231" xfId="0" applyNumberFormat="1" applyFont="1" applyBorder="1" applyProtection="1"/>
    <xf numFmtId="0" fontId="12" fillId="0" borderId="239" xfId="0" applyFont="1" applyBorder="1" applyProtection="1"/>
    <xf numFmtId="37" fontId="11" fillId="0" borderId="234" xfId="0" applyNumberFormat="1" applyFont="1" applyBorder="1" applyAlignment="1" applyProtection="1">
      <alignment horizontal="centerContinuous"/>
    </xf>
    <xf numFmtId="37" fontId="11" fillId="0" borderId="234" xfId="0" applyNumberFormat="1" applyFont="1" applyBorder="1" applyProtection="1"/>
    <xf numFmtId="0" fontId="11" fillId="0" borderId="255" xfId="0" applyFont="1" applyBorder="1" applyProtection="1"/>
    <xf numFmtId="0" fontId="11" fillId="0" borderId="245" xfId="0" applyFont="1" applyBorder="1" applyProtection="1"/>
    <xf numFmtId="0" fontId="11" fillId="0" borderId="246" xfId="0" applyFont="1" applyBorder="1" applyProtection="1"/>
    <xf numFmtId="0" fontId="7" fillId="4" borderId="246" xfId="0" applyFont="1" applyFill="1" applyBorder="1" applyProtection="1"/>
    <xf numFmtId="37" fontId="11" fillId="0" borderId="17" xfId="0" applyNumberFormat="1" applyFont="1" applyFill="1" applyBorder="1" applyProtection="1"/>
    <xf numFmtId="177" fontId="11" fillId="0" borderId="27" xfId="1" applyNumberFormat="1" applyFont="1" applyFill="1" applyBorder="1" applyAlignment="1" applyProtection="1">
      <alignment horizontal="right"/>
      <protection locked="0"/>
    </xf>
    <xf numFmtId="177" fontId="11" fillId="0" borderId="242" xfId="1" applyNumberFormat="1" applyFont="1" applyFill="1" applyBorder="1" applyAlignment="1" applyProtection="1">
      <alignment horizontal="right"/>
      <protection locked="0"/>
    </xf>
    <xf numFmtId="177" fontId="11" fillId="0" borderId="28" xfId="1" applyNumberFormat="1" applyFont="1" applyFill="1" applyBorder="1" applyAlignment="1" applyProtection="1">
      <alignment horizontal="right"/>
      <protection locked="0"/>
    </xf>
    <xf numFmtId="177" fontId="11" fillId="0" borderId="31" xfId="1" applyNumberFormat="1" applyFont="1" applyFill="1" applyBorder="1" applyAlignment="1" applyProtection="1">
      <alignment horizontal="right"/>
      <protection locked="0"/>
    </xf>
    <xf numFmtId="177" fontId="11" fillId="0" borderId="19" xfId="1" applyNumberFormat="1" applyFont="1" applyBorder="1" applyAlignment="1" applyProtection="1">
      <alignment horizontal="right"/>
    </xf>
    <xf numFmtId="177" fontId="11" fillId="0" borderId="15" xfId="1" applyNumberFormat="1" applyFont="1" applyBorder="1" applyAlignment="1" applyProtection="1"/>
    <xf numFmtId="0" fontId="11" fillId="0" borderId="0" xfId="0" applyFont="1" applyBorder="1" applyAlignment="1" applyProtection="1">
      <alignment horizontal="center"/>
    </xf>
    <xf numFmtId="0" fontId="11" fillId="0" borderId="0" xfId="0" applyFont="1" applyBorder="1" applyAlignment="1" applyProtection="1">
      <alignment horizontal="left"/>
    </xf>
    <xf numFmtId="0" fontId="11" fillId="0" borderId="230" xfId="0" applyFont="1" applyBorder="1" applyAlignment="1" applyProtection="1">
      <alignment horizontal="center"/>
    </xf>
    <xf numFmtId="0" fontId="11" fillId="0" borderId="231" xfId="0" applyFont="1" applyBorder="1" applyProtection="1"/>
    <xf numFmtId="0" fontId="11" fillId="0" borderId="239" xfId="0" applyFont="1" applyBorder="1" applyAlignment="1" applyProtection="1">
      <alignment horizontal="centerContinuous"/>
    </xf>
    <xf numFmtId="0" fontId="11" fillId="0" borderId="234" xfId="0" applyFont="1" applyBorder="1" applyAlignment="1" applyProtection="1">
      <alignment horizontal="centerContinuous"/>
    </xf>
    <xf numFmtId="0" fontId="11" fillId="0" borderId="240" xfId="0" applyFont="1" applyBorder="1" applyAlignment="1" applyProtection="1">
      <alignment horizontal="center"/>
    </xf>
    <xf numFmtId="0" fontId="11" fillId="0" borderId="241" xfId="0" applyFont="1" applyBorder="1" applyProtection="1"/>
    <xf numFmtId="0" fontId="11" fillId="0" borderId="244" xfId="0" applyFont="1" applyBorder="1" applyAlignment="1" applyProtection="1">
      <alignment horizontal="centerContinuous"/>
    </xf>
    <xf numFmtId="0" fontId="11" fillId="0" borderId="250" xfId="0" applyFont="1" applyBorder="1" applyAlignment="1" applyProtection="1">
      <alignment horizontal="centerContinuous"/>
    </xf>
    <xf numFmtId="37" fontId="11" fillId="0" borderId="256" xfId="0" applyNumberFormat="1" applyFont="1" applyBorder="1" applyProtection="1"/>
    <xf numFmtId="37" fontId="11" fillId="0" borderId="257" xfId="0" applyNumberFormat="1" applyFont="1" applyBorder="1" applyProtection="1"/>
    <xf numFmtId="3" fontId="11" fillId="0" borderId="0" xfId="0" applyNumberFormat="1" applyFont="1" applyBorder="1" applyProtection="1"/>
    <xf numFmtId="37" fontId="11" fillId="0" borderId="258" xfId="0" applyNumberFormat="1" applyFont="1" applyBorder="1" applyProtection="1"/>
    <xf numFmtId="0" fontId="11" fillId="0" borderId="0" xfId="0" applyFont="1" applyBorder="1" applyAlignment="1">
      <alignment vertical="center"/>
    </xf>
    <xf numFmtId="177" fontId="11" fillId="0" borderId="257" xfId="1" applyNumberFormat="1" applyFont="1" applyBorder="1" applyProtection="1"/>
    <xf numFmtId="37" fontId="11" fillId="0" borderId="259" xfId="0" applyNumberFormat="1" applyFont="1" applyBorder="1"/>
    <xf numFmtId="177" fontId="11" fillId="0" borderId="257" xfId="1" applyNumberFormat="1" applyFont="1" applyBorder="1"/>
    <xf numFmtId="0" fontId="11" fillId="0" borderId="245" xfId="0" applyFont="1" applyBorder="1" applyAlignment="1" applyProtection="1">
      <alignment horizontal="center"/>
    </xf>
    <xf numFmtId="5" fontId="11" fillId="0" borderId="236" xfId="0" applyNumberFormat="1" applyFont="1" applyBorder="1" applyProtection="1"/>
    <xf numFmtId="43" fontId="11" fillId="0" borderId="257" xfId="1" applyFont="1" applyBorder="1" applyProtection="1"/>
    <xf numFmtId="37" fontId="11" fillId="0" borderId="259" xfId="0" applyNumberFormat="1" applyFont="1" applyBorder="1" applyProtection="1"/>
    <xf numFmtId="37" fontId="11" fillId="0" borderId="236" xfId="0" applyNumberFormat="1" applyFont="1" applyBorder="1" applyProtection="1"/>
    <xf numFmtId="177" fontId="11" fillId="0" borderId="28" xfId="1" applyNumberFormat="1" applyFont="1" applyBorder="1" applyAlignment="1">
      <alignment horizontal="right"/>
    </xf>
    <xf numFmtId="177" fontId="11" fillId="0" borderId="15" xfId="1" applyNumberFormat="1" applyFont="1" applyBorder="1" applyAlignment="1">
      <alignment horizontal="right"/>
    </xf>
    <xf numFmtId="177" fontId="11" fillId="0" borderId="15" xfId="1" applyNumberFormat="1" applyFont="1" applyFill="1" applyBorder="1" applyAlignment="1">
      <alignment horizontal="right"/>
    </xf>
    <xf numFmtId="177" fontId="7" fillId="0" borderId="15" xfId="1" applyNumberFormat="1" applyFont="1" applyBorder="1" applyAlignment="1" applyProtection="1">
      <alignment horizontal="right"/>
    </xf>
    <xf numFmtId="177" fontId="11" fillId="0" borderId="15" xfId="1" applyNumberFormat="1" applyFont="1" applyBorder="1" applyAlignment="1" applyProtection="1">
      <alignment horizontal="right"/>
    </xf>
    <xf numFmtId="177" fontId="11" fillId="0" borderId="19" xfId="1" applyNumberFormat="1" applyFont="1" applyBorder="1"/>
    <xf numFmtId="177" fontId="11" fillId="0" borderId="25" xfId="1" applyNumberFormat="1" applyFont="1" applyFill="1" applyBorder="1"/>
    <xf numFmtId="177" fontId="11" fillId="0" borderId="28" xfId="1" applyNumberFormat="1" applyFont="1" applyBorder="1" applyAlignment="1" applyProtection="1">
      <alignment horizontal="right"/>
    </xf>
    <xf numFmtId="0" fontId="11" fillId="22" borderId="107" xfId="0" applyFont="1" applyFill="1" applyBorder="1" applyProtection="1"/>
    <xf numFmtId="37" fontId="11" fillId="22" borderId="98" xfId="0" applyNumberFormat="1" applyFont="1" applyFill="1" applyBorder="1" applyProtection="1"/>
    <xf numFmtId="177" fontId="11" fillId="22" borderId="101" xfId="1" applyNumberFormat="1" applyFont="1" applyFill="1" applyBorder="1" applyProtection="1"/>
    <xf numFmtId="0" fontId="11" fillId="0" borderId="247" xfId="0" applyFont="1" applyBorder="1" applyProtection="1"/>
    <xf numFmtId="0" fontId="11" fillId="0" borderId="260" xfId="0" applyFont="1" applyBorder="1" applyProtection="1"/>
    <xf numFmtId="0" fontId="11" fillId="0" borderId="248" xfId="0" applyFont="1" applyBorder="1" applyProtection="1"/>
    <xf numFmtId="0" fontId="11" fillId="0" borderId="234" xfId="0" applyFont="1" applyBorder="1" applyProtection="1"/>
    <xf numFmtId="0" fontId="11" fillId="0" borderId="240" xfId="0" applyFont="1" applyBorder="1" applyProtection="1"/>
    <xf numFmtId="0" fontId="11" fillId="0" borderId="234" xfId="0" applyFont="1" applyBorder="1" applyAlignment="1" applyProtection="1">
      <alignment horizontal="center"/>
    </xf>
    <xf numFmtId="0" fontId="11" fillId="0" borderId="251" xfId="0" applyFont="1" applyBorder="1" applyAlignment="1" applyProtection="1">
      <alignment horizontal="centerContinuous" wrapText="1"/>
    </xf>
    <xf numFmtId="0" fontId="11" fillId="0" borderId="252" xfId="0" applyFont="1" applyBorder="1" applyAlignment="1" applyProtection="1">
      <alignment horizontal="centerContinuous"/>
    </xf>
    <xf numFmtId="0" fontId="11" fillId="0" borderId="261" xfId="0" applyFont="1" applyBorder="1" applyAlignment="1" applyProtection="1">
      <alignment horizontal="center"/>
    </xf>
    <xf numFmtId="0" fontId="59" fillId="0" borderId="254" xfId="0" applyFont="1" applyBorder="1"/>
    <xf numFmtId="0" fontId="11" fillId="0" borderId="262" xfId="0" applyFont="1" applyBorder="1" applyAlignment="1" applyProtection="1">
      <alignment horizontal="center"/>
    </xf>
    <xf numFmtId="0" fontId="59" fillId="0" borderId="263" xfId="0" applyFont="1" applyBorder="1" applyAlignment="1">
      <alignment horizontal="center"/>
    </xf>
    <xf numFmtId="0" fontId="11" fillId="0" borderId="264" xfId="0" applyFont="1" applyBorder="1" applyAlignment="1" applyProtection="1">
      <alignment horizontal="right"/>
    </xf>
    <xf numFmtId="0" fontId="11" fillId="22" borderId="252" xfId="0" applyFont="1" applyFill="1" applyBorder="1" applyProtection="1"/>
    <xf numFmtId="0" fontId="11" fillId="0" borderId="252" xfId="0" applyNumberFormat="1" applyFont="1" applyBorder="1" applyProtection="1"/>
    <xf numFmtId="37" fontId="11" fillId="22" borderId="252" xfId="0" applyNumberFormat="1" applyFont="1" applyFill="1" applyBorder="1" applyProtection="1"/>
    <xf numFmtId="0" fontId="0" fillId="0" borderId="258" xfId="0" applyBorder="1"/>
    <xf numFmtId="0" fontId="11" fillId="0" borderId="265" xfId="0" applyFont="1" applyBorder="1" applyProtection="1"/>
    <xf numFmtId="37" fontId="11" fillId="0" borderId="266" xfId="0" applyNumberFormat="1" applyFont="1" applyBorder="1" applyProtection="1"/>
    <xf numFmtId="1" fontId="11" fillId="0" borderId="267" xfId="0" applyNumberFormat="1" applyFont="1" applyFill="1" applyBorder="1"/>
    <xf numFmtId="0" fontId="11" fillId="0" borderId="267" xfId="0" applyFont="1" applyFill="1" applyBorder="1"/>
    <xf numFmtId="0" fontId="11" fillId="0" borderId="268" xfId="0" applyNumberFormat="1" applyFont="1" applyBorder="1" applyProtection="1"/>
    <xf numFmtId="177" fontId="11" fillId="0" borderId="266" xfId="1" applyNumberFormat="1" applyFont="1" applyBorder="1" applyProtection="1"/>
    <xf numFmtId="0" fontId="0" fillId="0" borderId="269" xfId="0" applyBorder="1"/>
    <xf numFmtId="177" fontId="11" fillId="0" borderId="267" xfId="1" applyNumberFormat="1" applyFont="1" applyFill="1" applyBorder="1"/>
    <xf numFmtId="177" fontId="11" fillId="0" borderId="265" xfId="1" applyNumberFormat="1" applyFont="1" applyFill="1" applyBorder="1" applyProtection="1"/>
    <xf numFmtId="0" fontId="23" fillId="0" borderId="239" xfId="0" applyFont="1" applyBorder="1" applyProtection="1"/>
    <xf numFmtId="0" fontId="23" fillId="0" borderId="234" xfId="0" applyFont="1" applyBorder="1" applyProtection="1"/>
    <xf numFmtId="0" fontId="23" fillId="0" borderId="239" xfId="0" applyFont="1" applyFill="1" applyBorder="1" applyProtection="1"/>
    <xf numFmtId="0" fontId="23" fillId="0" borderId="234" xfId="0" applyFont="1" applyFill="1" applyBorder="1" applyProtection="1"/>
    <xf numFmtId="0" fontId="11" fillId="22" borderId="242" xfId="0" applyFont="1" applyFill="1" applyBorder="1" applyProtection="1"/>
    <xf numFmtId="0" fontId="23" fillId="0" borderId="267" xfId="0" applyFont="1" applyBorder="1" applyAlignment="1">
      <alignment horizontal="left"/>
    </xf>
    <xf numFmtId="0" fontId="11" fillId="0" borderId="243" xfId="0" applyFont="1" applyBorder="1" applyProtection="1"/>
    <xf numFmtId="37" fontId="11" fillId="0" borderId="271" xfId="0" applyNumberFormat="1" applyFont="1" applyBorder="1" applyProtection="1"/>
    <xf numFmtId="37" fontId="11" fillId="0" borderId="244" xfId="0" applyNumberFormat="1" applyFont="1" applyBorder="1" applyProtection="1"/>
    <xf numFmtId="37" fontId="11" fillId="0" borderId="244" xfId="0" applyNumberFormat="1" applyFont="1" applyFill="1" applyBorder="1" applyProtection="1"/>
    <xf numFmtId="0" fontId="7" fillId="0" borderId="246" xfId="0" applyFont="1" applyFill="1" applyBorder="1" applyProtection="1"/>
    <xf numFmtId="37" fontId="11" fillId="0" borderId="272" xfId="0" applyNumberFormat="1" applyFont="1" applyBorder="1" applyProtection="1"/>
    <xf numFmtId="37" fontId="11" fillId="0" borderId="257" xfId="0" applyNumberFormat="1" applyFont="1" applyBorder="1"/>
    <xf numFmtId="0" fontId="11" fillId="0" borderId="273" xfId="0" applyFont="1" applyBorder="1" applyProtection="1"/>
    <xf numFmtId="37" fontId="11" fillId="0" borderId="274" xfId="0" applyNumberFormat="1" applyFont="1" applyBorder="1" applyProtection="1"/>
    <xf numFmtId="37" fontId="11" fillId="0" borderId="258" xfId="0" applyNumberFormat="1" applyFont="1" applyBorder="1"/>
    <xf numFmtId="0" fontId="12" fillId="0" borderId="0" xfId="0" applyFont="1" applyFill="1" applyBorder="1" applyAlignment="1" applyProtection="1">
      <alignment horizontal="right"/>
    </xf>
    <xf numFmtId="37" fontId="12" fillId="0" borderId="257" xfId="0" applyNumberFormat="1" applyFont="1" applyBorder="1"/>
    <xf numFmtId="37" fontId="12" fillId="0" borderId="259" xfId="0" applyNumberFormat="1" applyFont="1" applyBorder="1" applyProtection="1"/>
    <xf numFmtId="177" fontId="11" fillId="0" borderId="257" xfId="1" applyNumberFormat="1" applyFont="1" applyFill="1" applyBorder="1" applyProtection="1"/>
    <xf numFmtId="0" fontId="11" fillId="0" borderId="246" xfId="0" applyFont="1" applyFill="1" applyBorder="1" applyProtection="1"/>
    <xf numFmtId="37" fontId="12" fillId="0" borderId="257" xfId="0" applyNumberFormat="1" applyFont="1" applyBorder="1" applyProtection="1"/>
    <xf numFmtId="5" fontId="11" fillId="0" borderId="45" xfId="0" applyNumberFormat="1" applyFont="1" applyBorder="1" applyAlignment="1" applyProtection="1"/>
    <xf numFmtId="37" fontId="11" fillId="0" borderId="138" xfId="0" applyNumberFormat="1" applyFont="1" applyBorder="1" applyProtection="1"/>
    <xf numFmtId="6" fontId="11" fillId="0" borderId="19" xfId="0" applyNumberFormat="1" applyFont="1" applyBorder="1" applyProtection="1"/>
    <xf numFmtId="0" fontId="7" fillId="4" borderId="4" xfId="0" applyFont="1" applyFill="1" applyBorder="1" applyAlignment="1" applyProtection="1">
      <alignment horizontal="left"/>
    </xf>
    <xf numFmtId="0" fontId="0" fillId="0" borderId="0" xfId="0"/>
    <xf numFmtId="185" fontId="17" fillId="0" borderId="96" xfId="1880" applyNumberFormat="1" applyFont="1" applyFill="1" applyBorder="1" applyAlignment="1" applyProtection="1">
      <alignment horizontal="right"/>
    </xf>
    <xf numFmtId="0" fontId="0" fillId="0" borderId="0" xfId="0"/>
    <xf numFmtId="37" fontId="11" fillId="0" borderId="46" xfId="0" applyNumberFormat="1" applyFont="1" applyFill="1" applyBorder="1" applyProtection="1">
      <protection locked="0"/>
    </xf>
    <xf numFmtId="177" fontId="11" fillId="0" borderId="0" xfId="0" applyNumberFormat="1" applyFont="1" applyBorder="1" applyAlignment="1" applyProtection="1">
      <alignment horizontal="center"/>
    </xf>
    <xf numFmtId="39" fontId="11" fillId="0" borderId="5" xfId="0" applyNumberFormat="1" applyFont="1" applyBorder="1" applyAlignment="1" applyProtection="1"/>
    <xf numFmtId="177" fontId="11" fillId="0" borderId="123" xfId="1" applyNumberFormat="1" applyFont="1" applyFill="1" applyBorder="1" applyProtection="1"/>
    <xf numFmtId="37" fontId="11" fillId="0" borderId="241" xfId="0" applyNumberFormat="1" applyFont="1" applyBorder="1" applyProtection="1">
      <protection locked="0"/>
    </xf>
    <xf numFmtId="0" fontId="12" fillId="0" borderId="275" xfId="0" applyFont="1" applyBorder="1"/>
    <xf numFmtId="0" fontId="11" fillId="0" borderId="275" xfId="0" applyFont="1" applyBorder="1"/>
    <xf numFmtId="0" fontId="0" fillId="0" borderId="275" xfId="0" applyBorder="1"/>
    <xf numFmtId="0" fontId="12" fillId="0" borderId="275" xfId="0" applyFont="1" applyBorder="1" applyAlignment="1">
      <alignment horizontal="right"/>
    </xf>
    <xf numFmtId="0" fontId="11" fillId="0" borderId="276" xfId="0" applyFont="1" applyBorder="1"/>
    <xf numFmtId="0" fontId="11" fillId="0" borderId="262" xfId="0" applyFont="1" applyBorder="1"/>
    <xf numFmtId="0" fontId="11" fillId="0" borderId="262" xfId="0" applyFont="1" applyBorder="1" applyAlignment="1">
      <alignment horizontal="center"/>
    </xf>
    <xf numFmtId="177" fontId="11" fillId="0" borderId="277" xfId="1" applyNumberFormat="1" applyFont="1" applyFill="1" applyBorder="1" applyAlignment="1" applyProtection="1">
      <alignment horizontal="right"/>
    </xf>
    <xf numFmtId="177" fontId="11" fillId="0" borderId="262" xfId="1" applyNumberFormat="1" applyFont="1" applyFill="1" applyBorder="1" applyAlignment="1" applyProtection="1">
      <alignment horizontal="left"/>
    </xf>
    <xf numFmtId="37" fontId="11" fillId="0" borderId="262" xfId="0" applyNumberFormat="1" applyFont="1" applyFill="1" applyBorder="1" applyProtection="1"/>
    <xf numFmtId="37" fontId="11" fillId="0" borderId="262" xfId="0" applyNumberFormat="1" applyFont="1" applyBorder="1" applyProtection="1"/>
    <xf numFmtId="37" fontId="11" fillId="0" borderId="263" xfId="0" applyNumberFormat="1" applyFont="1" applyBorder="1" applyProtection="1"/>
    <xf numFmtId="0" fontId="96" fillId="0" borderId="239" xfId="0" applyFont="1" applyFill="1" applyBorder="1"/>
    <xf numFmtId="0" fontId="96" fillId="0" borderId="245" xfId="0" applyFont="1" applyFill="1" applyBorder="1"/>
    <xf numFmtId="37" fontId="11" fillId="9" borderId="45" xfId="0" applyNumberFormat="1" applyFont="1" applyFill="1" applyBorder="1" applyProtection="1"/>
    <xf numFmtId="0" fontId="0" fillId="0" borderId="10" xfId="0" applyBorder="1" applyAlignment="1">
      <alignment wrapText="1"/>
    </xf>
    <xf numFmtId="0" fontId="7" fillId="0" borderId="19" xfId="0" applyFont="1" applyBorder="1" applyAlignment="1" applyProtection="1">
      <alignment horizontal="center"/>
    </xf>
    <xf numFmtId="0" fontId="11" fillId="0" borderId="42" xfId="0" applyFont="1" applyBorder="1" applyAlignment="1" applyProtection="1">
      <alignment horizontal="center"/>
    </xf>
    <xf numFmtId="0" fontId="11" fillId="0" borderId="21" xfId="0" applyFont="1" applyBorder="1" applyAlignment="1">
      <alignment horizontal="center"/>
    </xf>
    <xf numFmtId="0" fontId="11" fillId="0" borderId="19" xfId="0" applyFont="1" applyBorder="1" applyAlignment="1">
      <alignment horizontal="center"/>
    </xf>
    <xf numFmtId="0" fontId="11" fillId="0" borderId="31" xfId="0" applyFont="1" applyBorder="1" applyAlignment="1" applyProtection="1">
      <alignment horizontal="center"/>
    </xf>
    <xf numFmtId="0" fontId="11" fillId="0" borderId="4" xfId="0" applyFont="1" applyBorder="1" applyAlignment="1" applyProtection="1">
      <alignment horizontal="center"/>
    </xf>
    <xf numFmtId="0" fontId="11" fillId="0" borderId="19" xfId="0" applyFont="1" applyBorder="1" applyAlignment="1" applyProtection="1">
      <alignment horizontal="center"/>
    </xf>
    <xf numFmtId="0" fontId="11" fillId="0" borderId="0" xfId="0" applyFont="1" applyBorder="1" applyAlignment="1" applyProtection="1">
      <alignment horizontal="center"/>
    </xf>
    <xf numFmtId="0" fontId="11" fillId="0" borderId="25" xfId="0" applyFont="1" applyBorder="1" applyAlignment="1" applyProtection="1">
      <alignment horizontal="center"/>
    </xf>
    <xf numFmtId="0" fontId="11" fillId="0" borderId="21" xfId="0" applyFont="1" applyBorder="1" applyAlignment="1" applyProtection="1">
      <alignment horizontal="center"/>
    </xf>
    <xf numFmtId="0" fontId="11" fillId="0" borderId="10" xfId="0" applyFont="1" applyBorder="1" applyAlignment="1" applyProtection="1">
      <alignment horizontal="center"/>
    </xf>
    <xf numFmtId="0" fontId="11" fillId="0" borderId="26" xfId="0" applyFont="1" applyBorder="1" applyAlignment="1" applyProtection="1">
      <alignment horizontal="center"/>
    </xf>
    <xf numFmtId="0" fontId="11" fillId="0" borderId="239" xfId="0" applyFont="1" applyBorder="1" applyAlignment="1" applyProtection="1">
      <alignment horizontal="center"/>
    </xf>
    <xf numFmtId="0" fontId="11" fillId="0" borderId="234" xfId="0" applyFont="1" applyBorder="1" applyAlignment="1" applyProtection="1">
      <alignment horizontal="center"/>
    </xf>
    <xf numFmtId="0" fontId="11" fillId="0" borderId="44" xfId="0" applyFont="1" applyBorder="1" applyProtection="1"/>
    <xf numFmtId="0" fontId="11" fillId="0" borderId="45" xfId="0" applyFont="1" applyBorder="1" applyProtection="1"/>
    <xf numFmtId="0" fontId="11" fillId="0" borderId="26" xfId="0" applyFont="1" applyBorder="1" applyProtection="1"/>
    <xf numFmtId="164" fontId="11" fillId="0" borderId="21" xfId="0" applyNumberFormat="1" applyFont="1" applyBorder="1" applyAlignment="1" applyProtection="1">
      <alignment horizontal="center"/>
    </xf>
    <xf numFmtId="164" fontId="11" fillId="0" borderId="26" xfId="0" applyNumberFormat="1" applyFont="1" applyBorder="1" applyAlignment="1" applyProtection="1">
      <alignment horizontal="center"/>
    </xf>
    <xf numFmtId="37" fontId="11" fillId="0" borderId="257" xfId="0" applyNumberFormat="1" applyFont="1" applyFill="1" applyBorder="1"/>
    <xf numFmtId="37" fontId="11" fillId="0" borderId="257" xfId="0" applyNumberFormat="1" applyFont="1" applyFill="1" applyBorder="1" applyProtection="1"/>
    <xf numFmtId="177" fontId="11" fillId="0" borderId="15" xfId="1" applyNumberFormat="1" applyFont="1" applyFill="1" applyBorder="1" applyProtection="1"/>
    <xf numFmtId="0" fontId="7" fillId="0" borderId="260" xfId="0" applyFont="1" applyBorder="1" applyProtection="1"/>
    <xf numFmtId="0" fontId="7" fillId="0" borderId="231" xfId="0" applyFont="1" applyBorder="1" applyProtection="1"/>
    <xf numFmtId="0" fontId="7" fillId="0" borderId="240" xfId="0" applyFont="1" applyFill="1" applyBorder="1" applyProtection="1"/>
    <xf numFmtId="0" fontId="7" fillId="0" borderId="241" xfId="0" applyFont="1" applyFill="1" applyBorder="1" applyProtection="1"/>
    <xf numFmtId="0" fontId="7" fillId="0" borderId="239" xfId="0" applyFont="1" applyFill="1" applyBorder="1" applyAlignment="1" applyProtection="1">
      <alignment horizontal="left"/>
    </xf>
    <xf numFmtId="0" fontId="7" fillId="0" borderId="240" xfId="0" applyFont="1" applyFill="1" applyBorder="1" applyAlignment="1" applyProtection="1">
      <alignment horizontal="left"/>
    </xf>
    <xf numFmtId="0" fontId="7" fillId="0" borderId="241" xfId="0" applyFont="1" applyFill="1" applyBorder="1" applyAlignment="1" applyProtection="1">
      <alignment horizontal="center"/>
    </xf>
    <xf numFmtId="0" fontId="7" fillId="0" borderId="262" xfId="0" applyFont="1" applyFill="1" applyBorder="1" applyProtection="1"/>
    <xf numFmtId="0" fontId="7" fillId="0" borderId="244" xfId="0" applyFont="1" applyFill="1" applyBorder="1" applyAlignment="1" applyProtection="1">
      <alignment horizontal="center"/>
    </xf>
    <xf numFmtId="0" fontId="7" fillId="0" borderId="262" xfId="0" applyFont="1" applyFill="1" applyBorder="1" applyAlignment="1" applyProtection="1">
      <alignment horizontal="center"/>
    </xf>
    <xf numFmtId="0" fontId="7" fillId="0" borderId="263" xfId="0" applyFont="1" applyFill="1" applyBorder="1" applyAlignment="1" applyProtection="1">
      <alignment horizontal="center"/>
    </xf>
    <xf numFmtId="0" fontId="7" fillId="0" borderId="250" xfId="0" applyFont="1" applyFill="1" applyBorder="1" applyAlignment="1" applyProtection="1">
      <alignment horizontal="center"/>
    </xf>
    <xf numFmtId="0" fontId="7" fillId="9" borderId="239" xfId="0" applyFont="1" applyFill="1" applyBorder="1" applyProtection="1"/>
    <xf numFmtId="5" fontId="7" fillId="0" borderId="263" xfId="0" applyNumberFormat="1" applyFont="1" applyFill="1" applyBorder="1" applyAlignment="1" applyProtection="1">
      <alignment horizontal="right"/>
      <protection locked="0"/>
    </xf>
    <xf numFmtId="37" fontId="7" fillId="0" borderId="263" xfId="0" applyNumberFormat="1" applyFont="1" applyFill="1" applyBorder="1" applyAlignment="1" applyProtection="1">
      <alignment horizontal="right"/>
    </xf>
    <xf numFmtId="5" fontId="7" fillId="0" borderId="263" xfId="0" applyNumberFormat="1" applyFont="1" applyFill="1" applyBorder="1" applyAlignment="1" applyProtection="1">
      <alignment horizontal="right"/>
    </xf>
    <xf numFmtId="37" fontId="7" fillId="9" borderId="239" xfId="0" applyNumberFormat="1" applyFont="1" applyFill="1" applyBorder="1" applyProtection="1"/>
    <xf numFmtId="37" fontId="7" fillId="9" borderId="240" xfId="0" applyNumberFormat="1" applyFont="1" applyFill="1" applyBorder="1" applyAlignment="1" applyProtection="1">
      <alignment horizontal="centerContinuous"/>
    </xf>
    <xf numFmtId="37" fontId="7" fillId="0" borderId="278" xfId="0" applyNumberFormat="1" applyFont="1" applyFill="1" applyBorder="1" applyProtection="1"/>
    <xf numFmtId="37" fontId="7" fillId="0" borderId="263" xfId="0" applyNumberFormat="1" applyFont="1" applyFill="1" applyBorder="1" applyAlignment="1" applyProtection="1">
      <protection locked="0"/>
    </xf>
    <xf numFmtId="37" fontId="7" fillId="9" borderId="240" xfId="0" applyNumberFormat="1" applyFont="1" applyFill="1" applyBorder="1" applyAlignment="1" applyProtection="1"/>
    <xf numFmtId="0" fontId="7" fillId="0" borderId="250" xfId="0" applyFont="1" applyFill="1" applyBorder="1" applyProtection="1"/>
    <xf numFmtId="37" fontId="7" fillId="0" borderId="234" xfId="0" applyNumberFormat="1" applyFont="1" applyFill="1" applyBorder="1" applyAlignment="1" applyProtection="1">
      <alignment horizontal="centerContinuous"/>
    </xf>
    <xf numFmtId="37" fontId="7" fillId="0" borderId="239" xfId="0" applyNumberFormat="1" applyFont="1" applyFill="1" applyBorder="1" applyProtection="1"/>
    <xf numFmtId="0" fontId="7" fillId="0" borderId="245" xfId="0" applyFont="1" applyFill="1" applyBorder="1" applyProtection="1"/>
    <xf numFmtId="0" fontId="7" fillId="0" borderId="246" xfId="0" applyFont="1" applyFill="1" applyBorder="1" applyAlignment="1" applyProtection="1">
      <alignment horizontal="centerContinuous"/>
    </xf>
    <xf numFmtId="37" fontId="7" fillId="0" borderId="246" xfId="0" applyNumberFormat="1" applyFont="1" applyFill="1" applyBorder="1" applyAlignment="1" applyProtection="1">
      <alignment horizontal="centerContinuous"/>
    </xf>
    <xf numFmtId="37" fontId="7" fillId="0" borderId="237" xfId="0" applyNumberFormat="1" applyFont="1" applyFill="1" applyBorder="1" applyAlignment="1" applyProtection="1">
      <alignment horizontal="centerContinuous"/>
    </xf>
    <xf numFmtId="0" fontId="11" fillId="0" borderId="250" xfId="0" applyFont="1" applyFill="1" applyBorder="1" applyProtection="1"/>
    <xf numFmtId="0" fontId="7" fillId="0" borderId="239" xfId="0" applyFont="1" applyFill="1" applyBorder="1" applyAlignment="1" applyProtection="1">
      <alignment horizontal="centerContinuous"/>
    </xf>
    <xf numFmtId="0" fontId="7" fillId="0" borderId="240" xfId="0" applyFont="1" applyFill="1" applyBorder="1" applyAlignment="1" applyProtection="1">
      <alignment horizontal="centerContinuous"/>
    </xf>
    <xf numFmtId="0" fontId="7" fillId="0" borderId="241" xfId="0" applyFont="1" applyFill="1" applyBorder="1" applyAlignment="1" applyProtection="1">
      <alignment horizontal="centerContinuous"/>
    </xf>
    <xf numFmtId="0" fontId="7" fillId="0" borderId="244" xfId="0" applyFont="1" applyFill="1" applyBorder="1" applyProtection="1"/>
    <xf numFmtId="0" fontId="7" fillId="0" borderId="278" xfId="0" applyFont="1" applyFill="1" applyBorder="1" applyAlignment="1" applyProtection="1">
      <alignment horizontal="center"/>
    </xf>
    <xf numFmtId="0" fontId="7" fillId="9" borderId="244" xfId="0" applyFont="1" applyFill="1" applyBorder="1" applyProtection="1"/>
    <xf numFmtId="5" fontId="7" fillId="0" borderId="241" xfId="0" applyNumberFormat="1" applyFont="1" applyFill="1" applyBorder="1" applyAlignment="1" applyProtection="1">
      <alignment horizontal="right"/>
      <protection locked="0"/>
    </xf>
    <xf numFmtId="37" fontId="7" fillId="0" borderId="250" xfId="0" applyNumberFormat="1" applyFont="1" applyFill="1" applyBorder="1" applyAlignment="1" applyProtection="1">
      <alignment horizontal="right"/>
    </xf>
    <xf numFmtId="5" fontId="7" fillId="0" borderId="250" xfId="0" applyNumberFormat="1" applyFont="1" applyFill="1" applyBorder="1" applyAlignment="1" applyProtection="1">
      <alignment horizontal="right"/>
    </xf>
    <xf numFmtId="37" fontId="7" fillId="9" borderId="244" xfId="0" applyNumberFormat="1" applyFont="1" applyFill="1" applyBorder="1" applyProtection="1"/>
    <xf numFmtId="0" fontId="11" fillId="0" borderId="240" xfId="0" applyFont="1" applyFill="1" applyBorder="1" applyAlignment="1" applyProtection="1">
      <alignment horizontal="center"/>
    </xf>
    <xf numFmtId="37" fontId="7" fillId="9" borderId="250" xfId="0" applyNumberFormat="1" applyFont="1" applyFill="1" applyBorder="1" applyAlignment="1" applyProtection="1">
      <alignment horizontal="centerContinuous"/>
    </xf>
    <xf numFmtId="37" fontId="7" fillId="9" borderId="234" xfId="0" applyNumberFormat="1" applyFont="1" applyFill="1" applyBorder="1" applyAlignment="1" applyProtection="1"/>
    <xf numFmtId="37" fontId="7" fillId="9" borderId="241" xfId="0" applyNumberFormat="1" applyFont="1" applyFill="1" applyBorder="1" applyAlignment="1" applyProtection="1"/>
    <xf numFmtId="37" fontId="7" fillId="0" borderId="250" xfId="0" applyNumberFormat="1" applyFont="1" applyFill="1" applyBorder="1" applyAlignment="1" applyProtection="1">
      <protection locked="0"/>
    </xf>
    <xf numFmtId="37" fontId="7" fillId="9" borderId="241" xfId="0" applyNumberFormat="1" applyFont="1" applyFill="1" applyBorder="1" applyAlignment="1" applyProtection="1">
      <alignment horizontal="centerContinuous"/>
    </xf>
    <xf numFmtId="177" fontId="0" fillId="0" borderId="127" xfId="1" applyNumberFormat="1" applyFont="1" applyFill="1" applyBorder="1"/>
    <xf numFmtId="0" fontId="21" fillId="0" borderId="279" xfId="0" applyFont="1" applyBorder="1"/>
    <xf numFmtId="0" fontId="7" fillId="0" borderId="4" xfId="0" applyFont="1" applyBorder="1" applyAlignment="1">
      <alignment horizontal="center"/>
    </xf>
    <xf numFmtId="0" fontId="7" fillId="0" borderId="9" xfId="0" applyFont="1" applyBorder="1" applyAlignment="1">
      <alignment horizontal="center"/>
    </xf>
    <xf numFmtId="0" fontId="7" fillId="0" borderId="54" xfId="0" applyFont="1" applyFill="1" applyBorder="1"/>
    <xf numFmtId="0" fontId="7" fillId="0" borderId="280" xfId="0" applyFont="1" applyBorder="1"/>
    <xf numFmtId="0" fontId="7" fillId="0" borderId="248" xfId="0" applyFont="1" applyBorder="1"/>
    <xf numFmtId="0" fontId="7" fillId="0" borderId="281" xfId="0" applyFont="1" applyBorder="1"/>
    <xf numFmtId="0" fontId="7" fillId="0" borderId="247" xfId="0" applyFont="1" applyBorder="1"/>
    <xf numFmtId="0" fontId="7" fillId="0" borderId="260" xfId="0" applyFont="1" applyBorder="1"/>
    <xf numFmtId="177" fontId="11" fillId="0" borderId="231" xfId="1" applyNumberFormat="1" applyFont="1" applyBorder="1"/>
    <xf numFmtId="177" fontId="7" fillId="0" borderId="234" xfId="1" applyNumberFormat="1" applyFont="1" applyBorder="1"/>
    <xf numFmtId="0" fontId="7" fillId="0" borderId="240" xfId="0" applyFont="1" applyBorder="1"/>
    <xf numFmtId="177" fontId="11" fillId="0" borderId="250" xfId="1" applyNumberFormat="1" applyFont="1" applyBorder="1"/>
    <xf numFmtId="0" fontId="7" fillId="0" borderId="240" xfId="0" applyFont="1" applyBorder="1" applyAlignment="1">
      <alignment horizontal="centerContinuous"/>
    </xf>
    <xf numFmtId="177" fontId="7" fillId="0" borderId="241" xfId="1" applyNumberFormat="1" applyFont="1" applyBorder="1" applyAlignment="1">
      <alignment horizontal="centerContinuous"/>
    </xf>
    <xf numFmtId="0" fontId="7" fillId="0" borderId="239" xfId="0" applyFont="1" applyBorder="1" applyAlignment="1">
      <alignment horizontal="centerContinuous"/>
    </xf>
    <xf numFmtId="177" fontId="7" fillId="0" borderId="244" xfId="1" applyNumberFormat="1" applyFont="1" applyBorder="1" applyAlignment="1">
      <alignment horizontal="center"/>
    </xf>
    <xf numFmtId="177" fontId="7" fillId="0" borderId="250" xfId="1" applyNumberFormat="1" applyFont="1" applyBorder="1" applyAlignment="1">
      <alignment horizontal="center"/>
    </xf>
    <xf numFmtId="0" fontId="20" fillId="0" borderId="240" xfId="0" applyFont="1" applyBorder="1" applyAlignment="1">
      <alignment horizontal="center"/>
    </xf>
    <xf numFmtId="177" fontId="7" fillId="20" borderId="244" xfId="1" applyNumberFormat="1" applyFont="1" applyFill="1" applyBorder="1" applyAlignment="1" applyProtection="1">
      <alignment horizontal="centerContinuous"/>
    </xf>
    <xf numFmtId="0" fontId="7" fillId="0" borderId="240" xfId="0" applyFont="1" applyBorder="1" applyAlignment="1">
      <alignment horizontal="left"/>
    </xf>
    <xf numFmtId="177" fontId="7" fillId="0" borderId="250" xfId="1" applyNumberFormat="1" applyFont="1" applyFill="1" applyBorder="1" applyProtection="1"/>
    <xf numFmtId="177" fontId="7" fillId="20" borderId="250" xfId="1" applyNumberFormat="1" applyFont="1" applyFill="1" applyBorder="1" applyAlignment="1" applyProtection="1">
      <alignment horizontal="centerContinuous"/>
    </xf>
    <xf numFmtId="177" fontId="7" fillId="0" borderId="250" xfId="1" applyNumberFormat="1" applyFont="1" applyBorder="1" applyProtection="1"/>
    <xf numFmtId="0" fontId="7" fillId="0" borderId="240" xfId="0" applyFont="1" applyFill="1" applyBorder="1" applyAlignment="1">
      <alignment horizontal="left"/>
    </xf>
    <xf numFmtId="0" fontId="20" fillId="0" borderId="240" xfId="0" applyFont="1" applyFill="1" applyBorder="1" applyAlignment="1">
      <alignment horizontal="center"/>
    </xf>
    <xf numFmtId="0" fontId="7" fillId="0" borderId="245" xfId="0" applyFont="1" applyFill="1" applyBorder="1" applyAlignment="1">
      <alignment horizontal="left"/>
    </xf>
    <xf numFmtId="0" fontId="7" fillId="0" borderId="246" xfId="0" applyFont="1" applyFill="1" applyBorder="1" applyAlignment="1">
      <alignment horizontal="centerContinuous"/>
    </xf>
    <xf numFmtId="0" fontId="7" fillId="0" borderId="267" xfId="0" applyFont="1" applyBorder="1" applyAlignment="1">
      <alignment horizontal="centerContinuous" wrapText="1"/>
    </xf>
    <xf numFmtId="0" fontId="7" fillId="0" borderId="230" xfId="0" applyFont="1" applyBorder="1"/>
    <xf numFmtId="177" fontId="7" fillId="0" borderId="247" xfId="1" applyNumberFormat="1" applyFont="1" applyBorder="1"/>
    <xf numFmtId="177" fontId="7" fillId="0" borderId="231" xfId="1" applyNumberFormat="1" applyFont="1" applyBorder="1"/>
    <xf numFmtId="177" fontId="11" fillId="0" borderId="250" xfId="1" applyNumberFormat="1" applyFont="1" applyBorder="1" applyAlignment="1" applyProtection="1">
      <alignment horizontal="center"/>
    </xf>
    <xf numFmtId="0" fontId="7" fillId="0" borderId="262" xfId="0" applyFont="1" applyBorder="1"/>
    <xf numFmtId="177" fontId="7" fillId="0" borderId="250" xfId="1" applyNumberFormat="1" applyFont="1" applyFill="1" applyBorder="1" applyAlignment="1" applyProtection="1">
      <alignment horizontal="centerContinuous"/>
    </xf>
    <xf numFmtId="0" fontId="7" fillId="0" borderId="0" xfId="0" applyFont="1" applyFill="1" applyBorder="1" applyAlignment="1">
      <alignment horizontal="centerContinuous"/>
    </xf>
    <xf numFmtId="177" fontId="7" fillId="0" borderId="244" xfId="1" applyNumberFormat="1" applyFont="1" applyFill="1" applyBorder="1" applyProtection="1"/>
    <xf numFmtId="183" fontId="7" fillId="0" borderId="250" xfId="2" applyNumberFormat="1" applyFont="1" applyFill="1" applyBorder="1" applyProtection="1"/>
    <xf numFmtId="177" fontId="7" fillId="0" borderId="0" xfId="1" applyNumberFormat="1" applyFont="1" applyBorder="1" applyProtection="1"/>
    <xf numFmtId="0" fontId="7" fillId="0" borderId="245" xfId="0" applyFont="1" applyBorder="1"/>
    <xf numFmtId="177" fontId="7" fillId="0" borderId="237" xfId="1" applyNumberFormat="1" applyFont="1" applyBorder="1" applyProtection="1"/>
    <xf numFmtId="177" fontId="7" fillId="0" borderId="282" xfId="1" applyNumberFormat="1" applyFont="1" applyFill="1" applyBorder="1" applyProtection="1"/>
    <xf numFmtId="0" fontId="7" fillId="0" borderId="230" xfId="0" applyFont="1" applyFill="1" applyBorder="1"/>
    <xf numFmtId="0" fontId="7" fillId="0" borderId="262" xfId="0" applyFont="1" applyFill="1" applyBorder="1"/>
    <xf numFmtId="0" fontId="7" fillId="0" borderId="0" xfId="0" applyFont="1" applyFill="1" applyBorder="1" applyAlignment="1"/>
    <xf numFmtId="177" fontId="7" fillId="0" borderId="244" xfId="1" applyNumberFormat="1" applyFont="1" applyBorder="1" applyAlignment="1" applyProtection="1">
      <alignment horizontal="centerContinuous"/>
    </xf>
    <xf numFmtId="183" fontId="7" fillId="0" borderId="250" xfId="2" applyNumberFormat="1" applyFont="1" applyBorder="1" applyProtection="1"/>
    <xf numFmtId="37" fontId="7" fillId="0" borderId="0" xfId="0" applyNumberFormat="1" applyFont="1" applyBorder="1" applyAlignment="1" applyProtection="1">
      <alignment horizontal="centerContinuous"/>
    </xf>
    <xf numFmtId="0" fontId="20" fillId="0" borderId="0" xfId="0" applyFont="1" applyBorder="1" applyAlignment="1">
      <alignment horizontal="left"/>
    </xf>
    <xf numFmtId="177" fontId="7" fillId="0" borderId="237" xfId="1" applyNumberFormat="1" applyFont="1" applyBorder="1" applyAlignment="1" applyProtection="1">
      <alignment horizontal="centerContinuous"/>
    </xf>
    <xf numFmtId="0" fontId="20" fillId="0" borderId="284" xfId="0" applyFont="1" applyFill="1" applyBorder="1" applyAlignment="1">
      <alignment horizontal="centerContinuous"/>
    </xf>
    <xf numFmtId="0" fontId="7" fillId="0" borderId="285" xfId="0" applyFont="1" applyBorder="1" applyProtection="1"/>
    <xf numFmtId="0" fontId="7" fillId="0" borderId="281" xfId="0" applyFont="1" applyBorder="1" applyProtection="1"/>
    <xf numFmtId="0" fontId="7" fillId="0" borderId="231" xfId="0" applyFont="1" applyBorder="1" applyAlignment="1" applyProtection="1">
      <alignment horizontal="center"/>
    </xf>
    <xf numFmtId="49" fontId="11" fillId="0" borderId="250" xfId="0" applyNumberFormat="1" applyFont="1" applyBorder="1" applyAlignment="1" applyProtection="1">
      <alignment horizontal="center"/>
    </xf>
    <xf numFmtId="0" fontId="7" fillId="0" borderId="240" xfId="0" applyFont="1" applyBorder="1" applyAlignment="1" applyProtection="1">
      <alignment horizontal="centerContinuous"/>
    </xf>
    <xf numFmtId="0" fontId="7" fillId="0" borderId="241" xfId="0" applyFont="1" applyBorder="1" applyAlignment="1" applyProtection="1">
      <alignment horizontal="centerContinuous"/>
    </xf>
    <xf numFmtId="0" fontId="7" fillId="0" borderId="262" xfId="0" applyFont="1" applyBorder="1" applyProtection="1"/>
    <xf numFmtId="0" fontId="7" fillId="0" borderId="241" xfId="0" applyFont="1" applyBorder="1" applyProtection="1"/>
    <xf numFmtId="0" fontId="7" fillId="0" borderId="244" xfId="0" applyFont="1" applyBorder="1" applyAlignment="1" applyProtection="1">
      <alignment horizontal="center"/>
    </xf>
    <xf numFmtId="0" fontId="7" fillId="0" borderId="263" xfId="0" applyFont="1" applyBorder="1" applyProtection="1"/>
    <xf numFmtId="0" fontId="7" fillId="0" borderId="250" xfId="0" applyFont="1" applyBorder="1" applyAlignment="1" applyProtection="1">
      <alignment horizontal="center"/>
    </xf>
    <xf numFmtId="49" fontId="7" fillId="0" borderId="263" xfId="0" applyNumberFormat="1" applyFont="1" applyBorder="1" applyAlignment="1" applyProtection="1">
      <alignment horizontal="center"/>
    </xf>
    <xf numFmtId="5" fontId="7" fillId="0" borderId="250" xfId="0" applyNumberFormat="1" applyFont="1" applyBorder="1" applyAlignment="1" applyProtection="1"/>
    <xf numFmtId="0" fontId="7" fillId="5" borderId="250" xfId="0" applyFont="1" applyFill="1" applyBorder="1" applyProtection="1"/>
    <xf numFmtId="37" fontId="7" fillId="5" borderId="250" xfId="0" applyNumberFormat="1" applyFont="1" applyFill="1" applyBorder="1" applyProtection="1"/>
    <xf numFmtId="37" fontId="7" fillId="0" borderId="250" xfId="0" applyNumberFormat="1" applyFont="1" applyBorder="1" applyProtection="1"/>
    <xf numFmtId="49" fontId="7" fillId="0" borderId="263" xfId="0" applyNumberFormat="1" applyFont="1" applyFill="1" applyBorder="1" applyAlignment="1" applyProtection="1">
      <alignment horizontal="center"/>
    </xf>
    <xf numFmtId="37" fontId="7" fillId="0" borderId="250" xfId="0" applyNumberFormat="1" applyFont="1" applyFill="1" applyBorder="1" applyProtection="1"/>
    <xf numFmtId="5" fontId="7" fillId="0" borderId="282" xfId="0" applyNumberFormat="1" applyFont="1" applyBorder="1" applyProtection="1"/>
    <xf numFmtId="173" fontId="7" fillId="0" borderId="0" xfId="0" applyNumberFormat="1" applyFont="1" applyBorder="1" applyProtection="1"/>
    <xf numFmtId="0" fontId="7" fillId="0" borderId="246" xfId="0" applyFont="1" applyBorder="1" applyAlignment="1" applyProtection="1">
      <alignment horizontal="centerContinuous"/>
    </xf>
    <xf numFmtId="37" fontId="7" fillId="0" borderId="246" xfId="0" applyNumberFormat="1" applyFont="1" applyBorder="1" applyProtection="1"/>
    <xf numFmtId="37" fontId="7" fillId="0" borderId="237" xfId="0" applyNumberFormat="1" applyFont="1" applyBorder="1" applyProtection="1"/>
    <xf numFmtId="0" fontId="7" fillId="0" borderId="260" xfId="0" applyFont="1" applyBorder="1" applyAlignment="1" applyProtection="1">
      <alignment horizontal="center"/>
    </xf>
    <xf numFmtId="0" fontId="7" fillId="0" borderId="234" xfId="0" applyFont="1" applyBorder="1" applyAlignment="1" applyProtection="1">
      <alignment horizontal="centerContinuous"/>
    </xf>
    <xf numFmtId="0" fontId="0" fillId="0" borderId="241" xfId="0" applyBorder="1" applyAlignment="1">
      <alignment wrapText="1"/>
    </xf>
    <xf numFmtId="37" fontId="7" fillId="0" borderId="244" xfId="0" applyNumberFormat="1" applyFont="1" applyBorder="1" applyProtection="1"/>
    <xf numFmtId="0" fontId="7" fillId="0" borderId="262" xfId="0" applyFont="1" applyBorder="1" applyAlignment="1" applyProtection="1">
      <alignment horizontal="center"/>
    </xf>
    <xf numFmtId="37" fontId="7" fillId="0" borderId="244" xfId="0" applyNumberFormat="1" applyFont="1" applyBorder="1" applyAlignment="1" applyProtection="1">
      <alignment horizontal="center"/>
    </xf>
    <xf numFmtId="37" fontId="7" fillId="0" borderId="250" xfId="0" applyNumberFormat="1" applyFont="1" applyBorder="1" applyAlignment="1" applyProtection="1">
      <alignment horizontal="center"/>
    </xf>
    <xf numFmtId="37" fontId="7" fillId="6" borderId="250" xfId="0" applyNumberFormat="1" applyFont="1" applyFill="1" applyBorder="1" applyProtection="1"/>
    <xf numFmtId="5" fontId="7" fillId="7" borderId="250" xfId="0" applyNumberFormat="1" applyFont="1" applyFill="1" applyBorder="1" applyProtection="1"/>
    <xf numFmtId="37" fontId="11" fillId="0" borderId="250" xfId="0" applyNumberFormat="1" applyFont="1" applyBorder="1" applyProtection="1"/>
    <xf numFmtId="0" fontId="7" fillId="0" borderId="286" xfId="0" applyFont="1" applyBorder="1" applyProtection="1"/>
    <xf numFmtId="0" fontId="7" fillId="0" borderId="246" xfId="0" applyFont="1" applyBorder="1" applyAlignment="1" applyProtection="1">
      <alignment horizontal="left"/>
    </xf>
    <xf numFmtId="177" fontId="7" fillId="0" borderId="267" xfId="1" applyNumberFormat="1" applyFont="1" applyBorder="1" applyProtection="1"/>
    <xf numFmtId="0" fontId="7" fillId="0" borderId="281" xfId="0" applyFont="1" applyBorder="1" applyAlignment="1" applyProtection="1">
      <alignment horizontal="left"/>
    </xf>
    <xf numFmtId="37" fontId="7" fillId="9" borderId="21" xfId="0" applyNumberFormat="1" applyFont="1" applyFill="1" applyBorder="1" applyAlignment="1" applyProtection="1"/>
    <xf numFmtId="0" fontId="7" fillId="0" borderId="153" xfId="0" applyFont="1" applyFill="1" applyBorder="1" applyAlignment="1" applyProtection="1">
      <alignment horizontal="centerContinuous"/>
    </xf>
    <xf numFmtId="0" fontId="7" fillId="9" borderId="28" xfId="0" applyFont="1" applyFill="1" applyBorder="1" applyProtection="1"/>
    <xf numFmtId="0" fontId="7" fillId="9" borderId="288" xfId="0" applyFont="1" applyFill="1" applyBorder="1" applyAlignment="1" applyProtection="1">
      <alignment horizontal="centerContinuous"/>
    </xf>
    <xf numFmtId="0" fontId="11" fillId="0" borderId="289" xfId="0" applyFont="1" applyBorder="1" applyProtection="1"/>
    <xf numFmtId="39" fontId="11" fillId="0" borderId="0" xfId="0" applyNumberFormat="1" applyFont="1" applyBorder="1" applyProtection="1"/>
    <xf numFmtId="39" fontId="11" fillId="0" borderId="248" xfId="0" applyNumberFormat="1" applyFont="1" applyBorder="1" applyAlignment="1" applyProtection="1">
      <alignment horizontal="left"/>
    </xf>
    <xf numFmtId="0" fontId="11" fillId="0" borderId="281" xfId="0" applyFont="1" applyBorder="1" applyProtection="1"/>
    <xf numFmtId="39" fontId="11" fillId="0" borderId="0" xfId="0" applyNumberFormat="1" applyFont="1" applyBorder="1"/>
    <xf numFmtId="39" fontId="23" fillId="0" borderId="0" xfId="0" applyNumberFormat="1" applyFont="1" applyBorder="1" applyProtection="1"/>
    <xf numFmtId="0" fontId="11" fillId="0" borderId="290" xfId="0" applyFont="1" applyBorder="1" applyProtection="1"/>
    <xf numFmtId="0" fontId="11" fillId="0" borderId="244" xfId="0" applyFont="1" applyBorder="1" applyAlignment="1" applyProtection="1">
      <alignment horizontal="center"/>
    </xf>
    <xf numFmtId="0" fontId="11" fillId="0" borderId="250" xfId="0" applyFont="1" applyBorder="1" applyAlignment="1" applyProtection="1">
      <alignment horizontal="center"/>
    </xf>
    <xf numFmtId="0" fontId="11" fillId="9" borderId="251" xfId="0" applyFont="1" applyFill="1" applyBorder="1" applyProtection="1"/>
    <xf numFmtId="0" fontId="11" fillId="0" borderId="291" xfId="0" applyFont="1" applyBorder="1" applyAlignment="1" applyProtection="1">
      <alignment horizontal="center"/>
    </xf>
    <xf numFmtId="5" fontId="11" fillId="0" borderId="264" xfId="0" applyNumberFormat="1" applyFont="1" applyBorder="1" applyProtection="1"/>
    <xf numFmtId="37" fontId="11" fillId="0" borderId="264" xfId="0" applyNumberFormat="1" applyFont="1" applyBorder="1" applyProtection="1"/>
    <xf numFmtId="37" fontId="11" fillId="9" borderId="243" xfId="0" applyNumberFormat="1" applyFont="1" applyFill="1" applyBorder="1" applyProtection="1"/>
    <xf numFmtId="37" fontId="11" fillId="9" borderId="240" xfId="0" applyNumberFormat="1" applyFont="1" applyFill="1" applyBorder="1" applyProtection="1"/>
    <xf numFmtId="37" fontId="11" fillId="0" borderId="264" xfId="0" applyNumberFormat="1" applyFont="1" applyFill="1" applyBorder="1" applyProtection="1"/>
    <xf numFmtId="0" fontId="11" fillId="0" borderId="291" xfId="0" applyFont="1" applyFill="1" applyBorder="1" applyAlignment="1" applyProtection="1">
      <alignment horizontal="center"/>
    </xf>
    <xf numFmtId="37" fontId="11" fillId="9" borderId="251" xfId="0" applyNumberFormat="1" applyFont="1" applyFill="1" applyBorder="1" applyProtection="1"/>
    <xf numFmtId="37" fontId="11" fillId="0" borderId="292" xfId="0" applyNumberFormat="1" applyFont="1" applyFill="1" applyBorder="1" applyProtection="1"/>
    <xf numFmtId="37" fontId="11" fillId="0" borderId="283" xfId="0" applyNumberFormat="1" applyFont="1" applyBorder="1" applyProtection="1"/>
    <xf numFmtId="37" fontId="11" fillId="0" borderId="293" xfId="0" applyNumberFormat="1" applyFont="1" applyBorder="1" applyProtection="1"/>
    <xf numFmtId="0" fontId="11" fillId="0" borderId="294" xfId="0" applyFont="1" applyBorder="1" applyAlignment="1" applyProtection="1">
      <alignment horizontal="center"/>
    </xf>
    <xf numFmtId="0" fontId="11" fillId="0" borderId="268" xfId="0" applyFont="1" applyBorder="1" applyAlignment="1" applyProtection="1">
      <alignment horizontal="center"/>
    </xf>
    <xf numFmtId="0" fontId="11" fillId="0" borderId="262" xfId="0" applyFont="1" applyBorder="1" applyProtection="1"/>
    <xf numFmtId="0" fontId="11" fillId="0" borderId="250" xfId="0" applyFont="1" applyBorder="1" applyProtection="1"/>
    <xf numFmtId="0" fontId="11" fillId="0" borderId="251" xfId="0" applyFont="1" applyBorder="1" applyAlignment="1" applyProtection="1">
      <alignment horizontal="centerContinuous"/>
    </xf>
    <xf numFmtId="0" fontId="11" fillId="0" borderId="242" xfId="0" applyFont="1" applyBorder="1" applyProtection="1"/>
    <xf numFmtId="0" fontId="11" fillId="0" borderId="241" xfId="0" applyFont="1" applyBorder="1" applyAlignment="1" applyProtection="1">
      <alignment horizontal="center"/>
    </xf>
    <xf numFmtId="0" fontId="11" fillId="0" borderId="251" xfId="0" applyFont="1" applyBorder="1" applyProtection="1"/>
    <xf numFmtId="0" fontId="11" fillId="9" borderId="252" xfId="0" applyFont="1" applyFill="1" applyBorder="1" applyProtection="1"/>
    <xf numFmtId="5" fontId="11" fillId="0" borderId="252" xfId="0" applyNumberFormat="1" applyFont="1" applyBorder="1" applyProtection="1"/>
    <xf numFmtId="37" fontId="11" fillId="0" borderId="252" xfId="0" applyNumberFormat="1" applyFont="1" applyBorder="1" applyProtection="1"/>
    <xf numFmtId="37" fontId="11" fillId="9" borderId="242" xfId="0" applyNumberFormat="1" applyFont="1" applyFill="1" applyBorder="1" applyProtection="1"/>
    <xf numFmtId="37" fontId="11" fillId="9" borderId="241" xfId="0" applyNumberFormat="1" applyFont="1" applyFill="1" applyBorder="1" applyProtection="1"/>
    <xf numFmtId="37" fontId="11" fillId="0" borderId="252" xfId="0" applyNumberFormat="1" applyFont="1" applyFill="1" applyBorder="1" applyProtection="1"/>
    <xf numFmtId="37" fontId="11" fillId="9" borderId="252" xfId="0" applyNumberFormat="1" applyFont="1" applyFill="1" applyBorder="1" applyProtection="1"/>
    <xf numFmtId="0" fontId="11" fillId="0" borderId="244" xfId="0" applyFont="1" applyBorder="1" applyProtection="1"/>
    <xf numFmtId="0" fontId="11" fillId="0" borderId="252" xfId="0" applyFont="1" applyBorder="1" applyProtection="1"/>
    <xf numFmtId="0" fontId="11" fillId="0" borderId="271" xfId="0" applyFont="1" applyBorder="1" applyProtection="1"/>
    <xf numFmtId="0" fontId="11" fillId="0" borderId="240" xfId="0" applyFont="1" applyFill="1" applyBorder="1" applyProtection="1"/>
    <xf numFmtId="37" fontId="11" fillId="0" borderId="282" xfId="0" applyNumberFormat="1" applyFont="1" applyFill="1" applyBorder="1" applyProtection="1"/>
    <xf numFmtId="37" fontId="11" fillId="0" borderId="282" xfId="0" applyNumberFormat="1" applyFont="1" applyBorder="1" applyProtection="1"/>
    <xf numFmtId="0" fontId="11" fillId="0" borderId="245" xfId="0" applyFont="1" applyFill="1" applyBorder="1" applyProtection="1"/>
    <xf numFmtId="5" fontId="11" fillId="0" borderId="287" xfId="0" applyNumberFormat="1" applyFont="1" applyBorder="1" applyProtection="1"/>
    <xf numFmtId="0" fontId="11" fillId="0" borderId="243" xfId="0" applyFont="1" applyBorder="1" applyAlignment="1" applyProtection="1">
      <alignment horizontal="center"/>
    </xf>
    <xf numFmtId="0" fontId="11" fillId="0" borderId="264" xfId="0" applyFont="1" applyBorder="1" applyAlignment="1" applyProtection="1">
      <alignment horizontal="center"/>
    </xf>
    <xf numFmtId="0" fontId="11" fillId="0" borderId="264" xfId="0" applyFont="1" applyFill="1" applyBorder="1" applyAlignment="1" applyProtection="1">
      <alignment horizontal="center"/>
    </xf>
    <xf numFmtId="0" fontId="11" fillId="0" borderId="283" xfId="0" applyFont="1" applyBorder="1" applyAlignment="1" applyProtection="1">
      <alignment horizontal="center"/>
    </xf>
    <xf numFmtId="0" fontId="11" fillId="0" borderId="297" xfId="0" applyFont="1" applyBorder="1" applyProtection="1"/>
    <xf numFmtId="0" fontId="11" fillId="0" borderId="293" xfId="0" applyFont="1" applyBorder="1" applyProtection="1"/>
    <xf numFmtId="37" fontId="11" fillId="0" borderId="296" xfId="0" applyNumberFormat="1" applyFont="1" applyBorder="1" applyProtection="1"/>
    <xf numFmtId="37" fontId="11" fillId="0" borderId="298" xfId="0" applyNumberFormat="1" applyFont="1" applyBorder="1" applyProtection="1"/>
    <xf numFmtId="0" fontId="11" fillId="0" borderId="249" xfId="0" applyFont="1" applyBorder="1" applyProtection="1"/>
    <xf numFmtId="39" fontId="11" fillId="0" borderId="248" xfId="0" applyNumberFormat="1" applyFont="1" applyBorder="1" applyProtection="1"/>
    <xf numFmtId="5" fontId="11" fillId="0" borderId="297" xfId="0" applyNumberFormat="1" applyFont="1" applyBorder="1" applyProtection="1"/>
    <xf numFmtId="37" fontId="11" fillId="0" borderId="296" xfId="0" applyNumberFormat="1" applyFont="1" applyFill="1" applyBorder="1" applyProtection="1"/>
    <xf numFmtId="0" fontId="11" fillId="0" borderId="300" xfId="0" applyFont="1" applyBorder="1" applyProtection="1"/>
    <xf numFmtId="0" fontId="11" fillId="0" borderId="287" xfId="0" applyFont="1" applyBorder="1" applyAlignment="1" applyProtection="1">
      <alignment horizontal="center"/>
    </xf>
    <xf numFmtId="0" fontId="11" fillId="0" borderId="277" xfId="0" applyFont="1" applyBorder="1" applyAlignment="1" applyProtection="1">
      <alignment horizontal="center"/>
    </xf>
    <xf numFmtId="14" fontId="11" fillId="0" borderId="0" xfId="0" applyNumberFormat="1" applyFont="1" applyBorder="1" applyProtection="1"/>
    <xf numFmtId="5" fontId="11" fillId="0" borderId="271" xfId="0" applyNumberFormat="1" applyFont="1" applyBorder="1" applyProtection="1"/>
    <xf numFmtId="0" fontId="11" fillId="0" borderId="263" xfId="0" applyFont="1" applyBorder="1" applyAlignment="1" applyProtection="1">
      <alignment horizontal="center"/>
    </xf>
    <xf numFmtId="0" fontId="11" fillId="0" borderId="286" xfId="0" applyFont="1" applyBorder="1" applyAlignment="1" applyProtection="1">
      <alignment horizontal="center"/>
    </xf>
    <xf numFmtId="0" fontId="11" fillId="0" borderId="301" xfId="0" applyFont="1" applyBorder="1" applyProtection="1"/>
    <xf numFmtId="0" fontId="11" fillId="9" borderId="300" xfId="0" applyFont="1" applyFill="1" applyBorder="1" applyProtection="1"/>
    <xf numFmtId="5" fontId="11" fillId="0" borderId="272" xfId="0" applyNumberFormat="1" applyFont="1" applyBorder="1" applyProtection="1"/>
    <xf numFmtId="0" fontId="11" fillId="0" borderId="281" xfId="0" applyFont="1" applyBorder="1"/>
    <xf numFmtId="37" fontId="11" fillId="0" borderId="281" xfId="0" applyNumberFormat="1" applyFont="1" applyBorder="1"/>
    <xf numFmtId="0" fontId="7" fillId="4" borderId="244" xfId="0" applyFont="1" applyFill="1" applyBorder="1" applyAlignment="1" applyProtection="1">
      <alignment horizontal="center"/>
    </xf>
    <xf numFmtId="0" fontId="7" fillId="4" borderId="250" xfId="0" applyFont="1" applyFill="1" applyBorder="1" applyAlignment="1" applyProtection="1">
      <alignment horizontal="center"/>
    </xf>
    <xf numFmtId="5" fontId="11" fillId="0" borderId="244" xfId="0" applyNumberFormat="1" applyFont="1" applyBorder="1" applyProtection="1"/>
    <xf numFmtId="5" fontId="11" fillId="0" borderId="282" xfId="0" applyNumberFormat="1" applyFont="1" applyBorder="1" applyProtection="1"/>
    <xf numFmtId="0" fontId="11" fillId="0" borderId="302" xfId="0" applyFont="1" applyBorder="1" applyProtection="1"/>
    <xf numFmtId="5" fontId="11" fillId="0" borderId="287" xfId="0" applyNumberFormat="1" applyFont="1" applyFill="1" applyBorder="1" applyProtection="1"/>
    <xf numFmtId="0" fontId="100" fillId="0" borderId="0" xfId="0" applyFont="1" applyBorder="1"/>
    <xf numFmtId="177" fontId="11" fillId="0" borderId="303" xfId="1" applyNumberFormat="1" applyFont="1" applyBorder="1" applyProtection="1"/>
    <xf numFmtId="0" fontId="12" fillId="0" borderId="0" xfId="0" applyFont="1" applyBorder="1" applyAlignment="1" applyProtection="1">
      <alignment horizontal="right"/>
    </xf>
    <xf numFmtId="0" fontId="12" fillId="0" borderId="0" xfId="0" applyFont="1" applyBorder="1" applyAlignment="1" applyProtection="1">
      <alignment horizontal="left"/>
    </xf>
    <xf numFmtId="0" fontId="11" fillId="9" borderId="271" xfId="0" applyFont="1" applyFill="1" applyBorder="1" applyProtection="1"/>
    <xf numFmtId="0" fontId="11" fillId="9" borderId="244" xfId="0" applyFont="1" applyFill="1" applyBorder="1" applyProtection="1"/>
    <xf numFmtId="0" fontId="11" fillId="9" borderId="304" xfId="0" applyFont="1" applyFill="1" applyBorder="1" applyProtection="1"/>
    <xf numFmtId="0" fontId="11" fillId="9" borderId="250" xfId="0" applyFont="1" applyFill="1" applyBorder="1" applyProtection="1"/>
    <xf numFmtId="177" fontId="11" fillId="0" borderId="282" xfId="1" applyNumberFormat="1" applyFont="1" applyBorder="1" applyProtection="1">
      <protection locked="0"/>
    </xf>
    <xf numFmtId="0" fontId="11" fillId="9" borderId="282" xfId="0" applyFont="1" applyFill="1" applyBorder="1" applyProtection="1"/>
    <xf numFmtId="0" fontId="11" fillId="0" borderId="282" xfId="0" applyFont="1" applyBorder="1" applyProtection="1">
      <protection locked="0"/>
    </xf>
    <xf numFmtId="0" fontId="11" fillId="0" borderId="244" xfId="0" applyFont="1" applyFill="1" applyBorder="1" applyProtection="1"/>
    <xf numFmtId="0" fontId="11" fillId="0" borderId="297" xfId="0" applyFont="1" applyFill="1" applyBorder="1" applyProtection="1"/>
    <xf numFmtId="0" fontId="11" fillId="0" borderId="300" xfId="0" applyFont="1" applyFill="1" applyBorder="1" applyProtection="1"/>
    <xf numFmtId="5" fontId="11" fillId="0" borderId="267" xfId="0" applyNumberFormat="1" applyFont="1" applyFill="1" applyBorder="1" applyProtection="1"/>
    <xf numFmtId="177" fontId="11" fillId="0" borderId="244" xfId="1" applyNumberFormat="1" applyFont="1" applyFill="1" applyBorder="1" applyProtection="1"/>
    <xf numFmtId="177" fontId="11" fillId="0" borderId="297" xfId="1" applyNumberFormat="1" applyFont="1" applyBorder="1" applyProtection="1"/>
    <xf numFmtId="177" fontId="11" fillId="0" borderId="287" xfId="1" applyNumberFormat="1" applyFont="1" applyBorder="1" applyProtection="1"/>
    <xf numFmtId="0" fontId="11" fillId="0" borderId="260" xfId="0" applyFont="1" applyBorder="1"/>
    <xf numFmtId="0" fontId="11" fillId="0" borderId="247" xfId="0" applyFont="1" applyBorder="1"/>
    <xf numFmtId="0" fontId="11" fillId="0" borderId="251" xfId="0" applyFont="1" applyBorder="1" applyAlignment="1">
      <alignment horizontal="centerContinuous"/>
    </xf>
    <xf numFmtId="0" fontId="11" fillId="0" borderId="239" xfId="0" applyFont="1" applyBorder="1" applyAlignment="1"/>
    <xf numFmtId="0" fontId="0" fillId="0" borderId="234" xfId="0" applyBorder="1" applyAlignment="1"/>
    <xf numFmtId="0" fontId="11" fillId="0" borderId="277" xfId="0" applyFont="1" applyBorder="1"/>
    <xf numFmtId="0" fontId="11" fillId="0" borderId="271" xfId="0" applyFont="1" applyBorder="1" applyAlignment="1">
      <alignment horizontal="center"/>
    </xf>
    <xf numFmtId="0" fontId="11" fillId="0" borderId="244" xfId="0" applyFont="1" applyBorder="1" applyAlignment="1">
      <alignment horizontal="center"/>
    </xf>
    <xf numFmtId="0" fontId="11" fillId="0" borderId="263" xfId="0" applyFont="1" applyBorder="1"/>
    <xf numFmtId="0" fontId="11" fillId="0" borderId="250" xfId="0" applyFont="1" applyBorder="1" applyAlignment="1">
      <alignment horizontal="center"/>
    </xf>
    <xf numFmtId="0" fontId="11" fillId="0" borderId="264" xfId="0" applyFont="1" applyBorder="1"/>
    <xf numFmtId="0" fontId="8" fillId="0" borderId="282" xfId="0" applyFont="1" applyBorder="1" applyProtection="1">
      <protection locked="0"/>
    </xf>
    <xf numFmtId="0" fontId="11" fillId="0" borderId="250" xfId="0" applyFont="1" applyBorder="1" applyProtection="1">
      <protection locked="0"/>
    </xf>
    <xf numFmtId="0" fontId="11" fillId="0" borderId="263" xfId="0" applyFont="1" applyFill="1" applyBorder="1" applyAlignment="1">
      <alignment vertical="top"/>
    </xf>
    <xf numFmtId="0" fontId="11" fillId="0" borderId="250" xfId="0" applyFont="1" applyFill="1" applyBorder="1" applyProtection="1">
      <protection locked="0"/>
    </xf>
    <xf numFmtId="0" fontId="11" fillId="0" borderId="271" xfId="0" applyFont="1" applyBorder="1" applyProtection="1">
      <protection locked="0"/>
    </xf>
    <xf numFmtId="0" fontId="8" fillId="0" borderId="250" xfId="0" applyFont="1" applyBorder="1" applyProtection="1">
      <protection locked="0"/>
    </xf>
    <xf numFmtId="0" fontId="11" fillId="0" borderId="246" xfId="0" applyFont="1" applyBorder="1"/>
    <xf numFmtId="0" fontId="11" fillId="0" borderId="237" xfId="0" applyFont="1" applyBorder="1"/>
    <xf numFmtId="0" fontId="11" fillId="0" borderId="234" xfId="0" applyFont="1" applyFill="1" applyBorder="1" applyProtection="1"/>
    <xf numFmtId="0" fontId="11" fillId="0" borderId="241" xfId="0" applyFont="1" applyFill="1" applyBorder="1" applyProtection="1"/>
    <xf numFmtId="177" fontId="11" fillId="0" borderId="244" xfId="1" applyNumberFormat="1" applyFont="1" applyBorder="1" applyProtection="1"/>
    <xf numFmtId="177" fontId="11" fillId="0" borderId="244" xfId="0" applyNumberFormat="1" applyFont="1" applyBorder="1" applyProtection="1"/>
    <xf numFmtId="0" fontId="11" fillId="0" borderId="302" xfId="0" applyFont="1" applyBorder="1" applyAlignment="1" applyProtection="1">
      <alignment horizontal="center"/>
    </xf>
    <xf numFmtId="177" fontId="11" fillId="0" borderId="297" xfId="0" applyNumberFormat="1" applyFont="1" applyBorder="1" applyProtection="1"/>
    <xf numFmtId="5" fontId="11" fillId="9" borderId="297" xfId="0" applyNumberFormat="1" applyFont="1" applyFill="1" applyBorder="1" applyProtection="1"/>
    <xf numFmtId="177" fontId="11" fillId="0" borderId="296" xfId="0" applyNumberFormat="1" applyFont="1" applyBorder="1" applyProtection="1"/>
    <xf numFmtId="177" fontId="11" fillId="0" borderId="287" xfId="0" applyNumberFormat="1" applyFont="1" applyBorder="1" applyProtection="1"/>
    <xf numFmtId="164" fontId="11" fillId="0" borderId="281" xfId="0" applyNumberFormat="1" applyFont="1" applyBorder="1" applyAlignment="1" applyProtection="1">
      <alignment horizontal="center"/>
    </xf>
    <xf numFmtId="0" fontId="12" fillId="0" borderId="239" xfId="0" applyFont="1" applyBorder="1" applyAlignment="1" applyProtection="1">
      <alignment horizontal="centerContinuous"/>
    </xf>
    <xf numFmtId="0" fontId="11" fillId="0" borderId="241" xfId="0" applyFont="1" applyBorder="1" applyAlignment="1" applyProtection="1">
      <alignment horizontal="centerContinuous"/>
    </xf>
    <xf numFmtId="0" fontId="11" fillId="0" borderId="271" xfId="0" applyFont="1" applyBorder="1" applyAlignment="1" applyProtection="1">
      <alignment horizontal="center"/>
    </xf>
    <xf numFmtId="0" fontId="11" fillId="0" borderId="243" xfId="0" applyFont="1" applyBorder="1" applyAlignment="1" applyProtection="1">
      <alignment horizontal="centerContinuous"/>
    </xf>
    <xf numFmtId="0" fontId="11" fillId="0" borderId="237" xfId="0" applyFont="1" applyBorder="1" applyProtection="1"/>
    <xf numFmtId="0" fontId="11" fillId="0" borderId="230" xfId="0" applyFont="1" applyBorder="1" applyAlignment="1" applyProtection="1">
      <alignment horizontal="centerContinuous"/>
    </xf>
    <xf numFmtId="0" fontId="11" fillId="0" borderId="281" xfId="0" applyFont="1" applyBorder="1" applyAlignment="1" applyProtection="1">
      <alignment horizontal="centerContinuous"/>
    </xf>
    <xf numFmtId="0" fontId="11" fillId="0" borderId="231" xfId="0" applyFont="1" applyBorder="1" applyAlignment="1" applyProtection="1">
      <alignment horizontal="centerContinuous"/>
    </xf>
    <xf numFmtId="0" fontId="11" fillId="0" borderId="277" xfId="0" applyFont="1" applyBorder="1" applyProtection="1"/>
    <xf numFmtId="0" fontId="11" fillId="0" borderId="307" xfId="0" applyFont="1" applyBorder="1" applyAlignment="1" applyProtection="1">
      <alignment horizontal="center"/>
    </xf>
    <xf numFmtId="184" fontId="11" fillId="0" borderId="262" xfId="0" applyNumberFormat="1" applyFont="1" applyBorder="1" applyAlignment="1" applyProtection="1">
      <alignment horizontal="center"/>
    </xf>
    <xf numFmtId="0" fontId="11" fillId="9" borderId="302" xfId="0" applyFont="1" applyFill="1" applyBorder="1" applyProtection="1"/>
    <xf numFmtId="5" fontId="11" fillId="9" borderId="300" xfId="0" applyNumberFormat="1" applyFont="1" applyFill="1" applyBorder="1" applyProtection="1"/>
    <xf numFmtId="5" fontId="11" fillId="0" borderId="267" xfId="0" applyNumberFormat="1" applyFont="1" applyBorder="1" applyProtection="1"/>
    <xf numFmtId="0" fontId="14" fillId="0" borderId="0" xfId="0" applyFont="1" applyBorder="1" applyProtection="1"/>
    <xf numFmtId="5" fontId="11" fillId="0" borderId="244" xfId="0" applyNumberFormat="1" applyFont="1" applyFill="1" applyBorder="1" applyProtection="1"/>
    <xf numFmtId="5" fontId="14" fillId="0" borderId="244" xfId="0" applyNumberFormat="1" applyFont="1" applyBorder="1" applyProtection="1"/>
    <xf numFmtId="0" fontId="24" fillId="0" borderId="239" xfId="0" applyFont="1" applyBorder="1" applyProtection="1"/>
    <xf numFmtId="37" fontId="11" fillId="0" borderId="239" xfId="0" applyNumberFormat="1" applyFont="1" applyBorder="1" applyProtection="1"/>
    <xf numFmtId="37" fontId="11" fillId="0" borderId="251" xfId="0" applyNumberFormat="1" applyFont="1" applyBorder="1" applyProtection="1"/>
    <xf numFmtId="5" fontId="11" fillId="0" borderId="245" xfId="0" applyNumberFormat="1" applyFont="1" applyBorder="1" applyProtection="1"/>
    <xf numFmtId="5" fontId="11" fillId="0" borderId="246" xfId="0" applyNumberFormat="1" applyFont="1" applyBorder="1" applyProtection="1"/>
    <xf numFmtId="0" fontId="11" fillId="0" borderId="237" xfId="0" applyFont="1" applyBorder="1" applyAlignment="1" applyProtection="1">
      <alignment horizontal="center"/>
    </xf>
    <xf numFmtId="0" fontId="23" fillId="0" borderId="0" xfId="0" applyFont="1" applyBorder="1"/>
    <xf numFmtId="0" fontId="11" fillId="0" borderId="248" xfId="0" applyFont="1" applyBorder="1"/>
    <xf numFmtId="0" fontId="11" fillId="0" borderId="241" xfId="0" applyFont="1" applyBorder="1"/>
    <xf numFmtId="0" fontId="11" fillId="0" borderId="239" xfId="0" applyFont="1" applyBorder="1" applyAlignment="1">
      <alignment horizontal="centerContinuous"/>
    </xf>
    <xf numFmtId="0" fontId="23" fillId="0" borderId="239" xfId="0" applyFont="1" applyBorder="1"/>
    <xf numFmtId="0" fontId="23" fillId="0" borderId="234" xfId="0" applyFont="1" applyBorder="1"/>
    <xf numFmtId="0" fontId="11" fillId="0" borderId="240" xfId="0" applyFont="1" applyBorder="1" applyAlignment="1">
      <alignment horizontal="centerContinuous"/>
    </xf>
    <xf numFmtId="0" fontId="11" fillId="0" borderId="244" xfId="0" applyFont="1" applyBorder="1"/>
    <xf numFmtId="0" fontId="11" fillId="0" borderId="263" xfId="0" applyFont="1" applyBorder="1" applyAlignment="1">
      <alignment horizontal="center"/>
    </xf>
    <xf numFmtId="0" fontId="11" fillId="0" borderId="250" xfId="0" applyFont="1" applyBorder="1"/>
    <xf numFmtId="37" fontId="11" fillId="11" borderId="251" xfId="0" applyNumberFormat="1" applyFont="1" applyFill="1" applyBorder="1" applyProtection="1"/>
    <xf numFmtId="5" fontId="11" fillId="0" borderId="309" xfId="0" applyNumberFormat="1" applyFont="1" applyBorder="1" applyProtection="1"/>
    <xf numFmtId="5" fontId="11" fillId="0" borderId="263" xfId="0" applyNumberFormat="1" applyFont="1" applyBorder="1" applyProtection="1"/>
    <xf numFmtId="5" fontId="11" fillId="11" borderId="243" xfId="0" applyNumberFormat="1" applyFont="1" applyFill="1" applyBorder="1" applyProtection="1"/>
    <xf numFmtId="37" fontId="11" fillId="11" borderId="240" xfId="0" applyNumberFormat="1" applyFont="1" applyFill="1" applyBorder="1" applyProtection="1"/>
    <xf numFmtId="5" fontId="11" fillId="0" borderId="237" xfId="0" applyNumberFormat="1" applyFont="1" applyBorder="1" applyProtection="1"/>
    <xf numFmtId="0" fontId="11" fillId="0" borderId="249" xfId="0" applyFont="1" applyBorder="1"/>
    <xf numFmtId="49" fontId="11" fillId="0" borderId="250" xfId="0" applyNumberFormat="1" applyFont="1" applyBorder="1"/>
    <xf numFmtId="0" fontId="11" fillId="0" borderId="243" xfId="0" applyFont="1" applyBorder="1"/>
    <xf numFmtId="0" fontId="11" fillId="0" borderId="242" xfId="0" applyFont="1" applyBorder="1"/>
    <xf numFmtId="0" fontId="11" fillId="0" borderId="241" xfId="0" applyFont="1" applyBorder="1" applyAlignment="1">
      <alignment horizontal="centerContinuous"/>
    </xf>
    <xf numFmtId="0" fontId="11" fillId="0" borderId="241" xfId="0" applyFont="1" applyBorder="1" applyAlignment="1">
      <alignment horizontal="center"/>
    </xf>
    <xf numFmtId="37" fontId="11" fillId="11" borderId="252" xfId="0" applyNumberFormat="1" applyFont="1" applyFill="1" applyBorder="1" applyProtection="1"/>
    <xf numFmtId="5" fontId="11" fillId="0" borderId="241" xfId="0" applyNumberFormat="1" applyFont="1" applyBorder="1" applyProtection="1"/>
    <xf numFmtId="37" fontId="11" fillId="0" borderId="241" xfId="0" applyNumberFormat="1" applyFont="1" applyBorder="1" applyProtection="1"/>
    <xf numFmtId="5" fontId="11" fillId="11" borderId="242" xfId="0" applyNumberFormat="1" applyFont="1" applyFill="1" applyBorder="1" applyProtection="1"/>
    <xf numFmtId="37" fontId="11" fillId="11" borderId="241" xfId="0" applyNumberFormat="1" applyFont="1" applyFill="1" applyBorder="1" applyProtection="1"/>
    <xf numFmtId="0" fontId="26" fillId="0" borderId="0" xfId="0" applyFont="1" applyBorder="1" applyProtection="1"/>
    <xf numFmtId="0" fontId="7" fillId="0" borderId="243" xfId="0" applyFont="1" applyBorder="1" applyProtection="1"/>
    <xf numFmtId="0" fontId="7" fillId="0" borderId="239" xfId="0" applyFont="1" applyBorder="1" applyAlignment="1" applyProtection="1">
      <alignment horizontal="center"/>
    </xf>
    <xf numFmtId="0" fontId="7" fillId="0" borderId="240" xfId="0" applyFont="1" applyBorder="1" applyAlignment="1" applyProtection="1">
      <alignment horizontal="center"/>
    </xf>
    <xf numFmtId="0" fontId="7" fillId="0" borderId="251" xfId="0" applyFont="1" applyBorder="1" applyProtection="1"/>
    <xf numFmtId="5" fontId="7" fillId="12" borderId="282" xfId="0" applyNumberFormat="1" applyFont="1" applyFill="1" applyBorder="1" applyProtection="1"/>
    <xf numFmtId="37" fontId="7" fillId="0" borderId="282" xfId="0" applyNumberFormat="1" applyFont="1" applyFill="1" applyBorder="1" applyProtection="1"/>
    <xf numFmtId="0" fontId="7" fillId="0" borderId="251" xfId="0" applyFont="1" applyFill="1" applyBorder="1" applyProtection="1"/>
    <xf numFmtId="39" fontId="7" fillId="0" borderId="0" xfId="0" applyNumberFormat="1" applyFont="1" applyBorder="1" applyProtection="1"/>
    <xf numFmtId="39" fontId="7" fillId="0" borderId="234" xfId="0" applyNumberFormat="1" applyFont="1" applyBorder="1" applyProtection="1"/>
    <xf numFmtId="0" fontId="20" fillId="0" borderId="0" xfId="0" applyFont="1" applyBorder="1" applyProtection="1"/>
    <xf numFmtId="0" fontId="7" fillId="0" borderId="248" xfId="0" applyFont="1" applyBorder="1" applyAlignment="1" applyProtection="1">
      <alignment horizontal="left"/>
    </xf>
    <xf numFmtId="0" fontId="7" fillId="0" borderId="242" xfId="0" applyFont="1" applyBorder="1" applyProtection="1"/>
    <xf numFmtId="0" fontId="26" fillId="0" borderId="239" xfId="0" applyFont="1" applyFill="1" applyBorder="1" applyProtection="1"/>
    <xf numFmtId="0" fontId="26" fillId="0" borderId="239" xfId="0" applyFont="1" applyBorder="1" applyProtection="1"/>
    <xf numFmtId="0" fontId="7" fillId="0" borderId="271" xfId="0" applyFont="1" applyBorder="1" applyProtection="1"/>
    <xf numFmtId="0" fontId="7" fillId="0" borderId="250" xfId="0" applyFont="1" applyBorder="1" applyProtection="1"/>
    <xf numFmtId="37" fontId="7" fillId="12" borderId="251" xfId="0" applyNumberFormat="1" applyFont="1" applyFill="1" applyBorder="1" applyProtection="1"/>
    <xf numFmtId="0" fontId="7" fillId="0" borderId="299" xfId="0" applyFont="1" applyBorder="1" applyProtection="1"/>
    <xf numFmtId="177" fontId="7" fillId="0" borderId="251" xfId="1" applyNumberFormat="1" applyFont="1" applyFill="1" applyBorder="1" applyProtection="1"/>
    <xf numFmtId="177" fontId="7" fillId="12" borderId="251" xfId="1" applyNumberFormat="1" applyFont="1" applyFill="1" applyBorder="1" applyProtection="1"/>
    <xf numFmtId="177" fontId="7" fillId="0" borderId="251" xfId="1" applyNumberFormat="1" applyFont="1" applyBorder="1" applyProtection="1"/>
    <xf numFmtId="0" fontId="7" fillId="0" borderId="299" xfId="0" applyFont="1" applyFill="1" applyBorder="1" applyProtection="1"/>
    <xf numFmtId="37" fontId="7" fillId="22" borderId="264" xfId="0" applyNumberFormat="1" applyFont="1" applyFill="1" applyBorder="1" applyProtection="1"/>
    <xf numFmtId="177" fontId="11" fillId="0" borderId="230" xfId="1" applyNumberFormat="1" applyFont="1" applyBorder="1" applyProtection="1"/>
    <xf numFmtId="0" fontId="0" fillId="0" borderId="281" xfId="0" applyBorder="1" applyProtection="1"/>
    <xf numFmtId="0" fontId="0" fillId="0" borderId="247" xfId="0" applyBorder="1" applyProtection="1"/>
    <xf numFmtId="0" fontId="0" fillId="0" borderId="248" xfId="0" applyBorder="1" applyAlignment="1" applyProtection="1">
      <alignment horizontal="left"/>
    </xf>
    <xf numFmtId="0" fontId="0" fillId="0" borderId="247" xfId="0" applyBorder="1" applyAlignment="1" applyProtection="1">
      <alignment horizontal="centerContinuous"/>
    </xf>
    <xf numFmtId="0" fontId="0" fillId="0" borderId="247" xfId="0" applyBorder="1" applyAlignment="1" applyProtection="1">
      <alignment horizontal="left"/>
    </xf>
    <xf numFmtId="0" fontId="0" fillId="0" borderId="231" xfId="0" applyBorder="1" applyAlignment="1" applyProtection="1">
      <alignment horizontal="left"/>
    </xf>
    <xf numFmtId="177" fontId="11" fillId="0" borderId="239" xfId="1" applyNumberFormat="1" applyFont="1" applyBorder="1" applyProtection="1"/>
    <xf numFmtId="0" fontId="0" fillId="0" borderId="234" xfId="0" applyBorder="1" applyAlignment="1" applyProtection="1">
      <alignment horizontal="center"/>
    </xf>
    <xf numFmtId="0" fontId="0" fillId="0" borderId="240" xfId="0" applyBorder="1" applyProtection="1"/>
    <xf numFmtId="0" fontId="11" fillId="0" borderId="251" xfId="0" applyFont="1" applyFill="1" applyBorder="1" applyAlignment="1" applyProtection="1">
      <alignment horizontal="centerContinuous"/>
    </xf>
    <xf numFmtId="0" fontId="11" fillId="0" borderId="252" xfId="0" applyFont="1" applyFill="1" applyBorder="1" applyAlignment="1" applyProtection="1">
      <alignment horizontal="centerContinuous"/>
    </xf>
    <xf numFmtId="0" fontId="11" fillId="0" borderId="243" xfId="0" applyFont="1" applyFill="1" applyBorder="1" applyProtection="1"/>
    <xf numFmtId="0" fontId="23" fillId="0" borderId="0" xfId="0" applyFont="1" applyFill="1" applyBorder="1" applyAlignment="1" applyProtection="1"/>
    <xf numFmtId="0" fontId="23" fillId="0" borderId="0" xfId="0" applyFont="1" applyFill="1" applyBorder="1" applyAlignment="1" applyProtection="1">
      <alignment wrapText="1"/>
    </xf>
    <xf numFmtId="0" fontId="17" fillId="0" borderId="234" xfId="0" applyFont="1" applyFill="1" applyBorder="1" applyProtection="1"/>
    <xf numFmtId="0" fontId="23" fillId="0" borderId="0" xfId="0" applyFont="1" applyFill="1" applyBorder="1" applyAlignment="1"/>
    <xf numFmtId="0" fontId="57" fillId="0" borderId="0" xfId="0" applyFont="1" applyFill="1" applyBorder="1" applyAlignment="1" applyProtection="1">
      <alignment wrapText="1"/>
    </xf>
    <xf numFmtId="0" fontId="17" fillId="0" borderId="234" xfId="0" applyFont="1" applyBorder="1" applyProtection="1"/>
    <xf numFmtId="0" fontId="0" fillId="0" borderId="277" xfId="0" applyBorder="1" applyAlignment="1" applyProtection="1">
      <alignment horizontal="center"/>
    </xf>
    <xf numFmtId="0" fontId="0" fillId="0" borderId="271" xfId="0" applyBorder="1" applyAlignment="1" applyProtection="1">
      <alignment horizontal="centerContinuous"/>
    </xf>
    <xf numFmtId="0" fontId="0" fillId="0" borderId="262" xfId="0" applyBorder="1" applyAlignment="1" applyProtection="1">
      <alignment horizontal="center"/>
    </xf>
    <xf numFmtId="0" fontId="0" fillId="0" borderId="244" xfId="0" applyBorder="1" applyAlignment="1" applyProtection="1">
      <alignment horizontal="centerContinuous"/>
    </xf>
    <xf numFmtId="0" fontId="0" fillId="0" borderId="263" xfId="0" applyBorder="1" applyAlignment="1" applyProtection="1">
      <alignment horizontal="center"/>
    </xf>
    <xf numFmtId="0" fontId="0" fillId="0" borderId="250" xfId="0" applyBorder="1" applyAlignment="1" applyProtection="1">
      <alignment horizontal="centerContinuous"/>
    </xf>
    <xf numFmtId="167" fontId="0" fillId="0" borderId="234" xfId="0" applyNumberFormat="1" applyBorder="1" applyProtection="1"/>
    <xf numFmtId="0" fontId="0" fillId="0" borderId="0" xfId="0" quotePrefix="1" applyBorder="1" applyAlignment="1" applyProtection="1">
      <alignment horizontal="left"/>
    </xf>
    <xf numFmtId="37" fontId="0" fillId="0" borderId="234" xfId="0" applyNumberFormat="1" applyBorder="1" applyProtection="1"/>
    <xf numFmtId="167" fontId="0" fillId="0" borderId="252" xfId="0" applyNumberFormat="1" applyBorder="1" applyProtection="1"/>
    <xf numFmtId="0" fontId="0" fillId="0" borderId="283" xfId="0" applyBorder="1" applyAlignment="1" applyProtection="1">
      <alignment horizontal="center"/>
    </xf>
    <xf numFmtId="0" fontId="0" fillId="0" borderId="246" xfId="0" applyBorder="1" applyProtection="1"/>
    <xf numFmtId="37" fontId="0" fillId="0" borderId="301" xfId="0" applyNumberFormat="1" applyBorder="1" applyProtection="1"/>
    <xf numFmtId="5" fontId="0" fillId="0" borderId="301" xfId="0" applyNumberFormat="1" applyFill="1" applyBorder="1" applyProtection="1"/>
    <xf numFmtId="37" fontId="0" fillId="0" borderId="293" xfId="0" applyNumberFormat="1" applyBorder="1" applyProtection="1"/>
    <xf numFmtId="167" fontId="0" fillId="0" borderId="298" xfId="0" applyNumberFormat="1" applyBorder="1" applyProtection="1"/>
    <xf numFmtId="0" fontId="0" fillId="0" borderId="250" xfId="0" applyBorder="1" applyProtection="1"/>
    <xf numFmtId="0" fontId="0" fillId="0" borderId="239" xfId="0" applyBorder="1" applyProtection="1"/>
    <xf numFmtId="0" fontId="11" fillId="0" borderId="267" xfId="0" applyFont="1" applyBorder="1" applyAlignment="1" applyProtection="1">
      <alignment horizontal="centerContinuous"/>
    </xf>
    <xf numFmtId="0" fontId="11" fillId="0" borderId="295" xfId="0" applyFont="1" applyBorder="1" applyAlignment="1" applyProtection="1">
      <alignment horizontal="centerContinuous"/>
    </xf>
    <xf numFmtId="0" fontId="11" fillId="10" borderId="295" xfId="0" applyFont="1" applyFill="1" applyBorder="1" applyProtection="1"/>
    <xf numFmtId="0" fontId="11" fillId="10" borderId="246" xfId="0" applyFont="1" applyFill="1" applyBorder="1" applyProtection="1"/>
    <xf numFmtId="0" fontId="11" fillId="10" borderId="267" xfId="0" applyFont="1" applyFill="1" applyBorder="1" applyProtection="1"/>
    <xf numFmtId="0" fontId="11" fillId="10" borderId="272" xfId="0" applyFont="1" applyFill="1" applyBorder="1" applyProtection="1"/>
    <xf numFmtId="177" fontId="11" fillId="0" borderId="247" xfId="1" applyNumberFormat="1" applyFont="1" applyBorder="1" applyProtection="1"/>
    <xf numFmtId="177" fontId="11" fillId="0" borderId="281" xfId="1" applyNumberFormat="1" applyFont="1" applyBorder="1" applyProtection="1"/>
    <xf numFmtId="177" fontId="11" fillId="0" borderId="262" xfId="1" applyNumberFormat="1" applyFont="1" applyBorder="1" applyProtection="1"/>
    <xf numFmtId="177" fontId="0" fillId="0" borderId="0" xfId="1" applyNumberFormat="1" applyFont="1" applyBorder="1" applyProtection="1"/>
    <xf numFmtId="177" fontId="11" fillId="0" borderId="251" xfId="1" applyNumberFormat="1" applyFont="1" applyBorder="1" applyAlignment="1" applyProtection="1">
      <alignment horizontal="centerContinuous"/>
    </xf>
    <xf numFmtId="177" fontId="11" fillId="0" borderId="243" xfId="1" applyNumberFormat="1" applyFont="1" applyBorder="1" applyProtection="1"/>
    <xf numFmtId="177" fontId="11" fillId="0" borderId="277" xfId="1" applyNumberFormat="1" applyFont="1" applyBorder="1" applyProtection="1"/>
    <xf numFmtId="177" fontId="11" fillId="0" borderId="262" xfId="1" applyNumberFormat="1" applyFont="1" applyBorder="1" applyAlignment="1" applyProtection="1">
      <alignment horizontal="center"/>
    </xf>
    <xf numFmtId="37" fontId="11" fillId="0" borderId="264" xfId="1" applyNumberFormat="1" applyFont="1" applyBorder="1" applyProtection="1"/>
    <xf numFmtId="177" fontId="11" fillId="0" borderId="245" xfId="1" applyNumberFormat="1" applyFont="1" applyBorder="1" applyProtection="1"/>
    <xf numFmtId="177" fontId="11" fillId="0" borderId="295" xfId="1" applyNumberFormat="1" applyFont="1" applyBorder="1" applyProtection="1"/>
    <xf numFmtId="177" fontId="11" fillId="0" borderId="295" xfId="1" applyNumberFormat="1" applyFont="1" applyFill="1" applyBorder="1" applyProtection="1"/>
    <xf numFmtId="0" fontId="11" fillId="0" borderId="272" xfId="0" applyFont="1" applyBorder="1" applyProtection="1"/>
    <xf numFmtId="0" fontId="11" fillId="0" borderId="239" xfId="0" applyFont="1" applyBorder="1" applyProtection="1">
      <protection locked="0"/>
    </xf>
    <xf numFmtId="0" fontId="11" fillId="0" borderId="234" xfId="0" applyFont="1" applyBorder="1" applyProtection="1">
      <protection locked="0"/>
    </xf>
    <xf numFmtId="0" fontId="11" fillId="0" borderId="240" xfId="0" applyFont="1" applyBorder="1" applyProtection="1">
      <protection locked="0"/>
    </xf>
    <xf numFmtId="0" fontId="11" fillId="0" borderId="240" xfId="0" applyFont="1" applyBorder="1" applyAlignment="1" applyProtection="1">
      <alignment horizontal="centerContinuous"/>
    </xf>
    <xf numFmtId="0" fontId="11" fillId="11" borderId="242" xfId="0" applyFont="1" applyFill="1" applyBorder="1" applyProtection="1"/>
    <xf numFmtId="0" fontId="11" fillId="11" borderId="234" xfId="0" applyFont="1" applyFill="1" applyBorder="1" applyProtection="1"/>
    <xf numFmtId="0" fontId="11" fillId="11" borderId="250" xfId="0" applyFont="1" applyFill="1" applyBorder="1" applyProtection="1"/>
    <xf numFmtId="5" fontId="11" fillId="0" borderId="250" xfId="0" applyNumberFormat="1" applyFont="1" applyBorder="1" applyProtection="1">
      <protection locked="0"/>
    </xf>
    <xf numFmtId="37" fontId="11" fillId="0" borderId="250" xfId="0" applyNumberFormat="1" applyFont="1" applyBorder="1" applyProtection="1">
      <protection locked="0"/>
    </xf>
    <xf numFmtId="37" fontId="11" fillId="11" borderId="234" xfId="0" applyNumberFormat="1" applyFont="1" applyFill="1" applyBorder="1" applyProtection="1"/>
    <xf numFmtId="37" fontId="11" fillId="11" borderId="242" xfId="0" applyNumberFormat="1" applyFont="1" applyFill="1" applyBorder="1" applyProtection="1"/>
    <xf numFmtId="0" fontId="11" fillId="0" borderId="244" xfId="0" applyFont="1" applyBorder="1" applyProtection="1">
      <protection locked="0"/>
    </xf>
    <xf numFmtId="0" fontId="11" fillId="11" borderId="241" xfId="0" applyFont="1" applyFill="1" applyBorder="1" applyProtection="1"/>
    <xf numFmtId="37" fontId="11" fillId="11" borderId="271" xfId="0" applyNumberFormat="1" applyFont="1" applyFill="1" applyBorder="1" applyProtection="1"/>
    <xf numFmtId="0" fontId="11" fillId="0" borderId="263" xfId="0" applyFont="1" applyFill="1" applyBorder="1" applyAlignment="1" applyProtection="1">
      <alignment horizontal="center"/>
    </xf>
    <xf numFmtId="37" fontId="11" fillId="0" borderId="241" xfId="0" applyNumberFormat="1" applyFont="1" applyFill="1" applyBorder="1" applyProtection="1">
      <protection locked="0"/>
    </xf>
    <xf numFmtId="37" fontId="53" fillId="0" borderId="241" xfId="0" applyNumberFormat="1" applyFont="1" applyFill="1" applyBorder="1" applyProtection="1">
      <protection locked="0"/>
    </xf>
    <xf numFmtId="37" fontId="11" fillId="0" borderId="287" xfId="0" applyNumberFormat="1" applyFont="1" applyBorder="1" applyProtection="1"/>
    <xf numFmtId="0" fontId="11" fillId="0" borderId="310" xfId="0" applyFont="1" applyFill="1" applyBorder="1" applyAlignment="1" applyProtection="1">
      <alignment horizontal="center"/>
    </xf>
    <xf numFmtId="0" fontId="11" fillId="0" borderId="311" xfId="0" applyFont="1" applyFill="1" applyBorder="1" applyAlignment="1" applyProtection="1">
      <alignment horizontal="center"/>
    </xf>
    <xf numFmtId="177" fontId="11" fillId="0" borderId="311" xfId="1" applyNumberFormat="1" applyFont="1" applyFill="1" applyBorder="1" applyAlignment="1" applyProtection="1">
      <alignment horizontal="right"/>
    </xf>
    <xf numFmtId="37" fontId="11" fillId="0" borderId="241" xfId="0" applyNumberFormat="1" applyFont="1" applyFill="1" applyBorder="1" applyProtection="1"/>
    <xf numFmtId="0" fontId="11" fillId="0" borderId="312" xfId="0" applyFont="1" applyFill="1" applyBorder="1" applyAlignment="1" applyProtection="1">
      <alignment horizontal="center"/>
    </xf>
    <xf numFmtId="0" fontId="11" fillId="0" borderId="313" xfId="0" applyFont="1" applyFill="1" applyBorder="1" applyAlignment="1" applyProtection="1">
      <alignment horizontal="center"/>
    </xf>
    <xf numFmtId="0" fontId="11" fillId="0" borderId="314" xfId="0" applyFont="1" applyFill="1" applyBorder="1" applyAlignment="1" applyProtection="1">
      <alignment horizontal="center"/>
    </xf>
    <xf numFmtId="37" fontId="11" fillId="0" borderId="310" xfId="0" applyNumberFormat="1" applyFont="1" applyFill="1" applyBorder="1" applyProtection="1"/>
    <xf numFmtId="177" fontId="11" fillId="0" borderId="315" xfId="1" applyNumberFormat="1" applyFont="1" applyBorder="1" applyProtection="1">
      <protection locked="0"/>
    </xf>
    <xf numFmtId="0" fontId="11" fillId="0" borderId="295" xfId="0" applyFont="1" applyBorder="1" applyProtection="1"/>
    <xf numFmtId="0" fontId="11" fillId="11" borderId="252" xfId="0" applyFont="1" applyFill="1" applyBorder="1" applyProtection="1"/>
    <xf numFmtId="5" fontId="11" fillId="0" borderId="250" xfId="0" applyNumberFormat="1" applyFont="1" applyBorder="1" applyProtection="1"/>
    <xf numFmtId="0" fontId="11" fillId="0" borderId="241" xfId="0" applyFont="1" applyFill="1" applyBorder="1" applyProtection="1">
      <protection locked="0"/>
    </xf>
    <xf numFmtId="0" fontId="11" fillId="0" borderId="237" xfId="0" applyFont="1" applyFill="1" applyBorder="1" applyProtection="1"/>
    <xf numFmtId="0" fontId="49" fillId="0" borderId="0" xfId="0" applyFont="1" applyBorder="1" applyProtection="1"/>
    <xf numFmtId="0" fontId="49" fillId="0" borderId="0" xfId="0" applyFont="1" applyBorder="1" applyAlignment="1" applyProtection="1">
      <alignment horizontal="left"/>
    </xf>
    <xf numFmtId="0" fontId="11" fillId="0" borderId="244" xfId="0" applyFont="1" applyFill="1" applyBorder="1" applyAlignment="1" applyProtection="1">
      <alignment horizontal="center"/>
    </xf>
    <xf numFmtId="0" fontId="11" fillId="0" borderId="250" xfId="0" applyFont="1" applyFill="1" applyBorder="1" applyAlignment="1" applyProtection="1">
      <alignment horizontal="center"/>
    </xf>
    <xf numFmtId="0" fontId="11" fillId="0" borderId="295" xfId="0" applyFont="1" applyBorder="1" applyAlignment="1" applyProtection="1">
      <alignment horizontal="center"/>
    </xf>
    <xf numFmtId="0" fontId="11" fillId="2" borderId="295" xfId="0" applyFont="1" applyFill="1" applyBorder="1" applyProtection="1"/>
    <xf numFmtId="0" fontId="11" fillId="2" borderId="316" xfId="0" applyFont="1" applyFill="1" applyBorder="1" applyProtection="1"/>
    <xf numFmtId="37" fontId="11" fillId="0" borderId="245" xfId="0" applyNumberFormat="1" applyFont="1" applyFill="1" applyBorder="1" applyProtection="1"/>
    <xf numFmtId="37" fontId="11" fillId="0" borderId="295" xfId="0" applyNumberFormat="1" applyFont="1" applyBorder="1" applyProtection="1"/>
    <xf numFmtId="0" fontId="11" fillId="0" borderId="272" xfId="0" applyFont="1" applyBorder="1" applyAlignment="1" applyProtection="1">
      <alignment horizontal="center"/>
    </xf>
    <xf numFmtId="0" fontId="0" fillId="0" borderId="230" xfId="0" applyBorder="1" applyProtection="1"/>
    <xf numFmtId="0" fontId="0" fillId="0" borderId="241" xfId="0" applyBorder="1" applyProtection="1"/>
    <xf numFmtId="0" fontId="11" fillId="10" borderId="316" xfId="0" applyFont="1" applyFill="1" applyBorder="1" applyProtection="1"/>
    <xf numFmtId="164" fontId="0" fillId="0" borderId="0" xfId="0" applyNumberFormat="1" applyBorder="1" applyAlignment="1" applyProtection="1">
      <alignment horizontal="center"/>
    </xf>
    <xf numFmtId="0" fontId="0" fillId="0" borderId="0" xfId="0" applyBorder="1" applyAlignment="1" applyProtection="1">
      <alignment horizontal="right"/>
    </xf>
    <xf numFmtId="0" fontId="0" fillId="0" borderId="231" xfId="0" applyBorder="1" applyProtection="1"/>
    <xf numFmtId="177" fontId="11" fillId="0" borderId="0" xfId="1" applyNumberFormat="1" applyFont="1" applyBorder="1"/>
    <xf numFmtId="0" fontId="11" fillId="0" borderId="230" xfId="0" applyFont="1" applyFill="1" applyBorder="1" applyProtection="1"/>
    <xf numFmtId="177" fontId="11" fillId="0" borderId="281" xfId="1" applyNumberFormat="1" applyFont="1" applyFill="1" applyBorder="1" applyProtection="1"/>
    <xf numFmtId="177" fontId="11" fillId="0" borderId="0" xfId="1" applyNumberFormat="1" applyFont="1" applyFill="1" applyBorder="1" applyAlignment="1" applyProtection="1">
      <alignment horizontal="centerContinuous"/>
    </xf>
    <xf numFmtId="0" fontId="11" fillId="0" borderId="290" xfId="0" applyFont="1" applyFill="1" applyBorder="1" applyProtection="1"/>
    <xf numFmtId="0" fontId="23" fillId="0" borderId="239" xfId="0" applyFont="1" applyFill="1" applyBorder="1" applyAlignment="1" applyProtection="1">
      <alignment horizontal="center"/>
    </xf>
    <xf numFmtId="0" fontId="23" fillId="0" borderId="239" xfId="0" applyFont="1" applyBorder="1" applyAlignment="1" applyProtection="1">
      <alignment horizontal="center"/>
    </xf>
    <xf numFmtId="0" fontId="11" fillId="0" borderId="251" xfId="0" applyFont="1" applyBorder="1" applyAlignment="1" applyProtection="1">
      <alignment horizontal="center"/>
    </xf>
    <xf numFmtId="0" fontId="11" fillId="0" borderId="251" xfId="0" applyFont="1" applyFill="1" applyBorder="1" applyAlignment="1" applyProtection="1">
      <alignment horizontal="center"/>
    </xf>
    <xf numFmtId="5" fontId="11" fillId="0" borderId="319" xfId="0" applyNumberFormat="1" applyFont="1" applyBorder="1" applyProtection="1"/>
    <xf numFmtId="0" fontId="13" fillId="0" borderId="0" xfId="0" applyFont="1" applyFill="1" applyBorder="1" applyProtection="1"/>
    <xf numFmtId="10" fontId="11" fillId="0" borderId="0" xfId="1880" applyNumberFormat="1" applyFont="1" applyFill="1" applyBorder="1" applyProtection="1"/>
    <xf numFmtId="0" fontId="0" fillId="0" borderId="0" xfId="0" applyFill="1" applyBorder="1" applyProtection="1">
      <protection locked="0"/>
    </xf>
    <xf numFmtId="177" fontId="0" fillId="0" borderId="0" xfId="0" applyNumberFormat="1" applyFill="1" applyBorder="1"/>
    <xf numFmtId="10" fontId="0" fillId="0" borderId="0" xfId="0" applyNumberFormat="1" applyFill="1" applyBorder="1"/>
    <xf numFmtId="37" fontId="0" fillId="0" borderId="247" xfId="0" applyNumberFormat="1" applyBorder="1" applyProtection="1"/>
    <xf numFmtId="9" fontId="0" fillId="0" borderId="247" xfId="1880" applyFont="1" applyBorder="1" applyProtection="1"/>
    <xf numFmtId="2" fontId="11" fillId="0" borderId="281" xfId="0" applyNumberFormat="1" applyFont="1" applyBorder="1" applyProtection="1"/>
    <xf numFmtId="2" fontId="0" fillId="0" borderId="231" xfId="0" applyNumberFormat="1" applyBorder="1" applyProtection="1"/>
    <xf numFmtId="2" fontId="11" fillId="0" borderId="242" xfId="0" applyNumberFormat="1" applyFont="1" applyBorder="1" applyAlignment="1" applyProtection="1">
      <alignment horizontal="centerContinuous"/>
    </xf>
    <xf numFmtId="2" fontId="11" fillId="0" borderId="252" xfId="0" applyNumberFormat="1" applyFont="1" applyBorder="1" applyAlignment="1" applyProtection="1">
      <alignment horizontal="centerContinuous"/>
    </xf>
    <xf numFmtId="2" fontId="11" fillId="0" borderId="244" xfId="0" applyNumberFormat="1" applyFont="1" applyBorder="1" applyAlignment="1" applyProtection="1">
      <alignment horizontal="center"/>
    </xf>
    <xf numFmtId="0" fontId="11" fillId="0" borderId="320" xfId="0" applyFont="1" applyBorder="1" applyAlignment="1" applyProtection="1">
      <alignment horizontal="left"/>
    </xf>
    <xf numFmtId="0" fontId="11" fillId="0" borderId="320" xfId="0" applyFont="1" applyBorder="1" applyAlignment="1" applyProtection="1">
      <alignment horizontal="center"/>
    </xf>
    <xf numFmtId="0" fontId="11" fillId="0" borderId="281" xfId="0" applyFont="1" applyBorder="1" applyAlignment="1" applyProtection="1">
      <alignment horizontal="center"/>
    </xf>
    <xf numFmtId="0" fontId="11" fillId="0" borderId="231" xfId="0" applyFont="1" applyBorder="1" applyAlignment="1" applyProtection="1">
      <alignment horizontal="center"/>
    </xf>
    <xf numFmtId="0" fontId="62" fillId="0" borderId="234" xfId="0" applyFont="1" applyBorder="1" applyProtection="1">
      <protection locked="0"/>
    </xf>
    <xf numFmtId="0" fontId="62" fillId="0" borderId="317" xfId="0" applyFont="1" applyBorder="1" applyProtection="1">
      <protection locked="0"/>
    </xf>
    <xf numFmtId="0" fontId="12" fillId="0" borderId="317" xfId="0" applyFont="1" applyBorder="1" applyAlignment="1" applyProtection="1">
      <alignment horizontal="centerContinuous"/>
    </xf>
    <xf numFmtId="0" fontId="11" fillId="0" borderId="321" xfId="0" applyFont="1" applyBorder="1" applyAlignment="1" applyProtection="1">
      <alignment horizontal="centerContinuous"/>
    </xf>
    <xf numFmtId="0" fontId="11" fillId="0" borderId="318" xfId="0" applyFont="1" applyBorder="1" applyAlignment="1" applyProtection="1">
      <alignment horizontal="centerContinuous"/>
    </xf>
    <xf numFmtId="0" fontId="17" fillId="0" borderId="276" xfId="0" applyFont="1" applyBorder="1" applyAlignment="1" applyProtection="1">
      <alignment horizontal="center"/>
      <protection locked="0"/>
    </xf>
    <xf numFmtId="0" fontId="24" fillId="0" borderId="289" xfId="0" applyFont="1" applyBorder="1" applyAlignment="1" applyProtection="1">
      <alignment horizontal="center"/>
      <protection locked="0"/>
    </xf>
    <xf numFmtId="0" fontId="17" fillId="0" borderId="289" xfId="0" applyFont="1" applyBorder="1" applyAlignment="1" applyProtection="1">
      <alignment horizontal="center"/>
      <protection locked="0"/>
    </xf>
    <xf numFmtId="0" fontId="62" fillId="0" borderId="318" xfId="0" applyFont="1" applyBorder="1" applyAlignment="1" applyProtection="1">
      <alignment horizontal="center"/>
      <protection locked="0"/>
    </xf>
    <xf numFmtId="0" fontId="17" fillId="0" borderId="240" xfId="0" applyFont="1" applyBorder="1" applyAlignment="1" applyProtection="1">
      <alignment horizontal="center"/>
      <protection locked="0"/>
    </xf>
    <xf numFmtId="0" fontId="11" fillId="0" borderId="239" xfId="0" applyFont="1" applyBorder="1" applyAlignment="1" applyProtection="1">
      <alignment horizontal="right"/>
      <protection locked="0"/>
    </xf>
    <xf numFmtId="5" fontId="11" fillId="0" borderId="0" xfId="0" applyNumberFormat="1" applyFont="1" applyBorder="1" applyProtection="1">
      <protection locked="0"/>
    </xf>
    <xf numFmtId="0" fontId="62" fillId="0" borderId="239" xfId="0" applyFont="1" applyBorder="1" applyProtection="1">
      <protection locked="0"/>
    </xf>
    <xf numFmtId="0" fontId="13" fillId="0" borderId="0" xfId="0" applyFont="1" applyBorder="1" applyAlignment="1" applyProtection="1">
      <alignment horizontal="centerContinuous"/>
      <protection locked="0"/>
    </xf>
    <xf numFmtId="0" fontId="62" fillId="0" borderId="0" xfId="0" applyFont="1" applyBorder="1" applyAlignment="1" applyProtection="1">
      <alignment horizontal="centerContinuous"/>
      <protection locked="0"/>
    </xf>
    <xf numFmtId="0" fontId="62" fillId="0" borderId="245" xfId="0" applyFont="1" applyBorder="1" applyProtection="1">
      <protection locked="0"/>
    </xf>
    <xf numFmtId="0" fontId="62" fillId="0" borderId="246" xfId="0" applyFont="1" applyBorder="1" applyProtection="1">
      <protection locked="0"/>
    </xf>
    <xf numFmtId="0" fontId="62" fillId="0" borderId="237" xfId="0" applyFont="1" applyBorder="1" applyProtection="1">
      <protection locked="0"/>
    </xf>
    <xf numFmtId="0" fontId="11" fillId="0" borderId="279" xfId="1881" applyBorder="1" applyAlignment="1" applyProtection="1">
      <alignment horizontal="centerContinuous"/>
    </xf>
    <xf numFmtId="0" fontId="0" fillId="0" borderId="0" xfId="0" applyBorder="1" applyAlignment="1">
      <alignment wrapText="1"/>
    </xf>
    <xf numFmtId="0" fontId="7" fillId="0" borderId="19" xfId="0" applyFont="1" applyBorder="1" applyAlignment="1" applyProtection="1">
      <alignment horizontal="center"/>
    </xf>
    <xf numFmtId="0" fontId="0" fillId="0" borderId="0" xfId="0" applyBorder="1" applyAlignment="1"/>
    <xf numFmtId="0" fontId="11" fillId="0" borderId="26" xfId="0" applyFont="1" applyBorder="1" applyProtection="1"/>
    <xf numFmtId="164" fontId="11" fillId="0" borderId="26" xfId="0" applyNumberFormat="1" applyFont="1" applyBorder="1" applyAlignment="1" applyProtection="1">
      <alignment horizontal="center"/>
    </xf>
    <xf numFmtId="0" fontId="7" fillId="0" borderId="249" xfId="0" applyFont="1" applyBorder="1" applyProtection="1"/>
    <xf numFmtId="0" fontId="7" fillId="0" borderId="239" xfId="0" applyFont="1" applyBorder="1" applyAlignment="1" applyProtection="1">
      <alignment horizontal="centerContinuous"/>
    </xf>
    <xf numFmtId="39" fontId="7" fillId="0" borderId="0" xfId="0" applyNumberFormat="1" applyFont="1" applyBorder="1" applyAlignment="1" applyProtection="1">
      <alignment horizontal="centerContinuous"/>
    </xf>
    <xf numFmtId="0" fontId="7" fillId="0" borderId="277" xfId="0" applyFont="1" applyBorder="1" applyProtection="1"/>
    <xf numFmtId="37" fontId="7" fillId="0" borderId="252" xfId="0" applyNumberFormat="1" applyFont="1" applyBorder="1" applyAlignment="1" applyProtection="1">
      <alignment horizontal="centerContinuous"/>
    </xf>
    <xf numFmtId="5" fontId="7" fillId="0" borderId="250" xfId="0" applyNumberFormat="1" applyFont="1" applyBorder="1" applyProtection="1"/>
    <xf numFmtId="0" fontId="7" fillId="0" borderId="263" xfId="0" applyFont="1" applyFill="1" applyBorder="1" applyProtection="1"/>
    <xf numFmtId="5" fontId="7" fillId="0" borderId="263" xfId="0" applyNumberFormat="1" applyFont="1" applyBorder="1" applyProtection="1"/>
    <xf numFmtId="0" fontId="7" fillId="0" borderId="322" xfId="0" applyFont="1" applyBorder="1" applyProtection="1"/>
    <xf numFmtId="0" fontId="27" fillId="0" borderId="0" xfId="0" applyFont="1" applyFill="1" applyBorder="1" applyAlignment="1" applyProtection="1">
      <alignment horizontal="centerContinuous"/>
    </xf>
    <xf numFmtId="0" fontId="7" fillId="0" borderId="279" xfId="0" applyFont="1" applyBorder="1" applyProtection="1"/>
    <xf numFmtId="0" fontId="7" fillId="0" borderId="289" xfId="0" applyFont="1" applyBorder="1" applyProtection="1"/>
    <xf numFmtId="0" fontId="27" fillId="0" borderId="0" xfId="0" applyFont="1" applyFill="1" applyBorder="1" applyAlignment="1" applyProtection="1">
      <alignment horizontal="left"/>
    </xf>
    <xf numFmtId="5" fontId="7" fillId="0" borderId="46" xfId="0" applyNumberFormat="1" applyFont="1" applyFill="1" applyBorder="1" applyAlignment="1" applyProtection="1"/>
    <xf numFmtId="0" fontId="7" fillId="5" borderId="17" xfId="0" applyFont="1" applyFill="1" applyBorder="1" applyAlignment="1" applyProtection="1">
      <alignment horizontal="centerContinuous"/>
    </xf>
    <xf numFmtId="0" fontId="0" fillId="0" borderId="323" xfId="0" applyBorder="1" applyAlignment="1"/>
    <xf numFmtId="0" fontId="0" fillId="0" borderId="324" xfId="0" applyBorder="1" applyAlignment="1"/>
    <xf numFmtId="37" fontId="7" fillId="0" borderId="241" xfId="0" applyNumberFormat="1" applyFont="1" applyBorder="1" applyAlignment="1" applyProtection="1">
      <alignment horizontal="centerContinuous"/>
    </xf>
    <xf numFmtId="0" fontId="7" fillId="0" borderId="324" xfId="0" applyFont="1" applyBorder="1" applyAlignment="1" applyProtection="1">
      <alignment horizontal="centerContinuous"/>
    </xf>
    <xf numFmtId="0" fontId="7" fillId="0" borderId="325" xfId="0" applyFont="1" applyBorder="1" applyAlignment="1" applyProtection="1">
      <alignment horizontal="center"/>
    </xf>
    <xf numFmtId="0" fontId="7" fillId="0" borderId="325" xfId="0" applyFont="1" applyBorder="1" applyProtection="1"/>
    <xf numFmtId="0" fontId="7" fillId="0" borderId="326" xfId="0" applyFont="1" applyBorder="1" applyAlignment="1" applyProtection="1">
      <alignment horizontal="center"/>
    </xf>
    <xf numFmtId="0" fontId="7" fillId="5" borderId="326" xfId="0" applyFont="1" applyFill="1" applyBorder="1" applyAlignment="1" applyProtection="1">
      <alignment horizontal="centerContinuous"/>
    </xf>
    <xf numFmtId="174" fontId="7" fillId="0" borderId="250" xfId="2" applyNumberFormat="1" applyFont="1" applyBorder="1" applyProtection="1"/>
    <xf numFmtId="5" fontId="7" fillId="0" borderId="324" xfId="0" applyNumberFormat="1" applyFont="1" applyFill="1" applyBorder="1" applyAlignment="1" applyProtection="1"/>
    <xf numFmtId="0" fontId="7" fillId="5" borderId="324" xfId="0" applyFont="1" applyFill="1" applyBorder="1" applyAlignment="1" applyProtection="1">
      <alignment horizontal="centerContinuous"/>
    </xf>
    <xf numFmtId="0" fontId="7" fillId="0" borderId="325" xfId="0" applyFont="1" applyBorder="1" applyAlignment="1" applyProtection="1">
      <alignment horizontal="centerContinuous"/>
    </xf>
    <xf numFmtId="5" fontId="7" fillId="0" borderId="324" xfId="0" applyNumberFormat="1" applyFont="1" applyBorder="1" applyProtection="1"/>
    <xf numFmtId="0" fontId="7" fillId="0" borderId="323" xfId="0" applyFont="1" applyBorder="1" applyProtection="1"/>
    <xf numFmtId="37" fontId="7" fillId="0" borderId="327" xfId="0" applyNumberFormat="1" applyFont="1" applyBorder="1" applyProtection="1"/>
    <xf numFmtId="0" fontId="7" fillId="0" borderId="323" xfId="0" applyFont="1" applyBorder="1" applyAlignment="1" applyProtection="1"/>
    <xf numFmtId="0" fontId="7" fillId="0" borderId="329" xfId="0" applyFont="1" applyBorder="1" applyProtection="1"/>
    <xf numFmtId="0" fontId="7" fillId="0" borderId="320" xfId="0" applyFont="1" applyBorder="1" applyProtection="1"/>
    <xf numFmtId="0" fontId="0" fillId="0" borderId="279" xfId="0" applyBorder="1" applyProtection="1"/>
    <xf numFmtId="0" fontId="7" fillId="4" borderId="330" xfId="0" applyFont="1" applyFill="1" applyBorder="1" applyAlignment="1" applyProtection="1">
      <alignment horizontal="center"/>
    </xf>
    <xf numFmtId="0" fontId="11" fillId="0" borderId="42" xfId="0" applyFont="1" applyBorder="1" applyAlignment="1" applyProtection="1">
      <alignment horizontal="left"/>
    </xf>
    <xf numFmtId="0" fontId="11" fillId="0" borderId="305" xfId="0" applyFont="1" applyBorder="1" applyAlignment="1" applyProtection="1">
      <alignment horizontal="left"/>
    </xf>
    <xf numFmtId="0" fontId="11" fillId="0" borderId="267" xfId="0" applyFont="1" applyBorder="1" applyAlignment="1" applyProtection="1">
      <alignment horizontal="right"/>
    </xf>
    <xf numFmtId="0" fontId="11" fillId="0" borderId="0" xfId="0" applyFont="1" applyAlignment="1" applyProtection="1">
      <alignment horizontal="left"/>
    </xf>
    <xf numFmtId="0" fontId="11" fillId="0" borderId="5" xfId="0" applyFont="1" applyBorder="1" applyAlignment="1" applyProtection="1">
      <alignment horizontal="center"/>
    </xf>
    <xf numFmtId="0" fontId="19" fillId="0" borderId="0" xfId="0" applyFont="1" applyAlignment="1" applyProtection="1">
      <alignment horizontal="left" vertical="justify" wrapText="1"/>
    </xf>
    <xf numFmtId="0" fontId="17" fillId="0" borderId="0" xfId="0" applyFont="1" applyBorder="1" applyAlignment="1">
      <alignment horizontal="left" vertical="top" wrapText="1"/>
    </xf>
    <xf numFmtId="0" fontId="0" fillId="0" borderId="0" xfId="0"/>
    <xf numFmtId="0" fontId="19" fillId="0" borderId="0" xfId="0" applyFont="1" applyAlignment="1" applyProtection="1">
      <alignment horizontal="left" vertical="justify" wrapText="1"/>
    </xf>
    <xf numFmtId="0" fontId="0" fillId="0" borderId="0" xfId="0" applyAlignment="1">
      <alignment horizontal="left" vertical="top"/>
    </xf>
    <xf numFmtId="0" fontId="90" fillId="0" borderId="0" xfId="0" applyFont="1" applyAlignment="1">
      <alignment vertical="center"/>
    </xf>
    <xf numFmtId="0" fontId="0" fillId="0" borderId="0" xfId="0" applyFill="1" applyAlignment="1">
      <alignment horizontal="left" vertical="top" wrapText="1"/>
    </xf>
    <xf numFmtId="177" fontId="11" fillId="0" borderId="16" xfId="1881" applyNumberFormat="1" applyBorder="1"/>
    <xf numFmtId="37" fontId="11" fillId="0" borderId="16" xfId="1881" applyNumberFormat="1" applyBorder="1"/>
    <xf numFmtId="0" fontId="11" fillId="0" borderId="229" xfId="0" applyFont="1" applyBorder="1"/>
    <xf numFmtId="37" fontId="11" fillId="0" borderId="5" xfId="0" applyNumberFormat="1" applyFont="1" applyBorder="1"/>
    <xf numFmtId="177" fontId="11" fillId="0" borderId="19" xfId="1882" applyNumberFormat="1" applyFont="1" applyBorder="1" applyProtection="1"/>
    <xf numFmtId="37" fontId="11" fillId="0" borderId="19" xfId="0" applyNumberFormat="1" applyFont="1" applyBorder="1"/>
    <xf numFmtId="0" fontId="11" fillId="0" borderId="19" xfId="0" applyFont="1" applyBorder="1" applyAlignment="1">
      <alignment wrapText="1"/>
    </xf>
    <xf numFmtId="14" fontId="11" fillId="0" borderId="16" xfId="0" applyNumberFormat="1" applyFont="1" applyBorder="1" applyProtection="1"/>
    <xf numFmtId="0" fontId="0" fillId="0" borderId="0" xfId="0"/>
    <xf numFmtId="39" fontId="11" fillId="0" borderId="0" xfId="0" applyNumberFormat="1" applyFont="1" applyBorder="1" applyProtection="1">
      <protection locked="0"/>
    </xf>
    <xf numFmtId="39" fontId="11" fillId="0" borderId="10" xfId="0" applyNumberFormat="1" applyFont="1" applyBorder="1" applyProtection="1">
      <protection locked="0"/>
    </xf>
    <xf numFmtId="0" fontId="11" fillId="0" borderId="94" xfId="0" applyFont="1" applyBorder="1" applyAlignment="1" applyProtection="1"/>
    <xf numFmtId="0" fontId="0" fillId="0" borderId="138" xfId="0" applyBorder="1" applyAlignment="1"/>
    <xf numFmtId="0" fontId="11" fillId="0" borderId="109" xfId="0" applyFont="1" applyBorder="1" applyAlignment="1" applyProtection="1"/>
    <xf numFmtId="0" fontId="0" fillId="0" borderId="84" xfId="0" applyBorder="1" applyAlignment="1"/>
    <xf numFmtId="0" fontId="11" fillId="0" borderId="162" xfId="0" applyFont="1" applyBorder="1" applyAlignment="1" applyProtection="1"/>
    <xf numFmtId="0" fontId="11" fillId="0" borderId="163" xfId="0" applyFont="1" applyBorder="1" applyAlignment="1" applyProtection="1"/>
    <xf numFmtId="0" fontId="11" fillId="0" borderId="44" xfId="1" applyNumberFormat="1" applyFont="1" applyBorder="1" applyAlignment="1" applyProtection="1">
      <alignment horizontal="right"/>
    </xf>
    <xf numFmtId="0" fontId="11" fillId="0" borderId="45" xfId="1" applyNumberFormat="1" applyFont="1" applyBorder="1" applyAlignment="1" applyProtection="1">
      <alignment horizontal="right"/>
    </xf>
    <xf numFmtId="177" fontId="11" fillId="0" borderId="44" xfId="1" applyNumberFormat="1" applyFont="1" applyBorder="1" applyAlignment="1" applyProtection="1">
      <alignment horizontal="right"/>
    </xf>
    <xf numFmtId="177" fontId="0" fillId="0" borderId="133" xfId="1" applyNumberFormat="1" applyFont="1" applyBorder="1" applyAlignment="1"/>
    <xf numFmtId="0" fontId="0" fillId="0" borderId="0" xfId="0"/>
    <xf numFmtId="0" fontId="11" fillId="0" borderId="0" xfId="0" applyFont="1" applyBorder="1" applyAlignment="1" applyProtection="1">
      <alignment horizontal="center"/>
    </xf>
    <xf numFmtId="177" fontId="11" fillId="0" borderId="45" xfId="1" applyNumberFormat="1" applyFont="1" applyFill="1" applyBorder="1" applyAlignment="1" applyProtection="1"/>
    <xf numFmtId="177" fontId="11" fillId="0" borderId="45" xfId="1" applyNumberFormat="1" applyFont="1" applyBorder="1" applyAlignment="1" applyProtection="1">
      <alignment horizontal="right"/>
    </xf>
    <xf numFmtId="0" fontId="11" fillId="0" borderId="177" xfId="0" applyFont="1" applyBorder="1" applyProtection="1"/>
    <xf numFmtId="0" fontId="11" fillId="0" borderId="250" xfId="0" applyFont="1" applyBorder="1" applyAlignment="1" applyProtection="1">
      <alignment horizontal="right"/>
    </xf>
    <xf numFmtId="177" fontId="11" fillId="0" borderId="331" xfId="1" applyNumberFormat="1" applyFont="1" applyFill="1" applyBorder="1" applyProtection="1"/>
    <xf numFmtId="37" fontId="11" fillId="0" borderId="331" xfId="0" applyNumberFormat="1" applyFont="1" applyBorder="1" applyProtection="1"/>
    <xf numFmtId="177" fontId="11" fillId="0" borderId="331" xfId="1" applyNumberFormat="1" applyFont="1" applyBorder="1" applyProtection="1"/>
    <xf numFmtId="0" fontId="0" fillId="0" borderId="0" xfId="0"/>
    <xf numFmtId="0" fontId="11" fillId="0" borderId="5" xfId="0" applyFont="1" applyBorder="1" applyAlignment="1">
      <alignment vertical="top" wrapText="1"/>
    </xf>
    <xf numFmtId="37" fontId="11" fillId="0" borderId="325" xfId="0" applyNumberFormat="1" applyFont="1" applyBorder="1" applyProtection="1"/>
    <xf numFmtId="37" fontId="11" fillId="0" borderId="22" xfId="1" applyNumberFormat="1" applyFont="1" applyBorder="1" applyProtection="1"/>
    <xf numFmtId="37" fontId="11" fillId="9" borderId="16" xfId="0" applyNumberFormat="1" applyFont="1" applyFill="1" applyBorder="1" applyProtection="1"/>
    <xf numFmtId="37" fontId="11" fillId="11" borderId="16" xfId="0" applyNumberFormat="1" applyFont="1" applyFill="1" applyBorder="1" applyProtection="1"/>
    <xf numFmtId="37" fontId="11" fillId="11" borderId="22" xfId="0" applyNumberFormat="1" applyFont="1" applyFill="1" applyBorder="1" applyProtection="1"/>
    <xf numFmtId="37" fontId="11" fillId="0" borderId="257" xfId="1" applyNumberFormat="1" applyFont="1" applyBorder="1" applyProtection="1"/>
    <xf numFmtId="37" fontId="11" fillId="0" borderId="257" xfId="1" applyNumberFormat="1" applyFont="1" applyBorder="1"/>
    <xf numFmtId="177" fontId="11" fillId="0" borderId="258" xfId="0" applyNumberFormat="1" applyFont="1" applyBorder="1" applyProtection="1"/>
    <xf numFmtId="177" fontId="11" fillId="0" borderId="257" xfId="0" applyNumberFormat="1" applyFont="1" applyBorder="1" applyProtection="1"/>
    <xf numFmtId="177" fontId="11" fillId="0" borderId="257" xfId="0" applyNumberFormat="1" applyFont="1" applyFill="1" applyBorder="1" applyProtection="1"/>
    <xf numFmtId="177" fontId="11" fillId="0" borderId="259" xfId="0" applyNumberFormat="1" applyFont="1" applyBorder="1" applyProtection="1"/>
    <xf numFmtId="0" fontId="0" fillId="0" borderId="0" xfId="0"/>
    <xf numFmtId="1" fontId="11" fillId="0" borderId="15" xfId="0" applyNumberFormat="1" applyFont="1" applyBorder="1" applyProtection="1"/>
    <xf numFmtId="177" fontId="11" fillId="0" borderId="282" xfId="1" applyNumberFormat="1" applyFont="1" applyBorder="1" applyAlignment="1" applyProtection="1">
      <alignment horizontal="center"/>
    </xf>
    <xf numFmtId="37" fontId="0" fillId="0" borderId="25" xfId="0" applyNumberFormat="1" applyFill="1" applyBorder="1" applyProtection="1"/>
    <xf numFmtId="0" fontId="11" fillId="0" borderId="0" xfId="0" applyFont="1" applyAlignment="1" applyProtection="1">
      <alignment horizontal="center"/>
    </xf>
    <xf numFmtId="0" fontId="12" fillId="0" borderId="0" xfId="0" applyFont="1" applyAlignment="1" applyProtection="1">
      <alignment horizontal="center"/>
    </xf>
    <xf numFmtId="177" fontId="0" fillId="0" borderId="258" xfId="1" applyNumberFormat="1" applyFont="1" applyFill="1" applyBorder="1"/>
    <xf numFmtId="37" fontId="7" fillId="0" borderId="32" xfId="0" applyNumberFormat="1" applyFont="1" applyBorder="1" applyProtection="1"/>
    <xf numFmtId="37" fontId="7" fillId="0" borderId="271" xfId="0" applyNumberFormat="1" applyFont="1" applyFill="1" applyBorder="1" applyProtection="1"/>
    <xf numFmtId="0" fontId="7" fillId="0" borderId="0" xfId="0" applyFont="1" applyFill="1" applyAlignment="1" applyProtection="1">
      <alignment horizontal="center"/>
    </xf>
    <xf numFmtId="0" fontId="12" fillId="0" borderId="4" xfId="0" applyFont="1" applyBorder="1" applyAlignment="1" applyProtection="1">
      <alignment horizontal="left"/>
    </xf>
    <xf numFmtId="0" fontId="11" fillId="0" borderId="323" xfId="0" applyFont="1" applyFill="1" applyBorder="1" applyProtection="1"/>
    <xf numFmtId="177" fontId="11" fillId="0" borderId="85" xfId="1" applyNumberFormat="1" applyFont="1" applyBorder="1" applyAlignment="1">
      <alignment vertical="center" wrapText="1"/>
    </xf>
    <xf numFmtId="5" fontId="7" fillId="0" borderId="101" xfId="0" applyNumberFormat="1" applyFont="1" applyFill="1" applyBorder="1" applyAlignment="1" applyProtection="1"/>
    <xf numFmtId="5" fontId="7" fillId="0" borderId="98" xfId="0" applyNumberFormat="1" applyFont="1" applyFill="1" applyBorder="1" applyAlignment="1" applyProtection="1"/>
    <xf numFmtId="37" fontId="7" fillId="0" borderId="127" xfId="0" applyNumberFormat="1" applyFont="1" applyFill="1" applyBorder="1" applyAlignment="1" applyProtection="1"/>
    <xf numFmtId="0" fontId="11" fillId="0" borderId="19" xfId="0" applyFont="1" applyBorder="1" applyAlignment="1">
      <alignment horizontal="center"/>
    </xf>
    <xf numFmtId="0" fontId="11" fillId="0" borderId="0" xfId="0" applyFont="1" applyAlignment="1" applyProtection="1">
      <alignment horizontal="left"/>
    </xf>
    <xf numFmtId="0" fontId="11" fillId="0" borderId="0" xfId="0" applyFont="1" applyBorder="1" applyAlignment="1" applyProtection="1">
      <alignment horizontal="center"/>
    </xf>
    <xf numFmtId="0" fontId="7" fillId="0" borderId="263" xfId="0" applyNumberFormat="1" applyFont="1" applyBorder="1" applyAlignment="1" applyProtection="1">
      <alignment horizontal="center"/>
    </xf>
    <xf numFmtId="177" fontId="11" fillId="0" borderId="282" xfId="0" applyNumberFormat="1" applyFont="1" applyBorder="1" applyProtection="1"/>
    <xf numFmtId="0" fontId="11" fillId="0" borderId="0" xfId="0" applyFont="1" applyAlignment="1" applyProtection="1">
      <alignment horizontal="left" vertical="top"/>
    </xf>
    <xf numFmtId="177" fontId="11" fillId="0" borderId="25" xfId="1" applyNumberFormat="1" applyFont="1" applyFill="1" applyBorder="1" applyProtection="1"/>
    <xf numFmtId="41" fontId="11" fillId="0" borderId="15" xfId="0" applyNumberFormat="1" applyFont="1" applyBorder="1"/>
    <xf numFmtId="177" fontId="11" fillId="0" borderId="96" xfId="1" applyNumberFormat="1" applyFont="1" applyFill="1" applyBorder="1" applyProtection="1"/>
    <xf numFmtId="0" fontId="11" fillId="0" borderId="323" xfId="0" applyFont="1" applyBorder="1" applyAlignment="1" applyProtection="1">
      <alignment horizontal="center"/>
    </xf>
    <xf numFmtId="177" fontId="11" fillId="0" borderId="0" xfId="1" applyNumberFormat="1" applyFont="1" applyBorder="1" applyAlignment="1">
      <alignment vertical="center" wrapText="1"/>
    </xf>
    <xf numFmtId="37" fontId="0" fillId="0" borderId="19" xfId="1" applyNumberFormat="1" applyFont="1" applyBorder="1" applyProtection="1"/>
    <xf numFmtId="37" fontId="7" fillId="4" borderId="4" xfId="0" applyNumberFormat="1" applyFont="1" applyFill="1" applyBorder="1" applyAlignment="1" applyProtection="1">
      <alignment horizontal="left"/>
    </xf>
    <xf numFmtId="37" fontId="0" fillId="0" borderId="19" xfId="0" applyNumberFormat="1" applyBorder="1" applyAlignment="1" applyProtection="1">
      <alignment horizontal="right"/>
    </xf>
    <xf numFmtId="37" fontId="7" fillId="4" borderId="16" xfId="1" applyNumberFormat="1" applyFont="1" applyFill="1" applyBorder="1" applyProtection="1"/>
    <xf numFmtId="37" fontId="0" fillId="0" borderId="19" xfId="1" applyNumberFormat="1" applyFont="1" applyFill="1" applyBorder="1" applyProtection="1"/>
    <xf numFmtId="37" fontId="7" fillId="0" borderId="16" xfId="1" applyNumberFormat="1" applyFont="1" applyFill="1" applyBorder="1" applyProtection="1"/>
    <xf numFmtId="37" fontId="7" fillId="0" borderId="4" xfId="0" applyNumberFormat="1" applyFont="1" applyFill="1" applyBorder="1" applyAlignment="1" applyProtection="1">
      <alignment horizontal="left"/>
    </xf>
    <xf numFmtId="37" fontId="0" fillId="0" borderId="19" xfId="0" applyNumberFormat="1" applyFill="1" applyBorder="1" applyAlignment="1" applyProtection="1">
      <alignment horizontal="right"/>
    </xf>
    <xf numFmtId="37" fontId="7" fillId="4" borderId="4" xfId="0" applyNumberFormat="1" applyFont="1" applyFill="1" applyBorder="1" applyAlignment="1" applyProtection="1">
      <alignment horizontal="right"/>
    </xf>
    <xf numFmtId="37" fontId="7" fillId="4" borderId="4" xfId="0" applyNumberFormat="1" applyFont="1" applyFill="1" applyBorder="1" applyProtection="1"/>
    <xf numFmtId="37" fontId="7" fillId="4" borderId="19" xfId="1" applyNumberFormat="1" applyFont="1" applyFill="1" applyBorder="1" applyProtection="1"/>
    <xf numFmtId="5" fontId="7" fillId="11" borderId="54" xfId="0" applyNumberFormat="1" applyFont="1" applyFill="1" applyBorder="1" applyProtection="1"/>
    <xf numFmtId="5" fontId="7" fillId="11" borderId="48" xfId="0" applyNumberFormat="1" applyFont="1" applyFill="1" applyBorder="1" applyProtection="1"/>
    <xf numFmtId="5" fontId="7" fillId="4" borderId="48" xfId="1" applyNumberFormat="1" applyFont="1" applyFill="1" applyBorder="1" applyProtection="1"/>
    <xf numFmtId="177" fontId="11" fillId="0" borderId="15" xfId="1" applyNumberFormat="1" applyFont="1" applyFill="1" applyBorder="1" applyAlignment="1">
      <alignment horizontal="center"/>
    </xf>
    <xf numFmtId="177" fontId="11" fillId="0" borderId="19" xfId="1" applyNumberFormat="1" applyFont="1" applyBorder="1" applyAlignment="1">
      <alignment horizontal="center"/>
    </xf>
    <xf numFmtId="5" fontId="7" fillId="6" borderId="250" xfId="0" applyNumberFormat="1" applyFont="1" applyFill="1" applyBorder="1" applyProtection="1"/>
    <xf numFmtId="5" fontId="7" fillId="8" borderId="250" xfId="0" applyNumberFormat="1" applyFont="1" applyFill="1" applyBorder="1" applyProtection="1"/>
    <xf numFmtId="5" fontId="7" fillId="0" borderId="250" xfId="1" applyNumberFormat="1" applyFont="1" applyBorder="1" applyProtection="1"/>
    <xf numFmtId="5" fontId="7" fillId="0" borderId="287" xfId="1" applyNumberFormat="1" applyFont="1" applyBorder="1" applyProtection="1"/>
    <xf numFmtId="5" fontId="11" fillId="9" borderId="44" xfId="0" applyNumberFormat="1" applyFont="1" applyFill="1" applyBorder="1" applyProtection="1"/>
    <xf numFmtId="5" fontId="11" fillId="0" borderId="6" xfId="0" applyNumberFormat="1" applyFont="1" applyBorder="1"/>
    <xf numFmtId="37" fontId="11" fillId="9" borderId="46" xfId="0" applyNumberFormat="1" applyFont="1" applyFill="1" applyBorder="1" applyProtection="1"/>
    <xf numFmtId="37" fontId="11" fillId="9" borderId="53" xfId="0" applyNumberFormat="1" applyFont="1" applyFill="1" applyBorder="1" applyProtection="1"/>
    <xf numFmtId="37" fontId="11" fillId="0" borderId="16" xfId="1" applyNumberFormat="1" applyFont="1" applyBorder="1" applyProtection="1"/>
    <xf numFmtId="37" fontId="11" fillId="0" borderId="19" xfId="0" applyNumberFormat="1" applyFont="1" applyBorder="1" applyAlignment="1" applyProtection="1">
      <alignment horizontal="right"/>
      <protection locked="0"/>
    </xf>
    <xf numFmtId="5" fontId="11" fillId="9" borderId="54" xfId="0" applyNumberFormat="1" applyFont="1" applyFill="1" applyBorder="1" applyProtection="1"/>
    <xf numFmtId="37" fontId="7" fillId="0" borderId="31" xfId="0" applyNumberFormat="1" applyFont="1" applyBorder="1" applyProtection="1"/>
    <xf numFmtId="5" fontId="7" fillId="0" borderId="28" xfId="0" applyNumberFormat="1" applyFont="1" applyFill="1" applyBorder="1" applyAlignment="1" applyProtection="1"/>
    <xf numFmtId="5" fontId="7" fillId="0" borderId="17" xfId="0" applyNumberFormat="1" applyFont="1" applyFill="1" applyBorder="1" applyAlignment="1" applyProtection="1"/>
    <xf numFmtId="37" fontId="7" fillId="0" borderId="333" xfId="0" applyNumberFormat="1" applyFont="1" applyBorder="1" applyProtection="1"/>
    <xf numFmtId="177" fontId="0" fillId="0" borderId="52" xfId="0" applyNumberFormat="1" applyFill="1" applyBorder="1" applyProtection="1"/>
    <xf numFmtId="0" fontId="11" fillId="0" borderId="0" xfId="0" applyFont="1" applyAlignment="1">
      <alignment horizontal="left" wrapText="1"/>
    </xf>
    <xf numFmtId="0" fontId="0" fillId="0" borderId="0" xfId="0"/>
    <xf numFmtId="0" fontId="11" fillId="0" borderId="334" xfId="0" applyFont="1" applyBorder="1" applyAlignment="1">
      <alignment horizontal="center"/>
    </xf>
    <xf numFmtId="0" fontId="11" fillId="0" borderId="259" xfId="0" applyFont="1" applyBorder="1" applyAlignment="1">
      <alignment horizontal="center"/>
    </xf>
    <xf numFmtId="0" fontId="11" fillId="0" borderId="138" xfId="0" applyFont="1" applyBorder="1" applyAlignment="1">
      <alignment horizontal="center"/>
    </xf>
    <xf numFmtId="0" fontId="11" fillId="0" borderId="257" xfId="0" applyFont="1" applyBorder="1" applyAlignment="1">
      <alignment horizontal="center"/>
    </xf>
    <xf numFmtId="0" fontId="11" fillId="0" borderId="86" xfId="0" applyFont="1" applyBorder="1"/>
    <xf numFmtId="0" fontId="11" fillId="0" borderId="335" xfId="0" applyFont="1" applyBorder="1"/>
    <xf numFmtId="177" fontId="11" fillId="0" borderId="138" xfId="2077" applyNumberFormat="1" applyFont="1" applyFill="1" applyBorder="1" applyProtection="1"/>
    <xf numFmtId="177" fontId="11" fillId="0" borderId="257" xfId="2077" applyNumberFormat="1" applyFont="1" applyFill="1" applyBorder="1" applyProtection="1"/>
    <xf numFmtId="0" fontId="0" fillId="0" borderId="336" xfId="0" applyBorder="1"/>
    <xf numFmtId="0" fontId="11" fillId="0" borderId="318" xfId="0" applyFont="1" applyBorder="1"/>
    <xf numFmtId="177" fontId="11" fillId="0" borderId="25" xfId="1" applyNumberFormat="1" applyFont="1" applyFill="1" applyBorder="1" applyProtection="1">
      <protection locked="0"/>
    </xf>
    <xf numFmtId="177" fontId="11" fillId="0" borderId="25" xfId="1" applyNumberFormat="1" applyFont="1" applyBorder="1" applyProtection="1">
      <protection locked="0"/>
    </xf>
    <xf numFmtId="177" fontId="11" fillId="0" borderId="0" xfId="1" applyNumberFormat="1" applyFont="1" applyBorder="1" applyProtection="1">
      <protection locked="0"/>
    </xf>
    <xf numFmtId="0" fontId="11" fillId="0" borderId="1" xfId="0" applyFont="1" applyBorder="1" applyAlignment="1" applyProtection="1">
      <alignment horizontal="right"/>
    </xf>
    <xf numFmtId="0" fontId="11" fillId="0" borderId="19" xfId="0" applyFont="1" applyBorder="1" applyAlignment="1" applyProtection="1">
      <alignment horizontal="center"/>
    </xf>
    <xf numFmtId="0" fontId="11" fillId="0" borderId="4" xfId="0" applyFont="1" applyBorder="1" applyAlignment="1" applyProtection="1">
      <alignment horizontal="left"/>
    </xf>
    <xf numFmtId="0" fontId="11" fillId="0" borderId="234" xfId="0" applyFont="1" applyBorder="1" applyAlignment="1" applyProtection="1">
      <alignment horizontal="center"/>
    </xf>
    <xf numFmtId="0" fontId="11" fillId="0" borderId="19" xfId="0" applyFont="1" applyBorder="1" applyAlignment="1" applyProtection="1">
      <alignment horizontal="center"/>
    </xf>
    <xf numFmtId="5" fontId="7" fillId="4" borderId="16" xfId="1881" applyNumberFormat="1" applyFont="1" applyFill="1" applyBorder="1" applyProtection="1"/>
    <xf numFmtId="5" fontId="7" fillId="2" borderId="22" xfId="0" applyNumberFormat="1" applyFont="1" applyFill="1" applyBorder="1" applyProtection="1"/>
    <xf numFmtId="177" fontId="11" fillId="0" borderId="339" xfId="1" applyNumberFormat="1" applyFont="1" applyBorder="1" applyProtection="1"/>
    <xf numFmtId="0" fontId="0" fillId="0" borderId="229" xfId="0" applyBorder="1"/>
    <xf numFmtId="183" fontId="11" fillId="0" borderId="19" xfId="2" applyNumberFormat="1" applyFont="1" applyFill="1" applyBorder="1" applyProtection="1"/>
    <xf numFmtId="183" fontId="11" fillId="0" borderId="239" xfId="2" applyNumberFormat="1" applyFont="1" applyFill="1" applyBorder="1" applyProtection="1"/>
    <xf numFmtId="183" fontId="11" fillId="0" borderId="297" xfId="2" applyNumberFormat="1" applyFont="1" applyFill="1" applyBorder="1" applyProtection="1"/>
    <xf numFmtId="183" fontId="11" fillId="0" borderId="297" xfId="2" applyNumberFormat="1" applyFont="1" applyBorder="1" applyProtection="1"/>
    <xf numFmtId="183" fontId="11" fillId="0" borderId="287" xfId="2" applyNumberFormat="1" applyFont="1" applyBorder="1" applyProtection="1"/>
    <xf numFmtId="183" fontId="11" fillId="0" borderId="302" xfId="2" applyNumberFormat="1" applyFont="1" applyFill="1" applyBorder="1" applyProtection="1"/>
    <xf numFmtId="5" fontId="11" fillId="0" borderId="234" xfId="0" applyNumberFormat="1" applyFont="1" applyFill="1" applyBorder="1" applyProtection="1">
      <protection locked="0"/>
    </xf>
    <xf numFmtId="0" fontId="11" fillId="0" borderId="282" xfId="0" applyFont="1" applyFill="1" applyBorder="1" applyProtection="1">
      <protection locked="0"/>
    </xf>
    <xf numFmtId="0" fontId="11" fillId="0" borderId="271" xfId="0" applyFont="1" applyFill="1" applyBorder="1" applyProtection="1">
      <protection locked="0"/>
    </xf>
    <xf numFmtId="5" fontId="11" fillId="0" borderId="272" xfId="0" applyNumberFormat="1" applyFont="1" applyFill="1" applyBorder="1" applyProtection="1"/>
    <xf numFmtId="0" fontId="11" fillId="0" borderId="340" xfId="0" applyFont="1" applyBorder="1" applyAlignment="1" applyProtection="1">
      <alignment horizontal="center"/>
    </xf>
    <xf numFmtId="0" fontId="11" fillId="0" borderId="341" xfId="0" applyFont="1" applyBorder="1" applyAlignment="1" applyProtection="1">
      <alignment horizontal="center"/>
    </xf>
    <xf numFmtId="0" fontId="0" fillId="0" borderId="234" xfId="0" applyBorder="1"/>
    <xf numFmtId="37" fontId="7" fillId="0" borderId="51" xfId="0" applyNumberFormat="1" applyFont="1" applyBorder="1" applyProtection="1"/>
    <xf numFmtId="37" fontId="7" fillId="0" borderId="243" xfId="0" applyNumberFormat="1" applyFont="1" applyBorder="1" applyProtection="1"/>
    <xf numFmtId="37" fontId="7" fillId="0" borderId="43" xfId="0" applyNumberFormat="1" applyFont="1" applyBorder="1" applyProtection="1"/>
    <xf numFmtId="183" fontId="7" fillId="0" borderId="46" xfId="2" applyNumberFormat="1" applyFont="1" applyFill="1" applyBorder="1" applyProtection="1"/>
    <xf numFmtId="37" fontId="7" fillId="12" borderId="46" xfId="0" applyNumberFormat="1" applyFont="1" applyFill="1" applyBorder="1" applyProtection="1"/>
    <xf numFmtId="37" fontId="7" fillId="0" borderId="46" xfId="0" applyNumberFormat="1" applyFont="1" applyFill="1" applyBorder="1" applyProtection="1"/>
    <xf numFmtId="37" fontId="7" fillId="0" borderId="46" xfId="0" applyNumberFormat="1" applyFont="1" applyBorder="1" applyProtection="1"/>
    <xf numFmtId="37" fontId="11" fillId="22" borderId="46" xfId="0" applyNumberFormat="1" applyFont="1" applyFill="1" applyBorder="1" applyProtection="1"/>
    <xf numFmtId="7" fontId="7" fillId="0" borderId="46" xfId="0" applyNumberFormat="1" applyFont="1" applyFill="1" applyBorder="1" applyProtection="1"/>
    <xf numFmtId="0" fontId="11" fillId="0" borderId="343" xfId="0" applyFont="1" applyBorder="1" applyAlignment="1" applyProtection="1">
      <alignment horizontal="centerContinuous"/>
    </xf>
    <xf numFmtId="0" fontId="11" fillId="0" borderId="323" xfId="0" applyFont="1" applyBorder="1" applyAlignment="1" applyProtection="1">
      <alignment horizontal="centerContinuous"/>
    </xf>
    <xf numFmtId="177" fontId="7" fillId="0" borderId="116" xfId="1" applyNumberFormat="1" applyFont="1" applyFill="1" applyBorder="1" applyProtection="1"/>
    <xf numFmtId="177" fontId="7" fillId="0" borderId="344" xfId="1" applyNumberFormat="1" applyFont="1" applyFill="1" applyBorder="1" applyProtection="1"/>
    <xf numFmtId="177" fontId="7" fillId="0" borderId="100" xfId="1" applyNumberFormat="1" applyFont="1" applyFill="1" applyBorder="1" applyProtection="1"/>
    <xf numFmtId="177" fontId="7" fillId="0" borderId="270" xfId="1" applyNumberFormat="1" applyFont="1" applyFill="1" applyBorder="1" applyProtection="1"/>
    <xf numFmtId="43" fontId="7" fillId="0" borderId="116" xfId="1" applyFont="1" applyFill="1" applyBorder="1" applyProtection="1"/>
    <xf numFmtId="43" fontId="7" fillId="0" borderId="344" xfId="1" applyFont="1" applyFill="1" applyBorder="1" applyProtection="1"/>
    <xf numFmtId="177" fontId="7" fillId="20" borderId="116" xfId="1" applyNumberFormat="1" applyFont="1" applyFill="1" applyBorder="1" applyAlignment="1" applyProtection="1">
      <alignment horizontal="centerContinuous"/>
    </xf>
    <xf numFmtId="177" fontId="7" fillId="20" borderId="344" xfId="1" applyNumberFormat="1" applyFont="1" applyFill="1" applyBorder="1" applyAlignment="1" applyProtection="1">
      <alignment horizontal="centerContinuous"/>
    </xf>
    <xf numFmtId="177" fontId="7" fillId="0" borderId="116" xfId="1" applyNumberFormat="1" applyFont="1" applyBorder="1" applyProtection="1"/>
    <xf numFmtId="177" fontId="7" fillId="0" borderId="344" xfId="1" applyNumberFormat="1" applyFont="1" applyBorder="1" applyProtection="1"/>
    <xf numFmtId="183" fontId="7" fillId="0" borderId="332" xfId="2" applyNumberFormat="1" applyFont="1" applyFill="1" applyBorder="1" applyProtection="1"/>
    <xf numFmtId="183" fontId="7" fillId="0" borderId="236" xfId="2" applyNumberFormat="1" applyFont="1" applyFill="1" applyBorder="1" applyProtection="1"/>
    <xf numFmtId="177" fontId="7" fillId="0" borderId="46" xfId="1" applyNumberFormat="1" applyFont="1" applyFill="1" applyBorder="1" applyProtection="1"/>
    <xf numFmtId="177" fontId="7" fillId="0" borderId="17" xfId="1" applyNumberFormat="1" applyFont="1" applyFill="1" applyBorder="1" applyProtection="1"/>
    <xf numFmtId="177" fontId="7" fillId="0" borderId="15" xfId="1" applyNumberFormat="1" applyFont="1" applyFill="1" applyBorder="1" applyProtection="1"/>
    <xf numFmtId="183" fontId="7" fillId="0" borderId="17" xfId="2" applyNumberFormat="1" applyFont="1" applyFill="1" applyBorder="1" applyProtection="1"/>
    <xf numFmtId="177" fontId="7" fillId="0" borderId="46" xfId="1" applyNumberFormat="1" applyFont="1" applyBorder="1" applyProtection="1"/>
    <xf numFmtId="177" fontId="7" fillId="0" borderId="282" xfId="1" applyNumberFormat="1" applyFont="1" applyBorder="1" applyProtection="1"/>
    <xf numFmtId="0" fontId="11" fillId="0" borderId="26" xfId="0" applyFont="1" applyBorder="1" applyProtection="1"/>
    <xf numFmtId="14" fontId="11" fillId="0" borderId="92" xfId="0" applyNumberFormat="1" applyFont="1" applyBorder="1" applyAlignment="1">
      <alignment horizontal="center"/>
    </xf>
    <xf numFmtId="14" fontId="11" fillId="0" borderId="96" xfId="0" applyNumberFormat="1" applyFont="1" applyBorder="1" applyAlignment="1">
      <alignment horizontal="center"/>
    </xf>
    <xf numFmtId="14" fontId="11" fillId="0" borderId="123" xfId="0" applyNumberFormat="1" applyFont="1" applyBorder="1" applyAlignment="1">
      <alignment horizontal="center"/>
    </xf>
    <xf numFmtId="0" fontId="0" fillId="0" borderId="0" xfId="0"/>
    <xf numFmtId="0" fontId="11" fillId="0" borderId="26" xfId="0" applyFont="1" applyBorder="1" applyProtection="1"/>
    <xf numFmtId="0" fontId="11" fillId="0" borderId="345" xfId="0" applyFont="1" applyBorder="1" applyAlignment="1" applyProtection="1">
      <alignment horizontal="center"/>
    </xf>
    <xf numFmtId="0" fontId="11" fillId="0" borderId="0" xfId="0" applyFont="1" applyFill="1" applyAlignment="1" applyProtection="1">
      <alignment horizontal="left"/>
    </xf>
    <xf numFmtId="37" fontId="7" fillId="0" borderId="346" xfId="0" applyNumberFormat="1" applyFont="1" applyBorder="1" applyProtection="1"/>
    <xf numFmtId="0" fontId="19" fillId="0" borderId="127" xfId="1" applyNumberFormat="1" applyFont="1" applyFill="1" applyBorder="1" applyAlignment="1">
      <alignment vertical="center"/>
    </xf>
    <xf numFmtId="0" fontId="78" fillId="0" borderId="127" xfId="0" applyFont="1" applyFill="1" applyBorder="1" applyAlignment="1">
      <alignment horizontal="left"/>
    </xf>
    <xf numFmtId="0" fontId="11" fillId="0" borderId="0" xfId="0" applyFont="1" applyAlignment="1">
      <alignment horizontal="center"/>
    </xf>
    <xf numFmtId="0" fontId="0" fillId="0" borderId="0" xfId="0" applyFill="1" applyAlignment="1">
      <alignment horizontal="left" vertical="top"/>
    </xf>
    <xf numFmtId="37" fontId="11" fillId="25" borderId="0" xfId="0" applyNumberFormat="1" applyFont="1" applyFill="1" applyProtection="1"/>
    <xf numFmtId="0" fontId="0" fillId="0" borderId="0" xfId="0"/>
    <xf numFmtId="177" fontId="0" fillId="0" borderId="153" xfId="1" applyNumberFormat="1" applyFont="1" applyFill="1" applyBorder="1"/>
    <xf numFmtId="37" fontId="7" fillId="0" borderId="347" xfId="0" applyNumberFormat="1" applyFont="1" applyFill="1" applyBorder="1" applyAlignment="1" applyProtection="1">
      <alignment horizontal="right"/>
    </xf>
    <xf numFmtId="37" fontId="7" fillId="0" borderId="153" xfId="0" applyNumberFormat="1" applyFont="1" applyFill="1" applyBorder="1" applyAlignment="1" applyProtection="1">
      <alignment horizontal="right"/>
    </xf>
    <xf numFmtId="0" fontId="7" fillId="9" borderId="244" xfId="0" applyFont="1" applyFill="1" applyBorder="1" applyAlignment="1" applyProtection="1">
      <alignment horizontal="centerContinuous"/>
    </xf>
    <xf numFmtId="0" fontId="7" fillId="9" borderId="323" xfId="0" applyFont="1" applyFill="1" applyBorder="1" applyAlignment="1" applyProtection="1">
      <alignment horizontal="centerContinuous"/>
    </xf>
    <xf numFmtId="5" fontId="7" fillId="0" borderId="127" xfId="0" applyNumberFormat="1" applyFont="1" applyFill="1" applyBorder="1" applyAlignment="1" applyProtection="1">
      <alignment horizontal="right"/>
      <protection locked="0"/>
    </xf>
    <xf numFmtId="5" fontId="7" fillId="0" borderId="127" xfId="0" applyNumberFormat="1" applyFont="1" applyFill="1" applyBorder="1" applyAlignment="1" applyProtection="1">
      <alignment horizontal="right"/>
    </xf>
    <xf numFmtId="0" fontId="7" fillId="0" borderId="348" xfId="0" applyFont="1" applyFill="1" applyBorder="1" applyProtection="1"/>
    <xf numFmtId="37" fontId="11" fillId="0" borderId="244" xfId="0" applyNumberFormat="1" applyFont="1" applyBorder="1" applyProtection="1">
      <protection locked="0"/>
    </xf>
    <xf numFmtId="177" fontId="11" fillId="0" borderId="127" xfId="1" applyNumberFormat="1" applyFont="1" applyBorder="1" applyAlignment="1">
      <alignment vertical="center" wrapText="1"/>
    </xf>
    <xf numFmtId="37" fontId="11" fillId="0" borderId="127" xfId="0" applyNumberFormat="1" applyFont="1" applyBorder="1" applyProtection="1">
      <protection locked="0"/>
    </xf>
    <xf numFmtId="0" fontId="0" fillId="0" borderId="346" xfId="0" applyBorder="1" applyProtection="1"/>
    <xf numFmtId="0" fontId="0" fillId="0" borderId="346" xfId="0" applyFill="1" applyBorder="1" applyAlignment="1" applyProtection="1">
      <alignment horizontal="left"/>
    </xf>
    <xf numFmtId="43" fontId="0" fillId="0" borderId="346" xfId="1" applyFont="1" applyBorder="1" applyAlignment="1" applyProtection="1"/>
    <xf numFmtId="0" fontId="0" fillId="0" borderId="349" xfId="0" applyBorder="1" applyAlignment="1" applyProtection="1">
      <alignment horizontal="left"/>
    </xf>
    <xf numFmtId="37" fontId="0" fillId="0" borderId="346" xfId="0" applyNumberFormat="1" applyBorder="1" applyProtection="1"/>
    <xf numFmtId="37" fontId="0" fillId="0" borderId="346" xfId="0" applyNumberFormat="1" applyBorder="1" applyAlignment="1" applyProtection="1"/>
    <xf numFmtId="0" fontId="0" fillId="0" borderId="349" xfId="0" applyBorder="1" applyProtection="1"/>
    <xf numFmtId="0" fontId="0" fillId="0" borderId="0" xfId="0"/>
    <xf numFmtId="0" fontId="11" fillId="0" borderId="0" xfId="0" applyFont="1" applyBorder="1" applyAlignment="1" applyProtection="1">
      <alignment horizontal="left"/>
    </xf>
    <xf numFmtId="0" fontId="11" fillId="0" borderId="26" xfId="0" applyFont="1" applyBorder="1" applyAlignment="1" applyProtection="1">
      <alignment horizontal="center"/>
    </xf>
    <xf numFmtId="0" fontId="11" fillId="0" borderId="26" xfId="0" applyFont="1" applyBorder="1" applyProtection="1"/>
    <xf numFmtId="0" fontId="11" fillId="0" borderId="4" xfId="0" applyFont="1" applyBorder="1" applyAlignment="1">
      <alignment horizontal="center"/>
    </xf>
    <xf numFmtId="37" fontId="11" fillId="0" borderId="350" xfId="0" applyNumberFormat="1" applyFont="1" applyFill="1" applyBorder="1" applyProtection="1"/>
    <xf numFmtId="0" fontId="11" fillId="0" borderId="53" xfId="0" applyFont="1" applyBorder="1"/>
    <xf numFmtId="0" fontId="11" fillId="0" borderId="127" xfId="0" applyFont="1" applyBorder="1" applyAlignment="1">
      <alignment horizontal="center"/>
    </xf>
    <xf numFmtId="37" fontId="11" fillId="0" borderId="127" xfId="0" applyNumberFormat="1" applyFont="1" applyFill="1" applyBorder="1" applyProtection="1">
      <protection locked="0"/>
    </xf>
    <xf numFmtId="49" fontId="11" fillId="0" borderId="15" xfId="1" applyNumberFormat="1" applyFont="1" applyBorder="1" applyAlignment="1">
      <alignment horizontal="center" vertical="center"/>
    </xf>
    <xf numFmtId="49" fontId="11" fillId="0" borderId="15" xfId="1" applyNumberFormat="1" applyFont="1" applyBorder="1" applyAlignment="1">
      <alignment horizontal="center"/>
    </xf>
    <xf numFmtId="0" fontId="11" fillId="0" borderId="31" xfId="0" applyFont="1" applyFill="1" applyBorder="1" applyAlignment="1" applyProtection="1">
      <alignment horizontal="right"/>
    </xf>
    <xf numFmtId="0" fontId="11" fillId="0" borderId="91" xfId="0" applyFont="1" applyFill="1" applyBorder="1" applyProtection="1"/>
    <xf numFmtId="177" fontId="11" fillId="0" borderId="44" xfId="1" applyNumberFormat="1" applyFont="1" applyFill="1" applyBorder="1" applyAlignment="1" applyProtection="1">
      <alignment horizontal="right"/>
    </xf>
    <xf numFmtId="0" fontId="11" fillId="0" borderId="32" xfId="0" applyFont="1" applyBorder="1" applyAlignment="1" applyProtection="1">
      <alignment horizontal="right"/>
    </xf>
    <xf numFmtId="177" fontId="11" fillId="0" borderId="21" xfId="1" applyNumberFormat="1" applyFont="1" applyBorder="1" applyAlignment="1" applyProtection="1">
      <alignment horizontal="right"/>
    </xf>
    <xf numFmtId="0" fontId="7" fillId="0" borderId="0" xfId="0" applyFont="1" applyAlignment="1" applyProtection="1">
      <alignment horizontal="left" wrapText="1"/>
    </xf>
    <xf numFmtId="177" fontId="11" fillId="0" borderId="351" xfId="1" applyNumberFormat="1" applyFont="1" applyFill="1" applyBorder="1" applyAlignment="1" applyProtection="1">
      <alignment horizontal="right"/>
      <protection locked="0"/>
    </xf>
    <xf numFmtId="177" fontId="11" fillId="0" borderId="352" xfId="1" applyNumberFormat="1" applyFont="1" applyFill="1" applyBorder="1" applyAlignment="1" applyProtection="1">
      <alignment horizontal="left"/>
      <protection locked="0"/>
    </xf>
    <xf numFmtId="177" fontId="11" fillId="0" borderId="92" xfId="1" applyNumberFormat="1" applyFont="1" applyFill="1" applyBorder="1" applyAlignment="1" applyProtection="1">
      <alignment horizontal="right"/>
      <protection locked="0"/>
    </xf>
    <xf numFmtId="177" fontId="11" fillId="0" borderId="96" xfId="1" applyNumberFormat="1" applyFont="1" applyFill="1" applyBorder="1" applyAlignment="1" applyProtection="1">
      <alignment horizontal="left"/>
      <protection locked="0"/>
    </xf>
    <xf numFmtId="177" fontId="11" fillId="0" borderId="96" xfId="1" applyNumberFormat="1" applyFont="1" applyFill="1" applyBorder="1" applyProtection="1">
      <protection locked="0"/>
    </xf>
    <xf numFmtId="177" fontId="11" fillId="0" borderId="96" xfId="1" applyNumberFormat="1" applyFont="1" applyBorder="1" applyProtection="1">
      <protection locked="0"/>
    </xf>
    <xf numFmtId="37" fontId="11" fillId="0" borderId="96" xfId="0" applyNumberFormat="1" applyFont="1" applyBorder="1" applyProtection="1">
      <protection locked="0"/>
    </xf>
    <xf numFmtId="37" fontId="11" fillId="0" borderId="123" xfId="0" applyNumberFormat="1" applyFont="1" applyBorder="1" applyProtection="1">
      <protection locked="0"/>
    </xf>
    <xf numFmtId="0" fontId="11" fillId="0" borderId="27" xfId="1" applyNumberFormat="1" applyFont="1" applyBorder="1" applyAlignment="1">
      <alignment horizontal="center"/>
    </xf>
    <xf numFmtId="0" fontId="11" fillId="0" borderId="25" xfId="1" applyNumberFormat="1" applyFont="1" applyBorder="1" applyAlignment="1">
      <alignment horizontal="center"/>
    </xf>
    <xf numFmtId="0" fontId="11" fillId="0" borderId="25" xfId="0" applyNumberFormat="1" applyFont="1" applyBorder="1" applyAlignment="1">
      <alignment horizontal="center"/>
    </xf>
    <xf numFmtId="0" fontId="7" fillId="0" borderId="353" xfId="0" applyFont="1" applyBorder="1" applyProtection="1"/>
    <xf numFmtId="177" fontId="7" fillId="0" borderId="0" xfId="0" applyNumberFormat="1" applyFont="1" applyBorder="1" applyProtection="1"/>
    <xf numFmtId="0" fontId="7" fillId="0" borderId="346" xfId="0" applyFont="1" applyBorder="1" applyAlignment="1" applyProtection="1">
      <alignment horizontal="left" wrapText="1"/>
    </xf>
    <xf numFmtId="0" fontId="0" fillId="0" borderId="0" xfId="0"/>
    <xf numFmtId="177" fontId="11" fillId="0" borderId="334" xfId="1" applyNumberFormat="1" applyFont="1" applyFill="1" applyBorder="1" applyProtection="1"/>
    <xf numFmtId="37" fontId="7" fillId="4" borderId="353" xfId="0" applyNumberFormat="1" applyFont="1" applyFill="1" applyBorder="1" applyAlignment="1" applyProtection="1">
      <alignment horizontal="right"/>
    </xf>
    <xf numFmtId="37" fontId="7" fillId="4" borderId="353" xfId="0" applyNumberFormat="1" applyFont="1" applyFill="1" applyBorder="1" applyProtection="1"/>
    <xf numFmtId="0" fontId="0" fillId="0" borderId="0" xfId="0"/>
    <xf numFmtId="0" fontId="7" fillId="0" borderId="19" xfId="0" applyFont="1" applyBorder="1" applyAlignment="1" applyProtection="1">
      <alignment horizontal="center"/>
    </xf>
    <xf numFmtId="0" fontId="11" fillId="0" borderId="0" xfId="0" applyFont="1" applyBorder="1" applyAlignment="1" applyProtection="1">
      <alignment horizontal="left"/>
    </xf>
    <xf numFmtId="164" fontId="11" fillId="0" borderId="26" xfId="0" applyNumberFormat="1" applyFont="1" applyBorder="1" applyAlignment="1" applyProtection="1">
      <alignment horizontal="center"/>
    </xf>
    <xf numFmtId="37" fontId="11" fillId="0" borderId="354" xfId="0" applyNumberFormat="1" applyFont="1" applyBorder="1"/>
    <xf numFmtId="0" fontId="11" fillId="0" borderId="355" xfId="0" applyFont="1" applyBorder="1" applyProtection="1"/>
    <xf numFmtId="0" fontId="12" fillId="0" borderId="158" xfId="0" applyFont="1" applyBorder="1" applyProtection="1"/>
    <xf numFmtId="0" fontId="11" fillId="0" borderId="157" xfId="0" applyFont="1" applyBorder="1" applyAlignment="1" applyProtection="1">
      <alignment horizontal="left"/>
    </xf>
    <xf numFmtId="0" fontId="12" fillId="0" borderId="157" xfId="0" applyFont="1" applyBorder="1" applyProtection="1"/>
    <xf numFmtId="0" fontId="11" fillId="0" borderId="157" xfId="0" applyFont="1" applyFill="1" applyBorder="1" applyAlignment="1" applyProtection="1">
      <alignment horizontal="left"/>
    </xf>
    <xf numFmtId="0" fontId="11" fillId="0" borderId="358" xfId="0" applyFont="1" applyBorder="1" applyProtection="1"/>
    <xf numFmtId="0" fontId="11" fillId="0" borderId="337" xfId="0" applyFont="1" applyFill="1" applyBorder="1" applyAlignment="1" applyProtection="1">
      <alignment horizontal="left"/>
    </xf>
    <xf numFmtId="0" fontId="0" fillId="0" borderId="337" xfId="0" applyFill="1" applyBorder="1" applyAlignment="1">
      <alignment horizontal="left" vertical="top"/>
    </xf>
    <xf numFmtId="0" fontId="11" fillId="0" borderId="337" xfId="0" applyFont="1" applyBorder="1" applyAlignment="1" applyProtection="1">
      <alignment horizontal="centerContinuous"/>
    </xf>
    <xf numFmtId="0" fontId="11" fillId="0" borderId="338" xfId="0" applyFont="1" applyBorder="1" applyAlignment="1" applyProtection="1">
      <alignment horizontal="centerContinuous"/>
    </xf>
    <xf numFmtId="0" fontId="7" fillId="0" borderId="159" xfId="0" applyFont="1" applyBorder="1" applyProtection="1"/>
    <xf numFmtId="0" fontId="7" fillId="0" borderId="357" xfId="0" applyFont="1" applyBorder="1" applyProtection="1"/>
    <xf numFmtId="0" fontId="7" fillId="0" borderId="150" xfId="0" applyFont="1" applyBorder="1" applyProtection="1"/>
    <xf numFmtId="0" fontId="7" fillId="0" borderId="88" xfId="0" applyFont="1" applyBorder="1" applyProtection="1"/>
    <xf numFmtId="0" fontId="7" fillId="0" borderId="357" xfId="0" applyFont="1" applyBorder="1" applyAlignment="1" applyProtection="1">
      <alignment horizontal="left"/>
    </xf>
    <xf numFmtId="0" fontId="7" fillId="0" borderId="152" xfId="0" applyFont="1" applyBorder="1" applyProtection="1"/>
    <xf numFmtId="0" fontId="7" fillId="0" borderId="138" xfId="0" applyFont="1" applyBorder="1" applyProtection="1"/>
    <xf numFmtId="0" fontId="7" fillId="0" borderId="155" xfId="0" applyFont="1" applyBorder="1" applyProtection="1"/>
    <xf numFmtId="49" fontId="11" fillId="0" borderId="116" xfId="0" applyNumberFormat="1" applyFont="1" applyBorder="1" applyAlignment="1" applyProtection="1">
      <alignment horizontal="center"/>
    </xf>
    <xf numFmtId="0" fontId="7" fillId="0" borderId="155" xfId="0" applyFont="1" applyBorder="1" applyAlignment="1" applyProtection="1">
      <alignment horizontal="centerContinuous"/>
    </xf>
    <xf numFmtId="0" fontId="7" fillId="0" borderId="133" xfId="0" applyFont="1" applyBorder="1" applyAlignment="1" applyProtection="1">
      <alignment horizontal="centerContinuous"/>
    </xf>
    <xf numFmtId="0" fontId="20" fillId="0" borderId="94" xfId="0" applyFont="1" applyBorder="1" applyAlignment="1" applyProtection="1">
      <alignment horizontal="centerContinuous"/>
    </xf>
    <xf numFmtId="0" fontId="7" fillId="0" borderId="138" xfId="0" applyFont="1" applyBorder="1" applyAlignment="1" applyProtection="1">
      <alignment horizontal="centerContinuous"/>
    </xf>
    <xf numFmtId="0" fontId="11" fillId="0" borderId="94" xfId="0" applyFont="1" applyBorder="1" applyProtection="1"/>
    <xf numFmtId="0" fontId="11" fillId="0" borderId="138" xfId="0" applyFont="1" applyBorder="1" applyAlignment="1" applyProtection="1">
      <alignment horizontal="centerContinuous"/>
    </xf>
    <xf numFmtId="0" fontId="7" fillId="0" borderId="347" xfId="0" applyFont="1" applyBorder="1" applyProtection="1"/>
    <xf numFmtId="0" fontId="7" fillId="0" borderId="85" xfId="0" applyFont="1" applyBorder="1" applyProtection="1"/>
    <xf numFmtId="0" fontId="7" fillId="0" borderId="85" xfId="0" applyFont="1" applyBorder="1" applyAlignment="1" applyProtection="1">
      <alignment horizontal="centerContinuous"/>
    </xf>
    <xf numFmtId="37" fontId="7" fillId="0" borderId="85" xfId="0" applyNumberFormat="1" applyFont="1" applyBorder="1" applyProtection="1"/>
    <xf numFmtId="37" fontId="7" fillId="0" borderId="86" xfId="0" applyNumberFormat="1" applyFont="1" applyBorder="1" applyProtection="1"/>
    <xf numFmtId="0" fontId="11" fillId="0" borderId="0" xfId="0" applyFont="1" applyAlignment="1" applyProtection="1">
      <alignment horizontal="center"/>
    </xf>
    <xf numFmtId="0" fontId="11" fillId="0" borderId="0" xfId="0" applyFont="1" applyBorder="1" applyAlignment="1" applyProtection="1">
      <alignment horizontal="left"/>
    </xf>
    <xf numFmtId="0" fontId="11" fillId="0" borderId="177" xfId="0" applyFont="1" applyBorder="1" applyAlignment="1" applyProtection="1">
      <alignment horizontal="center"/>
    </xf>
    <xf numFmtId="0" fontId="11" fillId="0" borderId="0" xfId="0" applyFont="1" applyBorder="1" applyAlignment="1" applyProtection="1">
      <alignment horizontal="center"/>
    </xf>
    <xf numFmtId="0" fontId="11" fillId="0" borderId="25" xfId="0" applyFont="1" applyBorder="1" applyAlignment="1" applyProtection="1">
      <alignment horizontal="center"/>
    </xf>
    <xf numFmtId="0" fontId="11" fillId="0" borderId="26" xfId="0" applyFont="1" applyBorder="1" applyAlignment="1" applyProtection="1">
      <alignment horizontal="center"/>
    </xf>
    <xf numFmtId="0" fontId="11" fillId="0" borderId="26" xfId="0" applyFont="1" applyBorder="1" applyProtection="1"/>
    <xf numFmtId="0" fontId="11" fillId="0" borderId="0" xfId="0" applyFont="1" applyBorder="1" applyAlignment="1" applyProtection="1"/>
    <xf numFmtId="0" fontId="11" fillId="0" borderId="353" xfId="1881" applyBorder="1" applyProtection="1"/>
    <xf numFmtId="0" fontId="11" fillId="0" borderId="0" xfId="1881" applyBorder="1" applyProtection="1"/>
    <xf numFmtId="0" fontId="11" fillId="0" borderId="346" xfId="1881" applyBorder="1" applyProtection="1"/>
    <xf numFmtId="0" fontId="11" fillId="0" borderId="346" xfId="0" applyFont="1" applyBorder="1" applyProtection="1"/>
    <xf numFmtId="0" fontId="7" fillId="0" borderId="356" xfId="0" applyFont="1" applyBorder="1" applyProtection="1"/>
    <xf numFmtId="37" fontId="7" fillId="0" borderId="348" xfId="0" applyNumberFormat="1" applyFont="1" applyBorder="1" applyProtection="1"/>
    <xf numFmtId="177" fontId="11" fillId="0" borderId="107" xfId="1" applyNumberFormat="1" applyFont="1" applyBorder="1" applyProtection="1"/>
    <xf numFmtId="0" fontId="0" fillId="0" borderId="259" xfId="0" applyBorder="1"/>
    <xf numFmtId="0" fontId="11" fillId="0" borderId="356" xfId="0" applyFont="1" applyBorder="1" applyProtection="1"/>
    <xf numFmtId="0" fontId="7" fillId="0" borderId="346" xfId="0" applyFont="1" applyBorder="1" applyProtection="1"/>
    <xf numFmtId="0" fontId="11" fillId="0" borderId="350" xfId="0" applyFont="1" applyBorder="1" applyAlignment="1" applyProtection="1">
      <alignment horizontal="center"/>
    </xf>
    <xf numFmtId="0" fontId="11" fillId="0" borderId="356" xfId="0" applyFont="1" applyBorder="1"/>
    <xf numFmtId="0" fontId="11" fillId="0" borderId="348" xfId="0" applyFont="1" applyBorder="1" applyProtection="1"/>
    <xf numFmtId="0" fontId="11" fillId="0" borderId="348" xfId="0" applyFont="1" applyBorder="1" applyAlignment="1" applyProtection="1">
      <alignment horizontal="centerContinuous"/>
    </xf>
    <xf numFmtId="0" fontId="11" fillId="0" borderId="245" xfId="0" applyFont="1" applyBorder="1" applyAlignment="1" applyProtection="1">
      <alignment horizontal="centerContinuous"/>
    </xf>
    <xf numFmtId="0" fontId="11" fillId="0" borderId="237" xfId="0" applyFont="1" applyBorder="1" applyAlignment="1" applyProtection="1">
      <alignment horizontal="centerContinuous"/>
    </xf>
    <xf numFmtId="0" fontId="0" fillId="0" borderId="230" xfId="0" applyBorder="1"/>
    <xf numFmtId="0" fontId="0" fillId="0" borderId="281" xfId="0" applyBorder="1"/>
    <xf numFmtId="0" fontId="0" fillId="0" borderId="231" xfId="0" applyBorder="1"/>
    <xf numFmtId="0" fontId="0" fillId="0" borderId="356" xfId="0" applyBorder="1"/>
    <xf numFmtId="0" fontId="0" fillId="0" borderId="348" xfId="0" applyBorder="1"/>
    <xf numFmtId="0" fontId="0" fillId="0" borderId="245" xfId="0" applyBorder="1"/>
    <xf numFmtId="0" fontId="0" fillId="0" borderId="337" xfId="0" applyBorder="1"/>
    <xf numFmtId="0" fontId="0" fillId="0" borderId="237" xfId="0" applyBorder="1"/>
    <xf numFmtId="0" fontId="0" fillId="0" borderId="356" xfId="0" applyBorder="1" applyAlignment="1" applyProtection="1">
      <alignment horizontal="centerContinuous"/>
    </xf>
    <xf numFmtId="0" fontId="0" fillId="0" borderId="348" xfId="0" applyBorder="1" applyAlignment="1" applyProtection="1">
      <alignment horizontal="centerContinuous"/>
    </xf>
    <xf numFmtId="0" fontId="0" fillId="0" borderId="321" xfId="0" applyBorder="1" applyAlignment="1" applyProtection="1">
      <alignment horizontal="centerContinuous"/>
    </xf>
    <xf numFmtId="0" fontId="0" fillId="0" borderId="359" xfId="0" applyBorder="1" applyAlignment="1" applyProtection="1">
      <alignment horizontal="center"/>
    </xf>
    <xf numFmtId="0" fontId="0" fillId="0" borderId="346" xfId="0" applyBorder="1" applyAlignment="1" applyProtection="1">
      <alignment horizontal="center"/>
    </xf>
    <xf numFmtId="0" fontId="0" fillId="0" borderId="360" xfId="0" applyBorder="1" applyAlignment="1" applyProtection="1">
      <alignment horizontal="center"/>
    </xf>
    <xf numFmtId="0" fontId="0" fillId="0" borderId="348" xfId="0" applyBorder="1" applyAlignment="1" applyProtection="1">
      <alignment horizontal="center"/>
    </xf>
    <xf numFmtId="0" fontId="0" fillId="0" borderId="346" xfId="0" applyBorder="1" applyAlignment="1" applyProtection="1">
      <alignment horizontal="centerContinuous"/>
    </xf>
    <xf numFmtId="0" fontId="0" fillId="0" borderId="360" xfId="0" applyBorder="1" applyProtection="1"/>
    <xf numFmtId="0" fontId="0" fillId="0" borderId="361" xfId="0" applyBorder="1" applyProtection="1"/>
    <xf numFmtId="0" fontId="0" fillId="0" borderId="362" xfId="0" applyBorder="1" applyAlignment="1" applyProtection="1">
      <alignment horizontal="center"/>
    </xf>
    <xf numFmtId="0" fontId="0" fillId="0" borderId="360" xfId="0" applyBorder="1" applyAlignment="1" applyProtection="1">
      <alignment horizontal="right"/>
    </xf>
    <xf numFmtId="39" fontId="0" fillId="0" borderId="348" xfId="0" applyNumberFormat="1" applyBorder="1" applyProtection="1"/>
    <xf numFmtId="0" fontId="0" fillId="0" borderId="363" xfId="0" applyBorder="1" applyProtection="1"/>
    <xf numFmtId="0" fontId="0" fillId="0" borderId="342" xfId="0" applyBorder="1" applyProtection="1"/>
    <xf numFmtId="0" fontId="0" fillId="0" borderId="364" xfId="0" applyBorder="1" applyProtection="1"/>
    <xf numFmtId="39" fontId="0" fillId="0" borderId="237" xfId="0" applyNumberFormat="1" applyBorder="1" applyProtection="1"/>
    <xf numFmtId="0" fontId="0" fillId="0" borderId="342" xfId="0" applyBorder="1"/>
    <xf numFmtId="0" fontId="0" fillId="0" borderId="362" xfId="0" applyBorder="1" applyProtection="1"/>
    <xf numFmtId="0" fontId="0" fillId="0" borderId="362" xfId="0" applyBorder="1" applyAlignment="1" applyProtection="1">
      <alignment horizontal="centerContinuous"/>
    </xf>
    <xf numFmtId="0" fontId="0" fillId="0" borderId="348" xfId="0" applyBorder="1" applyProtection="1"/>
    <xf numFmtId="0" fontId="24" fillId="0" borderId="0" xfId="0" applyFont="1" applyBorder="1" applyAlignment="1" applyProtection="1">
      <alignment horizontal="centerContinuous"/>
    </xf>
    <xf numFmtId="0" fontId="0" fillId="0" borderId="348" xfId="0" applyBorder="1" applyAlignment="1" applyProtection="1">
      <alignment horizontal="left"/>
    </xf>
    <xf numFmtId="0" fontId="0" fillId="0" borderId="348" xfId="0" applyFill="1" applyBorder="1" applyAlignment="1" applyProtection="1">
      <alignment horizontal="left"/>
    </xf>
    <xf numFmtId="177" fontId="0" fillId="0" borderId="281" xfId="1" applyNumberFormat="1" applyFont="1" applyBorder="1"/>
    <xf numFmtId="177" fontId="0" fillId="0" borderId="0" xfId="1" applyNumberFormat="1" applyFont="1" applyBorder="1"/>
    <xf numFmtId="177" fontId="0" fillId="0" borderId="342" xfId="1" applyNumberFormat="1" applyFont="1" applyBorder="1"/>
    <xf numFmtId="177" fontId="0" fillId="0" borderId="231" xfId="1" applyNumberFormat="1" applyFont="1" applyBorder="1"/>
    <xf numFmtId="177" fontId="0" fillId="0" borderId="348" xfId="1" applyNumberFormat="1" applyFont="1" applyBorder="1"/>
    <xf numFmtId="177" fontId="0" fillId="0" borderId="237" xfId="1" applyNumberFormat="1" applyFont="1" applyBorder="1"/>
    <xf numFmtId="0" fontId="11" fillId="0" borderId="348" xfId="0" applyFont="1" applyBorder="1"/>
    <xf numFmtId="0" fontId="11" fillId="0" borderId="342" xfId="0" applyFont="1" applyBorder="1"/>
    <xf numFmtId="0" fontId="11" fillId="0" borderId="360" xfId="1881" applyBorder="1" applyAlignment="1" applyProtection="1">
      <alignment horizontal="center"/>
    </xf>
    <xf numFmtId="0" fontId="11" fillId="0" borderId="307" xfId="1881" applyBorder="1" applyAlignment="1" applyProtection="1">
      <alignment horizontal="centerContinuous"/>
    </xf>
    <xf numFmtId="0" fontId="11" fillId="0" borderId="361" xfId="1881" applyBorder="1" applyAlignment="1" applyProtection="1">
      <alignment horizontal="center"/>
    </xf>
    <xf numFmtId="0" fontId="11" fillId="0" borderId="368" xfId="1881" applyBorder="1" applyAlignment="1" applyProtection="1">
      <alignment horizontal="centerContinuous"/>
    </xf>
    <xf numFmtId="0" fontId="11" fillId="0" borderId="360" xfId="1881" applyBorder="1" applyAlignment="1" applyProtection="1">
      <alignment horizontal="right"/>
    </xf>
    <xf numFmtId="0" fontId="11" fillId="0" borderId="307" xfId="1881" applyBorder="1" applyAlignment="1" applyProtection="1">
      <alignment horizontal="right"/>
    </xf>
    <xf numFmtId="0" fontId="11" fillId="0" borderId="360" xfId="1881" applyBorder="1" applyProtection="1"/>
    <xf numFmtId="0" fontId="11" fillId="0" borderId="307" xfId="1881" applyBorder="1" applyProtection="1"/>
    <xf numFmtId="0" fontId="11" fillId="0" borderId="361" xfId="1881" applyBorder="1" applyProtection="1"/>
    <xf numFmtId="0" fontId="11" fillId="0" borderId="369" xfId="1881" applyBorder="1" applyProtection="1"/>
    <xf numFmtId="0" fontId="11" fillId="0" borderId="356" xfId="1881" applyFont="1" applyFill="1" applyBorder="1" applyProtection="1"/>
    <xf numFmtId="0" fontId="11" fillId="0" borderId="348" xfId="1881" applyFont="1" applyFill="1" applyBorder="1" applyProtection="1"/>
    <xf numFmtId="0" fontId="11" fillId="0" borderId="356" xfId="1881" applyBorder="1" applyAlignment="1" applyProtection="1">
      <alignment horizontal="centerContinuous"/>
    </xf>
    <xf numFmtId="0" fontId="11" fillId="0" borderId="0" xfId="1881" applyBorder="1" applyAlignment="1" applyProtection="1">
      <alignment horizontal="centerContinuous"/>
    </xf>
    <xf numFmtId="0" fontId="11" fillId="0" borderId="348" xfId="1881" applyBorder="1" applyAlignment="1" applyProtection="1">
      <alignment horizontal="centerContinuous"/>
    </xf>
    <xf numFmtId="0" fontId="11" fillId="0" borderId="356" xfId="1881" applyBorder="1"/>
    <xf numFmtId="0" fontId="11" fillId="0" borderId="348" xfId="1881" applyBorder="1"/>
    <xf numFmtId="0" fontId="11" fillId="0" borderId="245" xfId="1881" applyBorder="1"/>
    <xf numFmtId="0" fontId="11" fillId="0" borderId="342" xfId="1881" applyBorder="1"/>
    <xf numFmtId="0" fontId="11" fillId="0" borderId="237" xfId="1881" applyBorder="1"/>
    <xf numFmtId="0" fontId="48" fillId="0" borderId="0" xfId="0" applyFont="1" applyFill="1" applyBorder="1" applyProtection="1"/>
    <xf numFmtId="0" fontId="0" fillId="0" borderId="0" xfId="0" applyFill="1" applyBorder="1" applyProtection="1"/>
    <xf numFmtId="0" fontId="96" fillId="0" borderId="348" xfId="0" applyFont="1" applyBorder="1"/>
    <xf numFmtId="0" fontId="0" fillId="0" borderId="0" xfId="0" applyFill="1" applyBorder="1" applyAlignment="1" applyProtection="1">
      <alignment horizontal="center"/>
    </xf>
    <xf numFmtId="177" fontId="96" fillId="0" borderId="348" xfId="1" applyNumberFormat="1" applyFont="1" applyBorder="1"/>
    <xf numFmtId="43" fontId="96" fillId="0" borderId="348" xfId="1" applyFont="1" applyBorder="1"/>
    <xf numFmtId="0" fontId="0" fillId="0" borderId="372" xfId="0" applyBorder="1" applyAlignment="1" applyProtection="1">
      <alignment horizontal="center"/>
    </xf>
    <xf numFmtId="0" fontId="96" fillId="0" borderId="237" xfId="0" applyFont="1" applyBorder="1"/>
    <xf numFmtId="37" fontId="0" fillId="0" borderId="0" xfId="0" applyNumberFormat="1" applyBorder="1"/>
    <xf numFmtId="9" fontId="0" fillId="0" borderId="0" xfId="1880" applyFont="1" applyBorder="1"/>
    <xf numFmtId="0" fontId="11" fillId="0" borderId="230" xfId="1881" applyBorder="1"/>
    <xf numFmtId="0" fontId="11" fillId="0" borderId="281" xfId="1881" applyBorder="1"/>
    <xf numFmtId="0" fontId="11" fillId="0" borderId="231" xfId="1881" applyBorder="1"/>
    <xf numFmtId="0" fontId="11" fillId="0" borderId="370" xfId="0" applyFont="1" applyBorder="1" applyAlignment="1" applyProtection="1">
      <alignment horizontal="center"/>
    </xf>
    <xf numFmtId="0" fontId="11" fillId="0" borderId="373" xfId="0" applyFont="1" applyBorder="1" applyProtection="1"/>
    <xf numFmtId="0" fontId="11" fillId="0" borderId="374" xfId="0" applyFont="1" applyBorder="1" applyAlignment="1" applyProtection="1">
      <alignment horizontal="center"/>
    </xf>
    <xf numFmtId="0" fontId="11" fillId="0" borderId="375" xfId="0" applyFont="1" applyBorder="1" applyProtection="1"/>
    <xf numFmtId="0" fontId="11" fillId="0" borderId="372" xfId="0" applyFont="1" applyBorder="1" applyAlignment="1" applyProtection="1">
      <alignment horizontal="center"/>
    </xf>
    <xf numFmtId="0" fontId="11" fillId="0" borderId="356" xfId="0" applyFont="1" applyBorder="1" applyAlignment="1" applyProtection="1">
      <alignment horizontal="centerContinuous"/>
    </xf>
    <xf numFmtId="0" fontId="16" fillId="0" borderId="0" xfId="0" applyFont="1" applyBorder="1" applyProtection="1"/>
    <xf numFmtId="0" fontId="47" fillId="0" borderId="348" xfId="0" applyFont="1" applyBorder="1" applyProtection="1"/>
    <xf numFmtId="0" fontId="11" fillId="0" borderId="276" xfId="0" applyFont="1" applyBorder="1" applyProtection="1"/>
    <xf numFmtId="0" fontId="11" fillId="0" borderId="376" xfId="0" applyFont="1" applyBorder="1" applyProtection="1"/>
    <xf numFmtId="0" fontId="11" fillId="0" borderId="307" xfId="0" applyFont="1" applyBorder="1" applyProtection="1"/>
    <xf numFmtId="0" fontId="11" fillId="0" borderId="306" xfId="0" applyFont="1" applyBorder="1" applyAlignment="1" applyProtection="1">
      <alignment horizontal="centerContinuous"/>
    </xf>
    <xf numFmtId="0" fontId="11" fillId="0" borderId="307" xfId="0" applyFont="1" applyBorder="1" applyAlignment="1" applyProtection="1">
      <alignment horizontal="centerContinuous"/>
    </xf>
    <xf numFmtId="0" fontId="11" fillId="0" borderId="375" xfId="0" applyFont="1" applyBorder="1" applyAlignment="1" applyProtection="1">
      <alignment horizontal="centerContinuous"/>
    </xf>
    <xf numFmtId="0" fontId="11" fillId="0" borderId="364" xfId="0" applyFont="1" applyBorder="1" applyProtection="1"/>
    <xf numFmtId="0" fontId="11" fillId="0" borderId="308" xfId="0" applyFont="1" applyBorder="1" applyProtection="1"/>
    <xf numFmtId="0" fontId="11" fillId="10" borderId="237" xfId="0" applyFont="1" applyFill="1" applyBorder="1" applyProtection="1"/>
    <xf numFmtId="0" fontId="11" fillId="0" borderId="348" xfId="0" applyFont="1" applyBorder="1" applyAlignment="1" applyProtection="1">
      <alignment horizontal="center"/>
    </xf>
    <xf numFmtId="0" fontId="0" fillId="0" borderId="350" xfId="0" applyBorder="1" applyProtection="1"/>
    <xf numFmtId="0" fontId="7" fillId="0" borderId="348" xfId="0" applyFont="1" applyBorder="1" applyProtection="1"/>
    <xf numFmtId="0" fontId="7" fillId="0" borderId="342" xfId="0" applyFont="1" applyBorder="1" applyProtection="1"/>
    <xf numFmtId="0" fontId="16" fillId="0" borderId="0" xfId="0" applyFont="1" applyFill="1" applyBorder="1" applyProtection="1"/>
    <xf numFmtId="0" fontId="16" fillId="0" borderId="0" xfId="0" applyFont="1" applyBorder="1" applyAlignment="1" applyProtection="1">
      <alignment horizontal="right"/>
    </xf>
    <xf numFmtId="0" fontId="11" fillId="0" borderId="356" xfId="0" applyFont="1" applyBorder="1" applyAlignment="1">
      <alignment horizontal="center"/>
    </xf>
    <xf numFmtId="177" fontId="11" fillId="0" borderId="348" xfId="1" applyNumberFormat="1" applyFont="1" applyBorder="1" applyProtection="1"/>
    <xf numFmtId="0" fontId="11" fillId="0" borderId="0" xfId="0" applyFont="1" applyFill="1" applyBorder="1" applyAlignment="1"/>
    <xf numFmtId="0" fontId="11" fillId="0" borderId="348" xfId="0" applyFont="1" applyBorder="1" applyAlignment="1">
      <alignment horizontal="centerContinuous"/>
    </xf>
    <xf numFmtId="0" fontId="11" fillId="0" borderId="356" xfId="0" applyFont="1" applyBorder="1" applyAlignment="1">
      <alignment horizontal="centerContinuous"/>
    </xf>
    <xf numFmtId="0" fontId="11" fillId="0" borderId="348" xfId="0" applyFont="1" applyBorder="1" applyAlignment="1">
      <alignment horizontal="center"/>
    </xf>
    <xf numFmtId="0" fontId="11" fillId="0" borderId="350" xfId="0" applyFont="1" applyBorder="1" applyAlignment="1">
      <alignment horizontal="center"/>
    </xf>
    <xf numFmtId="0" fontId="11" fillId="0" borderId="245" xfId="0" applyFont="1" applyBorder="1" applyAlignment="1">
      <alignment horizontal="center"/>
    </xf>
    <xf numFmtId="0" fontId="11" fillId="11" borderId="241" xfId="0" applyFont="1" applyFill="1" applyBorder="1"/>
    <xf numFmtId="0" fontId="11" fillId="0" borderId="317" xfId="0" applyFont="1" applyBorder="1" applyAlignment="1">
      <alignment horizontal="center"/>
    </xf>
    <xf numFmtId="37" fontId="11" fillId="0" borderId="377" xfId="0" applyNumberFormat="1" applyFont="1" applyBorder="1" applyProtection="1"/>
    <xf numFmtId="164" fontId="11" fillId="0" borderId="371" xfId="0" applyNumberFormat="1" applyFont="1" applyBorder="1" applyAlignment="1" applyProtection="1">
      <alignment horizontal="center"/>
    </xf>
    <xf numFmtId="0" fontId="11" fillId="0" borderId="276" xfId="0" applyFont="1" applyBorder="1" applyAlignment="1" applyProtection="1">
      <alignment horizontal="centerContinuous"/>
    </xf>
    <xf numFmtId="0" fontId="11" fillId="0" borderId="376" xfId="0" applyFont="1" applyBorder="1" applyAlignment="1" applyProtection="1">
      <alignment horizontal="centerContinuous"/>
    </xf>
    <xf numFmtId="0" fontId="11" fillId="0" borderId="306" xfId="0" applyFont="1" applyBorder="1" applyProtection="1"/>
    <xf numFmtId="0" fontId="11" fillId="10" borderId="306" xfId="0" applyFont="1" applyFill="1" applyBorder="1" applyProtection="1"/>
    <xf numFmtId="37" fontId="11" fillId="0" borderId="346" xfId="0" applyNumberFormat="1" applyFont="1" applyBorder="1" applyProtection="1"/>
    <xf numFmtId="0" fontId="11" fillId="10" borderId="307" xfId="0" applyFont="1" applyFill="1" applyBorder="1" applyProtection="1"/>
    <xf numFmtId="5" fontId="11" fillId="0" borderId="341" xfId="0" applyNumberFormat="1" applyFont="1" applyBorder="1" applyProtection="1"/>
    <xf numFmtId="0" fontId="11" fillId="9" borderId="369" xfId="0" applyFont="1" applyFill="1" applyBorder="1" applyProtection="1"/>
    <xf numFmtId="0" fontId="11" fillId="0" borderId="342" xfId="0" applyFont="1" applyBorder="1" applyProtection="1"/>
    <xf numFmtId="43" fontId="96" fillId="0" borderId="348" xfId="1" applyFont="1" applyBorder="1" applyProtection="1"/>
    <xf numFmtId="164" fontId="11" fillId="0" borderId="241" xfId="0" applyNumberFormat="1" applyFont="1" applyBorder="1" applyAlignment="1" applyProtection="1">
      <alignment horizontal="center"/>
    </xf>
    <xf numFmtId="0" fontId="11" fillId="0" borderId="318" xfId="0" applyFont="1" applyBorder="1" applyProtection="1"/>
    <xf numFmtId="0" fontId="11" fillId="0" borderId="350" xfId="0" applyFont="1" applyBorder="1" applyProtection="1"/>
    <xf numFmtId="0" fontId="12" fillId="0" borderId="356" xfId="0" applyFont="1" applyBorder="1" applyAlignment="1" applyProtection="1">
      <alignment horizontal="centerContinuous"/>
    </xf>
    <xf numFmtId="0" fontId="12" fillId="0" borderId="348" xfId="0" applyFont="1" applyBorder="1" applyAlignment="1" applyProtection="1">
      <alignment horizontal="centerContinuous"/>
    </xf>
    <xf numFmtId="0" fontId="11" fillId="0" borderId="317" xfId="0" applyFont="1" applyBorder="1" applyProtection="1"/>
    <xf numFmtId="0" fontId="11" fillId="0" borderId="362" xfId="0" applyFont="1" applyBorder="1" applyProtection="1"/>
    <xf numFmtId="0" fontId="11" fillId="0" borderId="356" xfId="0" applyFont="1" applyFill="1" applyBorder="1" applyProtection="1"/>
    <xf numFmtId="0" fontId="12" fillId="0" borderId="356" xfId="0" applyFont="1" applyBorder="1" applyAlignment="1" applyProtection="1">
      <alignment horizontal="center"/>
    </xf>
    <xf numFmtId="0" fontId="11" fillId="0" borderId="378" xfId="0" applyFont="1" applyBorder="1" applyProtection="1"/>
    <xf numFmtId="0" fontId="11" fillId="0" borderId="379" xfId="0" applyFont="1" applyBorder="1" applyProtection="1"/>
    <xf numFmtId="0" fontId="11" fillId="0" borderId="380" xfId="0" applyFont="1" applyBorder="1" applyProtection="1"/>
    <xf numFmtId="37" fontId="11" fillId="0" borderId="348" xfId="0" applyNumberFormat="1" applyFont="1" applyBorder="1" applyProtection="1"/>
    <xf numFmtId="0" fontId="59" fillId="0" borderId="374" xfId="0" applyFont="1" applyBorder="1" applyAlignment="1">
      <alignment horizontal="center"/>
    </xf>
    <xf numFmtId="0" fontId="11" fillId="0" borderId="283" xfId="0" applyFont="1" applyBorder="1" applyAlignment="1" applyProtection="1">
      <alignment horizontal="right"/>
    </xf>
    <xf numFmtId="0" fontId="19" fillId="0" borderId="269" xfId="1" applyNumberFormat="1" applyFont="1" applyFill="1" applyBorder="1" applyAlignment="1">
      <alignment vertical="center"/>
    </xf>
    <xf numFmtId="0" fontId="12" fillId="0" borderId="356" xfId="0" applyFont="1" applyBorder="1" applyProtection="1"/>
    <xf numFmtId="0" fontId="7" fillId="4" borderId="342" xfId="0" applyFont="1" applyFill="1" applyBorder="1" applyProtection="1"/>
    <xf numFmtId="0" fontId="11" fillId="0" borderId="274" xfId="0" applyFont="1" applyBorder="1" applyProtection="1"/>
    <xf numFmtId="0" fontId="11" fillId="0" borderId="371" xfId="0" applyFont="1" applyBorder="1" applyProtection="1"/>
    <xf numFmtId="37" fontId="11" fillId="0" borderId="381" xfId="0" applyNumberFormat="1" applyFont="1" applyBorder="1" applyProtection="1"/>
    <xf numFmtId="0" fontId="11" fillId="0" borderId="342" xfId="0" applyFont="1" applyFill="1" applyBorder="1" applyProtection="1"/>
    <xf numFmtId="177" fontId="11" fillId="0" borderId="281" xfId="1" applyNumberFormat="1" applyFont="1" applyBorder="1"/>
    <xf numFmtId="177" fontId="11" fillId="0" borderId="342" xfId="1" applyNumberFormat="1" applyFont="1" applyBorder="1"/>
    <xf numFmtId="0" fontId="7" fillId="0" borderId="281" xfId="0" applyFont="1" applyBorder="1" applyAlignment="1" applyProtection="1">
      <alignment horizontal="centerContinuous"/>
    </xf>
    <xf numFmtId="0" fontId="7" fillId="0" borderId="356" xfId="0" applyFont="1" applyBorder="1" applyAlignment="1" applyProtection="1">
      <alignment horizontal="centerContinuous"/>
    </xf>
    <xf numFmtId="0" fontId="7" fillId="0" borderId="348" xfId="0" applyFont="1" applyBorder="1" applyAlignment="1" applyProtection="1">
      <alignment horizontal="centerContinuous"/>
    </xf>
    <xf numFmtId="0" fontId="7" fillId="0" borderId="244" xfId="0" applyFont="1" applyBorder="1" applyAlignment="1">
      <alignment horizontal="centerContinuous"/>
    </xf>
    <xf numFmtId="0" fontId="7" fillId="0" borderId="374" xfId="0" applyFont="1" applyBorder="1"/>
    <xf numFmtId="0" fontId="7" fillId="0" borderId="374" xfId="0" applyFont="1" applyFill="1" applyBorder="1"/>
    <xf numFmtId="0" fontId="7" fillId="0" borderId="342" xfId="0" applyFont="1" applyFill="1" applyBorder="1" applyAlignment="1">
      <alignment horizontal="centerContinuous"/>
    </xf>
    <xf numFmtId="0" fontId="7" fillId="0" borderId="356" xfId="0" applyFont="1" applyFill="1" applyBorder="1" applyAlignment="1">
      <alignment horizontal="left"/>
    </xf>
    <xf numFmtId="0" fontId="7" fillId="0" borderId="0" xfId="0" applyFont="1" applyFill="1" applyBorder="1"/>
    <xf numFmtId="0" fontId="7" fillId="0" borderId="348" xfId="0" applyFont="1" applyBorder="1"/>
    <xf numFmtId="0" fontId="7" fillId="0" borderId="348" xfId="0" applyFont="1" applyBorder="1" applyAlignment="1">
      <alignment horizontal="centerContinuous"/>
    </xf>
    <xf numFmtId="0" fontId="7" fillId="0" borderId="356" xfId="0" applyFont="1" applyFill="1" applyBorder="1"/>
    <xf numFmtId="0" fontId="7" fillId="0" borderId="231" xfId="0" applyFont="1" applyBorder="1"/>
    <xf numFmtId="0" fontId="7" fillId="0" borderId="350" xfId="0" applyFont="1" applyFill="1" applyBorder="1"/>
    <xf numFmtId="0" fontId="7" fillId="0" borderId="241" xfId="0" applyFont="1" applyBorder="1"/>
    <xf numFmtId="0" fontId="7" fillId="0" borderId="241" xfId="0" applyFont="1" applyBorder="1" applyAlignment="1">
      <alignment horizontal="centerContinuous"/>
    </xf>
    <xf numFmtId="0" fontId="7" fillId="0" borderId="286" xfId="0" applyFont="1" applyFill="1" applyBorder="1"/>
    <xf numFmtId="0" fontId="7" fillId="0" borderId="342" xfId="0" applyFont="1" applyBorder="1" applyAlignment="1">
      <alignment horizontal="centerContinuous"/>
    </xf>
    <xf numFmtId="0" fontId="7" fillId="0" borderId="272" xfId="0" applyFont="1" applyBorder="1" applyAlignment="1">
      <alignment horizontal="centerContinuous"/>
    </xf>
    <xf numFmtId="0" fontId="14" fillId="0" borderId="356" xfId="0" applyFont="1" applyBorder="1" applyProtection="1"/>
    <xf numFmtId="0" fontId="20" fillId="0" borderId="356" xfId="0" applyFont="1" applyBorder="1" applyProtection="1"/>
    <xf numFmtId="0" fontId="11" fillId="0" borderId="350" xfId="0" applyFont="1" applyBorder="1" applyAlignment="1" applyProtection="1">
      <alignment horizontal="centerContinuous"/>
    </xf>
    <xf numFmtId="0" fontId="11" fillId="0" borderId="342" xfId="0" applyFont="1" applyBorder="1" applyAlignment="1" applyProtection="1">
      <alignment horizontal="centerContinuous"/>
    </xf>
    <xf numFmtId="0" fontId="11" fillId="0" borderId="356" xfId="0" applyFont="1" applyFill="1" applyBorder="1" applyAlignment="1" applyProtection="1">
      <alignment horizontal="centerContinuous"/>
    </xf>
    <xf numFmtId="0" fontId="11" fillId="0" borderId="356" xfId="0" applyFont="1" applyFill="1" applyBorder="1"/>
    <xf numFmtId="0" fontId="11" fillId="0" borderId="245" xfId="0" applyFont="1" applyFill="1" applyBorder="1"/>
    <xf numFmtId="0" fontId="11" fillId="0" borderId="342" xfId="0" applyFont="1" applyBorder="1" applyAlignment="1" applyProtection="1">
      <alignment horizontal="left"/>
    </xf>
    <xf numFmtId="0" fontId="0" fillId="0" borderId="356" xfId="0" applyBorder="1" applyProtection="1"/>
    <xf numFmtId="0" fontId="11" fillId="0" borderId="350" xfId="0" applyFont="1" applyFill="1" applyBorder="1" applyAlignment="1" applyProtection="1">
      <alignment horizontal="center"/>
    </xf>
    <xf numFmtId="37" fontId="11" fillId="0" borderId="382" xfId="0" applyNumberFormat="1" applyFont="1" applyFill="1" applyBorder="1" applyProtection="1"/>
    <xf numFmtId="177" fontId="11" fillId="0" borderId="0" xfId="1" applyNumberFormat="1" applyFont="1" applyFill="1" applyBorder="1" applyAlignment="1" applyProtection="1">
      <alignment horizontal="left"/>
    </xf>
    <xf numFmtId="177" fontId="11" fillId="0" borderId="342" xfId="1" applyNumberFormat="1" applyFont="1" applyBorder="1" applyProtection="1"/>
    <xf numFmtId="177" fontId="11" fillId="0" borderId="291" xfId="1" applyNumberFormat="1" applyFont="1" applyBorder="1" applyProtection="1"/>
    <xf numFmtId="177" fontId="11" fillId="0" borderId="383" xfId="1" applyNumberFormat="1" applyFont="1" applyBorder="1" applyProtection="1"/>
    <xf numFmtId="177" fontId="11" fillId="0" borderId="384" xfId="1" applyNumberFormat="1" applyFont="1" applyFill="1" applyBorder="1" applyAlignment="1" applyProtection="1"/>
    <xf numFmtId="0" fontId="0" fillId="0" borderId="342" xfId="0" applyBorder="1" applyAlignment="1" applyProtection="1">
      <alignment horizontal="centerContinuous"/>
    </xf>
    <xf numFmtId="177" fontId="11" fillId="0" borderId="268" xfId="1" applyNumberFormat="1" applyFont="1" applyFill="1" applyBorder="1" applyProtection="1"/>
    <xf numFmtId="177" fontId="11" fillId="0" borderId="237" xfId="1" applyNumberFormat="1" applyFont="1" applyFill="1" applyBorder="1" applyProtection="1"/>
    <xf numFmtId="0" fontId="7" fillId="0" borderId="19" xfId="0" applyFont="1" applyBorder="1" applyAlignment="1" applyProtection="1">
      <alignment horizontal="center"/>
    </xf>
    <xf numFmtId="0" fontId="11" fillId="0" borderId="252" xfId="0" applyFont="1" applyBorder="1" applyAlignment="1" applyProtection="1">
      <alignment horizontal="center"/>
    </xf>
    <xf numFmtId="0" fontId="11" fillId="0" borderId="0" xfId="0" applyFont="1" applyBorder="1" applyAlignment="1" applyProtection="1">
      <alignment horizontal="left"/>
    </xf>
    <xf numFmtId="0" fontId="12" fillId="0" borderId="0" xfId="0" applyFont="1" applyBorder="1" applyAlignment="1" applyProtection="1">
      <alignment horizontal="center"/>
    </xf>
    <xf numFmtId="0" fontId="11" fillId="0" borderId="21" xfId="0" applyFont="1" applyBorder="1" applyAlignment="1">
      <alignment horizontal="center"/>
    </xf>
    <xf numFmtId="0" fontId="11" fillId="0" borderId="19" xfId="0" applyFont="1" applyBorder="1" applyAlignment="1">
      <alignment horizontal="center"/>
    </xf>
    <xf numFmtId="0" fontId="11" fillId="0" borderId="31" xfId="0" applyFont="1" applyBorder="1" applyAlignment="1" applyProtection="1">
      <alignment horizontal="center"/>
    </xf>
    <xf numFmtId="0" fontId="11" fillId="0" borderId="27" xfId="0" applyFont="1" applyBorder="1" applyAlignment="1" applyProtection="1">
      <alignment horizontal="center"/>
    </xf>
    <xf numFmtId="0" fontId="11" fillId="0" borderId="177" xfId="0" applyFont="1" applyBorder="1" applyAlignment="1" applyProtection="1">
      <alignment horizontal="center"/>
    </xf>
    <xf numFmtId="0" fontId="11" fillId="0" borderId="19" xfId="0" applyFont="1" applyBorder="1" applyAlignment="1" applyProtection="1">
      <alignment horizontal="center"/>
    </xf>
    <xf numFmtId="0" fontId="11" fillId="0" borderId="0" xfId="0" applyFont="1" applyBorder="1" applyAlignment="1" applyProtection="1">
      <alignment horizontal="center"/>
    </xf>
    <xf numFmtId="0" fontId="11" fillId="0" borderId="25" xfId="0" applyFont="1" applyBorder="1" applyAlignment="1" applyProtection="1">
      <alignment horizontal="center"/>
    </xf>
    <xf numFmtId="0" fontId="11" fillId="0" borderId="21" xfId="0" applyFont="1" applyBorder="1" applyAlignment="1" applyProtection="1">
      <alignment horizontal="center"/>
    </xf>
    <xf numFmtId="0" fontId="11" fillId="0" borderId="10" xfId="0" applyFont="1" applyBorder="1" applyAlignment="1" applyProtection="1">
      <alignment horizontal="center"/>
    </xf>
    <xf numFmtId="0" fontId="11" fillId="0" borderId="26" xfId="0" applyFont="1" applyBorder="1" applyAlignment="1" applyProtection="1">
      <alignment horizontal="center"/>
    </xf>
    <xf numFmtId="0" fontId="11" fillId="0" borderId="356" xfId="0" applyFont="1" applyBorder="1" applyAlignment="1" applyProtection="1">
      <alignment horizontal="center"/>
    </xf>
    <xf numFmtId="0" fontId="11" fillId="0" borderId="348" xfId="0" applyFont="1" applyBorder="1" applyAlignment="1" applyProtection="1">
      <alignment horizontal="center"/>
    </xf>
    <xf numFmtId="0" fontId="11" fillId="0" borderId="44" xfId="0" applyFont="1" applyBorder="1" applyProtection="1"/>
    <xf numFmtId="0" fontId="11" fillId="0" borderId="45" xfId="0" applyFont="1" applyBorder="1" applyProtection="1"/>
    <xf numFmtId="0" fontId="11" fillId="0" borderId="169" xfId="0" applyFont="1" applyBorder="1" applyAlignment="1" applyProtection="1">
      <alignment horizontal="center"/>
    </xf>
    <xf numFmtId="0" fontId="11" fillId="0" borderId="26" xfId="0" applyFont="1" applyBorder="1" applyProtection="1"/>
    <xf numFmtId="164" fontId="11" fillId="0" borderId="21" xfId="0" applyNumberFormat="1" applyFont="1" applyBorder="1" applyAlignment="1" applyProtection="1">
      <alignment horizontal="center"/>
    </xf>
    <xf numFmtId="0" fontId="11" fillId="0" borderId="94" xfId="0" applyFont="1" applyBorder="1" applyAlignment="1" applyProtection="1">
      <alignment horizontal="center"/>
    </xf>
    <xf numFmtId="0" fontId="11" fillId="0" borderId="0" xfId="0" applyFont="1" applyBorder="1" applyAlignment="1" applyProtection="1"/>
    <xf numFmtId="164" fontId="11" fillId="0" borderId="26" xfId="0" applyNumberFormat="1" applyFont="1" applyBorder="1" applyAlignment="1" applyProtection="1">
      <alignment horizontal="center"/>
    </xf>
    <xf numFmtId="0" fontId="11" fillId="0" borderId="103" xfId="0" applyFont="1" applyBorder="1" applyAlignment="1" applyProtection="1">
      <alignment horizontal="center"/>
    </xf>
    <xf numFmtId="0" fontId="59" fillId="0" borderId="149" xfId="0" applyFont="1" applyBorder="1" applyAlignment="1">
      <alignment horizontal="center"/>
    </xf>
    <xf numFmtId="0" fontId="11" fillId="0" borderId="85" xfId="0" applyFont="1" applyBorder="1" applyAlignment="1" applyProtection="1">
      <alignment horizontal="center"/>
    </xf>
    <xf numFmtId="177" fontId="11" fillId="0" borderId="259" xfId="1" applyNumberFormat="1" applyFont="1" applyFill="1" applyBorder="1" applyProtection="1"/>
    <xf numFmtId="37" fontId="7" fillId="0" borderId="342" xfId="0" applyNumberFormat="1" applyFont="1" applyBorder="1" applyAlignment="1" applyProtection="1">
      <alignment horizontal="centerContinuous"/>
    </xf>
    <xf numFmtId="37" fontId="11" fillId="0" borderId="385" xfId="0" applyNumberFormat="1" applyFont="1" applyBorder="1" applyProtection="1"/>
    <xf numFmtId="37" fontId="11" fillId="0" borderId="386" xfId="0" applyNumberFormat="1" applyFont="1" applyBorder="1" applyProtection="1"/>
    <xf numFmtId="0" fontId="7" fillId="4" borderId="0" xfId="0" applyFont="1" applyFill="1" applyBorder="1" applyProtection="1"/>
    <xf numFmtId="0" fontId="11" fillId="0" borderId="342" xfId="0" applyFont="1" applyBorder="1" applyAlignment="1" applyProtection="1">
      <alignment horizontal="center"/>
    </xf>
    <xf numFmtId="37" fontId="11" fillId="0" borderId="386" xfId="0" applyNumberFormat="1" applyFont="1" applyBorder="1"/>
    <xf numFmtId="37" fontId="11" fillId="0" borderId="387" xfId="0" applyNumberFormat="1" applyFont="1" applyBorder="1" applyProtection="1"/>
    <xf numFmtId="37" fontId="11" fillId="0" borderId="127" xfId="0" applyNumberFormat="1" applyFont="1" applyBorder="1" applyProtection="1"/>
    <xf numFmtId="0" fontId="11" fillId="0" borderId="138" xfId="0" applyFont="1" applyBorder="1" applyProtection="1"/>
    <xf numFmtId="5" fontId="11" fillId="0" borderId="342" xfId="0" applyNumberFormat="1" applyFont="1" applyBorder="1" applyProtection="1"/>
    <xf numFmtId="0" fontId="10" fillId="0" borderId="0" xfId="0" applyFont="1" applyBorder="1" applyAlignment="1" applyProtection="1">
      <alignment horizontal="left"/>
    </xf>
    <xf numFmtId="0" fontId="10" fillId="0" borderId="0" xfId="0" applyFont="1" applyBorder="1"/>
    <xf numFmtId="177" fontId="96" fillId="0" borderId="0" xfId="0" applyNumberFormat="1" applyFont="1" applyBorder="1"/>
    <xf numFmtId="177" fontId="11" fillId="0" borderId="0" xfId="0" applyNumberFormat="1" applyFont="1" applyBorder="1"/>
    <xf numFmtId="43" fontId="96" fillId="0" borderId="0" xfId="1" applyFont="1" applyBorder="1"/>
    <xf numFmtId="0" fontId="11" fillId="0" borderId="0" xfId="0" applyFont="1" applyBorder="1" applyAlignment="1">
      <alignment vertical="center" wrapText="1"/>
    </xf>
    <xf numFmtId="177" fontId="11" fillId="0" borderId="0" xfId="0" applyNumberFormat="1" applyFont="1" applyBorder="1" applyAlignment="1">
      <alignment vertical="center" wrapText="1"/>
    </xf>
    <xf numFmtId="0" fontId="7" fillId="0" borderId="348" xfId="0" applyFont="1" applyFill="1" applyBorder="1" applyAlignment="1" applyProtection="1">
      <alignment horizontal="centerContinuous"/>
    </xf>
    <xf numFmtId="0" fontId="7" fillId="0" borderId="348" xfId="0" applyFont="1" applyFill="1" applyBorder="1" applyAlignment="1" applyProtection="1">
      <alignment horizontal="center"/>
    </xf>
    <xf numFmtId="5" fontId="7" fillId="0" borderId="348" xfId="0" applyNumberFormat="1" applyFont="1" applyFill="1" applyBorder="1" applyProtection="1"/>
    <xf numFmtId="183" fontId="7" fillId="0" borderId="348" xfId="2" applyNumberFormat="1" applyFont="1" applyFill="1" applyBorder="1" applyProtection="1"/>
    <xf numFmtId="37" fontId="7" fillId="0" borderId="348" xfId="0" applyNumberFormat="1" applyFont="1" applyFill="1" applyBorder="1" applyProtection="1"/>
    <xf numFmtId="37" fontId="11" fillId="0" borderId="348" xfId="0" applyNumberFormat="1" applyFont="1" applyFill="1" applyBorder="1" applyProtection="1"/>
    <xf numFmtId="177" fontId="11" fillId="0" borderId="0" xfId="1" applyNumberFormat="1" applyFont="1" applyFill="1" applyBorder="1" applyAlignment="1">
      <alignment vertical="center" wrapText="1"/>
    </xf>
    <xf numFmtId="39" fontId="7" fillId="0" borderId="348" xfId="0" applyNumberFormat="1" applyFont="1" applyFill="1" applyBorder="1" applyProtection="1"/>
    <xf numFmtId="0" fontId="11" fillId="0" borderId="153" xfId="0" applyFont="1" applyBorder="1" applyProtection="1"/>
    <xf numFmtId="0" fontId="11" fillId="0" borderId="128" xfId="0" applyFont="1" applyBorder="1" applyProtection="1"/>
    <xf numFmtId="37" fontId="11" fillId="0" borderId="281" xfId="0" applyNumberFormat="1" applyFont="1" applyBorder="1" applyProtection="1"/>
    <xf numFmtId="0" fontId="11" fillId="0" borderId="278" xfId="0" applyFont="1" applyBorder="1" applyAlignment="1" applyProtection="1">
      <alignment horizontal="center"/>
    </xf>
    <xf numFmtId="0" fontId="11" fillId="0" borderId="258" xfId="0" applyFont="1" applyBorder="1" applyProtection="1"/>
    <xf numFmtId="37" fontId="11" fillId="0" borderId="230" xfId="0" applyNumberFormat="1" applyFont="1" applyBorder="1" applyProtection="1"/>
    <xf numFmtId="0" fontId="11" fillId="0" borderId="251" xfId="0" applyFont="1" applyBorder="1" applyAlignment="1" applyProtection="1">
      <alignment horizontal="left"/>
    </xf>
    <xf numFmtId="0" fontId="0" fillId="0" borderId="0" xfId="0" applyAlignment="1" applyProtection="1">
      <alignment vertical="center"/>
    </xf>
    <xf numFmtId="0" fontId="11" fillId="0" borderId="0" xfId="0" applyFont="1" applyAlignment="1" applyProtection="1">
      <alignment vertical="center"/>
    </xf>
    <xf numFmtId="0" fontId="11" fillId="0" borderId="277" xfId="0" applyFont="1" applyBorder="1" applyAlignment="1" applyProtection="1">
      <alignment horizontal="right"/>
    </xf>
    <xf numFmtId="0" fontId="11" fillId="0" borderId="0" xfId="1881" applyBorder="1" applyAlignment="1" applyProtection="1">
      <alignment horizontal="center"/>
    </xf>
    <xf numFmtId="0" fontId="0" fillId="0" borderId="0" xfId="0" applyFill="1" applyBorder="1" applyAlignment="1" applyProtection="1">
      <alignment horizontal="centerContinuous"/>
    </xf>
    <xf numFmtId="2" fontId="0" fillId="0" borderId="0" xfId="0" applyNumberFormat="1" applyBorder="1"/>
    <xf numFmtId="0" fontId="11" fillId="0" borderId="1" xfId="1881" applyBorder="1" applyAlignment="1" applyProtection="1">
      <alignment horizontal="center"/>
    </xf>
    <xf numFmtId="0" fontId="11" fillId="0" borderId="19" xfId="0" applyFont="1" applyFill="1" applyBorder="1"/>
    <xf numFmtId="0" fontId="12" fillId="0" borderId="44" xfId="0" applyFont="1" applyBorder="1" applyProtection="1"/>
    <xf numFmtId="0" fontId="90" fillId="41" borderId="153" xfId="0" applyFont="1" applyFill="1" applyBorder="1" applyAlignment="1">
      <alignment vertical="center"/>
    </xf>
    <xf numFmtId="0" fontId="0" fillId="0" borderId="388" xfId="0" applyBorder="1" applyAlignment="1" applyProtection="1">
      <alignment horizontal="center"/>
    </xf>
    <xf numFmtId="165" fontId="11" fillId="0" borderId="96" xfId="0" applyNumberFormat="1" applyFont="1" applyBorder="1" applyProtection="1"/>
    <xf numFmtId="165" fontId="11" fillId="0" borderId="96" xfId="0" applyNumberFormat="1" applyFont="1" applyBorder="1" applyAlignment="1" applyProtection="1">
      <alignment horizontal="center"/>
    </xf>
    <xf numFmtId="165" fontId="11" fillId="0" borderId="96" xfId="0" applyNumberFormat="1" applyFont="1" applyFill="1" applyBorder="1" applyAlignment="1" applyProtection="1">
      <alignment horizontal="center"/>
    </xf>
    <xf numFmtId="17" fontId="11" fillId="0" borderId="96" xfId="0" applyNumberFormat="1" applyFont="1" applyBorder="1" applyAlignment="1" applyProtection="1">
      <alignment horizontal="center"/>
    </xf>
    <xf numFmtId="0" fontId="0" fillId="0" borderId="96" xfId="0" applyBorder="1"/>
    <xf numFmtId="0" fontId="0" fillId="0" borderId="96" xfId="0" applyBorder="1" applyProtection="1"/>
    <xf numFmtId="0" fontId="0" fillId="0" borderId="96" xfId="0" applyBorder="1" applyAlignment="1" applyProtection="1">
      <alignment horizontal="centerContinuous"/>
    </xf>
    <xf numFmtId="0" fontId="0" fillId="0" borderId="389" xfId="0" applyBorder="1" applyProtection="1"/>
    <xf numFmtId="0" fontId="0" fillId="0" borderId="96" xfId="0" applyBorder="1" applyAlignment="1" applyProtection="1">
      <alignment horizontal="center"/>
    </xf>
    <xf numFmtId="0" fontId="0" fillId="0" borderId="123" xfId="0" applyBorder="1" applyProtection="1"/>
    <xf numFmtId="0" fontId="0" fillId="0" borderId="389" xfId="0" applyBorder="1" applyAlignment="1" applyProtection="1">
      <alignment horizontal="center"/>
    </xf>
    <xf numFmtId="177" fontId="0" fillId="0" borderId="92" xfId="1" applyNumberFormat="1" applyFont="1" applyBorder="1"/>
    <xf numFmtId="177" fontId="0" fillId="0" borderId="96" xfId="1" applyNumberFormat="1" applyFont="1" applyBorder="1"/>
    <xf numFmtId="177" fontId="0" fillId="0" borderId="123" xfId="1" applyNumberFormat="1" applyFont="1" applyBorder="1"/>
    <xf numFmtId="0" fontId="11" fillId="0" borderId="92" xfId="0" applyFont="1" applyBorder="1"/>
    <xf numFmtId="0" fontId="11" fillId="0" borderId="96" xfId="0" applyFont="1" applyBorder="1"/>
    <xf numFmtId="0" fontId="11" fillId="0" borderId="92" xfId="1881" applyBorder="1" applyProtection="1"/>
    <xf numFmtId="0" fontId="12" fillId="0" borderId="390" xfId="1881" applyFont="1" applyBorder="1" applyAlignment="1" applyProtection="1">
      <alignment horizontal="centerContinuous"/>
    </xf>
    <xf numFmtId="0" fontId="11" fillId="0" borderId="96" xfId="1881" applyBorder="1" applyProtection="1"/>
    <xf numFmtId="0" fontId="11" fillId="0" borderId="96" xfId="1881" applyBorder="1" applyAlignment="1" applyProtection="1">
      <alignment horizontal="centerContinuous"/>
    </xf>
    <xf numFmtId="0" fontId="11" fillId="0" borderId="389" xfId="1881" applyBorder="1" applyAlignment="1" applyProtection="1">
      <alignment horizontal="centerContinuous"/>
    </xf>
    <xf numFmtId="0" fontId="11" fillId="0" borderId="123" xfId="1881" applyBorder="1" applyProtection="1"/>
    <xf numFmtId="37" fontId="11" fillId="0" borderId="92" xfId="0" applyNumberFormat="1" applyFont="1" applyBorder="1" applyProtection="1"/>
    <xf numFmtId="0" fontId="11" fillId="0" borderId="92" xfId="1881" applyBorder="1"/>
    <xf numFmtId="0" fontId="11" fillId="0" borderId="96" xfId="1881" applyBorder="1"/>
    <xf numFmtId="0" fontId="11" fillId="0" borderId="123" xfId="1881" applyBorder="1"/>
    <xf numFmtId="0" fontId="11" fillId="0" borderId="98" xfId="0" applyFont="1" applyBorder="1" applyProtection="1"/>
    <xf numFmtId="0" fontId="11" fillId="0" borderId="391" xfId="0" applyFont="1" applyBorder="1" applyAlignment="1" applyProtection="1">
      <alignment horizontal="centerContinuous"/>
    </xf>
    <xf numFmtId="0" fontId="11" fillId="0" borderId="390" xfId="0" applyFont="1" applyBorder="1" applyProtection="1"/>
    <xf numFmtId="37" fontId="0" fillId="0" borderId="92" xfId="0" applyNumberFormat="1" applyBorder="1" applyProtection="1"/>
    <xf numFmtId="0" fontId="7" fillId="0" borderId="96" xfId="0" applyFont="1" applyBorder="1" applyProtection="1"/>
    <xf numFmtId="0" fontId="11" fillId="0" borderId="92" xfId="0" applyFont="1" applyFill="1" applyBorder="1" applyAlignment="1">
      <alignment horizontal="center"/>
    </xf>
    <xf numFmtId="0" fontId="11" fillId="0" borderId="98" xfId="0" applyFont="1" applyFill="1" applyBorder="1" applyAlignment="1">
      <alignment horizontal="centerContinuous"/>
    </xf>
    <xf numFmtId="177" fontId="11" fillId="0" borderId="107" xfId="1" applyNumberFormat="1" applyFont="1" applyBorder="1"/>
    <xf numFmtId="177" fontId="11" fillId="0" borderId="96" xfId="1" applyNumberFormat="1" applyFont="1" applyBorder="1"/>
    <xf numFmtId="177" fontId="11" fillId="0" borderId="96" xfId="1" applyNumberFormat="1" applyFont="1" applyBorder="1" applyProtection="1"/>
    <xf numFmtId="177" fontId="11" fillId="0" borderId="96" xfId="1" applyNumberFormat="1" applyFont="1" applyFill="1" applyBorder="1"/>
    <xf numFmtId="0" fontId="11" fillId="0" borderId="96" xfId="0" applyFont="1" applyBorder="1" applyAlignment="1">
      <alignment horizontal="center"/>
    </xf>
    <xf numFmtId="0" fontId="11" fillId="0" borderId="98" xfId="0" applyFont="1" applyBorder="1"/>
    <xf numFmtId="0" fontId="11" fillId="0" borderId="92" xfId="0" applyFont="1" applyBorder="1" applyAlignment="1" applyProtection="1">
      <alignment horizontal="centerContinuous"/>
    </xf>
    <xf numFmtId="0" fontId="11" fillId="0" borderId="96" xfId="0" applyFont="1" applyBorder="1" applyAlignment="1" applyProtection="1">
      <alignment horizontal="centerContinuous"/>
    </xf>
    <xf numFmtId="0" fontId="11" fillId="0" borderId="92" xfId="0" applyFont="1" applyBorder="1" applyProtection="1"/>
    <xf numFmtId="0" fontId="11" fillId="0" borderId="392" xfId="0" applyFont="1" applyBorder="1" applyProtection="1"/>
    <xf numFmtId="0" fontId="11" fillId="0" borderId="96" xfId="0" applyFont="1" applyBorder="1" applyAlignment="1" applyProtection="1">
      <alignment horizontal="left"/>
    </xf>
    <xf numFmtId="0" fontId="11" fillId="0" borderId="390" xfId="0" applyFont="1" applyBorder="1" applyAlignment="1" applyProtection="1">
      <alignment horizontal="centerContinuous"/>
    </xf>
    <xf numFmtId="0" fontId="12" fillId="0" borderId="96" xfId="0" applyFont="1" applyBorder="1" applyAlignment="1" applyProtection="1">
      <alignment horizontal="centerContinuous"/>
    </xf>
    <xf numFmtId="0" fontId="11" fillId="22" borderId="102" xfId="0" applyFont="1" applyFill="1" applyBorder="1" applyProtection="1"/>
    <xf numFmtId="177" fontId="11" fillId="0" borderId="393" xfId="1" applyNumberFormat="1" applyFont="1" applyBorder="1" applyProtection="1"/>
    <xf numFmtId="0" fontId="11" fillId="0" borderId="101" xfId="0" applyFont="1" applyBorder="1" applyAlignment="1" applyProtection="1">
      <alignment horizontal="centerContinuous"/>
    </xf>
    <xf numFmtId="0" fontId="7" fillId="4" borderId="389" xfId="0" applyFont="1" applyFill="1" applyBorder="1" applyProtection="1"/>
    <xf numFmtId="0" fontId="11" fillId="0" borderId="393" xfId="0" applyFont="1" applyBorder="1" applyProtection="1"/>
    <xf numFmtId="177" fontId="11" fillId="0" borderId="123" xfId="1" applyNumberFormat="1" applyFont="1" applyBorder="1"/>
    <xf numFmtId="0" fontId="7" fillId="0" borderId="96" xfId="0" applyFont="1" applyBorder="1" applyAlignment="1" applyProtection="1">
      <alignment horizontal="centerContinuous"/>
    </xf>
    <xf numFmtId="0" fontId="7" fillId="0" borderId="92" xfId="0" applyFont="1" applyBorder="1" applyProtection="1"/>
    <xf numFmtId="0" fontId="7" fillId="0" borderId="96" xfId="0" applyFont="1" applyBorder="1" applyAlignment="1">
      <alignment horizontal="centerContinuous"/>
    </xf>
    <xf numFmtId="0" fontId="7" fillId="0" borderId="98" xfId="0" applyFont="1" applyBorder="1" applyProtection="1"/>
    <xf numFmtId="0" fontId="7" fillId="0" borderId="98" xfId="0" applyFont="1" applyBorder="1" applyAlignment="1" applyProtection="1">
      <alignment horizontal="centerContinuous"/>
    </xf>
    <xf numFmtId="0" fontId="11" fillId="0" borderId="123" xfId="0" applyFont="1" applyBorder="1" applyAlignment="1" applyProtection="1">
      <alignment horizontal="centerContinuous"/>
    </xf>
    <xf numFmtId="0" fontId="11" fillId="0" borderId="389" xfId="0" applyFont="1" applyBorder="1" applyProtection="1"/>
    <xf numFmtId="49" fontId="11" fillId="0" borderId="96" xfId="0" applyNumberFormat="1" applyFont="1" applyFill="1" applyBorder="1" applyAlignment="1" applyProtection="1">
      <alignment horizontal="center"/>
    </xf>
    <xf numFmtId="165" fontId="11" fillId="0" borderId="96" xfId="0" quotePrefix="1" applyNumberFormat="1" applyFont="1" applyBorder="1" applyAlignment="1" applyProtection="1">
      <alignment horizontal="center"/>
    </xf>
    <xf numFmtId="0" fontId="24" fillId="0" borderId="96" xfId="0" applyFont="1" applyBorder="1" applyAlignment="1" applyProtection="1">
      <alignment horizontal="centerContinuous"/>
    </xf>
    <xf numFmtId="0" fontId="24" fillId="0" borderId="389" xfId="0" applyFont="1" applyBorder="1" applyAlignment="1" applyProtection="1">
      <alignment horizontal="centerContinuous"/>
    </xf>
    <xf numFmtId="39" fontId="0" fillId="0" borderId="96" xfId="0" applyNumberFormat="1" applyBorder="1" applyProtection="1"/>
    <xf numFmtId="37" fontId="0" fillId="0" borderId="96" xfId="0" applyNumberFormat="1" applyBorder="1" applyProtection="1"/>
    <xf numFmtId="37" fontId="0" fillId="0" borderId="123" xfId="0" applyNumberFormat="1" applyBorder="1" applyProtection="1"/>
    <xf numFmtId="164" fontId="11" fillId="0" borderId="92" xfId="1881" applyNumberFormat="1" applyBorder="1" applyAlignment="1" applyProtection="1">
      <alignment horizontal="center"/>
    </xf>
    <xf numFmtId="0" fontId="11" fillId="0" borderId="390" xfId="1881" applyBorder="1" applyAlignment="1" applyProtection="1">
      <alignment horizontal="centerContinuous"/>
    </xf>
    <xf numFmtId="164" fontId="11" fillId="0" borderId="96" xfId="1881" applyNumberFormat="1" applyBorder="1" applyAlignment="1" applyProtection="1">
      <alignment horizontal="center"/>
    </xf>
    <xf numFmtId="164" fontId="0" fillId="0" borderId="98" xfId="0" applyNumberFormat="1" applyBorder="1" applyAlignment="1" applyProtection="1">
      <alignment horizontal="center"/>
    </xf>
    <xf numFmtId="0" fontId="11" fillId="0" borderId="107" xfId="0" applyFont="1" applyBorder="1" applyAlignment="1" applyProtection="1">
      <alignment horizontal="centerContinuous"/>
    </xf>
    <xf numFmtId="5" fontId="0" fillId="0" borderId="92" xfId="0" applyNumberFormat="1" applyBorder="1" applyProtection="1"/>
    <xf numFmtId="0" fontId="11" fillId="0" borderId="92" xfId="0" applyFont="1" applyBorder="1" applyAlignment="1">
      <alignment horizontal="center"/>
    </xf>
    <xf numFmtId="0" fontId="11" fillId="0" borderId="98" xfId="0" applyFont="1" applyBorder="1" applyAlignment="1">
      <alignment horizontal="center"/>
    </xf>
    <xf numFmtId="0" fontId="11" fillId="0" borderId="107" xfId="1" applyNumberFormat="1" applyFont="1" applyBorder="1" applyAlignment="1">
      <alignment horizontal="center"/>
    </xf>
    <xf numFmtId="0" fontId="11" fillId="0" borderId="96" xfId="1" applyNumberFormat="1" applyFont="1" applyBorder="1" applyAlignment="1">
      <alignment horizontal="center"/>
    </xf>
    <xf numFmtId="0" fontId="11" fillId="0" borderId="96" xfId="0" applyNumberFormat="1" applyFont="1" applyBorder="1" applyAlignment="1">
      <alignment horizontal="center"/>
    </xf>
    <xf numFmtId="0" fontId="11" fillId="0" borderId="96" xfId="0" applyNumberFormat="1" applyFont="1" applyBorder="1" applyAlignment="1" applyProtection="1">
      <alignment horizontal="center"/>
    </xf>
    <xf numFmtId="37" fontId="11" fillId="11" borderId="107" xfId="0" applyNumberFormat="1" applyFont="1" applyFill="1" applyBorder="1" applyProtection="1"/>
    <xf numFmtId="0" fontId="11" fillId="11" borderId="98" xfId="0" applyFont="1" applyFill="1" applyBorder="1"/>
    <xf numFmtId="5" fontId="11" fillId="0" borderId="98" xfId="0" applyNumberFormat="1" applyFont="1" applyBorder="1" applyProtection="1"/>
    <xf numFmtId="37" fontId="11" fillId="0" borderId="123" xfId="0" applyNumberFormat="1" applyFont="1" applyBorder="1" applyProtection="1"/>
    <xf numFmtId="164" fontId="11" fillId="0" borderId="96" xfId="0" applyNumberFormat="1" applyFont="1" applyBorder="1" applyAlignment="1" applyProtection="1">
      <alignment horizontal="center"/>
    </xf>
    <xf numFmtId="0" fontId="11" fillId="10" borderId="107" xfId="0" applyFont="1" applyFill="1" applyBorder="1" applyProtection="1"/>
    <xf numFmtId="5" fontId="11" fillId="0" borderId="96" xfId="0" applyNumberFormat="1" applyFont="1" applyBorder="1" applyProtection="1"/>
    <xf numFmtId="37" fontId="11" fillId="0" borderId="96" xfId="0" applyNumberFormat="1" applyFont="1" applyBorder="1" applyProtection="1"/>
    <xf numFmtId="0" fontId="11" fillId="10" borderId="96" xfId="0" applyFont="1" applyFill="1" applyBorder="1" applyProtection="1"/>
    <xf numFmtId="37" fontId="11" fillId="22" borderId="102" xfId="0" applyNumberFormat="1" applyFont="1" applyFill="1" applyBorder="1" applyProtection="1"/>
    <xf numFmtId="0" fontId="12" fillId="0" borderId="96" xfId="0" applyFont="1" applyBorder="1" applyProtection="1"/>
    <xf numFmtId="0" fontId="12" fillId="0" borderId="96" xfId="0" applyFont="1" applyBorder="1" applyAlignment="1" applyProtection="1">
      <alignment horizontal="center"/>
    </xf>
    <xf numFmtId="0" fontId="11" fillId="0" borderId="323" xfId="0" applyFont="1" applyFill="1" applyBorder="1" applyAlignment="1" applyProtection="1">
      <alignment horizontal="centerContinuous"/>
    </xf>
    <xf numFmtId="0" fontId="11" fillId="0" borderId="242" xfId="0" applyFont="1" applyBorder="1" applyAlignment="1" applyProtection="1">
      <alignment horizontal="center"/>
    </xf>
    <xf numFmtId="165" fontId="11" fillId="0" borderId="323" xfId="0" applyNumberFormat="1" applyFont="1" applyFill="1" applyBorder="1" applyAlignment="1" applyProtection="1">
      <alignment horizontal="center"/>
    </xf>
    <xf numFmtId="165" fontId="52" fillId="0" borderId="323" xfId="0" applyNumberFormat="1" applyFont="1" applyFill="1" applyBorder="1" applyAlignment="1" applyProtection="1">
      <alignment horizontal="center"/>
    </xf>
    <xf numFmtId="0" fontId="52" fillId="0" borderId="348" xfId="0" applyFont="1" applyBorder="1" applyProtection="1"/>
    <xf numFmtId="0" fontId="11" fillId="0" borderId="348" xfId="0" applyFont="1" applyFill="1" applyBorder="1" applyAlignment="1" applyProtection="1">
      <alignment horizontal="center"/>
    </xf>
    <xf numFmtId="0" fontId="13" fillId="0" borderId="348" xfId="0" applyFont="1" applyBorder="1" applyProtection="1"/>
    <xf numFmtId="0" fontId="11" fillId="0" borderId="323" xfId="0" applyFont="1" applyFill="1" applyBorder="1" applyAlignment="1" applyProtection="1">
      <alignment horizontal="center"/>
    </xf>
    <xf numFmtId="0" fontId="11" fillId="0" borderId="245" xfId="0" applyFont="1" applyFill="1" applyBorder="1" applyAlignment="1" applyProtection="1">
      <alignment horizontal="centerContinuous"/>
    </xf>
    <xf numFmtId="0" fontId="0" fillId="0" borderId="323" xfId="0" applyBorder="1"/>
    <xf numFmtId="0" fontId="0" fillId="0" borderId="323" xfId="0" applyBorder="1" applyAlignment="1" applyProtection="1">
      <alignment horizontal="centerContinuous"/>
    </xf>
    <xf numFmtId="0" fontId="11" fillId="0" borderId="323" xfId="0" applyFont="1" applyBorder="1" applyProtection="1"/>
    <xf numFmtId="0" fontId="0" fillId="0" borderId="237" xfId="0" applyBorder="1" applyProtection="1"/>
    <xf numFmtId="39" fontId="0" fillId="0" borderId="348" xfId="0" applyNumberFormat="1" applyBorder="1" applyAlignment="1" applyProtection="1"/>
    <xf numFmtId="37" fontId="0" fillId="0" borderId="348" xfId="0" applyNumberFormat="1" applyBorder="1" applyAlignment="1" applyProtection="1"/>
    <xf numFmtId="0" fontId="0" fillId="0" borderId="388" xfId="0" applyBorder="1" applyProtection="1"/>
    <xf numFmtId="37" fontId="0" fillId="0" borderId="388" xfId="0" applyNumberFormat="1" applyBorder="1" applyProtection="1"/>
    <xf numFmtId="0" fontId="0" fillId="0" borderId="0" xfId="0" applyBorder="1" applyAlignment="1" applyProtection="1">
      <alignment horizontal="left"/>
    </xf>
    <xf numFmtId="0" fontId="47" fillId="0" borderId="323" xfId="0" applyFont="1" applyBorder="1" applyProtection="1"/>
    <xf numFmtId="37" fontId="0" fillId="0" borderId="364" xfId="0" applyNumberFormat="1" applyBorder="1" applyProtection="1"/>
    <xf numFmtId="37" fontId="0" fillId="0" borderId="237" xfId="0" applyNumberFormat="1" applyBorder="1" applyAlignment="1" applyProtection="1"/>
    <xf numFmtId="0" fontId="62" fillId="0" borderId="348" xfId="0" applyFont="1" applyBorder="1" applyProtection="1">
      <protection locked="0"/>
    </xf>
    <xf numFmtId="0" fontId="12" fillId="0" borderId="323" xfId="0" applyFont="1" applyBorder="1" applyProtection="1"/>
    <xf numFmtId="0" fontId="11" fillId="0" borderId="323" xfId="0" applyFont="1" applyBorder="1"/>
    <xf numFmtId="0" fontId="11" fillId="0" borderId="365" xfId="1881" applyBorder="1" applyProtection="1"/>
    <xf numFmtId="0" fontId="11" fillId="0" borderId="366" xfId="1881" applyBorder="1" applyProtection="1"/>
    <xf numFmtId="0" fontId="11" fillId="0" borderId="281" xfId="1881" applyBorder="1" applyProtection="1"/>
    <xf numFmtId="0" fontId="11" fillId="0" borderId="231" xfId="1881" applyBorder="1" applyProtection="1"/>
    <xf numFmtId="0" fontId="11" fillId="0" borderId="348" xfId="1881" applyBorder="1" applyProtection="1"/>
    <xf numFmtId="0" fontId="11" fillId="0" borderId="388" xfId="1881" applyBorder="1" applyAlignment="1" applyProtection="1">
      <alignment horizontal="center"/>
    </xf>
    <xf numFmtId="0" fontId="11" fillId="0" borderId="362" xfId="1881" applyBorder="1" applyProtection="1"/>
    <xf numFmtId="0" fontId="11" fillId="0" borderId="323" xfId="1881" applyFont="1" applyFill="1" applyBorder="1" applyProtection="1"/>
    <xf numFmtId="0" fontId="11" fillId="0" borderId="323" xfId="1881" applyBorder="1" applyAlignment="1" applyProtection="1">
      <alignment horizontal="centerContinuous"/>
    </xf>
    <xf numFmtId="0" fontId="47" fillId="0" borderId="323" xfId="1881" applyFont="1" applyBorder="1" applyProtection="1"/>
    <xf numFmtId="0" fontId="11" fillId="0" borderId="276" xfId="1881" applyBorder="1" applyProtection="1"/>
    <xf numFmtId="0" fontId="11" fillId="0" borderId="318" xfId="1881" applyBorder="1" applyAlignment="1" applyProtection="1">
      <alignment horizontal="centerContinuous"/>
    </xf>
    <xf numFmtId="0" fontId="11" fillId="0" borderId="323" xfId="1881" applyBorder="1" applyProtection="1"/>
    <xf numFmtId="0" fontId="11" fillId="0" borderId="323" xfId="1881" applyBorder="1" applyAlignment="1" applyProtection="1">
      <alignment horizontal="center"/>
    </xf>
    <xf numFmtId="0" fontId="11" fillId="0" borderId="362" xfId="1881" applyBorder="1" applyAlignment="1" applyProtection="1">
      <alignment horizontal="centerContinuous"/>
    </xf>
    <xf numFmtId="0" fontId="11" fillId="0" borderId="363" xfId="1881" applyBorder="1" applyProtection="1"/>
    <xf numFmtId="0" fontId="11" fillId="0" borderId="364" xfId="1881" applyBorder="1" applyProtection="1"/>
    <xf numFmtId="0" fontId="11" fillId="0" borderId="342" xfId="1881" applyBorder="1" applyProtection="1"/>
    <xf numFmtId="0" fontId="11" fillId="0" borderId="237" xfId="1881" applyBorder="1" applyProtection="1"/>
    <xf numFmtId="0" fontId="0" fillId="0" borderId="280" xfId="0" applyBorder="1" applyAlignment="1" applyProtection="1">
      <alignment horizontal="center"/>
    </xf>
    <xf numFmtId="0" fontId="0" fillId="0" borderId="281" xfId="0" applyFill="1" applyBorder="1" applyProtection="1"/>
    <xf numFmtId="37" fontId="0" fillId="0" borderId="249" xfId="0" applyNumberFormat="1" applyFill="1" applyBorder="1" applyProtection="1"/>
    <xf numFmtId="0" fontId="0" fillId="0" borderId="348" xfId="0" applyFill="1" applyBorder="1" applyAlignment="1" applyProtection="1">
      <alignment horizontal="centerContinuous"/>
    </xf>
    <xf numFmtId="0" fontId="12" fillId="0" borderId="323" xfId="0" applyFont="1" applyBorder="1" applyAlignment="1" applyProtection="1">
      <alignment horizontal="centerContinuous"/>
    </xf>
    <xf numFmtId="0" fontId="0" fillId="0" borderId="348" xfId="0" applyFill="1" applyBorder="1" applyProtection="1"/>
    <xf numFmtId="0" fontId="0" fillId="0" borderId="323" xfId="0" applyBorder="1" applyAlignment="1" applyProtection="1">
      <alignment horizontal="center"/>
    </xf>
    <xf numFmtId="0" fontId="0" fillId="0" borderId="348" xfId="0" applyFill="1" applyBorder="1" applyAlignment="1" applyProtection="1">
      <alignment horizontal="center"/>
    </xf>
    <xf numFmtId="0" fontId="0" fillId="0" borderId="244" xfId="0" applyFill="1" applyBorder="1" applyProtection="1"/>
    <xf numFmtId="37" fontId="0" fillId="0" borderId="244" xfId="0" applyNumberFormat="1" applyFill="1" applyBorder="1" applyProtection="1"/>
    <xf numFmtId="5" fontId="0" fillId="0" borderId="319" xfId="0" applyNumberFormat="1" applyFill="1" applyBorder="1" applyProtection="1"/>
    <xf numFmtId="0" fontId="0" fillId="0" borderId="286" xfId="0" applyBorder="1" applyAlignment="1" applyProtection="1">
      <alignment horizontal="center"/>
    </xf>
    <xf numFmtId="0" fontId="0" fillId="0" borderId="342" xfId="0" applyFill="1" applyBorder="1" applyProtection="1"/>
    <xf numFmtId="37" fontId="11" fillId="0" borderId="247" xfId="0" applyNumberFormat="1" applyFont="1" applyBorder="1" applyProtection="1"/>
    <xf numFmtId="0" fontId="11" fillId="0" borderId="323" xfId="1881" applyBorder="1"/>
    <xf numFmtId="0" fontId="0" fillId="0" borderId="281" xfId="0" applyFill="1" applyBorder="1"/>
    <xf numFmtId="0" fontId="0" fillId="0" borderId="231" xfId="0" applyFill="1" applyBorder="1"/>
    <xf numFmtId="37" fontId="0" fillId="0" borderId="260" xfId="0" applyNumberFormat="1" applyBorder="1" applyProtection="1"/>
    <xf numFmtId="37" fontId="0" fillId="0" borderId="249" xfId="0" applyNumberFormat="1" applyBorder="1" applyProtection="1"/>
    <xf numFmtId="37" fontId="0" fillId="0" borderId="244" xfId="0" applyNumberFormat="1" applyBorder="1" applyProtection="1"/>
    <xf numFmtId="37" fontId="0" fillId="0" borderId="250" xfId="0" applyNumberFormat="1" applyBorder="1" applyProtection="1"/>
    <xf numFmtId="37" fontId="0" fillId="0" borderId="396" xfId="0" applyNumberFormat="1" applyBorder="1" applyProtection="1"/>
    <xf numFmtId="37" fontId="0" fillId="0" borderId="348" xfId="0" applyNumberFormat="1" applyBorder="1" applyProtection="1"/>
    <xf numFmtId="0" fontId="11" fillId="0" borderId="323" xfId="0" applyFont="1" applyBorder="1" applyAlignment="1">
      <alignment horizontal="centerContinuous"/>
    </xf>
    <xf numFmtId="0" fontId="11" fillId="0" borderId="323" xfId="0" applyFont="1" applyBorder="1" applyAlignment="1">
      <alignment horizontal="center"/>
    </xf>
    <xf numFmtId="177" fontId="11" fillId="0" borderId="271" xfId="1" applyNumberFormat="1" applyFont="1" applyBorder="1" applyAlignment="1" applyProtection="1">
      <alignment horizontal="right"/>
    </xf>
    <xf numFmtId="177" fontId="11" fillId="0" borderId="348" xfId="1" applyNumberFormat="1" applyFont="1" applyBorder="1" applyAlignment="1">
      <alignment horizontal="right"/>
    </xf>
    <xf numFmtId="177" fontId="11" fillId="0" borderId="244" xfId="1" applyNumberFormat="1" applyFont="1" applyBorder="1" applyAlignment="1" applyProtection="1">
      <alignment horizontal="right"/>
    </xf>
    <xf numFmtId="177" fontId="11" fillId="0" borderId="244" xfId="1" applyNumberFormat="1" applyFont="1" applyBorder="1" applyAlignment="1">
      <alignment horizontal="right"/>
    </xf>
    <xf numFmtId="0" fontId="11" fillId="0" borderId="276" xfId="0" applyFont="1" applyBorder="1" applyAlignment="1">
      <alignment horizontal="centerContinuous"/>
    </xf>
    <xf numFmtId="0" fontId="11" fillId="0" borderId="318" xfId="0" applyFont="1" applyBorder="1" applyAlignment="1">
      <alignment horizontal="centerContinuous"/>
    </xf>
    <xf numFmtId="0" fontId="11" fillId="0" borderId="282" xfId="0" applyFont="1" applyBorder="1" applyAlignment="1">
      <alignment horizontal="centerContinuous"/>
    </xf>
    <xf numFmtId="0" fontId="11" fillId="0" borderId="297" xfId="0" applyFont="1" applyBorder="1"/>
    <xf numFmtId="37" fontId="11" fillId="0" borderId="267" xfId="0" applyNumberFormat="1" applyFont="1" applyBorder="1" applyProtection="1"/>
    <xf numFmtId="0" fontId="11" fillId="0" borderId="280" xfId="0" applyFont="1" applyBorder="1" applyAlignment="1" applyProtection="1">
      <alignment horizontal="center"/>
    </xf>
    <xf numFmtId="5" fontId="11" fillId="0" borderId="362" xfId="0" applyNumberFormat="1" applyFont="1" applyBorder="1" applyProtection="1"/>
    <xf numFmtId="0" fontId="24" fillId="0" borderId="348" xfId="0" applyFont="1" applyBorder="1" applyProtection="1"/>
    <xf numFmtId="0" fontId="11" fillId="10" borderId="242" xfId="0" applyFont="1" applyFill="1" applyBorder="1" applyProtection="1"/>
    <xf numFmtId="0" fontId="11" fillId="10" borderId="348" xfId="0" applyFont="1" applyFill="1" applyBorder="1" applyProtection="1"/>
    <xf numFmtId="5" fontId="11" fillId="0" borderId="348" xfId="0" applyNumberFormat="1" applyFont="1" applyBorder="1" applyProtection="1"/>
    <xf numFmtId="37" fontId="11" fillId="0" borderId="237" xfId="0" applyNumberFormat="1" applyFont="1" applyBorder="1" applyProtection="1"/>
    <xf numFmtId="0" fontId="11" fillId="0" borderId="397" xfId="0" applyFont="1" applyBorder="1" applyProtection="1"/>
    <xf numFmtId="0" fontId="11" fillId="0" borderId="398" xfId="0" applyFont="1" applyBorder="1" applyProtection="1"/>
    <xf numFmtId="5" fontId="11" fillId="0" borderId="398" xfId="0" applyNumberFormat="1" applyFont="1" applyBorder="1" applyProtection="1"/>
    <xf numFmtId="0" fontId="11" fillId="9" borderId="395" xfId="0" applyFont="1" applyFill="1" applyBorder="1" applyProtection="1"/>
    <xf numFmtId="0" fontId="59" fillId="0" borderId="370" xfId="0" applyFont="1" applyBorder="1" applyAlignment="1">
      <alignment horizontal="center"/>
    </xf>
    <xf numFmtId="0" fontId="11" fillId="0" borderId="399" xfId="0" applyFont="1" applyBorder="1" applyAlignment="1" applyProtection="1">
      <alignment horizontal="center"/>
    </xf>
    <xf numFmtId="0" fontId="11" fillId="0" borderId="392" xfId="0" applyFont="1" applyBorder="1" applyAlignment="1" applyProtection="1">
      <alignment horizontal="center"/>
    </xf>
    <xf numFmtId="0" fontId="11" fillId="0" borderId="233" xfId="0" applyFont="1" applyBorder="1" applyAlignment="1" applyProtection="1">
      <alignment horizontal="center"/>
    </xf>
    <xf numFmtId="0" fontId="11" fillId="22" borderId="270" xfId="0" applyFont="1" applyFill="1" applyBorder="1" applyProtection="1"/>
    <xf numFmtId="43" fontId="11" fillId="0" borderId="270" xfId="1" applyFont="1" applyBorder="1" applyProtection="1"/>
    <xf numFmtId="37" fontId="11" fillId="22" borderId="270" xfId="0" applyNumberFormat="1" applyFont="1" applyFill="1" applyBorder="1" applyProtection="1"/>
    <xf numFmtId="37" fontId="11" fillId="0" borderId="270" xfId="0" applyNumberFormat="1" applyFont="1" applyBorder="1" applyProtection="1"/>
    <xf numFmtId="177" fontId="11" fillId="0" borderId="256" xfId="1" applyNumberFormat="1" applyFont="1" applyBorder="1" applyProtection="1"/>
    <xf numFmtId="177" fontId="11" fillId="0" borderId="270" xfId="1" applyNumberFormat="1" applyFont="1" applyFill="1" applyBorder="1" applyProtection="1"/>
    <xf numFmtId="177" fontId="11" fillId="0" borderId="287" xfId="1" applyNumberFormat="1" applyFont="1" applyFill="1" applyBorder="1" applyProtection="1"/>
    <xf numFmtId="0" fontId="59" fillId="0" borderId="259" xfId="0" applyFont="1" applyBorder="1"/>
    <xf numFmtId="0" fontId="11" fillId="0" borderId="257" xfId="0" applyFont="1" applyBorder="1" applyAlignment="1" applyProtection="1">
      <alignment horizontal="center"/>
    </xf>
    <xf numFmtId="0" fontId="12" fillId="0" borderId="265" xfId="0" applyFont="1" applyBorder="1" applyProtection="1"/>
    <xf numFmtId="0" fontId="11" fillId="22" borderId="393" xfId="0" applyFont="1" applyFill="1" applyBorder="1" applyProtection="1"/>
    <xf numFmtId="0" fontId="11" fillId="22" borderId="400" xfId="0" applyFont="1" applyFill="1" applyBorder="1" applyProtection="1"/>
    <xf numFmtId="0" fontId="11" fillId="0" borderId="317" xfId="0" applyFont="1" applyBorder="1"/>
    <xf numFmtId="0" fontId="11" fillId="0" borderId="362" xfId="0" applyFont="1" applyBorder="1"/>
    <xf numFmtId="0" fontId="7" fillId="4" borderId="362" xfId="0" applyFont="1" applyFill="1" applyBorder="1" applyProtection="1"/>
    <xf numFmtId="0" fontId="7" fillId="0" borderId="231" xfId="0" applyFont="1" applyBorder="1" applyAlignment="1" applyProtection="1">
      <alignment horizontal="centerContinuous"/>
    </xf>
    <xf numFmtId="37" fontId="7" fillId="0" borderId="348" xfId="0" applyNumberFormat="1" applyFont="1" applyBorder="1" applyAlignment="1" applyProtection="1">
      <alignment horizontal="centerContinuous"/>
    </xf>
    <xf numFmtId="0" fontId="7" fillId="0" borderId="225" xfId="0" applyFont="1" applyBorder="1" applyAlignment="1">
      <alignment horizontal="centerContinuous"/>
    </xf>
    <xf numFmtId="0" fontId="7" fillId="0" borderId="350" xfId="0" applyFont="1" applyBorder="1"/>
    <xf numFmtId="0" fontId="7" fillId="0" borderId="241" xfId="0" applyFont="1" applyFill="1" applyBorder="1" applyAlignment="1">
      <alignment horizontal="centerContinuous"/>
    </xf>
    <xf numFmtId="0" fontId="52" fillId="0" borderId="230" xfId="0" applyFont="1" applyFill="1" applyBorder="1" applyProtection="1"/>
    <xf numFmtId="0" fontId="11" fillId="0" borderId="281" xfId="0" applyFont="1" applyFill="1" applyBorder="1" applyProtection="1"/>
    <xf numFmtId="0" fontId="11" fillId="0" borderId="353" xfId="0" applyFont="1" applyBorder="1" applyAlignment="1" applyProtection="1">
      <alignment horizontal="centerContinuous"/>
    </xf>
    <xf numFmtId="0" fontId="7" fillId="0" borderId="346" xfId="0" applyFont="1" applyBorder="1" applyAlignment="1" applyProtection="1">
      <alignment horizontal="centerContinuous"/>
    </xf>
    <xf numFmtId="0" fontId="11" fillId="0" borderId="356" xfId="0" applyFont="1" applyBorder="1" applyAlignment="1" applyProtection="1">
      <alignment vertical="top"/>
    </xf>
    <xf numFmtId="0" fontId="7" fillId="0" borderId="245" xfId="0" applyFont="1" applyFill="1" applyBorder="1"/>
    <xf numFmtId="0" fontId="7" fillId="0" borderId="0" xfId="0" applyFont="1" applyFill="1" applyBorder="1" applyAlignment="1">
      <alignment horizontal="center"/>
    </xf>
    <xf numFmtId="0" fontId="7" fillId="0" borderId="138" xfId="0" applyFont="1" applyBorder="1"/>
    <xf numFmtId="0" fontId="7" fillId="0" borderId="149" xfId="0" applyFont="1" applyBorder="1" applyAlignment="1">
      <alignment horizontal="centerContinuous"/>
    </xf>
    <xf numFmtId="0" fontId="7" fillId="0" borderId="88" xfId="0" applyFont="1" applyBorder="1" applyAlignment="1">
      <alignment horizontal="centerContinuous"/>
    </xf>
    <xf numFmtId="0" fontId="7" fillId="0" borderId="402" xfId="0" applyFont="1" applyBorder="1" applyAlignment="1">
      <alignment horizontal="centerContinuous"/>
    </xf>
    <xf numFmtId="177" fontId="7" fillId="0" borderId="0" xfId="1" applyNumberFormat="1" applyFont="1" applyBorder="1" applyAlignment="1">
      <alignment horizontal="centerContinuous"/>
    </xf>
    <xf numFmtId="177" fontId="7" fillId="20" borderId="10" xfId="1" applyNumberFormat="1" applyFont="1" applyFill="1" applyBorder="1" applyAlignment="1">
      <alignment horizontal="centerContinuous"/>
    </xf>
    <xf numFmtId="177" fontId="7" fillId="0" borderId="45" xfId="1" applyNumberFormat="1" applyFont="1" applyBorder="1" applyProtection="1"/>
    <xf numFmtId="177" fontId="7" fillId="0" borderId="26" xfId="1" applyNumberFormat="1" applyFont="1" applyBorder="1" applyProtection="1"/>
    <xf numFmtId="177" fontId="7" fillId="0" borderId="26" xfId="1" applyNumberFormat="1" applyFont="1" applyFill="1" applyBorder="1" applyProtection="1"/>
    <xf numFmtId="177" fontId="7" fillId="20" borderId="26" xfId="1" applyNumberFormat="1" applyFont="1" applyFill="1" applyBorder="1" applyAlignment="1" applyProtection="1">
      <alignment horizontal="centerContinuous"/>
    </xf>
    <xf numFmtId="177" fontId="7" fillId="0" borderId="45" xfId="1" applyNumberFormat="1" applyFont="1" applyFill="1" applyBorder="1" applyProtection="1"/>
    <xf numFmtId="0" fontId="7" fillId="0" borderId="386" xfId="0" applyFont="1" applyBorder="1" applyAlignment="1">
      <alignment horizontal="centerContinuous"/>
    </xf>
    <xf numFmtId="0" fontId="7" fillId="0" borderId="403" xfId="0" applyFont="1" applyBorder="1" applyAlignment="1">
      <alignment horizontal="centerContinuous"/>
    </xf>
    <xf numFmtId="0" fontId="7" fillId="0" borderId="403" xfId="0" applyFont="1" applyBorder="1"/>
    <xf numFmtId="0" fontId="7" fillId="0" borderId="403" xfId="0" applyFont="1" applyBorder="1" applyAlignment="1">
      <alignment horizontal="center"/>
    </xf>
    <xf numFmtId="0" fontId="7" fillId="0" borderId="403" xfId="0" applyFont="1" applyFill="1" applyBorder="1" applyAlignment="1">
      <alignment horizontal="center"/>
    </xf>
    <xf numFmtId="0" fontId="7" fillId="0" borderId="403" xfId="0" applyFont="1" applyFill="1" applyBorder="1"/>
    <xf numFmtId="183" fontId="7" fillId="0" borderId="237" xfId="2" applyNumberFormat="1" applyFont="1" applyFill="1" applyBorder="1" applyProtection="1"/>
    <xf numFmtId="0" fontId="7" fillId="0" borderId="356" xfId="0" applyFont="1" applyBorder="1"/>
    <xf numFmtId="177" fontId="7" fillId="0" borderId="348" xfId="1" applyNumberFormat="1" applyFont="1" applyBorder="1"/>
    <xf numFmtId="0" fontId="20" fillId="0" borderId="350" xfId="0" applyFont="1" applyBorder="1" applyAlignment="1">
      <alignment horizontal="centerContinuous"/>
    </xf>
    <xf numFmtId="177" fontId="7" fillId="0" borderId="348" xfId="1" applyNumberFormat="1" applyFont="1" applyBorder="1" applyProtection="1"/>
    <xf numFmtId="0" fontId="7" fillId="0" borderId="342" xfId="0" applyFont="1" applyBorder="1"/>
    <xf numFmtId="177" fontId="7" fillId="0" borderId="342" xfId="1" applyNumberFormat="1" applyFont="1" applyBorder="1" applyProtection="1"/>
    <xf numFmtId="0" fontId="7" fillId="0" borderId="404" xfId="0" applyFont="1" applyBorder="1"/>
    <xf numFmtId="0" fontId="7" fillId="0" borderId="273" xfId="0" applyFont="1" applyBorder="1"/>
    <xf numFmtId="183" fontId="7" fillId="0" borderId="269" xfId="2" applyNumberFormat="1" applyFont="1" applyFill="1" applyBorder="1" applyProtection="1"/>
    <xf numFmtId="0" fontId="7" fillId="0" borderId="302" xfId="0" applyFont="1" applyFill="1" applyBorder="1"/>
    <xf numFmtId="0" fontId="7" fillId="0" borderId="356" xfId="0" applyFont="1" applyBorder="1" applyAlignment="1">
      <alignment horizontal="centerContinuous"/>
    </xf>
    <xf numFmtId="0" fontId="20" fillId="0" borderId="355" xfId="0" applyFont="1" applyBorder="1" applyAlignment="1">
      <alignment horizontal="center"/>
    </xf>
    <xf numFmtId="0" fontId="7" fillId="0" borderId="355" xfId="0" applyFont="1" applyBorder="1" applyAlignment="1">
      <alignment horizontal="left"/>
    </xf>
    <xf numFmtId="0" fontId="7" fillId="0" borderId="350" xfId="0" applyFont="1" applyBorder="1" applyAlignment="1">
      <alignment horizontal="left"/>
    </xf>
    <xf numFmtId="0" fontId="7" fillId="0" borderId="350" xfId="0" applyFont="1" applyFill="1" applyBorder="1" applyAlignment="1">
      <alignment horizontal="left"/>
    </xf>
    <xf numFmtId="0" fontId="20" fillId="0" borderId="350" xfId="0" applyFont="1" applyBorder="1" applyAlignment="1">
      <alignment horizontal="center"/>
    </xf>
    <xf numFmtId="0" fontId="7" fillId="0" borderId="356" xfId="0" applyFont="1" applyBorder="1" applyAlignment="1">
      <alignment horizontal="left"/>
    </xf>
    <xf numFmtId="0" fontId="7" fillId="0" borderId="237" xfId="0" applyFont="1" applyFill="1" applyBorder="1" applyAlignment="1">
      <alignment horizontal="centerContinuous"/>
    </xf>
    <xf numFmtId="177" fontId="11" fillId="0" borderId="244" xfId="1" applyNumberFormat="1" applyFont="1" applyBorder="1" applyAlignment="1" applyProtection="1">
      <alignment horizontal="center"/>
    </xf>
    <xf numFmtId="0" fontId="20" fillId="0" borderId="223" xfId="0" applyFont="1" applyBorder="1" applyAlignment="1">
      <alignment horizontal="centerContinuous"/>
    </xf>
    <xf numFmtId="0" fontId="7" fillId="0" borderId="223" xfId="0" applyFont="1" applyBorder="1" applyAlignment="1">
      <alignment horizontal="centerContinuous"/>
    </xf>
    <xf numFmtId="0" fontId="7" fillId="0" borderId="228" xfId="0" applyFont="1" applyBorder="1" applyAlignment="1">
      <alignment horizontal="centerContinuous"/>
    </xf>
    <xf numFmtId="0" fontId="7" fillId="0" borderId="222" xfId="0" applyFont="1" applyBorder="1" applyAlignment="1">
      <alignment horizontal="centerContinuous"/>
    </xf>
    <xf numFmtId="177" fontId="7" fillId="0" borderId="224" xfId="1" applyNumberFormat="1" applyFont="1" applyBorder="1" applyAlignment="1">
      <alignment horizontal="centerContinuous"/>
    </xf>
    <xf numFmtId="177" fontId="7" fillId="0" borderId="225" xfId="1" applyNumberFormat="1" applyFont="1" applyBorder="1" applyAlignment="1">
      <alignment horizontal="centerContinuous"/>
    </xf>
    <xf numFmtId="177" fontId="7" fillId="0" borderId="252" xfId="1" applyNumberFormat="1" applyFont="1" applyBorder="1" applyAlignment="1">
      <alignment horizontal="centerContinuous"/>
    </xf>
    <xf numFmtId="177" fontId="7" fillId="0" borderId="348" xfId="1" applyNumberFormat="1" applyFont="1" applyBorder="1" applyAlignment="1" applyProtection="1">
      <alignment horizontal="centerContinuous"/>
    </xf>
    <xf numFmtId="0" fontId="11" fillId="0" borderId="401" xfId="0" applyFont="1" applyBorder="1" applyProtection="1"/>
    <xf numFmtId="0" fontId="11" fillId="0" borderId="409" xfId="0" applyFont="1" applyBorder="1" applyProtection="1"/>
    <xf numFmtId="37" fontId="11" fillId="0" borderId="408" xfId="0" applyNumberFormat="1" applyFont="1" applyBorder="1" applyProtection="1"/>
    <xf numFmtId="0" fontId="11" fillId="0" borderId="149" xfId="0" applyFont="1" applyBorder="1" applyProtection="1"/>
    <xf numFmtId="0" fontId="11" fillId="0" borderId="401" xfId="0" applyFont="1" applyFill="1" applyBorder="1" applyProtection="1"/>
    <xf numFmtId="37" fontId="11" fillId="0" borderId="342" xfId="0" applyNumberFormat="1" applyFont="1" applyBorder="1" applyProtection="1"/>
    <xf numFmtId="39" fontId="96" fillId="0" borderId="0" xfId="1" applyNumberFormat="1" applyFont="1" applyBorder="1" applyProtection="1"/>
    <xf numFmtId="37" fontId="11" fillId="0" borderId="356" xfId="0" applyNumberFormat="1" applyFont="1" applyBorder="1" applyProtection="1"/>
    <xf numFmtId="37" fontId="11" fillId="0" borderId="410" xfId="0" applyNumberFormat="1" applyFont="1" applyFill="1" applyBorder="1" applyProtection="1"/>
    <xf numFmtId="37" fontId="11" fillId="0" borderId="410" xfId="0" applyNumberFormat="1" applyFont="1" applyBorder="1" applyProtection="1"/>
    <xf numFmtId="37" fontId="11" fillId="0" borderId="411" xfId="0" applyNumberFormat="1" applyFont="1" applyBorder="1" applyProtection="1"/>
    <xf numFmtId="0" fontId="11" fillId="0" borderId="159" xfId="0" applyFont="1" applyBorder="1" applyProtection="1"/>
    <xf numFmtId="37" fontId="11" fillId="0" borderId="348" xfId="0" applyNumberFormat="1" applyFont="1" applyBorder="1" applyAlignment="1" applyProtection="1">
      <alignment horizontal="centerContinuous"/>
    </xf>
    <xf numFmtId="37" fontId="11" fillId="0" borderId="0" xfId="0" applyNumberFormat="1" applyFont="1" applyBorder="1" applyAlignment="1" applyProtection="1">
      <alignment horizontal="right"/>
    </xf>
    <xf numFmtId="0" fontId="7" fillId="0" borderId="342" xfId="0" applyFont="1" applyFill="1" applyBorder="1" applyProtection="1"/>
    <xf numFmtId="0" fontId="13" fillId="0" borderId="0" xfId="0" applyFont="1" applyBorder="1" applyProtection="1"/>
    <xf numFmtId="177" fontId="12" fillId="0" borderId="413" xfId="1" applyNumberFormat="1" applyFont="1" applyBorder="1" applyProtection="1"/>
    <xf numFmtId="0" fontId="23" fillId="0" borderId="356" xfId="0" applyFont="1" applyBorder="1" applyProtection="1"/>
    <xf numFmtId="0" fontId="23" fillId="0" borderId="348" xfId="0" applyFont="1" applyBorder="1" applyProtection="1"/>
    <xf numFmtId="177" fontId="12" fillId="0" borderId="414" xfId="1" applyNumberFormat="1" applyFont="1" applyBorder="1" applyProtection="1"/>
    <xf numFmtId="0" fontId="12" fillId="0" borderId="342" xfId="0" applyFont="1" applyBorder="1" applyProtection="1"/>
    <xf numFmtId="5" fontId="12" fillId="0" borderId="400" xfId="0" applyNumberFormat="1" applyFont="1" applyBorder="1" applyProtection="1"/>
    <xf numFmtId="0" fontId="11" fillId="0" borderId="356" xfId="0" applyFont="1" applyBorder="1" applyAlignment="1" applyProtection="1">
      <alignment horizontal="right"/>
    </xf>
    <xf numFmtId="177" fontId="11" fillId="0" borderId="272" xfId="1" applyNumberFormat="1" applyFont="1" applyFill="1" applyBorder="1"/>
    <xf numFmtId="5" fontId="11" fillId="0" borderId="27" xfId="0" applyNumberFormat="1" applyFont="1" applyBorder="1" applyProtection="1"/>
    <xf numFmtId="5" fontId="11" fillId="0" borderId="242" xfId="0" applyNumberFormat="1" applyFont="1" applyBorder="1" applyProtection="1"/>
    <xf numFmtId="0" fontId="11" fillId="0" borderId="259" xfId="0" applyFont="1" applyBorder="1" applyProtection="1"/>
    <xf numFmtId="0" fontId="11" fillId="0" borderId="257" xfId="0" applyFont="1" applyBorder="1" applyProtection="1"/>
    <xf numFmtId="0" fontId="11" fillId="0" borderId="356" xfId="0" applyFont="1" applyBorder="1" applyAlignment="1" applyProtection="1">
      <alignment horizontal="left"/>
    </xf>
    <xf numFmtId="0" fontId="11" fillId="0" borderId="255" xfId="0" applyFont="1" applyBorder="1" applyAlignment="1" applyProtection="1">
      <alignment horizontal="center"/>
    </xf>
    <xf numFmtId="0" fontId="11" fillId="0" borderId="88" xfId="0" applyFont="1" applyBorder="1" applyAlignment="1" applyProtection="1">
      <alignment horizontal="centerContinuous"/>
    </xf>
    <xf numFmtId="0" fontId="11" fillId="0" borderId="273" xfId="0" applyFont="1" applyBorder="1" applyAlignment="1" applyProtection="1">
      <alignment horizontal="center"/>
    </xf>
    <xf numFmtId="0" fontId="11" fillId="0" borderId="85" xfId="0" applyFont="1" applyBorder="1" applyAlignment="1" applyProtection="1">
      <alignment horizontal="centerContinuous"/>
    </xf>
    <xf numFmtId="37" fontId="11" fillId="0" borderId="335" xfId="1" applyNumberFormat="1" applyFont="1" applyBorder="1" applyProtection="1"/>
    <xf numFmtId="0" fontId="107" fillId="0" borderId="356" xfId="1892" applyNumberFormat="1" applyFont="1" applyBorder="1" applyAlignment="1"/>
    <xf numFmtId="0" fontId="11" fillId="0" borderId="159" xfId="0" applyFont="1" applyBorder="1" applyAlignment="1" applyProtection="1">
      <alignment horizontal="center"/>
    </xf>
    <xf numFmtId="0" fontId="11" fillId="0" borderId="152" xfId="0" applyFont="1" applyBorder="1" applyProtection="1"/>
    <xf numFmtId="0" fontId="11" fillId="0" borderId="347" xfId="0" applyFont="1" applyBorder="1" applyAlignment="1" applyProtection="1">
      <alignment horizontal="center"/>
    </xf>
    <xf numFmtId="5" fontId="11" fillId="0" borderId="356" xfId="0" applyNumberFormat="1" applyFont="1" applyBorder="1" applyProtection="1"/>
    <xf numFmtId="177" fontId="11" fillId="0" borderId="127" xfId="1" applyNumberFormat="1" applyFont="1" applyBorder="1"/>
    <xf numFmtId="0" fontId="11" fillId="0" borderId="127" xfId="0" applyNumberFormat="1" applyFont="1" applyBorder="1" applyAlignment="1">
      <alignment horizontal="center"/>
    </xf>
    <xf numFmtId="177" fontId="11" fillId="0" borderId="348" xfId="1" applyNumberFormat="1" applyFont="1" applyBorder="1" applyAlignment="1" applyProtection="1">
      <alignment horizontal="right"/>
    </xf>
    <xf numFmtId="0" fontId="11" fillId="0" borderId="302" xfId="0" applyFont="1" applyBorder="1" applyAlignment="1">
      <alignment horizontal="center"/>
    </xf>
    <xf numFmtId="0" fontId="11" fillId="0" borderId="297" xfId="0" applyFont="1" applyBorder="1" applyAlignment="1">
      <alignment horizontal="left"/>
    </xf>
    <xf numFmtId="0" fontId="11" fillId="11" borderId="297" xfId="0" applyFont="1" applyFill="1" applyBorder="1"/>
    <xf numFmtId="0" fontId="11" fillId="0" borderId="273" xfId="0" applyFont="1" applyBorder="1"/>
    <xf numFmtId="0" fontId="11" fillId="0" borderId="274" xfId="0" applyFont="1" applyBorder="1"/>
    <xf numFmtId="177" fontId="11" fillId="0" borderId="393" xfId="0" applyNumberFormat="1" applyFont="1" applyBorder="1" applyProtection="1"/>
    <xf numFmtId="0" fontId="11" fillId="11" borderId="393" xfId="0" applyFont="1" applyFill="1" applyBorder="1"/>
    <xf numFmtId="0" fontId="11" fillId="0" borderId="257" xfId="0" applyFont="1" applyBorder="1"/>
    <xf numFmtId="0" fontId="11" fillId="0" borderId="335" xfId="0" applyFont="1" applyBorder="1" applyAlignment="1">
      <alignment horizontal="center"/>
    </xf>
    <xf numFmtId="0" fontId="11" fillId="0" borderId="0" xfId="1890" applyFont="1" applyFill="1" applyBorder="1" applyAlignment="1">
      <alignment horizontal="left" indent="1"/>
    </xf>
    <xf numFmtId="0" fontId="11" fillId="0" borderId="0" xfId="1890" applyFont="1" applyBorder="1" applyAlignment="1">
      <alignment horizontal="left" indent="1"/>
    </xf>
    <xf numFmtId="0" fontId="16" fillId="0" borderId="0" xfId="0" applyFont="1" applyBorder="1" applyAlignment="1" applyProtection="1">
      <alignment horizontal="centerContinuous"/>
    </xf>
    <xf numFmtId="0" fontId="7" fillId="0" borderId="103" xfId="0" applyFont="1" applyBorder="1" applyProtection="1"/>
    <xf numFmtId="0" fontId="11" fillId="0" borderId="88" xfId="1890" applyFont="1" applyBorder="1" applyAlignment="1">
      <alignment horizontal="left" indent="1"/>
    </xf>
    <xf numFmtId="0" fontId="7" fillId="0" borderId="243" xfId="0" applyFont="1" applyBorder="1" applyAlignment="1" applyProtection="1">
      <alignment horizontal="centerContinuous"/>
    </xf>
    <xf numFmtId="0" fontId="7" fillId="0" borderId="350" xfId="0" applyFont="1" applyBorder="1" applyProtection="1"/>
    <xf numFmtId="0" fontId="7" fillId="0" borderId="405" xfId="0" applyFont="1" applyBorder="1" applyProtection="1"/>
    <xf numFmtId="0" fontId="7" fillId="0" borderId="406" xfId="0" applyFont="1" applyFill="1" applyBorder="1" applyProtection="1"/>
    <xf numFmtId="0" fontId="11" fillId="0" borderId="406" xfId="0" applyFont="1" applyFill="1" applyBorder="1" applyProtection="1"/>
    <xf numFmtId="0" fontId="7" fillId="0" borderId="406" xfId="0" applyFont="1" applyFill="1" applyBorder="1" applyAlignment="1" applyProtection="1">
      <alignment horizontal="center"/>
    </xf>
    <xf numFmtId="0" fontId="7" fillId="0" borderId="406" xfId="0" applyFont="1" applyBorder="1" applyProtection="1"/>
    <xf numFmtId="0" fontId="0" fillId="0" borderId="406" xfId="0" applyBorder="1"/>
    <xf numFmtId="0" fontId="26" fillId="0" borderId="235" xfId="0" applyFont="1" applyBorder="1" applyProtection="1"/>
    <xf numFmtId="0" fontId="26" fillId="0" borderId="342" xfId="0" applyFont="1" applyBorder="1" applyProtection="1"/>
    <xf numFmtId="0" fontId="26" fillId="0" borderId="237" xfId="0" applyFont="1" applyBorder="1" applyProtection="1"/>
    <xf numFmtId="177" fontId="11" fillId="0" borderId="356" xfId="1" applyNumberFormat="1" applyFont="1" applyBorder="1" applyProtection="1"/>
    <xf numFmtId="177" fontId="11" fillId="0" borderId="374" xfId="1" applyNumberFormat="1" applyFont="1" applyBorder="1" applyAlignment="1" applyProtection="1">
      <alignment horizontal="center"/>
    </xf>
    <xf numFmtId="177" fontId="11" fillId="0" borderId="374" xfId="1" applyNumberFormat="1" applyFont="1" applyBorder="1" applyProtection="1"/>
    <xf numFmtId="177" fontId="11" fillId="0" borderId="264" xfId="1" applyNumberFormat="1" applyFont="1" applyBorder="1" applyProtection="1"/>
    <xf numFmtId="0" fontId="11" fillId="0" borderId="88" xfId="0" applyFont="1" applyBorder="1" applyAlignment="1" applyProtection="1">
      <alignment horizontal="center"/>
    </xf>
    <xf numFmtId="177" fontId="11" fillId="0" borderId="128" xfId="1" applyNumberFormat="1" applyFont="1" applyFill="1" applyBorder="1" applyAlignment="1" applyProtection="1">
      <alignment horizontal="centerContinuous"/>
    </xf>
    <xf numFmtId="0" fontId="11" fillId="0" borderId="355" xfId="0" applyFont="1" applyBorder="1" applyAlignment="1" applyProtection="1">
      <alignment horizontal="center"/>
    </xf>
    <xf numFmtId="0" fontId="11" fillId="0" borderId="402" xfId="0" applyFont="1" applyBorder="1" applyAlignment="1" applyProtection="1">
      <alignment horizontal="center"/>
    </xf>
    <xf numFmtId="0" fontId="11" fillId="0" borderId="254" xfId="0" applyFont="1" applyFill="1" applyBorder="1" applyAlignment="1" applyProtection="1">
      <alignment horizontal="center"/>
    </xf>
    <xf numFmtId="0" fontId="11" fillId="0" borderId="274" xfId="0" applyFont="1" applyFill="1" applyBorder="1" applyAlignment="1" applyProtection="1">
      <alignment horizontal="center"/>
    </xf>
    <xf numFmtId="177" fontId="11" fillId="0" borderId="258" xfId="1" applyNumberFormat="1" applyFont="1" applyBorder="1" applyAlignment="1" applyProtection="1">
      <alignment horizontal="center"/>
    </xf>
    <xf numFmtId="0" fontId="11" fillId="0" borderId="258" xfId="0" applyFont="1" applyBorder="1" applyAlignment="1" applyProtection="1">
      <alignment horizontal="center"/>
    </xf>
    <xf numFmtId="0" fontId="11" fillId="10" borderId="269" xfId="0" applyFont="1" applyFill="1" applyBorder="1" applyProtection="1"/>
    <xf numFmtId="177" fontId="11" fillId="0" borderId="229" xfId="1" applyNumberFormat="1" applyFont="1" applyFill="1" applyBorder="1" applyProtection="1"/>
    <xf numFmtId="0" fontId="11" fillId="0" borderId="355" xfId="0" applyFont="1" applyFill="1" applyBorder="1" applyAlignment="1" applyProtection="1">
      <alignment horizontal="centerContinuous"/>
    </xf>
    <xf numFmtId="0" fontId="10" fillId="0" borderId="0" xfId="0" applyFont="1" applyBorder="1" applyAlignment="1" applyProtection="1">
      <alignment horizontal="centerContinuous"/>
    </xf>
    <xf numFmtId="177" fontId="11" fillId="0" borderId="416" xfId="1" applyNumberFormat="1" applyFont="1" applyBorder="1" applyProtection="1"/>
    <xf numFmtId="0" fontId="11" fillId="10" borderId="391" xfId="0" applyFont="1" applyFill="1" applyBorder="1" applyProtection="1"/>
    <xf numFmtId="0" fontId="11" fillId="10" borderId="417" xfId="0" applyFont="1" applyFill="1" applyBorder="1" applyProtection="1"/>
    <xf numFmtId="0" fontId="11" fillId="10" borderId="418" xfId="0" applyFont="1" applyFill="1" applyBorder="1" applyProtection="1"/>
    <xf numFmtId="0" fontId="47" fillId="0" borderId="0" xfId="0" applyFont="1" applyBorder="1" applyProtection="1"/>
    <xf numFmtId="0" fontId="10" fillId="0" borderId="0" xfId="0" applyFont="1" applyBorder="1" applyProtection="1"/>
    <xf numFmtId="0" fontId="47" fillId="0" borderId="0" xfId="0" applyFont="1" applyFill="1" applyBorder="1" applyProtection="1"/>
    <xf numFmtId="164" fontId="0" fillId="0" borderId="0" xfId="0" applyNumberFormat="1" applyFill="1" applyBorder="1" applyAlignment="1" applyProtection="1">
      <alignment horizontal="center"/>
    </xf>
    <xf numFmtId="5" fontId="11" fillId="0" borderId="295" xfId="0" applyNumberFormat="1" applyFont="1" applyBorder="1" applyProtection="1"/>
    <xf numFmtId="2" fontId="11" fillId="0" borderId="348" xfId="0" applyNumberFormat="1" applyFont="1" applyBorder="1" applyProtection="1"/>
    <xf numFmtId="37" fontId="11" fillId="0" borderId="415" xfId="0" applyNumberFormat="1" applyFont="1" applyBorder="1" applyProtection="1"/>
    <xf numFmtId="0" fontId="11" fillId="0" borderId="415" xfId="0" applyFont="1" applyBorder="1" applyProtection="1"/>
    <xf numFmtId="9" fontId="11" fillId="0" borderId="415" xfId="1880" applyFont="1" applyBorder="1" applyProtection="1"/>
    <xf numFmtId="2" fontId="11" fillId="0" borderId="415" xfId="0" applyNumberFormat="1" applyFont="1" applyBorder="1" applyProtection="1"/>
    <xf numFmtId="2" fontId="11" fillId="0" borderId="254" xfId="0" applyNumberFormat="1" applyFont="1" applyBorder="1" applyProtection="1"/>
    <xf numFmtId="0" fontId="11" fillId="0" borderId="419" xfId="0" applyFont="1" applyFill="1" applyBorder="1" applyAlignment="1" applyProtection="1">
      <alignment horizontal="left"/>
    </xf>
    <xf numFmtId="185" fontId="11" fillId="0" borderId="295" xfId="1880" applyNumberFormat="1" applyFont="1" applyBorder="1" applyProtection="1"/>
    <xf numFmtId="37" fontId="11" fillId="0" borderId="295" xfId="0" applyNumberFormat="1" applyFont="1" applyBorder="1" applyAlignment="1" applyProtection="1">
      <alignment horizontal="left"/>
    </xf>
    <xf numFmtId="2" fontId="11" fillId="0" borderId="237" xfId="0" applyNumberFormat="1" applyFont="1" applyBorder="1" applyProtection="1"/>
    <xf numFmtId="0" fontId="49" fillId="0" borderId="0" xfId="0" applyFont="1" applyFill="1" applyBorder="1" applyProtection="1"/>
    <xf numFmtId="9" fontId="0" fillId="0" borderId="0" xfId="1880" applyFont="1" applyBorder="1" applyProtection="1"/>
    <xf numFmtId="0" fontId="11" fillId="0" borderId="92" xfId="0" applyFont="1" applyFill="1" applyBorder="1" applyAlignment="1" applyProtection="1">
      <alignment horizontal="left"/>
    </xf>
    <xf numFmtId="0" fontId="11" fillId="0" borderId="96" xfId="0" applyFont="1" applyFill="1" applyBorder="1" applyAlignment="1" applyProtection="1">
      <alignment horizontal="left"/>
    </xf>
    <xf numFmtId="0" fontId="12" fillId="0" borderId="96" xfId="0" applyFont="1" applyFill="1" applyBorder="1" applyProtection="1"/>
    <xf numFmtId="0" fontId="11" fillId="0" borderId="96" xfId="0" applyNumberFormat="1" applyFont="1" applyFill="1" applyBorder="1" applyAlignment="1" applyProtection="1">
      <alignment horizontal="left"/>
    </xf>
    <xf numFmtId="37" fontId="12" fillId="0" borderId="96" xfId="0" applyNumberFormat="1" applyFont="1" applyBorder="1" applyProtection="1"/>
    <xf numFmtId="185" fontId="11" fillId="0" borderId="94" xfId="1880" applyNumberFormat="1" applyFont="1" applyBorder="1" applyProtection="1"/>
    <xf numFmtId="185" fontId="11" fillId="0" borderId="159" xfId="1880" applyNumberFormat="1" applyFont="1" applyBorder="1" applyProtection="1"/>
    <xf numFmtId="185" fontId="11" fillId="0" borderId="92" xfId="1880" applyNumberFormat="1" applyFont="1" applyBorder="1" applyProtection="1"/>
    <xf numFmtId="185" fontId="11" fillId="0" borderId="96" xfId="1880" applyNumberFormat="1" applyFont="1" applyBorder="1" applyProtection="1"/>
    <xf numFmtId="2" fontId="11" fillId="0" borderId="96" xfId="0" applyNumberFormat="1" applyFont="1" applyBorder="1" applyProtection="1"/>
    <xf numFmtId="37" fontId="11" fillId="0" borderId="92" xfId="0" applyNumberFormat="1" applyFont="1" applyBorder="1" applyAlignment="1" applyProtection="1">
      <alignment horizontal="left"/>
    </xf>
    <xf numFmtId="37" fontId="11" fillId="0" borderId="96" xfId="0" applyNumberFormat="1" applyFont="1" applyBorder="1" applyAlignment="1" applyProtection="1">
      <alignment horizontal="left"/>
    </xf>
    <xf numFmtId="0" fontId="11" fillId="0" borderId="96" xfId="0" applyFont="1" applyBorder="1" applyAlignment="1" applyProtection="1">
      <alignment horizontal="right"/>
    </xf>
    <xf numFmtId="0" fontId="12" fillId="0" borderId="391" xfId="0" applyFont="1" applyBorder="1" applyProtection="1"/>
    <xf numFmtId="37" fontId="12" fillId="0" borderId="391" xfId="0" applyNumberFormat="1" applyFont="1" applyBorder="1" applyProtection="1"/>
    <xf numFmtId="37" fontId="11" fillId="0" borderId="391" xfId="0" applyNumberFormat="1" applyFont="1" applyBorder="1" applyProtection="1"/>
    <xf numFmtId="9" fontId="11" fillId="0" borderId="253" xfId="1880" applyFont="1" applyBorder="1" applyProtection="1"/>
    <xf numFmtId="2" fontId="11" fillId="0" borderId="391" xfId="0" applyNumberFormat="1" applyFont="1" applyBorder="1" applyProtection="1"/>
    <xf numFmtId="0" fontId="0" fillId="0" borderId="242" xfId="0" applyFill="1" applyBorder="1" applyAlignment="1" applyProtection="1">
      <alignment horizontal="center"/>
    </xf>
    <xf numFmtId="177" fontId="0" fillId="0" borderId="348" xfId="0" applyNumberFormat="1" applyFill="1" applyBorder="1" applyProtection="1"/>
    <xf numFmtId="37" fontId="0" fillId="0" borderId="348" xfId="0" applyNumberFormat="1" applyFill="1" applyBorder="1" applyProtection="1"/>
    <xf numFmtId="5" fontId="0" fillId="0" borderId="420" xfId="0" applyNumberFormat="1" applyFill="1" applyBorder="1" applyProtection="1"/>
    <xf numFmtId="177" fontId="11" fillId="0" borderId="348" xfId="1881" applyNumberFormat="1" applyFill="1" applyBorder="1" applyProtection="1"/>
    <xf numFmtId="0" fontId="0" fillId="0" borderId="243" xfId="0" applyBorder="1" applyAlignment="1" applyProtection="1">
      <alignment horizontal="center"/>
    </xf>
    <xf numFmtId="0" fontId="0" fillId="0" borderId="356" xfId="0" applyBorder="1" applyAlignment="1" applyProtection="1">
      <alignment horizontal="center"/>
    </xf>
    <xf numFmtId="0" fontId="0" fillId="0" borderId="245" xfId="0" applyBorder="1" applyAlignment="1" applyProtection="1">
      <alignment horizontal="center"/>
    </xf>
    <xf numFmtId="0" fontId="0" fillId="0" borderId="159" xfId="0" applyFill="1" applyBorder="1" applyAlignment="1" applyProtection="1">
      <alignment horizontal="centerContinuous"/>
    </xf>
    <xf numFmtId="0" fontId="0" fillId="0" borderId="88" xfId="0" applyFill="1" applyBorder="1" applyAlignment="1" applyProtection="1">
      <alignment horizontal="centerContinuous"/>
    </xf>
    <xf numFmtId="0" fontId="0" fillId="0" borderId="152" xfId="0" applyFill="1" applyBorder="1" applyAlignment="1" applyProtection="1">
      <alignment horizontal="centerContinuous"/>
    </xf>
    <xf numFmtId="0" fontId="0" fillId="0" borderId="94" xfId="0" applyFill="1" applyBorder="1" applyAlignment="1" applyProtection="1">
      <alignment horizontal="centerContinuous"/>
    </xf>
    <xf numFmtId="0" fontId="0" fillId="0" borderId="138" xfId="0" applyFill="1" applyBorder="1" applyAlignment="1" applyProtection="1">
      <alignment horizontal="centerContinuous"/>
    </xf>
    <xf numFmtId="0" fontId="48" fillId="0" borderId="94" xfId="0" applyFont="1" applyFill="1" applyBorder="1" applyProtection="1"/>
    <xf numFmtId="0" fontId="0" fillId="0" borderId="138" xfId="0" applyFill="1" applyBorder="1" applyProtection="1"/>
    <xf numFmtId="0" fontId="11" fillId="0" borderId="94" xfId="0" applyFont="1" applyFill="1" applyBorder="1" applyProtection="1"/>
    <xf numFmtId="0" fontId="0" fillId="0" borderId="94" xfId="0" applyFill="1" applyBorder="1" applyProtection="1"/>
    <xf numFmtId="0" fontId="11" fillId="0" borderId="94" xfId="1881" applyBorder="1"/>
    <xf numFmtId="0" fontId="0" fillId="0" borderId="347" xfId="0" applyFill="1" applyBorder="1" applyProtection="1"/>
    <xf numFmtId="0" fontId="0" fillId="0" borderId="85" xfId="0" applyFill="1" applyBorder="1" applyProtection="1"/>
    <xf numFmtId="0" fontId="0" fillId="0" borderId="86" xfId="0" applyFill="1" applyBorder="1" applyProtection="1"/>
    <xf numFmtId="37" fontId="0" fillId="0" borderId="237" xfId="0" applyNumberFormat="1" applyBorder="1" applyProtection="1"/>
    <xf numFmtId="0" fontId="0" fillId="0" borderId="353" xfId="0" applyBorder="1" applyProtection="1"/>
    <xf numFmtId="0" fontId="0" fillId="0" borderId="281" xfId="0" applyFill="1" applyBorder="1" applyAlignment="1" applyProtection="1">
      <alignment horizontal="centerContinuous"/>
    </xf>
    <xf numFmtId="164" fontId="0" fillId="0" borderId="281" xfId="0" applyNumberFormat="1" applyFill="1" applyBorder="1" applyAlignment="1" applyProtection="1">
      <alignment horizontal="center"/>
    </xf>
    <xf numFmtId="164" fontId="0" fillId="0" borderId="281" xfId="0" applyNumberFormat="1" applyBorder="1" applyAlignment="1" applyProtection="1">
      <alignment horizontal="center"/>
    </xf>
    <xf numFmtId="0" fontId="0" fillId="0" borderId="271" xfId="0" applyBorder="1" applyAlignment="1" applyProtection="1">
      <alignment horizontal="center"/>
    </xf>
    <xf numFmtId="0" fontId="0" fillId="0" borderId="374" xfId="0" applyBorder="1" applyAlignment="1" applyProtection="1">
      <alignment horizontal="center"/>
    </xf>
    <xf numFmtId="0" fontId="0" fillId="0" borderId="250" xfId="0" applyBorder="1" applyAlignment="1" applyProtection="1">
      <alignment horizontal="center"/>
    </xf>
    <xf numFmtId="177" fontId="11" fillId="0" borderId="244" xfId="1881" applyNumberFormat="1" applyBorder="1"/>
    <xf numFmtId="0" fontId="0" fillId="0" borderId="342" xfId="0" applyFill="1" applyBorder="1" applyAlignment="1" applyProtection="1">
      <alignment horizontal="center"/>
    </xf>
    <xf numFmtId="5" fontId="0" fillId="0" borderId="287" xfId="0" applyNumberFormat="1" applyFill="1" applyBorder="1" applyProtection="1"/>
    <xf numFmtId="0" fontId="11" fillId="0" borderId="248" xfId="0" applyFont="1" applyBorder="1" applyAlignment="1" applyProtection="1">
      <alignment horizontal="left"/>
    </xf>
    <xf numFmtId="0" fontId="11" fillId="0" borderId="243" xfId="0" applyFont="1" applyBorder="1" applyAlignment="1" applyProtection="1">
      <alignment horizontal="left"/>
    </xf>
    <xf numFmtId="0" fontId="23" fillId="0" borderId="273" xfId="0" applyFont="1" applyBorder="1" applyProtection="1"/>
    <xf numFmtId="0" fontId="23" fillId="0" borderId="274" xfId="0" applyFont="1" applyBorder="1" applyProtection="1"/>
    <xf numFmtId="0" fontId="23" fillId="0" borderId="406" xfId="0" applyFont="1" applyBorder="1" applyProtection="1"/>
    <xf numFmtId="0" fontId="23" fillId="0" borderId="407" xfId="0" applyFont="1" applyBorder="1" applyProtection="1"/>
    <xf numFmtId="177" fontId="59" fillId="0" borderId="0" xfId="1" applyNumberFormat="1" applyFont="1" applyBorder="1" applyAlignment="1">
      <alignment horizontal="center"/>
    </xf>
    <xf numFmtId="0" fontId="69" fillId="0" borderId="0" xfId="0" applyFont="1" applyFill="1" applyBorder="1" applyAlignment="1">
      <alignment horizontal="center"/>
    </xf>
    <xf numFmtId="0" fontId="11" fillId="0" borderId="243" xfId="0" applyFont="1" applyBorder="1" applyAlignment="1" applyProtection="1">
      <alignment horizontal="right"/>
    </xf>
    <xf numFmtId="0" fontId="11" fillId="0" borderId="245" xfId="0" applyFont="1" applyBorder="1" applyAlignment="1" applyProtection="1">
      <alignment horizontal="right"/>
    </xf>
    <xf numFmtId="0" fontId="11" fillId="0" borderId="342" xfId="0" applyFont="1" applyBorder="1" applyAlignment="1" applyProtection="1">
      <alignment horizontal="right"/>
    </xf>
    <xf numFmtId="0" fontId="11" fillId="0" borderId="356" xfId="0" applyNumberFormat="1" applyFont="1" applyBorder="1" applyProtection="1"/>
    <xf numFmtId="0" fontId="11" fillId="0" borderId="421" xfId="0" applyFont="1" applyBorder="1" applyAlignment="1" applyProtection="1">
      <alignment horizontal="center"/>
    </xf>
    <xf numFmtId="0" fontId="60" fillId="0" borderId="356" xfId="0" applyFont="1" applyBorder="1" applyAlignment="1">
      <alignment horizontal="center"/>
    </xf>
    <xf numFmtId="0" fontId="11" fillId="0" borderId="335" xfId="0" applyFont="1" applyBorder="1" applyProtection="1"/>
    <xf numFmtId="177" fontId="11" fillId="0" borderId="422" xfId="1" applyNumberFormat="1" applyFont="1" applyBorder="1" applyAlignment="1" applyProtection="1">
      <alignment horizontal="center"/>
    </xf>
    <xf numFmtId="0" fontId="11" fillId="0" borderId="298" xfId="0" applyFont="1" applyBorder="1" applyAlignment="1" applyProtection="1"/>
    <xf numFmtId="0" fontId="11" fillId="0" borderId="406" xfId="0" applyFont="1" applyBorder="1" applyAlignment="1" applyProtection="1">
      <alignment horizontal="center"/>
    </xf>
    <xf numFmtId="0" fontId="11" fillId="0" borderId="278" xfId="0" applyFont="1" applyFill="1" applyBorder="1" applyProtection="1"/>
    <xf numFmtId="0" fontId="11" fillId="0" borderId="422" xfId="0" applyFont="1" applyBorder="1" applyAlignment="1" applyProtection="1">
      <alignment horizontal="center"/>
    </xf>
    <xf numFmtId="5" fontId="11" fillId="0" borderId="374" xfId="0" applyNumberFormat="1" applyFont="1" applyBorder="1" applyProtection="1"/>
    <xf numFmtId="37" fontId="11" fillId="0" borderId="421" xfId="0" applyNumberFormat="1" applyFont="1" applyFill="1" applyBorder="1" applyProtection="1"/>
    <xf numFmtId="37" fontId="11" fillId="0" borderId="251" xfId="0" applyNumberFormat="1" applyFont="1" applyFill="1" applyBorder="1" applyProtection="1"/>
    <xf numFmtId="37" fontId="11" fillId="0" borderId="423" xfId="0" applyNumberFormat="1" applyFont="1" applyFill="1" applyBorder="1" applyProtection="1"/>
    <xf numFmtId="0" fontId="11" fillId="0" borderId="424" xfId="0" applyFont="1" applyBorder="1" applyProtection="1"/>
    <xf numFmtId="0" fontId="11" fillId="0" borderId="298" xfId="0" applyFont="1" applyBorder="1" applyAlignment="1" applyProtection="1">
      <alignment horizontal="center"/>
    </xf>
    <xf numFmtId="39" fontId="0" fillId="0" borderId="0" xfId="0" applyNumberFormat="1" applyBorder="1" applyProtection="1"/>
    <xf numFmtId="49" fontId="0" fillId="0" borderId="0" xfId="0" applyNumberFormat="1" applyBorder="1" applyProtection="1"/>
    <xf numFmtId="0" fontId="0" fillId="0" borderId="356" xfId="0" applyBorder="1" applyAlignment="1" applyProtection="1">
      <alignment horizontal="right"/>
    </xf>
    <xf numFmtId="0" fontId="0" fillId="0" borderId="230" xfId="0" applyBorder="1" applyAlignment="1" applyProtection="1">
      <alignment horizontal="center"/>
    </xf>
    <xf numFmtId="0" fontId="0" fillId="0" borderId="245" xfId="0" applyBorder="1" applyAlignment="1" applyProtection="1">
      <alignment horizontal="centerContinuous"/>
    </xf>
    <xf numFmtId="0" fontId="0" fillId="0" borderId="237" xfId="0" applyBorder="1" applyAlignment="1" applyProtection="1">
      <alignment horizontal="centerContinuous"/>
    </xf>
    <xf numFmtId="0" fontId="0" fillId="0" borderId="386" xfId="0" applyBorder="1" applyAlignment="1" applyProtection="1">
      <alignment horizontal="center"/>
    </xf>
    <xf numFmtId="0" fontId="0" fillId="0" borderId="387" xfId="0" applyBorder="1" applyAlignment="1" applyProtection="1">
      <alignment horizontal="center"/>
    </xf>
    <xf numFmtId="0" fontId="0" fillId="0" borderId="281" xfId="0" applyBorder="1" applyAlignment="1" applyProtection="1">
      <alignment horizontal="center"/>
    </xf>
    <xf numFmtId="0" fontId="0" fillId="0" borderId="281" xfId="0" applyBorder="1" applyAlignment="1" applyProtection="1">
      <alignment horizontal="centerContinuous"/>
    </xf>
    <xf numFmtId="0" fontId="0" fillId="0" borderId="231" xfId="0" applyBorder="1" applyAlignment="1" applyProtection="1">
      <alignment horizontal="centerContinuous"/>
    </xf>
    <xf numFmtId="0" fontId="0" fillId="0" borderId="342" xfId="0" applyBorder="1" applyAlignment="1" applyProtection="1">
      <alignment horizontal="center"/>
    </xf>
    <xf numFmtId="0" fontId="0" fillId="0" borderId="245" xfId="0" applyBorder="1" applyProtection="1"/>
    <xf numFmtId="40" fontId="0" fillId="0" borderId="231" xfId="0" applyNumberFormat="1" applyBorder="1" applyAlignment="1" applyProtection="1">
      <alignment horizontal="right"/>
    </xf>
    <xf numFmtId="40" fontId="0" fillId="0" borderId="348" xfId="0" applyNumberFormat="1" applyBorder="1" applyAlignment="1" applyProtection="1">
      <alignment horizontal="right"/>
    </xf>
    <xf numFmtId="40" fontId="0" fillId="0" borderId="348" xfId="0" applyNumberFormat="1" applyBorder="1" applyProtection="1"/>
    <xf numFmtId="40" fontId="0" fillId="0" borderId="237" xfId="0" applyNumberFormat="1" applyBorder="1" applyProtection="1"/>
    <xf numFmtId="39" fontId="0" fillId="0" borderId="385" xfId="0" applyNumberFormat="1" applyBorder="1" applyAlignment="1" applyProtection="1">
      <alignment horizontal="right"/>
    </xf>
    <xf numFmtId="39" fontId="0" fillId="0" borderId="386" xfId="0" applyNumberFormat="1" applyBorder="1" applyAlignment="1" applyProtection="1">
      <alignment horizontal="right"/>
    </xf>
    <xf numFmtId="39" fontId="0" fillId="0" borderId="386" xfId="0" applyNumberFormat="1" applyBorder="1" applyProtection="1"/>
    <xf numFmtId="39" fontId="0" fillId="0" borderId="387" xfId="0" applyNumberFormat="1" applyBorder="1" applyProtection="1"/>
    <xf numFmtId="0" fontId="12" fillId="0" borderId="397" xfId="0" applyFont="1" applyBorder="1" applyAlignment="1" applyProtection="1">
      <alignment horizontal="centerContinuous"/>
    </xf>
    <xf numFmtId="0" fontId="12" fillId="0" borderId="394" xfId="0" applyFont="1" applyBorder="1" applyAlignment="1" applyProtection="1">
      <alignment horizontal="centerContinuous"/>
    </xf>
    <xf numFmtId="0" fontId="0" fillId="0" borderId="394" xfId="0" applyBorder="1" applyAlignment="1" applyProtection="1">
      <alignment horizontal="centerContinuous"/>
    </xf>
    <xf numFmtId="0" fontId="0" fillId="0" borderId="395" xfId="0" applyBorder="1" applyAlignment="1" applyProtection="1">
      <alignment horizontal="centerContinuous"/>
    </xf>
    <xf numFmtId="0" fontId="0" fillId="0" borderId="318" xfId="0" applyBorder="1" applyAlignment="1" applyProtection="1">
      <alignment horizontal="centerContinuous"/>
    </xf>
    <xf numFmtId="40" fontId="0" fillId="0" borderId="385" xfId="0" applyNumberFormat="1" applyBorder="1" applyAlignment="1" applyProtection="1">
      <alignment horizontal="right"/>
    </xf>
    <xf numFmtId="40" fontId="0" fillId="0" borderId="386" xfId="0" applyNumberFormat="1" applyBorder="1" applyAlignment="1" applyProtection="1">
      <alignment horizontal="right"/>
    </xf>
    <xf numFmtId="40" fontId="0" fillId="0" borderId="386" xfId="0" applyNumberFormat="1" applyBorder="1" applyProtection="1"/>
    <xf numFmtId="40" fontId="0" fillId="0" borderId="387" xfId="0" applyNumberFormat="1" applyBorder="1" applyProtection="1"/>
    <xf numFmtId="0" fontId="12" fillId="0" borderId="230" xfId="0" applyFont="1" applyBorder="1" applyAlignment="1" applyProtection="1">
      <alignment horizontal="centerContinuous"/>
    </xf>
    <xf numFmtId="0" fontId="12" fillId="0" borderId="281" xfId="0" applyFont="1" applyBorder="1" applyAlignment="1" applyProtection="1">
      <alignment horizontal="centerContinuous"/>
    </xf>
    <xf numFmtId="37" fontId="7" fillId="0" borderId="342" xfId="0" applyNumberFormat="1" applyFont="1" applyBorder="1" applyProtection="1"/>
    <xf numFmtId="0" fontId="7" fillId="0" borderId="342" xfId="0" applyFont="1" applyFill="1" applyBorder="1" applyAlignment="1" applyProtection="1">
      <alignment horizontal="centerContinuous"/>
    </xf>
    <xf numFmtId="37" fontId="7" fillId="0" borderId="237" xfId="0" applyNumberFormat="1" applyFont="1" applyBorder="1" applyAlignment="1" applyProtection="1">
      <alignment horizontal="right"/>
    </xf>
    <xf numFmtId="0" fontId="11" fillId="0" borderId="231" xfId="0" applyFont="1" applyBorder="1" applyAlignment="1" applyProtection="1">
      <alignment horizontal="right"/>
    </xf>
    <xf numFmtId="0" fontId="11" fillId="0" borderId="237" xfId="0" applyFont="1" applyBorder="1" applyAlignment="1" applyProtection="1">
      <alignment horizontal="right"/>
    </xf>
    <xf numFmtId="43" fontId="96" fillId="0" borderId="0" xfId="1" applyFont="1" applyBorder="1" applyProtection="1"/>
    <xf numFmtId="177" fontId="11" fillId="0" borderId="92" xfId="1" applyNumberFormat="1" applyFont="1" applyBorder="1" applyAlignment="1" applyProtection="1">
      <alignment horizontal="right"/>
    </xf>
    <xf numFmtId="177" fontId="11" fillId="0" borderId="96" xfId="1" applyNumberFormat="1" applyFont="1" applyBorder="1" applyAlignment="1" applyProtection="1">
      <alignment horizontal="right"/>
    </xf>
    <xf numFmtId="177" fontId="11" fillId="0" borderId="159" xfId="1" applyNumberFormat="1" applyFont="1" applyBorder="1" applyAlignment="1" applyProtection="1">
      <alignment horizontal="right"/>
    </xf>
    <xf numFmtId="177" fontId="11" fillId="0" borderId="94" xfId="1" applyNumberFormat="1" applyFont="1" applyBorder="1" applyAlignment="1" applyProtection="1">
      <alignment horizontal="right"/>
    </xf>
    <xf numFmtId="37" fontId="11" fillId="0" borderId="94" xfId="0" applyNumberFormat="1" applyFont="1" applyBorder="1" applyProtection="1"/>
    <xf numFmtId="43" fontId="11" fillId="0" borderId="152" xfId="1" applyFont="1" applyBorder="1" applyAlignment="1" applyProtection="1">
      <alignment horizontal="right"/>
    </xf>
    <xf numFmtId="177" fontId="11" fillId="0" borderId="138" xfId="1" applyNumberFormat="1" applyFont="1" applyBorder="1" applyAlignment="1" applyProtection="1">
      <alignment horizontal="right"/>
    </xf>
    <xf numFmtId="49" fontId="11" fillId="0" borderId="92" xfId="1" applyNumberFormat="1" applyFont="1" applyBorder="1" applyAlignment="1" applyProtection="1">
      <alignment horizontal="center" vertical="center"/>
    </xf>
    <xf numFmtId="49" fontId="11" fillId="0" borderId="96" xfId="1" applyNumberFormat="1" applyFont="1" applyBorder="1" applyAlignment="1" applyProtection="1">
      <alignment horizontal="center" vertical="center"/>
    </xf>
    <xf numFmtId="49" fontId="11" fillId="0" borderId="96" xfId="0" applyNumberFormat="1" applyFont="1" applyBorder="1" applyAlignment="1" applyProtection="1">
      <alignment horizontal="center" vertical="center"/>
    </xf>
    <xf numFmtId="49" fontId="11" fillId="0" borderId="96" xfId="0" applyNumberFormat="1" applyFont="1" applyBorder="1" applyProtection="1"/>
    <xf numFmtId="0" fontId="12" fillId="0" borderId="356" xfId="0" applyFont="1" applyBorder="1" applyAlignment="1" applyProtection="1">
      <alignment horizontal="left"/>
    </xf>
    <xf numFmtId="177" fontId="11" fillId="0" borderId="259" xfId="0" applyNumberFormat="1" applyFont="1" applyBorder="1" applyAlignment="1" applyProtection="1">
      <alignment horizontal="center"/>
    </xf>
    <xf numFmtId="177" fontId="11" fillId="0" borderId="257" xfId="0" applyNumberFormat="1" applyFont="1" applyBorder="1" applyAlignment="1" applyProtection="1">
      <alignment horizontal="center"/>
    </xf>
    <xf numFmtId="0" fontId="11" fillId="0" borderId="391" xfId="0" applyFont="1" applyBorder="1" applyProtection="1"/>
    <xf numFmtId="177" fontId="11" fillId="0" borderId="391" xfId="0" applyNumberFormat="1" applyFont="1" applyBorder="1" applyProtection="1"/>
    <xf numFmtId="177" fontId="11" fillId="0" borderId="253" xfId="0" applyNumberFormat="1" applyFont="1" applyBorder="1" applyProtection="1"/>
    <xf numFmtId="5" fontId="11" fillId="9" borderId="391" xfId="0" applyNumberFormat="1" applyFont="1" applyFill="1" applyBorder="1" applyProtection="1"/>
    <xf numFmtId="177" fontId="11" fillId="0" borderId="425" xfId="0" applyNumberFormat="1" applyFont="1" applyBorder="1" applyProtection="1"/>
    <xf numFmtId="177" fontId="11" fillId="0" borderId="236" xfId="0" applyNumberFormat="1" applyFont="1" applyBorder="1" applyProtection="1"/>
    <xf numFmtId="0" fontId="11" fillId="0" borderId="94" xfId="0" applyFont="1" applyBorder="1" applyAlignment="1" applyProtection="1">
      <alignment horizontal="left"/>
    </xf>
    <xf numFmtId="5" fontId="11" fillId="0" borderId="270" xfId="0" applyNumberFormat="1" applyFont="1" applyBorder="1" applyProtection="1"/>
    <xf numFmtId="0" fontId="11" fillId="0" borderId="253" xfId="0" applyFont="1" applyBorder="1" applyProtection="1"/>
    <xf numFmtId="5" fontId="11" fillId="0" borderId="425" xfId="0" applyNumberFormat="1" applyFont="1" applyBorder="1" applyProtection="1"/>
    <xf numFmtId="0" fontId="14" fillId="0" borderId="94" xfId="0" applyFont="1" applyBorder="1" applyProtection="1"/>
    <xf numFmtId="0" fontId="11" fillId="0" borderId="94" xfId="0" quotePrefix="1" applyFont="1" applyFill="1" applyBorder="1" applyProtection="1"/>
    <xf numFmtId="37" fontId="11" fillId="0" borderId="335" xfId="0" applyNumberFormat="1" applyFont="1" applyBorder="1" applyProtection="1"/>
    <xf numFmtId="0" fontId="11" fillId="0" borderId="425" xfId="0" applyFont="1" applyBorder="1" applyProtection="1"/>
    <xf numFmtId="0" fontId="11" fillId="0" borderId="254" xfId="0" applyFont="1" applyBorder="1" applyAlignment="1" applyProtection="1">
      <alignment horizontal="centerContinuous"/>
    </xf>
    <xf numFmtId="0" fontId="11" fillId="0" borderId="274" xfId="0" applyFont="1" applyBorder="1" applyAlignment="1" applyProtection="1">
      <alignment horizontal="centerContinuous"/>
    </xf>
    <xf numFmtId="43" fontId="11" fillId="0" borderId="259" xfId="1" applyFont="1" applyBorder="1"/>
    <xf numFmtId="177" fontId="11" fillId="0" borderId="335" xfId="0" applyNumberFormat="1" applyFont="1" applyBorder="1" applyProtection="1"/>
    <xf numFmtId="0" fontId="0" fillId="0" borderId="320" xfId="0" applyBorder="1" applyAlignment="1" applyProtection="1">
      <alignment horizontal="left"/>
    </xf>
    <xf numFmtId="0" fontId="0" fillId="0" borderId="320" xfId="0" applyBorder="1" applyAlignment="1" applyProtection="1">
      <alignment horizontal="center"/>
    </xf>
    <xf numFmtId="0" fontId="0" fillId="0" borderId="367" xfId="0" applyBorder="1" applyAlignment="1" applyProtection="1">
      <alignment horizontal="center"/>
    </xf>
    <xf numFmtId="0" fontId="0" fillId="0" borderId="353" xfId="0" applyBorder="1" applyAlignment="1" applyProtection="1">
      <alignment horizontal="center"/>
    </xf>
    <xf numFmtId="0" fontId="0" fillId="0" borderId="307" xfId="0" applyBorder="1" applyProtection="1"/>
    <xf numFmtId="0" fontId="0" fillId="0" borderId="317" xfId="0" applyBorder="1" applyProtection="1"/>
    <xf numFmtId="0" fontId="0" fillId="0" borderId="329" xfId="0" applyBorder="1" applyAlignment="1" applyProtection="1">
      <alignment horizontal="center"/>
    </xf>
    <xf numFmtId="0" fontId="0" fillId="0" borderId="318" xfId="0" applyBorder="1" applyAlignment="1" applyProtection="1">
      <alignment horizontal="center"/>
    </xf>
    <xf numFmtId="0" fontId="24" fillId="0" borderId="0" xfId="0" applyFont="1" applyBorder="1" applyAlignment="1" applyProtection="1">
      <alignment horizontal="center"/>
    </xf>
    <xf numFmtId="0" fontId="0" fillId="0" borderId="361" xfId="0" applyBorder="1" applyAlignment="1" applyProtection="1">
      <alignment horizontal="center"/>
    </xf>
    <xf numFmtId="0" fontId="0" fillId="0" borderId="388" xfId="0" applyBorder="1" applyAlignment="1" applyProtection="1">
      <alignment horizontal="centerContinuous"/>
    </xf>
    <xf numFmtId="0" fontId="0" fillId="0" borderId="309" xfId="0" applyBorder="1" applyAlignment="1" applyProtection="1">
      <alignment horizontal="center"/>
    </xf>
    <xf numFmtId="0" fontId="0" fillId="9" borderId="279" xfId="0" applyFill="1" applyBorder="1" applyProtection="1"/>
    <xf numFmtId="0" fontId="0" fillId="9" borderId="318" xfId="0" applyFill="1" applyBorder="1" applyProtection="1"/>
    <xf numFmtId="0" fontId="0" fillId="9" borderId="0" xfId="0" applyFill="1" applyBorder="1" applyProtection="1"/>
    <xf numFmtId="0" fontId="0" fillId="9" borderId="348" xfId="0" applyFill="1" applyBorder="1" applyProtection="1"/>
    <xf numFmtId="0" fontId="0" fillId="9" borderId="353" xfId="0" applyFill="1" applyBorder="1" applyProtection="1"/>
    <xf numFmtId="0" fontId="0" fillId="9" borderId="362" xfId="0" applyFill="1" applyBorder="1" applyProtection="1"/>
    <xf numFmtId="37" fontId="0" fillId="0" borderId="241" xfId="0" applyNumberFormat="1" applyBorder="1" applyProtection="1"/>
    <xf numFmtId="37" fontId="0" fillId="9" borderId="426" xfId="0" applyNumberFormat="1" applyFill="1" applyBorder="1" applyProtection="1"/>
    <xf numFmtId="0" fontId="0" fillId="9" borderId="427" xfId="0" applyFill="1" applyBorder="1" applyProtection="1"/>
    <xf numFmtId="0" fontId="0" fillId="9" borderId="321" xfId="0" applyFill="1" applyBorder="1" applyProtection="1"/>
    <xf numFmtId="37" fontId="11" fillId="0" borderId="346" xfId="0" applyNumberFormat="1" applyFont="1" applyBorder="1" applyProtection="1">
      <protection locked="0"/>
    </xf>
    <xf numFmtId="0" fontId="50" fillId="0" borderId="0" xfId="0" applyFont="1" applyBorder="1" applyProtection="1">
      <protection locked="0"/>
    </xf>
    <xf numFmtId="0" fontId="50" fillId="0" borderId="346" xfId="0" applyFont="1" applyBorder="1" applyProtection="1">
      <protection locked="0"/>
    </xf>
    <xf numFmtId="37" fontId="17" fillId="0" borderId="346" xfId="0" applyNumberFormat="1" applyFont="1" applyBorder="1" applyProtection="1">
      <protection locked="0"/>
    </xf>
    <xf numFmtId="37" fontId="50" fillId="0" borderId="346" xfId="0" applyNumberFormat="1" applyFont="1" applyBorder="1" applyProtection="1">
      <protection locked="0"/>
    </xf>
    <xf numFmtId="0" fontId="50" fillId="0" borderId="388" xfId="0" applyFont="1" applyBorder="1" applyProtection="1">
      <protection locked="0"/>
    </xf>
    <xf numFmtId="37" fontId="50" fillId="0" borderId="388" xfId="0" applyNumberFormat="1" applyFont="1" applyBorder="1" applyProtection="1">
      <protection locked="0"/>
    </xf>
    <xf numFmtId="37" fontId="0" fillId="0" borderId="362" xfId="0" applyNumberFormat="1" applyBorder="1" applyProtection="1"/>
    <xf numFmtId="0" fontId="0" fillId="0" borderId="428" xfId="0" applyBorder="1" applyAlignment="1" applyProtection="1">
      <alignment horizontal="center"/>
    </xf>
    <xf numFmtId="0" fontId="0" fillId="0" borderId="224" xfId="0" applyBorder="1" applyProtection="1"/>
    <xf numFmtId="0" fontId="0" fillId="0" borderId="429" xfId="0" applyBorder="1" applyProtection="1"/>
    <xf numFmtId="37" fontId="0" fillId="0" borderId="429" xfId="0" applyNumberFormat="1" applyBorder="1" applyProtection="1"/>
    <xf numFmtId="37" fontId="0" fillId="0" borderId="225" xfId="0" applyNumberFormat="1" applyBorder="1" applyProtection="1"/>
    <xf numFmtId="0" fontId="17" fillId="0" borderId="0" xfId="0" applyFont="1" applyBorder="1" applyProtection="1">
      <protection locked="0"/>
    </xf>
    <xf numFmtId="0" fontId="11" fillId="0" borderId="353" xfId="0" applyFont="1" applyBorder="1" applyAlignment="1" applyProtection="1">
      <alignment horizontal="center"/>
    </xf>
    <xf numFmtId="0" fontId="62" fillId="0" borderId="353" xfId="0" applyFont="1" applyBorder="1" applyProtection="1">
      <protection locked="0"/>
    </xf>
    <xf numFmtId="0" fontId="11" fillId="0" borderId="356" xfId="0" applyFont="1" applyBorder="1" applyAlignment="1" applyProtection="1">
      <alignment horizontal="right"/>
      <protection locked="0"/>
    </xf>
    <xf numFmtId="0" fontId="11" fillId="0" borderId="0" xfId="0" applyFont="1" applyBorder="1" applyAlignment="1" applyProtection="1">
      <alignment horizontal="centerContinuous"/>
      <protection locked="0"/>
    </xf>
    <xf numFmtId="5" fontId="62" fillId="0" borderId="0" xfId="0" applyNumberFormat="1" applyFont="1" applyBorder="1" applyProtection="1">
      <protection locked="0"/>
    </xf>
    <xf numFmtId="0" fontId="11" fillId="0" borderId="356" xfId="0" applyFont="1" applyBorder="1" applyProtection="1">
      <protection locked="0"/>
    </xf>
    <xf numFmtId="0" fontId="11" fillId="0" borderId="0" xfId="0" applyFont="1" applyBorder="1" applyAlignment="1" applyProtection="1">
      <alignment horizontal="left" indent="1"/>
      <protection locked="0"/>
    </xf>
    <xf numFmtId="7" fontId="11" fillId="0" borderId="0" xfId="0" applyNumberFormat="1" applyFont="1" applyBorder="1" applyProtection="1"/>
    <xf numFmtId="0" fontId="62" fillId="0" borderId="356" xfId="0" applyFont="1" applyBorder="1" applyProtection="1">
      <protection locked="0"/>
    </xf>
    <xf numFmtId="9" fontId="11" fillId="0" borderId="0" xfId="1880" applyFont="1" applyBorder="1" applyProtection="1">
      <protection locked="0"/>
    </xf>
    <xf numFmtId="0" fontId="62" fillId="0" borderId="342" xfId="0" applyFont="1" applyBorder="1" applyProtection="1">
      <protection locked="0"/>
    </xf>
    <xf numFmtId="0" fontId="0" fillId="0" borderId="385" xfId="0" applyBorder="1" applyProtection="1"/>
    <xf numFmtId="0" fontId="0" fillId="0" borderId="386" xfId="0" applyBorder="1" applyProtection="1"/>
    <xf numFmtId="0" fontId="0" fillId="0" borderId="387" xfId="0" applyBorder="1" applyProtection="1"/>
    <xf numFmtId="37" fontId="0" fillId="0" borderId="385" xfId="0" applyNumberFormat="1" applyBorder="1" applyAlignment="1" applyProtection="1"/>
    <xf numFmtId="39" fontId="0" fillId="0" borderId="386" xfId="0" applyNumberFormat="1" applyBorder="1" applyAlignment="1" applyProtection="1"/>
    <xf numFmtId="37" fontId="0" fillId="0" borderId="386" xfId="0" applyNumberFormat="1" applyBorder="1" applyAlignment="1" applyProtection="1"/>
    <xf numFmtId="37" fontId="0" fillId="0" borderId="387" xfId="0" applyNumberFormat="1" applyBorder="1" applyAlignment="1" applyProtection="1"/>
    <xf numFmtId="0" fontId="0" fillId="0" borderId="376" xfId="0" applyBorder="1" applyProtection="1"/>
    <xf numFmtId="0" fontId="0" fillId="0" borderId="307" xfId="0" applyBorder="1" applyAlignment="1" applyProtection="1">
      <alignment horizontal="center"/>
    </xf>
    <xf numFmtId="0" fontId="0" fillId="0" borderId="346" xfId="0" applyBorder="1" applyAlignment="1" applyProtection="1">
      <alignment horizontal="left"/>
    </xf>
    <xf numFmtId="0" fontId="0" fillId="0" borderId="0" xfId="0" applyFont="1" applyBorder="1" applyAlignment="1" applyProtection="1">
      <alignment horizontal="centerContinuous"/>
    </xf>
    <xf numFmtId="177" fontId="0" fillId="0" borderId="307" xfId="0" applyNumberFormat="1" applyFont="1" applyBorder="1" applyProtection="1"/>
    <xf numFmtId="0" fontId="0" fillId="0" borderId="0" xfId="0" applyFont="1" applyBorder="1" applyAlignment="1" applyProtection="1">
      <alignment horizontal="center"/>
    </xf>
    <xf numFmtId="0" fontId="0" fillId="0" borderId="0" xfId="0" applyFont="1" applyBorder="1" applyProtection="1"/>
    <xf numFmtId="2" fontId="0" fillId="0" borderId="346" xfId="0" applyNumberFormat="1" applyFont="1" applyBorder="1" applyAlignment="1" applyProtection="1"/>
    <xf numFmtId="0" fontId="0" fillId="0" borderId="346" xfId="0" applyFont="1" applyBorder="1" applyAlignment="1" applyProtection="1"/>
    <xf numFmtId="0" fontId="0" fillId="0" borderId="307" xfId="0" applyFont="1" applyBorder="1" applyProtection="1"/>
    <xf numFmtId="0" fontId="0" fillId="0" borderId="388" xfId="0" applyFont="1" applyBorder="1" applyAlignment="1" applyProtection="1"/>
    <xf numFmtId="0" fontId="0" fillId="0" borderId="368" xfId="0" applyFont="1" applyBorder="1" applyProtection="1"/>
    <xf numFmtId="0" fontId="0" fillId="0" borderId="391" xfId="0" applyBorder="1" applyProtection="1"/>
    <xf numFmtId="0" fontId="0" fillId="0" borderId="269" xfId="0" applyBorder="1" applyProtection="1"/>
    <xf numFmtId="0" fontId="0" fillId="0" borderId="364" xfId="0" applyBorder="1" applyAlignment="1" applyProtection="1">
      <alignment horizontal="center"/>
    </xf>
    <xf numFmtId="39" fontId="0" fillId="0" borderId="364" xfId="0" applyNumberFormat="1" applyBorder="1" applyProtection="1"/>
    <xf numFmtId="0" fontId="11" fillId="0" borderId="0" xfId="0" applyFont="1" applyBorder="1" applyAlignment="1" applyProtection="1">
      <alignment horizontal="left"/>
    </xf>
    <xf numFmtId="0" fontId="11" fillId="0" borderId="0" xfId="0" applyFont="1" applyBorder="1" applyAlignment="1" applyProtection="1"/>
    <xf numFmtId="0" fontId="11" fillId="0" borderId="348" xfId="0" applyFont="1" applyBorder="1" applyAlignment="1" applyProtection="1"/>
    <xf numFmtId="164" fontId="11" fillId="0" borderId="26" xfId="0" applyNumberFormat="1" applyFont="1" applyBorder="1" applyAlignment="1" applyProtection="1">
      <alignment horizontal="center"/>
    </xf>
    <xf numFmtId="0" fontId="11" fillId="0" borderId="19" xfId="0" applyFont="1" applyBorder="1" applyAlignment="1" applyProtection="1">
      <alignment horizontal="center"/>
    </xf>
    <xf numFmtId="0" fontId="11" fillId="0" borderId="21" xfId="0" applyFont="1" applyBorder="1" applyAlignment="1" applyProtection="1">
      <alignment horizontal="center"/>
    </xf>
    <xf numFmtId="0" fontId="11" fillId="0" borderId="323" xfId="0" applyFont="1" applyBorder="1" applyAlignment="1" applyProtection="1">
      <alignment horizontal="center"/>
    </xf>
    <xf numFmtId="0" fontId="7" fillId="0" borderId="350" xfId="0" applyFont="1" applyBorder="1" applyAlignment="1" applyProtection="1">
      <alignment horizontal="centerContinuous"/>
    </xf>
    <xf numFmtId="0" fontId="7" fillId="0" borderId="356" xfId="0" quotePrefix="1" applyFont="1" applyBorder="1" applyAlignment="1" applyProtection="1">
      <alignment horizontal="right"/>
    </xf>
    <xf numFmtId="0" fontId="7" fillId="0" borderId="356" xfId="0" applyFont="1" applyBorder="1" applyAlignment="1" applyProtection="1">
      <alignment horizontal="right"/>
    </xf>
    <xf numFmtId="39" fontId="11" fillId="0" borderId="348" xfId="0" applyNumberFormat="1" applyFont="1" applyBorder="1" applyAlignment="1" applyProtection="1">
      <alignment horizontal="centerContinuous"/>
    </xf>
    <xf numFmtId="0" fontId="7" fillId="0" borderId="244" xfId="0" applyFont="1" applyBorder="1" applyAlignment="1" applyProtection="1">
      <alignment horizontal="centerContinuous"/>
    </xf>
    <xf numFmtId="0" fontId="7" fillId="0" borderId="374" xfId="0" applyFont="1" applyBorder="1" applyAlignment="1" applyProtection="1">
      <alignment horizontal="center"/>
    </xf>
    <xf numFmtId="0" fontId="7" fillId="0" borderId="374" xfId="0" applyFont="1" applyBorder="1" applyProtection="1"/>
    <xf numFmtId="37" fontId="7" fillId="2" borderId="250" xfId="0" applyNumberFormat="1" applyFont="1" applyFill="1" applyBorder="1" applyProtection="1"/>
    <xf numFmtId="0" fontId="7" fillId="0" borderId="374" xfId="0" applyFont="1" applyFill="1" applyBorder="1" applyProtection="1"/>
    <xf numFmtId="0" fontId="7" fillId="0" borderId="342" xfId="0" applyFont="1" applyBorder="1" applyAlignment="1" applyProtection="1">
      <alignment horizontal="left"/>
    </xf>
    <xf numFmtId="0" fontId="7" fillId="0" borderId="342" xfId="0" applyFont="1" applyBorder="1" applyAlignment="1" applyProtection="1">
      <alignment horizontal="centerContinuous"/>
    </xf>
    <xf numFmtId="5" fontId="7" fillId="0" borderId="272" xfId="0" applyNumberFormat="1" applyFont="1" applyBorder="1" applyProtection="1"/>
    <xf numFmtId="37" fontId="11" fillId="0" borderId="352" xfId="0" applyNumberFormat="1" applyFont="1" applyBorder="1" applyProtection="1"/>
    <xf numFmtId="37" fontId="11" fillId="0" borderId="430" xfId="0" applyNumberFormat="1" applyFont="1" applyBorder="1" applyProtection="1"/>
    <xf numFmtId="37" fontId="11" fillId="0" borderId="431" xfId="0" applyNumberFormat="1" applyFont="1" applyBorder="1" applyProtection="1"/>
    <xf numFmtId="37" fontId="11" fillId="0" borderId="350" xfId="0" applyNumberFormat="1" applyFont="1" applyBorder="1" applyProtection="1"/>
    <xf numFmtId="0" fontId="11" fillId="0" borderId="430" xfId="0" applyFont="1" applyBorder="1" applyProtection="1"/>
    <xf numFmtId="0" fontId="11" fillId="0" borderId="432" xfId="0" applyFont="1" applyBorder="1" applyProtection="1"/>
    <xf numFmtId="5" fontId="11" fillId="0" borderId="433" xfId="0" applyNumberFormat="1" applyFont="1" applyFill="1" applyBorder="1" applyProtection="1"/>
    <xf numFmtId="5" fontId="11" fillId="0" borderId="430" xfId="0" applyNumberFormat="1" applyFont="1" applyFill="1" applyBorder="1" applyProtection="1"/>
    <xf numFmtId="5" fontId="11" fillId="9" borderId="430" xfId="0" applyNumberFormat="1" applyFont="1" applyFill="1" applyBorder="1" applyProtection="1"/>
    <xf numFmtId="5" fontId="11" fillId="0" borderId="433" xfId="0" applyNumberFormat="1" applyFont="1" applyBorder="1" applyProtection="1"/>
    <xf numFmtId="37" fontId="11" fillId="9" borderId="430" xfId="0" applyNumberFormat="1" applyFont="1" applyFill="1" applyBorder="1" applyProtection="1"/>
    <xf numFmtId="37" fontId="11" fillId="0" borderId="430" xfId="0" applyNumberFormat="1" applyFont="1" applyFill="1" applyBorder="1" applyProtection="1"/>
    <xf numFmtId="37" fontId="11" fillId="0" borderId="433" xfId="0" applyNumberFormat="1" applyFont="1" applyBorder="1" applyProtection="1"/>
    <xf numFmtId="37" fontId="11" fillId="0" borderId="434" xfId="0" applyNumberFormat="1" applyFont="1" applyBorder="1" applyProtection="1"/>
    <xf numFmtId="37" fontId="11" fillId="0" borderId="351" xfId="0" applyNumberFormat="1" applyFont="1" applyBorder="1" applyProtection="1"/>
    <xf numFmtId="37" fontId="11" fillId="0" borderId="153" xfId="0" applyNumberFormat="1" applyFont="1" applyBorder="1" applyProtection="1"/>
    <xf numFmtId="37" fontId="11" fillId="0" borderId="435" xfId="0" applyNumberFormat="1" applyFont="1" applyBorder="1" applyProtection="1"/>
    <xf numFmtId="0" fontId="11" fillId="0" borderId="436" xfId="0" applyFont="1" applyBorder="1" applyProtection="1"/>
    <xf numFmtId="39" fontId="11" fillId="0" borderId="430" xfId="0" applyNumberFormat="1" applyFont="1" applyBorder="1" applyProtection="1"/>
    <xf numFmtId="0" fontId="11" fillId="0" borderId="437" xfId="0" applyFont="1" applyBorder="1" applyProtection="1"/>
    <xf numFmtId="5" fontId="11" fillId="0" borderId="438" xfId="0" applyNumberFormat="1" applyFont="1" applyFill="1" applyBorder="1" applyProtection="1"/>
    <xf numFmtId="5" fontId="11" fillId="0" borderId="354" xfId="0" applyNumberFormat="1" applyFont="1" applyFill="1" applyBorder="1" applyProtection="1"/>
    <xf numFmtId="0" fontId="11" fillId="0" borderId="430" xfId="0" applyFont="1" applyBorder="1" applyAlignment="1" applyProtection="1">
      <alignment horizontal="center"/>
    </xf>
    <xf numFmtId="0" fontId="11" fillId="0" borderId="439" xfId="0" applyFont="1" applyBorder="1" applyAlignment="1" applyProtection="1">
      <alignment horizontal="center"/>
    </xf>
    <xf numFmtId="5" fontId="11" fillId="0" borderId="440" xfId="0" applyNumberFormat="1" applyFont="1" applyFill="1" applyBorder="1" applyProtection="1"/>
    <xf numFmtId="175" fontId="11" fillId="0" borderId="441" xfId="0" applyNumberFormat="1" applyFont="1" applyFill="1" applyBorder="1" applyAlignment="1" applyProtection="1">
      <alignment horizontal="center"/>
    </xf>
    <xf numFmtId="0" fontId="11" fillId="0" borderId="442" xfId="0" applyFont="1" applyFill="1" applyBorder="1" applyAlignment="1" applyProtection="1">
      <alignment horizontal="center"/>
    </xf>
    <xf numFmtId="0" fontId="11" fillId="0" borderId="430" xfId="0" applyFont="1" applyFill="1" applyBorder="1" applyProtection="1"/>
    <xf numFmtId="0" fontId="11" fillId="0" borderId="439" xfId="0" applyFont="1" applyFill="1" applyBorder="1" applyAlignment="1" applyProtection="1">
      <alignment horizontal="center"/>
    </xf>
    <xf numFmtId="5" fontId="11" fillId="9" borderId="436" xfId="0" applyNumberFormat="1" applyFont="1" applyFill="1" applyBorder="1" applyProtection="1"/>
    <xf numFmtId="5" fontId="11" fillId="9" borderId="440" xfId="0" applyNumberFormat="1" applyFont="1" applyFill="1" applyBorder="1" applyProtection="1"/>
    <xf numFmtId="5" fontId="11" fillId="0" borderId="438" xfId="0" applyNumberFormat="1" applyFont="1" applyBorder="1" applyProtection="1"/>
    <xf numFmtId="5" fontId="11" fillId="0" borderId="430" xfId="0" applyNumberFormat="1" applyFont="1" applyBorder="1" applyProtection="1"/>
    <xf numFmtId="5" fontId="11" fillId="0" borderId="354" xfId="0" applyNumberFormat="1" applyFont="1" applyBorder="1" applyProtection="1"/>
    <xf numFmtId="49" fontId="11" fillId="0" borderId="430" xfId="0" applyNumberFormat="1" applyFont="1" applyFill="1" applyBorder="1" applyAlignment="1" applyProtection="1">
      <alignment horizontal="center"/>
    </xf>
    <xf numFmtId="49" fontId="11" fillId="0" borderId="354" xfId="0" applyNumberFormat="1" applyFont="1" applyFill="1" applyBorder="1" applyAlignment="1" applyProtection="1">
      <alignment horizontal="center"/>
    </xf>
    <xf numFmtId="0" fontId="11" fillId="0" borderId="430" xfId="0" applyFont="1" applyFill="1" applyBorder="1" applyAlignment="1" applyProtection="1">
      <alignment horizontal="center"/>
    </xf>
    <xf numFmtId="37" fontId="11" fillId="9" borderId="436" xfId="0" applyNumberFormat="1" applyFont="1" applyFill="1" applyBorder="1" applyProtection="1"/>
    <xf numFmtId="37" fontId="11" fillId="9" borderId="440" xfId="0" applyNumberFormat="1" applyFont="1" applyFill="1" applyBorder="1" applyProtection="1"/>
    <xf numFmtId="37" fontId="11" fillId="0" borderId="443" xfId="0" applyNumberFormat="1" applyFont="1" applyFill="1" applyBorder="1" applyProtection="1"/>
    <xf numFmtId="37" fontId="11" fillId="0" borderId="444" xfId="0" applyNumberFormat="1" applyFont="1" applyFill="1" applyBorder="1" applyProtection="1"/>
    <xf numFmtId="37" fontId="11" fillId="0" borderId="440" xfId="0" applyNumberFormat="1" applyFont="1" applyFill="1" applyBorder="1" applyProtection="1"/>
    <xf numFmtId="37" fontId="11" fillId="0" borderId="438" xfId="0" applyNumberFormat="1" applyFont="1" applyBorder="1" applyProtection="1"/>
    <xf numFmtId="37" fontId="11" fillId="0" borderId="354" xfId="0" applyNumberFormat="1" applyFont="1" applyBorder="1" applyProtection="1"/>
    <xf numFmtId="37" fontId="11" fillId="0" borderId="278" xfId="0" applyNumberFormat="1" applyFont="1" applyBorder="1" applyProtection="1"/>
    <xf numFmtId="37" fontId="11" fillId="0" borderId="354" xfId="0" applyNumberFormat="1" applyFont="1" applyFill="1" applyBorder="1" applyProtection="1"/>
    <xf numFmtId="37" fontId="11" fillId="0" borderId="433" xfId="0" applyNumberFormat="1" applyFont="1" applyFill="1" applyBorder="1" applyProtection="1"/>
    <xf numFmtId="37" fontId="11" fillId="0" borderId="445" xfId="0" applyNumberFormat="1" applyFont="1" applyBorder="1" applyProtection="1"/>
    <xf numFmtId="37" fontId="11" fillId="0" borderId="446" xfId="0" applyNumberFormat="1" applyFont="1" applyFill="1" applyBorder="1" applyProtection="1"/>
    <xf numFmtId="0" fontId="11" fillId="0" borderId="435" xfId="0" applyFont="1" applyBorder="1" applyProtection="1"/>
    <xf numFmtId="0" fontId="11" fillId="0" borderId="447" xfId="0" applyFont="1" applyBorder="1" applyAlignment="1" applyProtection="1">
      <alignment horizontal="center"/>
    </xf>
    <xf numFmtId="0" fontId="11" fillId="0" borderId="356" xfId="1893" applyFont="1" applyBorder="1"/>
    <xf numFmtId="0" fontId="11" fillId="0" borderId="0" xfId="1893" applyFont="1" applyBorder="1"/>
    <xf numFmtId="0" fontId="11" fillId="0" borderId="0" xfId="0" applyFont="1" applyAlignment="1">
      <alignment horizontal="left" wrapText="1"/>
    </xf>
    <xf numFmtId="0" fontId="13" fillId="0" borderId="0" xfId="0" applyFont="1" applyAlignment="1">
      <alignment horizontal="center" wrapText="1"/>
    </xf>
    <xf numFmtId="0" fontId="13" fillId="0" borderId="0" xfId="0" applyFont="1" applyAlignment="1">
      <alignment wrapText="1"/>
    </xf>
    <xf numFmtId="0" fontId="10" fillId="0" borderId="0" xfId="0" applyFont="1" applyAlignment="1">
      <alignment horizontal="center"/>
    </xf>
    <xf numFmtId="0" fontId="12" fillId="0" borderId="0" xfId="0" applyFont="1" applyAlignment="1">
      <alignment horizontal="center" wrapText="1"/>
    </xf>
    <xf numFmtId="0" fontId="16" fillId="0" borderId="4" xfId="0" applyFont="1" applyBorder="1" applyAlignment="1" applyProtection="1">
      <alignment horizontal="left" wrapText="1"/>
    </xf>
    <xf numFmtId="0" fontId="16" fillId="0" borderId="0" xfId="0" applyFont="1" applyAlignment="1" applyProtection="1">
      <alignment horizontal="left" wrapText="1"/>
    </xf>
    <xf numFmtId="0" fontId="16" fillId="0" borderId="5" xfId="0" applyFont="1" applyBorder="1" applyAlignment="1" applyProtection="1">
      <alignment horizontal="left" wrapText="1"/>
    </xf>
    <xf numFmtId="0" fontId="10" fillId="0" borderId="4" xfId="0" applyFont="1" applyBorder="1" applyAlignment="1" applyProtection="1">
      <alignment horizontal="center"/>
    </xf>
    <xf numFmtId="0" fontId="10" fillId="0" borderId="0" xfId="0" applyFont="1" applyBorder="1" applyAlignment="1" applyProtection="1">
      <alignment horizontal="center"/>
    </xf>
    <xf numFmtId="0" fontId="10" fillId="0" borderId="5" xfId="0" applyFont="1" applyBorder="1" applyAlignment="1" applyProtection="1">
      <alignment horizontal="center"/>
    </xf>
    <xf numFmtId="0" fontId="17" fillId="0" borderId="0" xfId="0" applyFont="1" applyAlignment="1" applyProtection="1">
      <alignment horizontal="left"/>
    </xf>
    <xf numFmtId="0" fontId="17" fillId="0" borderId="5" xfId="0" applyFont="1" applyBorder="1" applyAlignment="1" applyProtection="1">
      <alignment horizontal="left"/>
    </xf>
    <xf numFmtId="0" fontId="17" fillId="0" borderId="0" xfId="0" applyFont="1" applyAlignment="1" applyProtection="1"/>
    <xf numFmtId="0" fontId="17" fillId="0" borderId="5" xfId="0" applyFont="1" applyBorder="1" applyAlignment="1" applyProtection="1"/>
    <xf numFmtId="0" fontId="11" fillId="0" borderId="31" xfId="0" applyFont="1" applyBorder="1" applyAlignment="1">
      <alignment horizontal="left" vertical="top" wrapText="1"/>
    </xf>
    <xf numFmtId="0" fontId="0" fillId="0" borderId="29" xfId="0" applyBorder="1" applyAlignment="1"/>
    <xf numFmtId="0" fontId="11"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11" fillId="0" borderId="0" xfId="0" applyFont="1" applyAlignment="1">
      <alignment horizontal="center"/>
    </xf>
    <xf numFmtId="0" fontId="0" fillId="0" borderId="0" xfId="0" applyAlignment="1">
      <alignment horizontal="center"/>
    </xf>
    <xf numFmtId="0" fontId="0" fillId="0" borderId="5" xfId="0" applyBorder="1" applyAlignment="1">
      <alignment horizontal="center"/>
    </xf>
    <xf numFmtId="0" fontId="11" fillId="0" borderId="5" xfId="0" applyFont="1" applyBorder="1" applyAlignment="1">
      <alignment horizontal="center"/>
    </xf>
    <xf numFmtId="0" fontId="11" fillId="0" borderId="5" xfId="0" applyFont="1" applyBorder="1" applyAlignment="1">
      <alignment horizontal="left" wrapText="1"/>
    </xf>
    <xf numFmtId="0" fontId="11" fillId="0" borderId="0" xfId="0" applyFont="1" applyAlignment="1">
      <alignment horizontal="center" wrapText="1"/>
    </xf>
    <xf numFmtId="0" fontId="11" fillId="0" borderId="5" xfId="0" applyFont="1" applyBorder="1" applyAlignment="1">
      <alignment horizontal="center" wrapText="1"/>
    </xf>
    <xf numFmtId="0" fontId="7" fillId="0" borderId="0" xfId="0" applyFont="1" applyAlignment="1">
      <alignment horizontal="left" vertical="top" wrapText="1"/>
    </xf>
    <xf numFmtId="0" fontId="7" fillId="0" borderId="5" xfId="0" applyFont="1" applyBorder="1" applyAlignment="1">
      <alignment horizontal="left" vertical="top" wrapText="1"/>
    </xf>
    <xf numFmtId="0" fontId="7" fillId="0" borderId="0" xfId="0" applyFont="1" applyAlignment="1" applyProtection="1">
      <alignment horizontal="left" vertical="top" wrapText="1"/>
    </xf>
    <xf numFmtId="0" fontId="0" fillId="0" borderId="0" xfId="0" applyAlignment="1">
      <alignment horizontal="left" vertical="top" wrapText="1"/>
    </xf>
    <xf numFmtId="0" fontId="7" fillId="0" borderId="0" xfId="0" applyFont="1" applyAlignment="1" applyProtection="1">
      <alignment vertical="top" wrapText="1"/>
    </xf>
    <xf numFmtId="0" fontId="0" fillId="0" borderId="0" xfId="0" applyAlignment="1">
      <alignment vertical="top" wrapText="1"/>
    </xf>
    <xf numFmtId="0" fontId="7" fillId="0" borderId="31" xfId="0" applyFont="1" applyBorder="1" applyAlignment="1" applyProtection="1">
      <alignment horizontal="left" wrapText="1"/>
    </xf>
    <xf numFmtId="0" fontId="0" fillId="0" borderId="0" xfId="0"/>
    <xf numFmtId="0" fontId="7" fillId="0" borderId="31" xfId="0" applyFont="1" applyBorder="1" applyAlignment="1" applyProtection="1">
      <alignment horizontal="left" vertical="top" wrapText="1"/>
    </xf>
    <xf numFmtId="0" fontId="0" fillId="0" borderId="10" xfId="0" applyBorder="1" applyAlignment="1">
      <alignment wrapText="1"/>
    </xf>
    <xf numFmtId="0" fontId="7" fillId="0" borderId="0" xfId="0" applyFont="1" applyAlignment="1" applyProtection="1">
      <alignment horizontal="left" wrapText="1"/>
    </xf>
    <xf numFmtId="0" fontId="0" fillId="0" borderId="0" xfId="0" applyAlignment="1">
      <alignment horizontal="left" wrapText="1"/>
    </xf>
    <xf numFmtId="0" fontId="0" fillId="0" borderId="10" xfId="0" applyBorder="1" applyAlignment="1">
      <alignment horizontal="left" wrapText="1"/>
    </xf>
    <xf numFmtId="0" fontId="11" fillId="0" borderId="0" xfId="0" applyFont="1" applyFill="1" applyBorder="1" applyAlignment="1">
      <alignment vertical="top" wrapText="1"/>
    </xf>
    <xf numFmtId="0" fontId="11" fillId="0" borderId="234" xfId="0" applyFont="1" applyFill="1" applyBorder="1" applyAlignment="1">
      <alignment vertical="top" wrapText="1"/>
    </xf>
    <xf numFmtId="0" fontId="11" fillId="0" borderId="0" xfId="0" applyFont="1" applyBorder="1" applyAlignment="1">
      <alignment horizontal="left" wrapText="1"/>
    </xf>
    <xf numFmtId="0" fontId="0" fillId="0" borderId="0" xfId="0" applyBorder="1" applyAlignment="1">
      <alignment horizontal="left" wrapText="1"/>
    </xf>
    <xf numFmtId="0" fontId="0" fillId="0" borderId="234" xfId="0" applyBorder="1" applyAlignment="1">
      <alignment horizontal="left" wrapText="1"/>
    </xf>
    <xf numFmtId="0" fontId="11" fillId="0" borderId="0" xfId="0" applyFont="1" applyBorder="1" applyAlignment="1">
      <alignment horizontal="left" vertical="top" wrapText="1"/>
    </xf>
    <xf numFmtId="0" fontId="0" fillId="0" borderId="0" xfId="0" applyBorder="1" applyAlignment="1">
      <alignment horizontal="left" vertical="top" wrapText="1"/>
    </xf>
    <xf numFmtId="0" fontId="0" fillId="0" borderId="234" xfId="0" applyBorder="1" applyAlignment="1">
      <alignment horizontal="left" vertical="top" wrapText="1"/>
    </xf>
    <xf numFmtId="0" fontId="0" fillId="0" borderId="0" xfId="0" applyBorder="1" applyAlignment="1">
      <alignment vertical="top"/>
    </xf>
    <xf numFmtId="0" fontId="0" fillId="0" borderId="234" xfId="0" applyBorder="1" applyAlignment="1">
      <alignment vertical="top"/>
    </xf>
    <xf numFmtId="0" fontId="11" fillId="0" borderId="0" xfId="0" applyFont="1" applyFill="1" applyAlignment="1">
      <alignment horizontal="left" vertical="top" wrapText="1"/>
    </xf>
    <xf numFmtId="0" fontId="11" fillId="0" borderId="5" xfId="0" applyFont="1" applyFill="1" applyBorder="1" applyAlignment="1">
      <alignment horizontal="left" vertical="top" wrapText="1"/>
    </xf>
    <xf numFmtId="0" fontId="11" fillId="0" borderId="337" xfId="0" applyFont="1" applyFill="1" applyBorder="1" applyAlignment="1">
      <alignment horizontal="left" vertical="top" wrapText="1"/>
    </xf>
    <xf numFmtId="0" fontId="11" fillId="0" borderId="338" xfId="0" applyFont="1" applyFill="1" applyBorder="1" applyAlignment="1">
      <alignment horizontal="left" vertical="top" wrapText="1"/>
    </xf>
    <xf numFmtId="0" fontId="11" fillId="0" borderId="19" xfId="0" applyFont="1" applyBorder="1" applyAlignment="1">
      <alignment horizontal="left" vertical="top" wrapText="1"/>
    </xf>
    <xf numFmtId="0" fontId="11" fillId="0" borderId="0" xfId="0" applyFont="1" applyFill="1" applyBorder="1" applyAlignment="1" applyProtection="1">
      <alignment horizontal="left" vertical="top" wrapText="1"/>
    </xf>
    <xf numFmtId="0" fontId="11" fillId="0" borderId="348" xfId="0" applyFont="1" applyFill="1" applyBorder="1" applyAlignment="1" applyProtection="1">
      <alignment horizontal="left" vertical="top" wrapText="1"/>
    </xf>
    <xf numFmtId="0" fontId="11" fillId="0" borderId="0" xfId="0" applyFont="1" applyBorder="1" applyAlignment="1" applyProtection="1">
      <alignment horizontal="left" vertical="top" wrapText="1"/>
    </xf>
    <xf numFmtId="0" fontId="11" fillId="0" borderId="138" xfId="0" applyFont="1" applyBorder="1" applyAlignment="1" applyProtection="1">
      <alignment horizontal="left" vertical="top" wrapText="1"/>
    </xf>
    <xf numFmtId="0" fontId="19"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0" fillId="0" borderId="0" xfId="0" applyAlignment="1">
      <alignment horizontal="left" vertical="justify" wrapText="1"/>
    </xf>
    <xf numFmtId="0" fontId="19" fillId="0" borderId="31" xfId="0" applyFont="1" applyBorder="1" applyAlignment="1" applyProtection="1">
      <alignment horizontal="left" vertical="top" wrapText="1"/>
    </xf>
    <xf numFmtId="0" fontId="19" fillId="0" borderId="29" xfId="0" applyFont="1" applyBorder="1" applyAlignment="1" applyProtection="1">
      <alignment horizontal="left" vertical="top" wrapText="1"/>
    </xf>
    <xf numFmtId="0" fontId="19" fillId="0" borderId="0" xfId="0" applyFont="1" applyBorder="1" applyAlignment="1" applyProtection="1">
      <alignment horizontal="left" vertical="top" wrapText="1"/>
    </xf>
    <xf numFmtId="0" fontId="19" fillId="0" borderId="5" xfId="0" applyFont="1" applyBorder="1" applyAlignment="1" applyProtection="1">
      <alignment horizontal="left" vertical="top" wrapText="1"/>
    </xf>
    <xf numFmtId="0" fontId="17" fillId="0" borderId="0" xfId="0" applyFont="1" applyAlignment="1">
      <alignment horizontal="left" wrapText="1"/>
    </xf>
    <xf numFmtId="0" fontId="17" fillId="0" borderId="5" xfId="0" applyFont="1" applyBorder="1" applyAlignment="1">
      <alignment horizontal="left" wrapText="1"/>
    </xf>
    <xf numFmtId="0" fontId="19" fillId="0" borderId="0" xfId="0" applyFont="1" applyAlignment="1" applyProtection="1">
      <alignment horizontal="left" vertical="top" wrapText="1"/>
    </xf>
    <xf numFmtId="0" fontId="17"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11" fillId="0" borderId="0" xfId="0" applyFont="1" applyFill="1" applyAlignment="1" applyProtection="1">
      <alignment horizontal="left" wrapText="1"/>
    </xf>
    <xf numFmtId="0" fontId="11" fillId="0" borderId="5" xfId="0" applyFont="1" applyFill="1" applyBorder="1" applyAlignment="1" applyProtection="1">
      <alignment horizontal="left" wrapText="1"/>
    </xf>
    <xf numFmtId="0" fontId="19" fillId="0" borderId="0" xfId="0" applyFont="1" applyAlignment="1" applyProtection="1">
      <alignment horizontal="left" vertical="justify" wrapText="1"/>
    </xf>
    <xf numFmtId="0" fontId="19" fillId="0" borderId="5" xfId="0" applyFont="1" applyBorder="1" applyAlignment="1" applyProtection="1">
      <alignment horizontal="left" vertical="justify" wrapText="1"/>
    </xf>
    <xf numFmtId="0" fontId="17" fillId="0" borderId="0" xfId="0" applyFont="1" applyAlignment="1">
      <alignment vertical="top" wrapText="1"/>
    </xf>
    <xf numFmtId="0" fontId="17" fillId="0" borderId="0" xfId="0" applyFont="1" applyAlignment="1">
      <alignment wrapText="1"/>
    </xf>
    <xf numFmtId="0" fontId="17" fillId="0" borderId="5" xfId="0" applyFont="1" applyBorder="1" applyAlignment="1">
      <alignment wrapText="1"/>
    </xf>
    <xf numFmtId="0" fontId="17" fillId="0" borderId="10" xfId="0" applyFont="1" applyBorder="1" applyAlignment="1">
      <alignment wrapText="1"/>
    </xf>
    <xf numFmtId="0" fontId="17" fillId="0" borderId="11" xfId="0" applyFont="1" applyBorder="1" applyAlignment="1">
      <alignment wrapText="1"/>
    </xf>
    <xf numFmtId="0" fontId="7" fillId="0" borderId="245" xfId="0" applyFont="1" applyBorder="1" applyAlignment="1">
      <alignment horizontal="center"/>
    </xf>
    <xf numFmtId="0" fontId="7" fillId="0" borderId="342" xfId="0" applyFont="1" applyBorder="1" applyAlignment="1">
      <alignment horizontal="center"/>
    </xf>
    <xf numFmtId="0" fontId="7" fillId="0" borderId="237" xfId="0" applyFont="1" applyBorder="1" applyAlignment="1">
      <alignment horizontal="center"/>
    </xf>
    <xf numFmtId="0" fontId="0" fillId="0" borderId="242" xfId="0" applyBorder="1" applyAlignment="1"/>
    <xf numFmtId="0" fontId="0" fillId="0" borderId="0" xfId="0" applyBorder="1" applyAlignment="1">
      <alignment wrapText="1"/>
    </xf>
    <xf numFmtId="0" fontId="0" fillId="0" borderId="234" xfId="0" applyBorder="1" applyAlignment="1"/>
    <xf numFmtId="0" fontId="0" fillId="0" borderId="234" xfId="0" applyBorder="1" applyAlignment="1">
      <alignment wrapText="1"/>
    </xf>
    <xf numFmtId="0" fontId="7" fillId="0" borderId="0" xfId="0" applyFont="1" applyBorder="1" applyAlignment="1" applyProtection="1">
      <alignment horizontal="left" wrapText="1"/>
    </xf>
    <xf numFmtId="0" fontId="7" fillId="0" borderId="62" xfId="0" applyFont="1" applyBorder="1" applyAlignment="1" applyProtection="1">
      <alignment horizontal="left" wrapText="1"/>
    </xf>
    <xf numFmtId="0" fontId="7" fillId="0" borderId="30" xfId="0" applyFont="1" applyBorder="1" applyAlignment="1" applyProtection="1">
      <alignment horizontal="left" wrapText="1"/>
    </xf>
    <xf numFmtId="0" fontId="7" fillId="0" borderId="55" xfId="0" applyFont="1" applyBorder="1" applyAlignment="1" applyProtection="1">
      <alignment horizontal="left" wrapText="1"/>
    </xf>
    <xf numFmtId="0" fontId="7" fillId="0" borderId="4" xfId="0" applyFont="1" applyBorder="1" applyAlignment="1" applyProtection="1">
      <alignment horizontal="left" wrapText="1"/>
    </xf>
    <xf numFmtId="0" fontId="7" fillId="0" borderId="29" xfId="0" applyFont="1" applyBorder="1" applyAlignment="1" applyProtection="1">
      <alignment horizontal="left" wrapText="1"/>
    </xf>
    <xf numFmtId="0" fontId="7" fillId="0" borderId="5" xfId="0" applyFont="1" applyBorder="1" applyAlignment="1" applyProtection="1">
      <alignment horizontal="left" wrapText="1"/>
    </xf>
    <xf numFmtId="0" fontId="7" fillId="0" borderId="234" xfId="0" applyFont="1" applyBorder="1" applyAlignment="1" applyProtection="1">
      <alignment horizontal="left" wrapText="1"/>
    </xf>
    <xf numFmtId="0" fontId="7" fillId="0" borderId="328" xfId="0" applyFont="1" applyBorder="1" applyAlignment="1" applyProtection="1">
      <alignment horizontal="left" wrapText="1"/>
    </xf>
    <xf numFmtId="0" fontId="7" fillId="0" borderId="0" xfId="0" applyFont="1" applyAlignment="1" applyProtection="1">
      <alignment horizontal="center"/>
    </xf>
    <xf numFmtId="0" fontId="7" fillId="0" borderId="19" xfId="0" applyFont="1" applyBorder="1" applyAlignment="1" applyProtection="1">
      <alignment horizontal="center"/>
    </xf>
    <xf numFmtId="0" fontId="0" fillId="0" borderId="25" xfId="0" applyBorder="1" applyAlignment="1">
      <alignment horizontal="center"/>
    </xf>
    <xf numFmtId="0" fontId="7" fillId="0" borderId="19" xfId="0" applyFont="1" applyBorder="1" applyAlignment="1" applyProtection="1">
      <alignment horizontal="left" wrapText="1"/>
    </xf>
    <xf numFmtId="0" fontId="0" fillId="0" borderId="19" xfId="0" applyBorder="1" applyAlignment="1">
      <alignment wrapText="1"/>
    </xf>
    <xf numFmtId="0" fontId="0" fillId="0" borderId="21" xfId="0" applyBorder="1" applyAlignment="1">
      <alignment wrapText="1"/>
    </xf>
    <xf numFmtId="0" fontId="7"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20" fillId="0" borderId="19" xfId="0" applyFont="1" applyBorder="1" applyAlignment="1" applyProtection="1">
      <alignment horizontal="center"/>
    </xf>
    <xf numFmtId="0" fontId="12" fillId="0" borderId="0" xfId="0" applyFont="1" applyAlignment="1">
      <alignment horizontal="center"/>
    </xf>
    <xf numFmtId="0" fontId="12" fillId="0" borderId="25" xfId="0" applyFont="1" applyBorder="1" applyAlignment="1">
      <alignment horizontal="center"/>
    </xf>
    <xf numFmtId="0" fontId="0" fillId="0" borderId="0" xfId="0" applyBorder="1" applyAlignment="1"/>
    <xf numFmtId="0" fontId="11" fillId="0" borderId="31" xfId="0" applyFont="1" applyBorder="1" applyAlignment="1" applyProtection="1">
      <alignment horizontal="left" wrapText="1"/>
    </xf>
    <xf numFmtId="0" fontId="11" fillId="0" borderId="0" xfId="0" applyFont="1" applyAlignment="1">
      <alignment wrapText="1"/>
    </xf>
    <xf numFmtId="0" fontId="11" fillId="0" borderId="0" xfId="0" applyFont="1" applyAlignment="1" applyProtection="1">
      <alignment horizontal="left" wrapText="1"/>
    </xf>
    <xf numFmtId="0" fontId="7" fillId="0" borderId="29" xfId="0" applyFont="1" applyBorder="1" applyAlignment="1" applyProtection="1">
      <alignment horizontal="left" vertical="top" wrapText="1"/>
    </xf>
    <xf numFmtId="0" fontId="7" fillId="0" borderId="0" xfId="0" applyFont="1" applyBorder="1" applyAlignment="1" applyProtection="1">
      <alignment horizontal="left" vertical="top" wrapText="1"/>
    </xf>
    <xf numFmtId="0" fontId="7" fillId="0" borderId="5" xfId="0" applyFont="1" applyBorder="1" applyAlignment="1" applyProtection="1">
      <alignment horizontal="left" vertical="top" wrapText="1"/>
    </xf>
    <xf numFmtId="0" fontId="7" fillId="0" borderId="348" xfId="0" applyFont="1" applyBorder="1" applyAlignment="1" applyProtection="1">
      <alignment horizontal="left" wrapText="1"/>
    </xf>
    <xf numFmtId="0" fontId="7" fillId="0" borderId="10" xfId="0" applyFont="1" applyBorder="1" applyAlignment="1" applyProtection="1">
      <alignment horizontal="left" wrapText="1"/>
    </xf>
    <xf numFmtId="0" fontId="54" fillId="0" borderId="0" xfId="0" applyFont="1" applyFill="1" applyAlignment="1" applyProtection="1">
      <alignment horizontal="left" wrapText="1"/>
    </xf>
    <xf numFmtId="0" fontId="54" fillId="0" borderId="5" xfId="0" applyFont="1" applyFill="1" applyBorder="1" applyAlignment="1" applyProtection="1">
      <alignment horizontal="left" wrapText="1"/>
    </xf>
    <xf numFmtId="0" fontId="0" fillId="0" borderId="5" xfId="0" applyBorder="1" applyAlignment="1">
      <alignment horizontal="left" wrapText="1"/>
    </xf>
    <xf numFmtId="0" fontId="11" fillId="0" borderId="223" xfId="0" applyFont="1" applyFill="1" applyBorder="1" applyAlignment="1">
      <alignment horizontal="center"/>
    </xf>
    <xf numFmtId="0" fontId="11" fillId="0" borderId="225" xfId="0" applyFont="1" applyFill="1" applyBorder="1" applyAlignment="1">
      <alignment horizontal="center"/>
    </xf>
    <xf numFmtId="0" fontId="7" fillId="0" borderId="0" xfId="0" applyFont="1" applyFill="1" applyBorder="1" applyAlignment="1" applyProtection="1">
      <alignment horizontal="left"/>
    </xf>
    <xf numFmtId="0" fontId="7" fillId="0" borderId="0" xfId="0" applyFont="1" applyFill="1" applyBorder="1" applyAlignment="1" applyProtection="1">
      <alignment horizontal="left" wrapText="1"/>
    </xf>
    <xf numFmtId="0" fontId="7" fillId="0" borderId="234" xfId="0" applyFont="1" applyFill="1" applyBorder="1" applyAlignment="1" applyProtection="1">
      <alignment horizontal="left" wrapText="1"/>
    </xf>
    <xf numFmtId="0" fontId="11" fillId="0" borderId="251" xfId="0" applyFont="1" applyBorder="1" applyAlignment="1" applyProtection="1">
      <alignment horizontal="center"/>
    </xf>
    <xf numFmtId="0" fontId="11" fillId="0" borderId="42" xfId="0" applyFont="1" applyBorder="1" applyAlignment="1" applyProtection="1">
      <alignment horizontal="center"/>
    </xf>
    <xf numFmtId="0" fontId="11" fillId="0" borderId="252" xfId="0" applyFont="1" applyBorder="1" applyAlignment="1" applyProtection="1">
      <alignment horizontal="center"/>
    </xf>
    <xf numFmtId="0" fontId="11" fillId="0" borderId="0" xfId="0" applyFont="1" applyBorder="1" applyAlignment="1" applyProtection="1">
      <alignment horizontal="center"/>
    </xf>
    <xf numFmtId="0" fontId="11" fillId="0" borderId="0" xfId="0" applyFont="1" applyAlignment="1" applyProtection="1">
      <alignment horizontal="center"/>
    </xf>
    <xf numFmtId="0" fontId="12" fillId="0" borderId="0" xfId="0" applyFont="1" applyAlignment="1" applyProtection="1">
      <alignment horizontal="center"/>
    </xf>
    <xf numFmtId="0" fontId="11" fillId="0" borderId="41" xfId="0" applyFont="1" applyBorder="1" applyAlignment="1" applyProtection="1">
      <alignment horizontal="center"/>
    </xf>
    <xf numFmtId="0" fontId="11" fillId="0" borderId="39" xfId="0" applyFont="1" applyBorder="1" applyAlignment="1" applyProtection="1">
      <alignment horizontal="center"/>
    </xf>
    <xf numFmtId="0" fontId="23" fillId="0" borderId="0" xfId="0" applyFont="1" applyAlignment="1" applyProtection="1">
      <alignment horizontal="left"/>
    </xf>
    <xf numFmtId="0" fontId="23" fillId="0" borderId="5" xfId="0" applyFont="1" applyBorder="1" applyAlignment="1" applyProtection="1">
      <alignment horizontal="left"/>
    </xf>
    <xf numFmtId="0" fontId="23" fillId="0" borderId="10" xfId="0" applyFont="1" applyBorder="1" applyAlignment="1" applyProtection="1">
      <alignment horizontal="left"/>
    </xf>
    <xf numFmtId="0" fontId="23" fillId="0" borderId="11" xfId="0" applyFont="1" applyBorder="1" applyAlignment="1" applyProtection="1">
      <alignment horizontal="left"/>
    </xf>
    <xf numFmtId="0" fontId="23" fillId="0" borderId="4" xfId="0" applyFont="1" applyBorder="1" applyAlignment="1" applyProtection="1">
      <alignment horizontal="left"/>
    </xf>
    <xf numFmtId="0" fontId="23" fillId="0" borderId="0" xfId="0" applyFont="1" applyBorder="1" applyAlignment="1" applyProtection="1">
      <alignment horizontal="left"/>
    </xf>
    <xf numFmtId="0" fontId="23" fillId="0" borderId="9" xfId="0" applyFont="1" applyBorder="1" applyAlignment="1" applyProtection="1">
      <alignment horizontal="left"/>
    </xf>
    <xf numFmtId="0" fontId="23" fillId="0" borderId="31" xfId="0" applyFont="1" applyBorder="1" applyAlignment="1" applyProtection="1">
      <alignment horizontal="left"/>
    </xf>
    <xf numFmtId="0" fontId="23" fillId="0" borderId="29" xfId="0" applyFont="1" applyBorder="1" applyAlignment="1" applyProtection="1">
      <alignment horizontal="left"/>
    </xf>
    <xf numFmtId="0" fontId="23" fillId="0" borderId="30" xfId="0" applyFont="1" applyBorder="1" applyAlignment="1" applyProtection="1">
      <alignment horizontal="left"/>
    </xf>
    <xf numFmtId="0" fontId="7" fillId="4" borderId="41" xfId="0" applyFont="1" applyFill="1" applyBorder="1" applyAlignment="1" applyProtection="1">
      <alignment horizontal="center"/>
    </xf>
    <xf numFmtId="0" fontId="7" fillId="4" borderId="42" xfId="0" applyFont="1" applyFill="1" applyBorder="1" applyAlignment="1" applyProtection="1">
      <alignment horizontal="center"/>
    </xf>
    <xf numFmtId="0" fontId="7" fillId="4" borderId="39" xfId="0" applyFont="1" applyFill="1" applyBorder="1" applyAlignment="1" applyProtection="1">
      <alignment horizontal="center"/>
    </xf>
    <xf numFmtId="0" fontId="11" fillId="0" borderId="0" xfId="0" applyFont="1" applyAlignment="1" applyProtection="1">
      <alignment horizontal="left" vertical="top" wrapText="1"/>
    </xf>
    <xf numFmtId="0" fontId="11" fillId="0" borderId="5" xfId="0" applyFont="1" applyBorder="1" applyAlignment="1" applyProtection="1">
      <alignment horizontal="left" vertical="top" wrapText="1"/>
    </xf>
    <xf numFmtId="0" fontId="11" fillId="0" borderId="1" xfId="0" applyFont="1" applyBorder="1" applyAlignment="1" applyProtection="1">
      <alignment horizontal="right"/>
    </xf>
    <xf numFmtId="0" fontId="11" fillId="0" borderId="239" xfId="0" applyFont="1" applyBorder="1" applyAlignment="1" applyProtection="1">
      <alignment horizontal="left"/>
    </xf>
    <xf numFmtId="0" fontId="11" fillId="0" borderId="0" xfId="0" applyFont="1" applyBorder="1" applyAlignment="1" applyProtection="1">
      <alignment horizontal="left"/>
    </xf>
    <xf numFmtId="0" fontId="11" fillId="0" borderId="234" xfId="0" applyFont="1" applyBorder="1" applyAlignment="1" applyProtection="1">
      <alignment horizontal="left"/>
    </xf>
    <xf numFmtId="0" fontId="12" fillId="0" borderId="356" xfId="0" applyFont="1" applyBorder="1" applyAlignment="1" applyProtection="1">
      <alignment horizontal="center"/>
    </xf>
    <xf numFmtId="0" fontId="12" fillId="0" borderId="0" xfId="0" applyFont="1" applyBorder="1" applyAlignment="1" applyProtection="1">
      <alignment horizontal="center"/>
    </xf>
    <xf numFmtId="0" fontId="12" fillId="0" borderId="348" xfId="0" applyFont="1" applyBorder="1" applyAlignment="1" applyProtection="1">
      <alignment horizontal="center"/>
    </xf>
    <xf numFmtId="0" fontId="11" fillId="0" borderId="4" xfId="0" applyFont="1" applyBorder="1" applyAlignment="1">
      <alignment horizontal="center"/>
    </xf>
    <xf numFmtId="0" fontId="11" fillId="0" borderId="19" xfId="0" applyFont="1" applyBorder="1" applyAlignment="1">
      <alignment horizontal="center"/>
    </xf>
    <xf numFmtId="0" fontId="11" fillId="0" borderId="4" xfId="0" applyFont="1" applyBorder="1" applyAlignment="1">
      <alignment wrapText="1"/>
    </xf>
    <xf numFmtId="0" fontId="0" fillId="0" borderId="4" xfId="0" applyBorder="1" applyAlignment="1">
      <alignment wrapText="1"/>
    </xf>
    <xf numFmtId="0" fontId="11" fillId="0" borderId="0" xfId="0" applyFont="1" applyBorder="1" applyAlignment="1">
      <alignment wrapText="1"/>
    </xf>
    <xf numFmtId="0" fontId="0" fillId="0" borderId="11" xfId="0" applyBorder="1" applyAlignment="1">
      <alignment wrapText="1"/>
    </xf>
    <xf numFmtId="0" fontId="0" fillId="0" borderId="9" xfId="0" applyBorder="1" applyAlignment="1">
      <alignment wrapText="1"/>
    </xf>
    <xf numFmtId="0" fontId="11" fillId="0" borderId="9" xfId="0" applyFont="1" applyBorder="1" applyAlignment="1">
      <alignment horizontal="center"/>
    </xf>
    <xf numFmtId="0" fontId="0" fillId="0" borderId="26" xfId="0" applyBorder="1" applyAlignment="1">
      <alignment horizontal="center"/>
    </xf>
    <xf numFmtId="0" fontId="11" fillId="0" borderId="21" xfId="0" applyFont="1" applyBorder="1" applyAlignment="1">
      <alignment horizontal="center"/>
    </xf>
    <xf numFmtId="0" fontId="11" fillId="0" borderId="30" xfId="0" applyFont="1" applyBorder="1" applyAlignment="1">
      <alignment horizontal="center"/>
    </xf>
    <xf numFmtId="0" fontId="0" fillId="0" borderId="27" xfId="0" applyBorder="1" applyAlignment="1">
      <alignment horizontal="center"/>
    </xf>
    <xf numFmtId="0" fontId="11" fillId="0" borderId="243" xfId="0" applyFont="1" applyBorder="1" applyAlignment="1">
      <alignment wrapText="1"/>
    </xf>
    <xf numFmtId="0" fontId="0" fillId="0" borderId="242" xfId="0" applyBorder="1" applyAlignment="1">
      <alignment wrapText="1"/>
    </xf>
    <xf numFmtId="0" fontId="0" fillId="0" borderId="239" xfId="0" applyBorder="1" applyAlignment="1">
      <alignment wrapText="1"/>
    </xf>
    <xf numFmtId="0" fontId="11" fillId="0" borderId="239" xfId="0" applyFont="1" applyBorder="1" applyAlignment="1">
      <alignment wrapText="1"/>
    </xf>
    <xf numFmtId="0" fontId="11" fillId="0" borderId="30" xfId="0" applyFont="1" applyBorder="1" applyAlignment="1">
      <alignment wrapText="1"/>
    </xf>
    <xf numFmtId="0" fontId="11" fillId="0" borderId="30" xfId="0" applyFont="1" applyBorder="1" applyAlignment="1">
      <alignment horizontal="left" wrapText="1"/>
    </xf>
    <xf numFmtId="0" fontId="11" fillId="0" borderId="31" xfId="0" applyFont="1" applyBorder="1" applyAlignment="1">
      <alignment horizontal="left" wrapText="1"/>
    </xf>
    <xf numFmtId="0" fontId="11" fillId="0" borderId="4" xfId="0" applyFont="1" applyBorder="1" applyAlignment="1">
      <alignment horizontal="left" wrapText="1"/>
    </xf>
    <xf numFmtId="0" fontId="11" fillId="0" borderId="4" xfId="0" applyFont="1" applyBorder="1" applyAlignment="1">
      <alignment horizontal="left" vertical="top" wrapText="1"/>
    </xf>
    <xf numFmtId="0" fontId="11" fillId="0" borderId="29" xfId="0" applyFont="1" applyBorder="1" applyAlignment="1">
      <alignment horizontal="left" vertical="top" wrapText="1"/>
    </xf>
    <xf numFmtId="0" fontId="11" fillId="0" borderId="5" xfId="0" applyFont="1" applyBorder="1" applyAlignment="1">
      <alignment horizontal="left" vertical="top" wrapText="1"/>
    </xf>
    <xf numFmtId="0" fontId="0" fillId="0" borderId="4" xfId="0" applyBorder="1" applyAlignment="1">
      <alignment horizontal="left" wrapText="1"/>
    </xf>
    <xf numFmtId="0" fontId="11" fillId="0" borderId="29" xfId="0" applyFont="1" applyBorder="1" applyAlignment="1">
      <alignment horizontal="left" wrapText="1"/>
    </xf>
    <xf numFmtId="0" fontId="23" fillId="0" borderId="15" xfId="0" applyFont="1" applyBorder="1" applyAlignment="1">
      <alignment horizontal="center" wrapText="1"/>
    </xf>
    <xf numFmtId="0" fontId="11" fillId="0" borderId="0" xfId="0" applyFont="1" applyAlignment="1" applyProtection="1">
      <alignment horizontal="left"/>
    </xf>
    <xf numFmtId="0" fontId="11" fillId="0" borderId="30" xfId="0" applyFont="1" applyBorder="1" applyAlignment="1" applyProtection="1">
      <alignment horizontal="center"/>
    </xf>
    <xf numFmtId="0" fontId="11" fillId="0" borderId="31" xfId="0" applyFont="1" applyBorder="1" applyAlignment="1" applyProtection="1">
      <alignment horizontal="center"/>
    </xf>
    <xf numFmtId="0" fontId="11" fillId="0" borderId="27" xfId="0" applyFont="1" applyBorder="1" applyAlignment="1" applyProtection="1">
      <alignment horizontal="center"/>
    </xf>
    <xf numFmtId="0" fontId="11" fillId="0" borderId="4" xfId="0" applyFont="1" applyBorder="1" applyAlignment="1" applyProtection="1">
      <alignment horizontal="center"/>
    </xf>
    <xf numFmtId="0" fontId="11" fillId="0" borderId="177" xfId="0" applyFont="1" applyBorder="1" applyAlignment="1" applyProtection="1">
      <alignment horizontal="center"/>
    </xf>
    <xf numFmtId="0" fontId="11" fillId="0" borderId="0" xfId="0" applyFont="1" applyFill="1" applyAlignment="1" applyProtection="1">
      <alignment horizontal="left"/>
    </xf>
    <xf numFmtId="0" fontId="11" fillId="0" borderId="19" xfId="0" applyFont="1" applyBorder="1" applyAlignment="1" applyProtection="1">
      <alignment horizontal="center"/>
    </xf>
    <xf numFmtId="0" fontId="11" fillId="0" borderId="25" xfId="0" applyFont="1" applyBorder="1" applyAlignment="1" applyProtection="1">
      <alignment horizontal="center"/>
    </xf>
    <xf numFmtId="0" fontId="11" fillId="0" borderId="21" xfId="0" applyFont="1" applyBorder="1" applyAlignment="1" applyProtection="1">
      <alignment horizontal="center"/>
    </xf>
    <xf numFmtId="0" fontId="11" fillId="0" borderId="10" xfId="0" applyFont="1" applyBorder="1" applyAlignment="1" applyProtection="1">
      <alignment horizontal="center"/>
    </xf>
    <xf numFmtId="0" fontId="11" fillId="0" borderId="26" xfId="0" applyFont="1" applyBorder="1" applyAlignment="1" applyProtection="1">
      <alignment horizontal="center"/>
    </xf>
    <xf numFmtId="0" fontId="11" fillId="0" borderId="4" xfId="0" applyFont="1" applyBorder="1" applyAlignment="1" applyProtection="1">
      <alignment horizontal="left"/>
    </xf>
    <xf numFmtId="0" fontId="11" fillId="0" borderId="223" xfId="0" applyFont="1" applyBorder="1" applyAlignment="1">
      <alignment horizontal="center"/>
    </xf>
    <xf numFmtId="0" fontId="11" fillId="0" borderId="225" xfId="0" applyFont="1" applyBorder="1" applyAlignment="1">
      <alignment horizontal="center"/>
    </xf>
    <xf numFmtId="0" fontId="11" fillId="0" borderId="348" xfId="0" applyFont="1" applyBorder="1" applyAlignment="1" applyProtection="1">
      <alignment horizontal="left"/>
    </xf>
    <xf numFmtId="0" fontId="11" fillId="0" borderId="0" xfId="0" applyFont="1" applyBorder="1" applyAlignment="1">
      <alignment horizontal="left"/>
    </xf>
    <xf numFmtId="0" fontId="11" fillId="0" borderId="31" xfId="0" applyFont="1" applyBorder="1" applyAlignment="1" applyProtection="1">
      <alignment horizontal="left"/>
    </xf>
    <xf numFmtId="0" fontId="11" fillId="0" borderId="242" xfId="0" applyFont="1" applyBorder="1" applyAlignment="1" applyProtection="1">
      <alignment horizontal="left"/>
    </xf>
    <xf numFmtId="0" fontId="11" fillId="0" borderId="29" xfId="0" applyFont="1" applyBorder="1" applyAlignment="1" applyProtection="1">
      <alignment horizontal="left"/>
    </xf>
    <xf numFmtId="0" fontId="11" fillId="0" borderId="5" xfId="0" applyFont="1" applyBorder="1" applyAlignment="1" applyProtection="1">
      <alignment horizontal="left"/>
    </xf>
    <xf numFmtId="0" fontId="11" fillId="0" borderId="0" xfId="0" applyFont="1" applyAlignment="1">
      <alignment horizontal="left"/>
    </xf>
    <xf numFmtId="0" fontId="14" fillId="0" borderId="243" xfId="0" applyFont="1" applyBorder="1" applyAlignment="1" applyProtection="1">
      <alignment horizontal="center"/>
    </xf>
    <xf numFmtId="0" fontId="14" fillId="0" borderId="356" xfId="0" applyFont="1" applyBorder="1" applyAlignment="1" applyProtection="1">
      <alignment horizontal="center"/>
    </xf>
    <xf numFmtId="0" fontId="11" fillId="0" borderId="356" xfId="0" applyFont="1" applyBorder="1" applyAlignment="1" applyProtection="1">
      <alignment horizontal="center"/>
    </xf>
    <xf numFmtId="0" fontId="11" fillId="0" borderId="348" xfId="0" applyFont="1" applyBorder="1" applyAlignment="1" applyProtection="1">
      <alignment horizontal="center"/>
    </xf>
    <xf numFmtId="0" fontId="11" fillId="0" borderId="224" xfId="0" applyFont="1" applyFill="1" applyBorder="1" applyAlignment="1">
      <alignment horizontal="center"/>
    </xf>
    <xf numFmtId="37" fontId="103" fillId="0" borderId="356" xfId="0" applyNumberFormat="1" applyFont="1" applyBorder="1" applyAlignment="1" applyProtection="1">
      <alignment horizontal="center"/>
    </xf>
    <xf numFmtId="37" fontId="103" fillId="0" borderId="0" xfId="0" applyNumberFormat="1" applyFont="1" applyBorder="1" applyAlignment="1" applyProtection="1">
      <alignment horizontal="center"/>
    </xf>
    <xf numFmtId="37" fontId="103" fillId="0" borderId="348" xfId="0" applyNumberFormat="1" applyFont="1" applyBorder="1" applyAlignment="1" applyProtection="1">
      <alignment horizontal="center"/>
    </xf>
    <xf numFmtId="0" fontId="11" fillId="0" borderId="224" xfId="0" applyFont="1" applyBorder="1" applyAlignment="1">
      <alignment horizontal="center"/>
    </xf>
    <xf numFmtId="0" fontId="11" fillId="0" borderId="0" xfId="0" applyFont="1" applyFill="1" applyAlignment="1">
      <alignment wrapText="1"/>
    </xf>
    <xf numFmtId="0" fontId="11" fillId="0" borderId="5" xfId="0" applyFont="1" applyFill="1" applyBorder="1" applyAlignment="1">
      <alignment wrapText="1"/>
    </xf>
    <xf numFmtId="0" fontId="11" fillId="0" borderId="10" xfId="0" applyFont="1" applyFill="1" applyBorder="1" applyAlignment="1">
      <alignment wrapText="1"/>
    </xf>
    <xf numFmtId="0" fontId="11" fillId="0" borderId="11" xfId="0" applyFont="1" applyFill="1" applyBorder="1" applyAlignment="1">
      <alignment wrapText="1"/>
    </xf>
    <xf numFmtId="37" fontId="11" fillId="0" borderId="0" xfId="0" applyNumberFormat="1" applyFont="1" applyAlignment="1" applyProtection="1">
      <alignment horizontal="center"/>
    </xf>
    <xf numFmtId="0" fontId="16" fillId="0" borderId="0" xfId="0" applyFont="1" applyAlignment="1" applyProtection="1">
      <alignment horizontal="center"/>
    </xf>
    <xf numFmtId="0" fontId="12" fillId="0" borderId="0" xfId="0" applyFont="1" applyBorder="1" applyAlignment="1">
      <alignment wrapText="1"/>
    </xf>
    <xf numFmtId="0" fontId="11" fillId="0" borderId="44" xfId="0" applyFont="1" applyBorder="1" applyAlignment="1" applyProtection="1">
      <alignment horizontal="center"/>
    </xf>
    <xf numFmtId="0" fontId="11" fillId="0" borderId="45" xfId="0" applyFont="1" applyBorder="1" applyAlignment="1" applyProtection="1">
      <alignment horizontal="center"/>
    </xf>
    <xf numFmtId="0" fontId="11" fillId="0" borderId="44" xfId="0" applyFont="1" applyBorder="1" applyProtection="1"/>
    <xf numFmtId="0" fontId="11" fillId="0" borderId="45" xfId="0" applyFont="1" applyBorder="1" applyProtection="1"/>
    <xf numFmtId="177" fontId="11" fillId="0" borderId="0" xfId="1" applyNumberFormat="1" applyFont="1" applyAlignment="1" applyProtection="1">
      <alignment horizontal="center"/>
    </xf>
    <xf numFmtId="177" fontId="11" fillId="0" borderId="297" xfId="1" applyNumberFormat="1" applyFont="1" applyBorder="1" applyAlignment="1" applyProtection="1">
      <alignment horizontal="right"/>
    </xf>
    <xf numFmtId="177" fontId="11" fillId="0" borderId="293" xfId="1" applyNumberFormat="1" applyFont="1" applyBorder="1" applyAlignment="1" applyProtection="1">
      <alignment horizontal="right"/>
    </xf>
    <xf numFmtId="177" fontId="11" fillId="0" borderId="44" xfId="1" applyNumberFormat="1" applyFont="1" applyBorder="1" applyAlignment="1" applyProtection="1">
      <alignment horizontal="center"/>
    </xf>
    <xf numFmtId="177" fontId="11" fillId="0" borderId="45" xfId="1" applyNumberFormat="1" applyFont="1" applyBorder="1" applyAlignment="1" applyProtection="1">
      <alignment horizontal="center"/>
    </xf>
    <xf numFmtId="0" fontId="11" fillId="0" borderId="251" xfId="0" applyFont="1" applyFill="1" applyBorder="1" applyAlignment="1" applyProtection="1">
      <alignment horizontal="center"/>
    </xf>
    <xf numFmtId="0" fontId="11" fillId="0" borderId="42" xfId="0" applyFont="1" applyFill="1" applyBorder="1" applyAlignment="1" applyProtection="1">
      <alignment horizontal="center"/>
    </xf>
    <xf numFmtId="0" fontId="11" fillId="0" borderId="252" xfId="0" applyFont="1" applyFill="1" applyBorder="1" applyAlignment="1" applyProtection="1">
      <alignment horizontal="center"/>
    </xf>
    <xf numFmtId="0" fontId="11" fillId="0" borderId="282" xfId="0" applyFont="1" applyBorder="1" applyAlignment="1" applyProtection="1">
      <alignment horizontal="center"/>
    </xf>
    <xf numFmtId="0" fontId="11" fillId="0" borderId="169" xfId="0" applyFont="1" applyBorder="1" applyAlignment="1" applyProtection="1">
      <alignment horizontal="center"/>
    </xf>
    <xf numFmtId="0" fontId="11" fillId="0" borderId="26" xfId="0" applyFont="1" applyBorder="1" applyProtection="1"/>
    <xf numFmtId="0" fontId="11" fillId="0" borderId="167" xfId="0" applyFont="1" applyBorder="1" applyAlignment="1" applyProtection="1">
      <alignment horizontal="center"/>
    </xf>
    <xf numFmtId="0" fontId="11" fillId="0" borderId="153" xfId="0" applyFont="1" applyBorder="1" applyAlignment="1" applyProtection="1">
      <alignment horizontal="center"/>
    </xf>
    <xf numFmtId="0" fontId="11" fillId="0" borderId="128" xfId="0" applyFont="1" applyBorder="1" applyAlignment="1" applyProtection="1">
      <alignment horizontal="center"/>
    </xf>
    <xf numFmtId="0" fontId="11" fillId="0" borderId="0" xfId="0" applyFont="1" applyFill="1" applyBorder="1" applyAlignment="1" applyProtection="1">
      <alignment horizontal="center"/>
    </xf>
    <xf numFmtId="0" fontId="11" fillId="0" borderId="323" xfId="0" applyFont="1" applyBorder="1" applyAlignment="1" applyProtection="1">
      <alignment horizontal="center"/>
    </xf>
    <xf numFmtId="0" fontId="11" fillId="0" borderId="96" xfId="0" applyFont="1" applyBorder="1" applyAlignment="1" applyProtection="1">
      <alignment horizontal="center"/>
    </xf>
    <xf numFmtId="0" fontId="11" fillId="0" borderId="307" xfId="0" applyFont="1" applyBorder="1" applyAlignment="1" applyProtection="1">
      <alignment horizontal="center"/>
    </xf>
    <xf numFmtId="0" fontId="11" fillId="0" borderId="5" xfId="0" applyFont="1" applyBorder="1" applyAlignment="1" applyProtection="1">
      <alignment horizontal="center"/>
    </xf>
    <xf numFmtId="0" fontId="11" fillId="0" borderId="30" xfId="0" applyFont="1" applyFill="1" applyBorder="1" applyAlignment="1" applyProtection="1">
      <alignment horizontal="center"/>
    </xf>
    <xf numFmtId="0" fontId="11" fillId="0" borderId="31" xfId="0" applyFont="1" applyFill="1" applyBorder="1" applyAlignment="1" applyProtection="1">
      <alignment horizontal="center"/>
    </xf>
    <xf numFmtId="0" fontId="11" fillId="0" borderId="29" xfId="0" applyFont="1" applyFill="1" applyBorder="1" applyAlignment="1" applyProtection="1">
      <alignment horizontal="center"/>
    </xf>
    <xf numFmtId="0" fontId="11" fillId="0" borderId="9" xfId="0" applyFont="1" applyBorder="1" applyAlignment="1" applyProtection="1">
      <alignment horizontal="center"/>
    </xf>
    <xf numFmtId="0" fontId="11" fillId="0" borderId="11" xfId="0" applyFont="1" applyBorder="1" applyAlignment="1" applyProtection="1">
      <alignment horizontal="center"/>
    </xf>
    <xf numFmtId="0" fontId="11" fillId="0" borderId="194" xfId="0" applyFont="1" applyFill="1" applyBorder="1" applyAlignment="1" applyProtection="1">
      <alignment horizontal="center"/>
    </xf>
    <xf numFmtId="0" fontId="11" fillId="0" borderId="191" xfId="0" applyFont="1" applyFill="1" applyBorder="1" applyAlignment="1" applyProtection="1">
      <alignment horizontal="center"/>
    </xf>
    <xf numFmtId="0" fontId="11" fillId="24" borderId="197" xfId="0" applyFont="1" applyFill="1" applyBorder="1" applyAlignment="1" applyProtection="1">
      <alignment horizontal="center"/>
    </xf>
    <xf numFmtId="0" fontId="11" fillId="24" borderId="45" xfId="0" applyFont="1" applyFill="1" applyBorder="1" applyAlignment="1" applyProtection="1">
      <alignment horizontal="center"/>
    </xf>
    <xf numFmtId="0" fontId="23" fillId="0" borderId="194" xfId="0" applyFont="1" applyBorder="1" applyAlignment="1" applyProtection="1">
      <alignment horizontal="center"/>
    </xf>
    <xf numFmtId="0" fontId="23" fillId="0" borderId="27" xfId="0" applyFont="1" applyBorder="1" applyAlignment="1" applyProtection="1">
      <alignment horizontal="center"/>
    </xf>
    <xf numFmtId="0" fontId="23" fillId="0" borderId="197" xfId="0" applyFont="1" applyBorder="1" applyAlignment="1" applyProtection="1">
      <alignment horizontal="center"/>
    </xf>
    <xf numFmtId="0" fontId="23" fillId="0" borderId="42" xfId="0" applyFont="1" applyBorder="1" applyAlignment="1" applyProtection="1">
      <alignment horizontal="center"/>
    </xf>
    <xf numFmtId="0" fontId="23" fillId="0" borderId="39" xfId="0" applyFont="1" applyBorder="1" applyAlignment="1" applyProtection="1">
      <alignment horizontal="center"/>
    </xf>
    <xf numFmtId="5" fontId="11" fillId="0" borderId="197" xfId="0" applyNumberFormat="1" applyFont="1" applyBorder="1" applyAlignment="1" applyProtection="1"/>
    <xf numFmtId="5" fontId="11" fillId="0" borderId="45" xfId="0" applyNumberFormat="1" applyFont="1" applyBorder="1" applyAlignment="1" applyProtection="1"/>
    <xf numFmtId="0" fontId="23" fillId="0" borderId="195" xfId="0" applyFont="1" applyBorder="1" applyAlignment="1" applyProtection="1">
      <alignment horizontal="center"/>
    </xf>
    <xf numFmtId="0" fontId="23" fillId="0" borderId="25" xfId="0" applyFont="1" applyBorder="1" applyAlignment="1" applyProtection="1">
      <alignment horizontal="center"/>
    </xf>
    <xf numFmtId="0" fontId="23" fillId="0" borderId="196" xfId="0" applyFont="1" applyBorder="1" applyAlignment="1" applyProtection="1">
      <alignment horizontal="center"/>
    </xf>
    <xf numFmtId="0" fontId="23" fillId="0" borderId="26" xfId="0" applyFont="1" applyBorder="1" applyAlignment="1" applyProtection="1">
      <alignment horizontal="center"/>
    </xf>
    <xf numFmtId="0" fontId="11" fillId="0" borderId="153" xfId="0" applyFont="1" applyBorder="1" applyAlignment="1">
      <alignment horizontal="center"/>
    </xf>
    <xf numFmtId="0" fontId="11" fillId="0" borderId="149" xfId="0" applyFont="1" applyBorder="1" applyAlignment="1">
      <alignment horizontal="center"/>
    </xf>
    <xf numFmtId="0" fontId="11" fillId="0" borderId="128" xfId="0" applyFont="1" applyBorder="1" applyAlignment="1">
      <alignment horizontal="center"/>
    </xf>
    <xf numFmtId="0" fontId="11" fillId="0" borderId="153" xfId="0" applyFont="1" applyBorder="1" applyAlignment="1" applyProtection="1"/>
    <xf numFmtId="0" fontId="11" fillId="0" borderId="402" xfId="0" applyFont="1" applyBorder="1" applyAlignment="1" applyProtection="1"/>
    <xf numFmtId="0" fontId="23" fillId="0" borderId="153" xfId="0" applyFont="1" applyBorder="1" applyAlignment="1" applyProtection="1">
      <alignment horizontal="center"/>
    </xf>
    <xf numFmtId="0" fontId="23" fillId="0" borderId="149" xfId="0" applyFont="1" applyBorder="1" applyAlignment="1" applyProtection="1">
      <alignment horizontal="center"/>
    </xf>
    <xf numFmtId="0" fontId="23" fillId="0" borderId="128" xfId="0" applyFont="1" applyBorder="1" applyAlignment="1" applyProtection="1">
      <alignment horizontal="center"/>
    </xf>
    <xf numFmtId="0" fontId="23" fillId="0" borderId="160" xfId="0" applyFont="1" applyBorder="1" applyAlignment="1" applyProtection="1">
      <alignment horizontal="center"/>
    </xf>
    <xf numFmtId="0" fontId="23" fillId="0" borderId="161" xfId="0" applyFont="1" applyBorder="1" applyAlignment="1" applyProtection="1">
      <alignment horizontal="center"/>
    </xf>
    <xf numFmtId="0" fontId="23" fillId="0" borderId="129" xfId="0" applyFont="1" applyBorder="1" applyAlignment="1" applyProtection="1">
      <alignment horizontal="center"/>
    </xf>
    <xf numFmtId="0" fontId="11" fillId="0" borderId="342" xfId="0" applyFont="1" applyBorder="1" applyAlignment="1" applyProtection="1"/>
    <xf numFmtId="0" fontId="11" fillId="0" borderId="237" xfId="0" applyFont="1" applyBorder="1" applyAlignment="1" applyProtection="1"/>
    <xf numFmtId="0" fontId="11" fillId="0" borderId="0" xfId="0" applyFont="1" applyBorder="1" applyAlignment="1" applyProtection="1"/>
    <xf numFmtId="0" fontId="11" fillId="0" borderId="348" xfId="0" applyFont="1" applyBorder="1" applyAlignment="1" applyProtection="1"/>
    <xf numFmtId="0" fontId="0" fillId="0" borderId="348" xfId="0" applyBorder="1" applyAlignment="1"/>
    <xf numFmtId="183" fontId="11" fillId="0" borderId="213" xfId="2" applyNumberFormat="1" applyFont="1" applyBorder="1" applyAlignment="1" applyProtection="1"/>
    <xf numFmtId="183" fontId="11" fillId="0" borderId="412" xfId="2" applyNumberFormat="1" applyFont="1" applyBorder="1" applyAlignment="1" applyProtection="1"/>
    <xf numFmtId="183" fontId="11" fillId="0" borderId="153" xfId="2" applyNumberFormat="1" applyFont="1" applyBorder="1" applyAlignment="1" applyProtection="1"/>
    <xf numFmtId="183" fontId="11" fillId="0" borderId="402" xfId="2" applyNumberFormat="1" applyFont="1" applyBorder="1" applyAlignment="1" applyProtection="1"/>
    <xf numFmtId="0" fontId="11" fillId="0" borderId="248" xfId="0" applyFont="1" applyBorder="1" applyAlignment="1" applyProtection="1">
      <alignment horizontal="left"/>
    </xf>
    <xf numFmtId="0" fontId="11" fillId="0" borderId="231" xfId="0" applyFont="1" applyBorder="1" applyAlignment="1" applyProtection="1">
      <alignment horizontal="left"/>
    </xf>
    <xf numFmtId="164" fontId="11" fillId="0" borderId="21" xfId="0" applyNumberFormat="1" applyFont="1" applyBorder="1" applyAlignment="1" applyProtection="1">
      <alignment horizontal="center"/>
    </xf>
    <xf numFmtId="164" fontId="11" fillId="0" borderId="241" xfId="0" applyNumberFormat="1" applyFont="1" applyBorder="1" applyAlignment="1" applyProtection="1">
      <alignment horizontal="center"/>
    </xf>
    <xf numFmtId="0" fontId="23" fillId="0" borderId="402" xfId="0" applyFont="1" applyBorder="1" applyAlignment="1" applyProtection="1">
      <alignment horizontal="center"/>
    </xf>
    <xf numFmtId="0" fontId="59" fillId="0" borderId="159" xfId="0" applyFont="1" applyBorder="1" applyAlignment="1">
      <alignment horizontal="center"/>
    </xf>
    <xf numFmtId="0" fontId="0" fillId="0" borderId="254" xfId="0" applyBorder="1" applyAlignment="1"/>
    <xf numFmtId="0" fontId="11" fillId="0" borderId="94" xfId="0" applyFont="1" applyBorder="1" applyAlignment="1" applyProtection="1">
      <alignment horizontal="center"/>
    </xf>
    <xf numFmtId="0" fontId="11" fillId="0" borderId="153" xfId="0" applyFont="1" applyFill="1" applyBorder="1" applyAlignment="1" applyProtection="1"/>
    <xf numFmtId="0" fontId="11" fillId="0" borderId="402" xfId="0" applyFont="1" applyFill="1" applyBorder="1" applyAlignment="1" applyProtection="1"/>
    <xf numFmtId="0" fontId="11" fillId="0" borderId="155" xfId="0" applyFont="1" applyBorder="1" applyAlignment="1" applyProtection="1">
      <alignment horizontal="center"/>
    </xf>
    <xf numFmtId="0" fontId="0" fillId="0" borderId="133" xfId="0" applyBorder="1" applyAlignment="1"/>
    <xf numFmtId="0" fontId="11" fillId="0" borderId="76" xfId="0" applyFont="1" applyBorder="1" applyAlignment="1" applyProtection="1">
      <alignment horizontal="center"/>
    </xf>
    <xf numFmtId="0" fontId="0" fillId="0" borderId="73" xfId="0" applyBorder="1" applyAlignment="1">
      <alignment horizontal="center"/>
    </xf>
    <xf numFmtId="0" fontId="0" fillId="0" borderId="77" xfId="0" applyBorder="1" applyAlignment="1">
      <alignment horizontal="center"/>
    </xf>
    <xf numFmtId="0" fontId="0" fillId="0" borderId="79" xfId="0" applyBorder="1" applyAlignment="1">
      <alignment horizontal="center"/>
    </xf>
    <xf numFmtId="0" fontId="0" fillId="0" borderId="152" xfId="0" applyBorder="1" applyAlignment="1"/>
    <xf numFmtId="0" fontId="0" fillId="0" borderId="138" xfId="0" applyBorder="1" applyAlignment="1"/>
    <xf numFmtId="164" fontId="11" fillId="0" borderId="26" xfId="0" applyNumberFormat="1" applyFont="1" applyBorder="1" applyAlignment="1" applyProtection="1">
      <alignment horizontal="center"/>
    </xf>
    <xf numFmtId="164" fontId="11" fillId="0" borderId="81" xfId="0" applyNumberFormat="1" applyFont="1" applyBorder="1" applyAlignment="1" applyProtection="1">
      <alignment horizontal="center"/>
    </xf>
    <xf numFmtId="0" fontId="0" fillId="0" borderId="223" xfId="0" applyBorder="1" applyAlignment="1">
      <alignment horizontal="center"/>
    </xf>
    <xf numFmtId="0" fontId="0" fillId="0" borderId="225" xfId="0" applyBorder="1" applyAlignment="1">
      <alignment horizontal="center"/>
    </xf>
    <xf numFmtId="0" fontId="11" fillId="0" borderId="32" xfId="0" applyFont="1" applyBorder="1" applyAlignment="1" applyProtection="1"/>
    <xf numFmtId="0" fontId="0" fillId="0" borderId="84" xfId="0" applyBorder="1" applyAlignment="1"/>
    <xf numFmtId="0" fontId="11" fillId="0" borderId="21" xfId="0" applyFont="1" applyBorder="1" applyAlignment="1" applyProtection="1"/>
    <xf numFmtId="0" fontId="11" fillId="0" borderId="44" xfId="0" applyFont="1" applyBorder="1" applyAlignment="1" applyProtection="1"/>
    <xf numFmtId="0" fontId="11" fillId="0" borderId="130" xfId="0" applyFont="1" applyBorder="1" applyAlignment="1" applyProtection="1"/>
    <xf numFmtId="0" fontId="11" fillId="0" borderId="44" xfId="0" applyFont="1" applyFill="1" applyBorder="1" applyAlignment="1" applyProtection="1"/>
    <xf numFmtId="0" fontId="11" fillId="0" borderId="130" xfId="0" applyFont="1" applyFill="1" applyBorder="1" applyAlignment="1" applyProtection="1"/>
    <xf numFmtId="0" fontId="11" fillId="0" borderId="162" xfId="0" applyFont="1" applyBorder="1" applyAlignment="1" applyProtection="1"/>
    <xf numFmtId="0" fontId="11" fillId="0" borderId="163" xfId="0" applyFont="1" applyBorder="1" applyAlignment="1" applyProtection="1"/>
    <xf numFmtId="0" fontId="11" fillId="0" borderId="133" xfId="0" applyFont="1" applyBorder="1" applyAlignment="1" applyProtection="1"/>
    <xf numFmtId="0" fontId="11" fillId="0" borderId="109" xfId="0" applyFont="1" applyBorder="1" applyAlignment="1" applyProtection="1"/>
    <xf numFmtId="0" fontId="11" fillId="0" borderId="94" xfId="0" applyFont="1" applyBorder="1" applyAlignment="1" applyProtection="1"/>
    <xf numFmtId="0" fontId="12" fillId="0" borderId="4" xfId="0" applyFont="1" applyBorder="1" applyAlignment="1" applyProtection="1">
      <alignment horizontal="center"/>
    </xf>
    <xf numFmtId="0" fontId="12" fillId="0" borderId="5" xfId="0" applyFont="1" applyBorder="1" applyAlignment="1" applyProtection="1">
      <alignment horizontal="center"/>
    </xf>
    <xf numFmtId="0" fontId="12" fillId="0" borderId="61" xfId="0" applyFont="1" applyBorder="1" applyAlignment="1" applyProtection="1">
      <alignment horizontal="center"/>
    </xf>
    <xf numFmtId="0" fontId="12" fillId="0" borderId="59" xfId="0" applyFont="1" applyBorder="1" applyAlignment="1" applyProtection="1">
      <alignment horizontal="center"/>
    </xf>
    <xf numFmtId="0" fontId="12" fillId="0" borderId="60" xfId="0" applyFont="1" applyBorder="1" applyAlignment="1" applyProtection="1">
      <alignment horizontal="center"/>
    </xf>
    <xf numFmtId="0" fontId="11" fillId="0" borderId="132" xfId="0" applyFont="1" applyBorder="1" applyAlignment="1" applyProtection="1">
      <alignment horizontal="center"/>
    </xf>
    <xf numFmtId="0" fontId="11" fillId="0" borderId="103" xfId="0" applyFont="1" applyBorder="1" applyAlignment="1" applyProtection="1">
      <alignment horizontal="center"/>
    </xf>
    <xf numFmtId="0" fontId="11" fillId="0" borderId="164" xfId="0" applyFont="1" applyBorder="1" applyAlignment="1" applyProtection="1">
      <alignment horizontal="center"/>
    </xf>
    <xf numFmtId="0" fontId="59" fillId="0" borderId="153" xfId="0" applyFont="1" applyBorder="1" applyAlignment="1">
      <alignment horizontal="center"/>
    </xf>
    <xf numFmtId="0" fontId="59" fillId="0" borderId="149" xfId="0" applyFont="1" applyBorder="1" applyAlignment="1">
      <alignment horizontal="center"/>
    </xf>
    <xf numFmtId="0" fontId="59" fillId="0" borderId="128" xfId="0" applyFont="1" applyBorder="1" applyAlignment="1">
      <alignment horizontal="center"/>
    </xf>
    <xf numFmtId="0" fontId="11" fillId="0" borderId="273" xfId="0" applyFont="1" applyBorder="1" applyAlignment="1" applyProtection="1">
      <alignment horizontal="center"/>
    </xf>
    <xf numFmtId="0" fontId="11" fillId="0" borderId="85" xfId="0" applyFont="1" applyBorder="1" applyAlignment="1" applyProtection="1">
      <alignment horizontal="center"/>
    </xf>
    <xf numFmtId="0" fontId="11" fillId="0" borderId="86" xfId="0" applyFont="1" applyBorder="1" applyAlignment="1" applyProtection="1">
      <alignment horizontal="center"/>
    </xf>
  </cellXfs>
  <cellStyles count="2078">
    <cellStyle name="20% - Accent1 10_Income Statement " xfId="5" xr:uid="{00000000-0005-0000-0000-000000000000}"/>
    <cellStyle name="20% - Accent1 3_Income Statement " xfId="1902" xr:uid="{86FF564F-3C8A-4593-811F-6F5D26CDFA7E}"/>
    <cellStyle name="20% - Accent1 4_Income Statement " xfId="1903" xr:uid="{FCB40781-28CA-46BA-9295-8BA8601C90F7}"/>
    <cellStyle name="20% - Accent1 5_Income Statement " xfId="1904" xr:uid="{73C03652-2F6C-4447-BB05-831075D4E9D9}"/>
    <cellStyle name="20% - Accent1 6_Income Statement " xfId="1905" xr:uid="{424486A8-E1E1-4B17-B2D6-D808EA72F868}"/>
    <cellStyle name="20% - Accent1 7_Income Statement " xfId="6" xr:uid="{00000000-0005-0000-0000-000001000000}"/>
    <cellStyle name="20% - Accent1 8_Income Statement " xfId="7" xr:uid="{00000000-0005-0000-0000-000002000000}"/>
    <cellStyle name="20% - Accent1 9_Income Statement " xfId="8" xr:uid="{00000000-0005-0000-0000-000003000000}"/>
    <cellStyle name="20% - Accent2 10_Income Statement " xfId="9" xr:uid="{00000000-0005-0000-0000-000004000000}"/>
    <cellStyle name="20% - Accent2 3_Income Statement " xfId="1906" xr:uid="{24BA5D2C-A313-4DA4-BF61-9D5AEF845A0F}"/>
    <cellStyle name="20% - Accent2 4_Income Statement " xfId="1907" xr:uid="{02C54413-0D3A-47CF-B7C6-C21B3E3DDCA4}"/>
    <cellStyle name="20% - Accent2 5_Income Statement " xfId="1908" xr:uid="{9B0467B7-314F-4DAE-AC74-32A885657481}"/>
    <cellStyle name="20% - Accent2 6_Income Statement " xfId="1909" xr:uid="{0F1EFC10-B749-4BDD-8AAF-3E94255D2535}"/>
    <cellStyle name="20% - Accent2 7_Income Statement " xfId="10" xr:uid="{00000000-0005-0000-0000-000005000000}"/>
    <cellStyle name="20% - Accent2 8_Income Statement " xfId="11" xr:uid="{00000000-0005-0000-0000-000006000000}"/>
    <cellStyle name="20% - Accent2 9_Income Statement " xfId="12" xr:uid="{00000000-0005-0000-0000-000007000000}"/>
    <cellStyle name="20% - Accent3 10_Income Statement " xfId="13" xr:uid="{00000000-0005-0000-0000-000008000000}"/>
    <cellStyle name="20% - Accent3 3_Income Statement " xfId="1910" xr:uid="{2A9756BB-6855-487E-BD3B-4D4AA827C4A3}"/>
    <cellStyle name="20% - Accent3 4_Income Statement " xfId="1911" xr:uid="{E8B156B5-34FD-413B-9F19-E1DA69722699}"/>
    <cellStyle name="20% - Accent3 5_Income Statement " xfId="1912" xr:uid="{38C62C17-28DF-490E-AD68-6C487339CF75}"/>
    <cellStyle name="20% - Accent3 6_Income Statement " xfId="1913" xr:uid="{B0279D17-CE34-424D-8F18-9B36C5EEFC9D}"/>
    <cellStyle name="20% - Accent3 7_Income Statement " xfId="14" xr:uid="{00000000-0005-0000-0000-000009000000}"/>
    <cellStyle name="20% - Accent3 8_Income Statement " xfId="15" xr:uid="{00000000-0005-0000-0000-00000A000000}"/>
    <cellStyle name="20% - Accent3 9_Income Statement " xfId="16" xr:uid="{00000000-0005-0000-0000-00000B000000}"/>
    <cellStyle name="20% - Accent4 10_Income Statement " xfId="17" xr:uid="{00000000-0005-0000-0000-00000C000000}"/>
    <cellStyle name="20% - Accent4 3_Income Statement " xfId="1914" xr:uid="{A00697B6-74A0-42DB-9CD3-B35A8B05C757}"/>
    <cellStyle name="20% - Accent4 4_Income Statement " xfId="1915" xr:uid="{BFD8FB57-6CDF-48EE-9F81-A0EC740A8FEA}"/>
    <cellStyle name="20% - Accent4 5_Income Statement " xfId="1916" xr:uid="{2F218DE2-FD4F-4B49-923D-360F6B744DC5}"/>
    <cellStyle name="20% - Accent4 6_Income Statement " xfId="1917" xr:uid="{48C9F8B6-7F51-4D7C-ACCE-9D50709807B3}"/>
    <cellStyle name="20% - Accent4 7_Income Statement " xfId="18" xr:uid="{00000000-0005-0000-0000-00000D000000}"/>
    <cellStyle name="20% - Accent4 8_Income Statement " xfId="19" xr:uid="{00000000-0005-0000-0000-00000E000000}"/>
    <cellStyle name="20% - Accent4 9_Income Statement " xfId="20" xr:uid="{00000000-0005-0000-0000-00000F000000}"/>
    <cellStyle name="20% - Accent5 10_Income Statement " xfId="21" xr:uid="{00000000-0005-0000-0000-000010000000}"/>
    <cellStyle name="20% - Accent5 3_Income Statement " xfId="1918" xr:uid="{7D47DE17-A6F3-4F8A-8484-07EA5838269B}"/>
    <cellStyle name="20% - Accent5 4_Income Statement " xfId="1919" xr:uid="{D64E7B5B-43C9-4AAC-8074-EF495CAFA062}"/>
    <cellStyle name="20% - Accent5 5_Income Statement " xfId="1920" xr:uid="{D11F7225-A19F-4671-86BE-1FF8EC636994}"/>
    <cellStyle name="20% - Accent5 6_Income Statement " xfId="1921" xr:uid="{9624DDE8-7056-46E0-BBDD-B80F55972EF2}"/>
    <cellStyle name="20% - Accent5 7_Income Statement " xfId="22" xr:uid="{00000000-0005-0000-0000-000011000000}"/>
    <cellStyle name="20% - Accent5 8_Income Statement " xfId="23" xr:uid="{00000000-0005-0000-0000-000012000000}"/>
    <cellStyle name="20% - Accent5 9_Income Statement " xfId="24" xr:uid="{00000000-0005-0000-0000-000013000000}"/>
    <cellStyle name="20% - Accent6 10_Income Statement " xfId="25" xr:uid="{00000000-0005-0000-0000-000014000000}"/>
    <cellStyle name="20% - Accent6 3_Income Statement " xfId="1922" xr:uid="{8DEA1E28-A169-492F-94B1-AEEE7505F4CF}"/>
    <cellStyle name="20% - Accent6 4_Income Statement " xfId="1923" xr:uid="{00FCBB7C-2D32-4BDD-A464-D9F3F37AF2AC}"/>
    <cellStyle name="20% - Accent6 5_Income Statement " xfId="1924" xr:uid="{F11442A3-3507-4385-B413-FA42199B9028}"/>
    <cellStyle name="20% - Accent6 6_Income Statement " xfId="1925" xr:uid="{2E389DF0-A751-4DF0-94E2-864C9F2C6F63}"/>
    <cellStyle name="20% - Accent6 7_Income Statement " xfId="26" xr:uid="{00000000-0005-0000-0000-000015000000}"/>
    <cellStyle name="20% - Accent6 8_Income Statement " xfId="27" xr:uid="{00000000-0005-0000-0000-000016000000}"/>
    <cellStyle name="20% - Accent6 9_Income Statement " xfId="28" xr:uid="{00000000-0005-0000-0000-000017000000}"/>
    <cellStyle name="40% - Accent1 10_Income Statement " xfId="29" xr:uid="{00000000-0005-0000-0000-000018000000}"/>
    <cellStyle name="40% - Accent1 3_Income Statement " xfId="1926" xr:uid="{D19A4193-2F3C-46F6-8CE5-D3063AF36D40}"/>
    <cellStyle name="40% - Accent1 4_Income Statement " xfId="1927" xr:uid="{5B4A9D08-2B2F-4484-85D0-72D40FEFFD11}"/>
    <cellStyle name="40% - Accent1 5_Income Statement " xfId="1928" xr:uid="{2CC4E73B-9C36-4531-95C8-D9DDCE243A2E}"/>
    <cellStyle name="40% - Accent1 6_Income Statement " xfId="1929" xr:uid="{4F538B87-62EA-4FDB-973D-99888415D2D8}"/>
    <cellStyle name="40% - Accent1 7_Income Statement " xfId="30" xr:uid="{00000000-0005-0000-0000-000019000000}"/>
    <cellStyle name="40% - Accent1 8_Income Statement " xfId="31" xr:uid="{00000000-0005-0000-0000-00001A000000}"/>
    <cellStyle name="40% - Accent1 9_Income Statement " xfId="32" xr:uid="{00000000-0005-0000-0000-00001B000000}"/>
    <cellStyle name="40% - Accent2 10_Income Statement " xfId="33" xr:uid="{00000000-0005-0000-0000-00001C000000}"/>
    <cellStyle name="40% - Accent2 3_Income Statement " xfId="1930" xr:uid="{22C0247D-D512-4A36-90DA-61B8F87F4565}"/>
    <cellStyle name="40% - Accent2 4_Income Statement " xfId="1931" xr:uid="{93DC6BD4-D802-43A4-9AEB-026FF59CB2E8}"/>
    <cellStyle name="40% - Accent2 5_Income Statement " xfId="1932" xr:uid="{47160FC9-E83A-4F89-B00B-6D0A41D46DF2}"/>
    <cellStyle name="40% - Accent2 6_Income Statement " xfId="1933" xr:uid="{529EDAB6-2783-4C11-A2EA-144FEDB3A961}"/>
    <cellStyle name="40% - Accent2 7_Income Statement " xfId="34" xr:uid="{00000000-0005-0000-0000-00001D000000}"/>
    <cellStyle name="40% - Accent2 8_Income Statement " xfId="35" xr:uid="{00000000-0005-0000-0000-00001E000000}"/>
    <cellStyle name="40% - Accent2 9_Income Statement " xfId="36" xr:uid="{00000000-0005-0000-0000-00001F000000}"/>
    <cellStyle name="40% - Accent3 10_Income Statement " xfId="37" xr:uid="{00000000-0005-0000-0000-000020000000}"/>
    <cellStyle name="40% - Accent3 3_Income Statement " xfId="1934" xr:uid="{D82932F7-A52E-4800-BB2A-A768333D3FAE}"/>
    <cellStyle name="40% - Accent3 4_Income Statement " xfId="1935" xr:uid="{18D8B4D0-743C-4A3E-8AFA-7BF600BDDC67}"/>
    <cellStyle name="40% - Accent3 5_Income Statement " xfId="1936" xr:uid="{109C66AB-FC63-422E-A8BB-0568DC08934E}"/>
    <cellStyle name="40% - Accent3 6_Income Statement " xfId="1937" xr:uid="{BCB40A5E-C769-466B-B2D9-E712BB6D342C}"/>
    <cellStyle name="40% - Accent3 7_Income Statement " xfId="38" xr:uid="{00000000-0005-0000-0000-000021000000}"/>
    <cellStyle name="40% - Accent3 8_Income Statement " xfId="39" xr:uid="{00000000-0005-0000-0000-000022000000}"/>
    <cellStyle name="40% - Accent3 9_Income Statement " xfId="40" xr:uid="{00000000-0005-0000-0000-000023000000}"/>
    <cellStyle name="40% - Accent4 10_Income Statement " xfId="41" xr:uid="{00000000-0005-0000-0000-000024000000}"/>
    <cellStyle name="40% - Accent4 3_Income Statement " xfId="1938" xr:uid="{1187AEEE-D59B-4BB1-9164-465169D6ADCE}"/>
    <cellStyle name="40% - Accent4 4_Income Statement " xfId="1939" xr:uid="{84EDB7D1-AE2D-43E2-AC69-27E32172FF00}"/>
    <cellStyle name="40% - Accent4 5_Income Statement " xfId="1940" xr:uid="{68C08A75-0F07-4E21-A098-8AE63EE7C337}"/>
    <cellStyle name="40% - Accent4 6_Income Statement " xfId="1941" xr:uid="{3DC740F3-4B9D-45A1-B66A-7B84A88F2215}"/>
    <cellStyle name="40% - Accent4 7_Income Statement " xfId="42" xr:uid="{00000000-0005-0000-0000-000025000000}"/>
    <cellStyle name="40% - Accent4 8_Income Statement " xfId="43" xr:uid="{00000000-0005-0000-0000-000026000000}"/>
    <cellStyle name="40% - Accent4 9_Income Statement " xfId="44" xr:uid="{00000000-0005-0000-0000-000027000000}"/>
    <cellStyle name="40% - Accent5 10_Income Statement " xfId="45" xr:uid="{00000000-0005-0000-0000-000028000000}"/>
    <cellStyle name="40% - Accent5 3_Income Statement " xfId="1942" xr:uid="{50913C3A-02DC-4D49-9F41-C6B19BC693E3}"/>
    <cellStyle name="40% - Accent5 4_Income Statement " xfId="1943" xr:uid="{5E737A9E-1A16-4EB2-BCBA-4DDCED32720A}"/>
    <cellStyle name="40% - Accent5 5_Income Statement " xfId="1944" xr:uid="{8A7E0C47-EEAD-4265-AEC9-03A72A1023A3}"/>
    <cellStyle name="40% - Accent5 6_Income Statement " xfId="1945" xr:uid="{216E0DDB-2F97-44C1-87C4-8F6292766B84}"/>
    <cellStyle name="40% - Accent5 7_Income Statement " xfId="46" xr:uid="{00000000-0005-0000-0000-000029000000}"/>
    <cellStyle name="40% - Accent5 8_Income Statement " xfId="47" xr:uid="{00000000-0005-0000-0000-00002A000000}"/>
    <cellStyle name="40% - Accent5 9_Income Statement " xfId="48" xr:uid="{00000000-0005-0000-0000-00002B000000}"/>
    <cellStyle name="40% - Accent6 10_Income Statement " xfId="49" xr:uid="{00000000-0005-0000-0000-00002C000000}"/>
    <cellStyle name="40% - Accent6 3_Income Statement " xfId="1946" xr:uid="{53D45960-9E63-4B0C-AD78-BB7EB39F9069}"/>
    <cellStyle name="40% - Accent6 4_Income Statement " xfId="1947" xr:uid="{19B4A741-B4E8-46AA-9A93-35705E347DD6}"/>
    <cellStyle name="40% - Accent6 5_Income Statement " xfId="1948" xr:uid="{D990A681-54BF-4F54-8FCB-1B5E3672E7D6}"/>
    <cellStyle name="40% - Accent6 6_Income Statement " xfId="1949" xr:uid="{B3FF0975-FFD1-41D6-A560-450737EED118}"/>
    <cellStyle name="40% - Accent6 7_Income Statement " xfId="50" xr:uid="{00000000-0005-0000-0000-00002D000000}"/>
    <cellStyle name="40% - Accent6 8_Income Statement " xfId="51" xr:uid="{00000000-0005-0000-0000-00002E000000}"/>
    <cellStyle name="40% - Accent6 9_Income Statement " xfId="52" xr:uid="{00000000-0005-0000-0000-00002F000000}"/>
    <cellStyle name="c_HardInc " xfId="4" xr:uid="{00000000-0005-0000-0000-000030000000}"/>
    <cellStyle name="c_HardInc  2" xfId="1950" xr:uid="{C1407368-0660-4A3E-BE37-8963946354FE}"/>
    <cellStyle name="Calculation 10 2 2_Income Statement " xfId="53" xr:uid="{00000000-0005-0000-0000-000031000000}"/>
    <cellStyle name="Calculation 10 2_Income Statement " xfId="54" xr:uid="{00000000-0005-0000-0000-000032000000}"/>
    <cellStyle name="Calculation 10 3_Income Statement " xfId="55" xr:uid="{00000000-0005-0000-0000-000033000000}"/>
    <cellStyle name="Calculation 10_Income Statement " xfId="56" xr:uid="{00000000-0005-0000-0000-000034000000}"/>
    <cellStyle name="Calculation 11 2_Income Statement " xfId="57" xr:uid="{00000000-0005-0000-0000-000035000000}"/>
    <cellStyle name="Calculation 11_Income Statement " xfId="58" xr:uid="{00000000-0005-0000-0000-000036000000}"/>
    <cellStyle name="Calculation 2 2 2_Income Statement " xfId="59" xr:uid="{00000000-0005-0000-0000-000037000000}"/>
    <cellStyle name="Calculation 2 2_Income Statement " xfId="60" xr:uid="{00000000-0005-0000-0000-000038000000}"/>
    <cellStyle name="Calculation 2 3 2_Income Statement " xfId="61" xr:uid="{00000000-0005-0000-0000-000039000000}"/>
    <cellStyle name="Calculation 2 3_Income Statement " xfId="62" xr:uid="{00000000-0005-0000-0000-00003A000000}"/>
    <cellStyle name="Calculation 2 4 2_Income Statement " xfId="63" xr:uid="{00000000-0005-0000-0000-00003B000000}"/>
    <cellStyle name="Calculation 2 4_Income Statement " xfId="64" xr:uid="{00000000-0005-0000-0000-00003C000000}"/>
    <cellStyle name="Calculation 2 5_Income Statement " xfId="65" xr:uid="{00000000-0005-0000-0000-00003D000000}"/>
    <cellStyle name="Calculation 3 2 2_Income Statement " xfId="66" xr:uid="{00000000-0005-0000-0000-00003E000000}"/>
    <cellStyle name="Calculation 3 2_Income Statement " xfId="67" xr:uid="{00000000-0005-0000-0000-00003F000000}"/>
    <cellStyle name="Calculation 3 3_Income Statement " xfId="68" xr:uid="{00000000-0005-0000-0000-000040000000}"/>
    <cellStyle name="Calculation 3_Income Statement " xfId="1951" xr:uid="{63445C78-DB14-4DFB-A347-F47FD790892E}"/>
    <cellStyle name="Calculation 4 2 2_Income Statement " xfId="69" xr:uid="{00000000-0005-0000-0000-000041000000}"/>
    <cellStyle name="Calculation 4 2_Income Statement " xfId="70" xr:uid="{00000000-0005-0000-0000-000042000000}"/>
    <cellStyle name="Calculation 4 3_Income Statement " xfId="71" xr:uid="{00000000-0005-0000-0000-000043000000}"/>
    <cellStyle name="Calculation 4_Income Statement " xfId="72" xr:uid="{00000000-0005-0000-0000-000044000000}"/>
    <cellStyle name="Calculation 5 2 2_Income Statement " xfId="73" xr:uid="{00000000-0005-0000-0000-000045000000}"/>
    <cellStyle name="Calculation 5 2_Income Statement " xfId="74" xr:uid="{00000000-0005-0000-0000-000046000000}"/>
    <cellStyle name="Calculation 5 3_Income Statement " xfId="75" xr:uid="{00000000-0005-0000-0000-000047000000}"/>
    <cellStyle name="Calculation 5_Income Statement " xfId="1952" xr:uid="{EBABAC61-9665-4E82-944D-5416955799FB}"/>
    <cellStyle name="Calculation 6 2 2_Income Statement " xfId="76" xr:uid="{00000000-0005-0000-0000-000048000000}"/>
    <cellStyle name="Calculation 6 2_Income Statement " xfId="77" xr:uid="{00000000-0005-0000-0000-000049000000}"/>
    <cellStyle name="Calculation 6 3_Income Statement " xfId="78" xr:uid="{00000000-0005-0000-0000-00004A000000}"/>
    <cellStyle name="Calculation 6_Income Statement " xfId="1953" xr:uid="{D9B961A4-F70A-4929-9F82-341C6E76E6F3}"/>
    <cellStyle name="Calculation 7 2 2_Income Statement " xfId="79" xr:uid="{00000000-0005-0000-0000-00004B000000}"/>
    <cellStyle name="Calculation 7 2_Income Statement " xfId="80" xr:uid="{00000000-0005-0000-0000-00004C000000}"/>
    <cellStyle name="Calculation 7 3_Income Statement " xfId="81" xr:uid="{00000000-0005-0000-0000-00004D000000}"/>
    <cellStyle name="Calculation 7_Income Statement " xfId="82" xr:uid="{00000000-0005-0000-0000-00004E000000}"/>
    <cellStyle name="Calculation 8 2 2_Income Statement " xfId="83" xr:uid="{00000000-0005-0000-0000-00004F000000}"/>
    <cellStyle name="Calculation 8 2_Income Statement " xfId="84" xr:uid="{00000000-0005-0000-0000-000050000000}"/>
    <cellStyle name="Calculation 8 3_Income Statement " xfId="85" xr:uid="{00000000-0005-0000-0000-000051000000}"/>
    <cellStyle name="Calculation 8_Income Statement " xfId="86" xr:uid="{00000000-0005-0000-0000-000052000000}"/>
    <cellStyle name="Calculation 9 2 2_Income Statement " xfId="87" xr:uid="{00000000-0005-0000-0000-000053000000}"/>
    <cellStyle name="Calculation 9 2_Income Statement " xfId="88" xr:uid="{00000000-0005-0000-0000-000054000000}"/>
    <cellStyle name="Calculation 9 3_Income Statement " xfId="89" xr:uid="{00000000-0005-0000-0000-000055000000}"/>
    <cellStyle name="Calculation 9_Income Statement " xfId="90" xr:uid="{00000000-0005-0000-0000-000056000000}"/>
    <cellStyle name="Code_Income Statement " xfId="91" xr:uid="{00000000-0005-0000-0000-000057000000}"/>
    <cellStyle name="Comma" xfId="1" builtinId="3"/>
    <cellStyle name="Comma 10 2 24" xfId="2075" xr:uid="{1D09FC0F-B79D-40EF-8930-4E351CE365C8}"/>
    <cellStyle name="Comma 10 3" xfId="2071" xr:uid="{0F4A8A31-9866-4640-967B-2667A2212256}"/>
    <cellStyle name="Comma 12" xfId="2077" xr:uid="{AECB4AB7-B2F9-4AD2-8B02-3CE399B19F43}"/>
    <cellStyle name="Comma 2" xfId="1882" xr:uid="{00000000-0005-0000-0000-000059000000}"/>
    <cellStyle name="Comma 2 5 22" xfId="1889" xr:uid="{00000000-0005-0000-0000-00005A000000}"/>
    <cellStyle name="Comma 289" xfId="2074" xr:uid="{BFACEF19-BEDC-4FB7-9267-91B2B6B68E7D}"/>
    <cellStyle name="Comma 3" xfId="1888" xr:uid="{00000000-0005-0000-0000-00005B000000}"/>
    <cellStyle name="Comma 4" xfId="1901" xr:uid="{E8FE8954-5524-40B8-8525-4280BC02ABF0}"/>
    <cellStyle name="Comma 5" xfId="2066" xr:uid="{CFF09325-54EF-46E5-8E54-8CEA8B258CC9}"/>
    <cellStyle name="Comma0 - Style4_Income Statement " xfId="92" xr:uid="{00000000-0005-0000-0000-00005C000000}"/>
    <cellStyle name="Comment_Income Statement " xfId="93" xr:uid="{00000000-0005-0000-0000-00005D000000}"/>
    <cellStyle name="Currency" xfId="2" builtinId="4"/>
    <cellStyle name="Currency 2" xfId="1884" xr:uid="{00000000-0005-0000-0000-00005F000000}"/>
    <cellStyle name="Currency 3" xfId="2064" xr:uid="{B65C2386-A164-42FD-AA0F-58B9477DCF98}"/>
    <cellStyle name="Date 10_Income Statement " xfId="94" xr:uid="{00000000-0005-0000-0000-000060000000}"/>
    <cellStyle name="Date 11_Income Statement " xfId="95" xr:uid="{00000000-0005-0000-0000-000061000000}"/>
    <cellStyle name="Date 12_Income Statement " xfId="96" xr:uid="{00000000-0005-0000-0000-000062000000}"/>
    <cellStyle name="Date 13_Income Statement " xfId="97" xr:uid="{00000000-0005-0000-0000-000063000000}"/>
    <cellStyle name="Date 3_Income Statement " xfId="98" xr:uid="{00000000-0005-0000-0000-000064000000}"/>
    <cellStyle name="Date 4_Income Statement " xfId="99" xr:uid="{00000000-0005-0000-0000-000065000000}"/>
    <cellStyle name="Date 5_Income Statement " xfId="100" xr:uid="{00000000-0005-0000-0000-000066000000}"/>
    <cellStyle name="Date 6_Income Statement " xfId="101" xr:uid="{00000000-0005-0000-0000-000067000000}"/>
    <cellStyle name="Date 7_Income Statement " xfId="102" xr:uid="{00000000-0005-0000-0000-000068000000}"/>
    <cellStyle name="Date 8_Income Statement " xfId="103" xr:uid="{00000000-0005-0000-0000-000069000000}"/>
    <cellStyle name="Date 9_Income Statement " xfId="104" xr:uid="{00000000-0005-0000-0000-00006A000000}"/>
    <cellStyle name="DOWNFOOT_Income Statement " xfId="105" xr:uid="{00000000-0005-0000-0000-00006B000000}"/>
    <cellStyle name="ERRORS_Income Statement " xfId="106" xr:uid="{00000000-0005-0000-0000-00006C000000}"/>
    <cellStyle name="Euro 2_Income Statement " xfId="107" xr:uid="{00000000-0005-0000-0000-00006D000000}"/>
    <cellStyle name="Header2 2 2_Income Statement " xfId="108" xr:uid="{00000000-0005-0000-0000-00006E000000}"/>
    <cellStyle name="Header2 2_Income Statement " xfId="109" xr:uid="{00000000-0005-0000-0000-00006F000000}"/>
    <cellStyle name="Header2 3_Income Statement " xfId="110" xr:uid="{00000000-0005-0000-0000-000070000000}"/>
    <cellStyle name="Header2_Income Statement " xfId="111" xr:uid="{00000000-0005-0000-0000-000071000000}"/>
    <cellStyle name="Input 10 2 2_Income Statement " xfId="112" xr:uid="{00000000-0005-0000-0000-000072000000}"/>
    <cellStyle name="Input 10 2_Income Statement " xfId="113" xr:uid="{00000000-0005-0000-0000-000073000000}"/>
    <cellStyle name="Input 10 3_Income Statement " xfId="114" xr:uid="{00000000-0005-0000-0000-000074000000}"/>
    <cellStyle name="Input 10_Income Statement " xfId="115" xr:uid="{00000000-0005-0000-0000-000075000000}"/>
    <cellStyle name="Input 11 2_Income Statement " xfId="116" xr:uid="{00000000-0005-0000-0000-000076000000}"/>
    <cellStyle name="Input 11_Income Statement " xfId="117" xr:uid="{00000000-0005-0000-0000-000077000000}"/>
    <cellStyle name="Input 12 2_Income Statement " xfId="118" xr:uid="{00000000-0005-0000-0000-000078000000}"/>
    <cellStyle name="Input 12_Income Statement " xfId="119" xr:uid="{00000000-0005-0000-0000-000079000000}"/>
    <cellStyle name="Input 13 2_Income Statement " xfId="120" xr:uid="{00000000-0005-0000-0000-00007A000000}"/>
    <cellStyle name="Input 13_Income Statement " xfId="121" xr:uid="{00000000-0005-0000-0000-00007B000000}"/>
    <cellStyle name="Input 14 2_Income Statement " xfId="122" xr:uid="{00000000-0005-0000-0000-00007C000000}"/>
    <cellStyle name="Input 14_Income Statement " xfId="123" xr:uid="{00000000-0005-0000-0000-00007D000000}"/>
    <cellStyle name="Input 15 2_Income Statement " xfId="124" xr:uid="{00000000-0005-0000-0000-00007E000000}"/>
    <cellStyle name="Input 15_Income Statement " xfId="125" xr:uid="{00000000-0005-0000-0000-00007F000000}"/>
    <cellStyle name="Input 16 2_Income Statement " xfId="126" xr:uid="{00000000-0005-0000-0000-000080000000}"/>
    <cellStyle name="Input 16_Income Statement " xfId="127" xr:uid="{00000000-0005-0000-0000-000081000000}"/>
    <cellStyle name="Input 17 2_Income Statement " xfId="128" xr:uid="{00000000-0005-0000-0000-000082000000}"/>
    <cellStyle name="Input 17_Income Statement " xfId="129" xr:uid="{00000000-0005-0000-0000-000083000000}"/>
    <cellStyle name="Input 2 2 2_Income Statement " xfId="130" xr:uid="{00000000-0005-0000-0000-000084000000}"/>
    <cellStyle name="Input 2 2_Income Statement " xfId="131" xr:uid="{00000000-0005-0000-0000-000085000000}"/>
    <cellStyle name="Input 2 3 2_Income Statement " xfId="132" xr:uid="{00000000-0005-0000-0000-000086000000}"/>
    <cellStyle name="Input 2 3_Income Statement " xfId="133" xr:uid="{00000000-0005-0000-0000-000087000000}"/>
    <cellStyle name="Input 2 4 2_Income Statement " xfId="134" xr:uid="{00000000-0005-0000-0000-000088000000}"/>
    <cellStyle name="Input 2 4_Income Statement " xfId="135" xr:uid="{00000000-0005-0000-0000-000089000000}"/>
    <cellStyle name="Input 2 5_Income Statement " xfId="136" xr:uid="{00000000-0005-0000-0000-00008A000000}"/>
    <cellStyle name="Input 3 2 2_Income Statement " xfId="137" xr:uid="{00000000-0005-0000-0000-00008B000000}"/>
    <cellStyle name="Input 3 2_Income Statement " xfId="138" xr:uid="{00000000-0005-0000-0000-00008C000000}"/>
    <cellStyle name="Input 3 3_Income Statement " xfId="139" xr:uid="{00000000-0005-0000-0000-00008D000000}"/>
    <cellStyle name="Input 3_Income Statement " xfId="1954" xr:uid="{BC793302-2246-4AB3-9FAD-C5B91658F062}"/>
    <cellStyle name="Input 4 2 2_Income Statement " xfId="140" xr:uid="{00000000-0005-0000-0000-00008E000000}"/>
    <cellStyle name="Input 4 2_Income Statement " xfId="141" xr:uid="{00000000-0005-0000-0000-00008F000000}"/>
    <cellStyle name="Input 4 3_Income Statement " xfId="142" xr:uid="{00000000-0005-0000-0000-000090000000}"/>
    <cellStyle name="Input 4_Income Statement " xfId="1955" xr:uid="{4A9A4C27-0278-4554-97AB-8FE0C1510825}"/>
    <cellStyle name="Input 5 2 2_Income Statement " xfId="143" xr:uid="{00000000-0005-0000-0000-000091000000}"/>
    <cellStyle name="Input 5 2_Income Statement " xfId="144" xr:uid="{00000000-0005-0000-0000-000092000000}"/>
    <cellStyle name="Input 5 3_Income Statement " xfId="145" xr:uid="{00000000-0005-0000-0000-000093000000}"/>
    <cellStyle name="Input 5_Income Statement " xfId="146" xr:uid="{00000000-0005-0000-0000-000094000000}"/>
    <cellStyle name="Input 6 2 2_Income Statement " xfId="147" xr:uid="{00000000-0005-0000-0000-000095000000}"/>
    <cellStyle name="Input 6 2_Income Statement " xfId="148" xr:uid="{00000000-0005-0000-0000-000096000000}"/>
    <cellStyle name="Input 6 3_Income Statement " xfId="149" xr:uid="{00000000-0005-0000-0000-000097000000}"/>
    <cellStyle name="Input 6_Income Statement " xfId="1956" xr:uid="{988FFEAD-BC9B-439E-990A-A59B0DB07257}"/>
    <cellStyle name="Input 7 2 2_Income Statement " xfId="150" xr:uid="{00000000-0005-0000-0000-000098000000}"/>
    <cellStyle name="Input 7 2_Income Statement " xfId="151" xr:uid="{00000000-0005-0000-0000-000099000000}"/>
    <cellStyle name="Input 7 3_Income Statement " xfId="152" xr:uid="{00000000-0005-0000-0000-00009A000000}"/>
    <cellStyle name="Input 7_Income Statement " xfId="1957" xr:uid="{B798820F-2180-4406-A469-9BAB75A29BF4}"/>
    <cellStyle name="Input 8 2 2_Income Statement " xfId="153" xr:uid="{00000000-0005-0000-0000-00009B000000}"/>
    <cellStyle name="Input 8 2_Income Statement " xfId="154" xr:uid="{00000000-0005-0000-0000-00009C000000}"/>
    <cellStyle name="Input 8 3_Income Statement " xfId="155" xr:uid="{00000000-0005-0000-0000-00009D000000}"/>
    <cellStyle name="Input 8_Income Statement " xfId="1958" xr:uid="{7BB58977-3518-44E6-9D14-30B9F03EE1FD}"/>
    <cellStyle name="Input 9 2 2_Income Statement " xfId="156" xr:uid="{00000000-0005-0000-0000-00009E000000}"/>
    <cellStyle name="Input 9 2_Income Statement " xfId="157" xr:uid="{00000000-0005-0000-0000-00009F000000}"/>
    <cellStyle name="Input 9 3_Income Statement " xfId="158" xr:uid="{00000000-0005-0000-0000-0000A0000000}"/>
    <cellStyle name="Input 9_Income Statement " xfId="1959" xr:uid="{4971E5C5-DADF-4604-9ECB-5FFC7E19FF8F}"/>
    <cellStyle name="MacroHeader_Income Statement " xfId="159" xr:uid="{00000000-0005-0000-0000-0000A1000000}"/>
    <cellStyle name="Main Title_Income Statement " xfId="160" xr:uid="{00000000-0005-0000-0000-0000A2000000}"/>
    <cellStyle name="MAN06_Income Statement " xfId="161" xr:uid="{00000000-0005-0000-0000-0000A3000000}"/>
    <cellStyle name="Normal" xfId="0" builtinId="0"/>
    <cellStyle name="Normal - Style1 3_Income Statement " xfId="162" xr:uid="{00000000-0005-0000-0000-0000A5000000}"/>
    <cellStyle name="Normal - Style1 4_Income Statement " xfId="163" xr:uid="{00000000-0005-0000-0000-0000A6000000}"/>
    <cellStyle name="Normal - Style1 5_Income Statement " xfId="164" xr:uid="{00000000-0005-0000-0000-0000A7000000}"/>
    <cellStyle name="Normal - Style2" xfId="2068" xr:uid="{2364DBCB-81B4-42F4-93CD-C988E158BE85}"/>
    <cellStyle name="Normal 10 2_Income Statement " xfId="165" xr:uid="{00000000-0005-0000-0000-0000A8000000}"/>
    <cellStyle name="Normal 10_Energy Trading TBBS 5-5" xfId="1892" xr:uid="{649034D9-1D94-4F91-BB7E-27EE5DB4C49D}"/>
    <cellStyle name="Normal 100_Income Statement " xfId="166" xr:uid="{00000000-0005-0000-0000-0000A9000000}"/>
    <cellStyle name="Normal 101_Income Statement " xfId="167" xr:uid="{00000000-0005-0000-0000-0000AA000000}"/>
    <cellStyle name="Normal 102_Income Statement " xfId="168" xr:uid="{00000000-0005-0000-0000-0000AB000000}"/>
    <cellStyle name="Normal 103_Income Statement " xfId="169" xr:uid="{00000000-0005-0000-0000-0000AC000000}"/>
    <cellStyle name="Normal 104_Income Statement " xfId="170" xr:uid="{00000000-0005-0000-0000-0000AD000000}"/>
    <cellStyle name="Normal 105_Income Statement " xfId="171" xr:uid="{00000000-0005-0000-0000-0000AE000000}"/>
    <cellStyle name="Normal 106_Income Statement " xfId="172" xr:uid="{00000000-0005-0000-0000-0000AF000000}"/>
    <cellStyle name="Normal 107_Income Statement " xfId="173" xr:uid="{00000000-0005-0000-0000-0000B0000000}"/>
    <cellStyle name="Normal 108_Income Statement " xfId="174" xr:uid="{00000000-0005-0000-0000-0000B1000000}"/>
    <cellStyle name="Normal 11 10" xfId="1891" xr:uid="{A1BA999E-45A7-4B41-A303-D1FEF20C964F}"/>
    <cellStyle name="Normal 11 2_Income Statement " xfId="175" xr:uid="{00000000-0005-0000-0000-0000B2000000}"/>
    <cellStyle name="Normal 12 2_Income Statement " xfId="176" xr:uid="{00000000-0005-0000-0000-0000B3000000}"/>
    <cellStyle name="Normal 13_Income Statement " xfId="177" xr:uid="{00000000-0005-0000-0000-0000B4000000}"/>
    <cellStyle name="Normal 141_Income Statement " xfId="178" xr:uid="{00000000-0005-0000-0000-0000B5000000}"/>
    <cellStyle name="Normal 15_Income Statement " xfId="179" xr:uid="{00000000-0005-0000-0000-0000B6000000}"/>
    <cellStyle name="Normal 153_Income Statement " xfId="180" xr:uid="{00000000-0005-0000-0000-0000B7000000}"/>
    <cellStyle name="Normal 154_Income Statement " xfId="181" xr:uid="{00000000-0005-0000-0000-0000B8000000}"/>
    <cellStyle name="Normal 155_Income Statement " xfId="182" xr:uid="{00000000-0005-0000-0000-0000B9000000}"/>
    <cellStyle name="Normal 156_Income Statement " xfId="183" xr:uid="{00000000-0005-0000-0000-0000BA000000}"/>
    <cellStyle name="Normal 157_Income Statement " xfId="184" xr:uid="{00000000-0005-0000-0000-0000BB000000}"/>
    <cellStyle name="Normal 158_Income Statement " xfId="185" xr:uid="{00000000-0005-0000-0000-0000BC000000}"/>
    <cellStyle name="Normal 159_Income Statement " xfId="186" xr:uid="{00000000-0005-0000-0000-0000BD000000}"/>
    <cellStyle name="Normal 16_Income Statement " xfId="187" xr:uid="{00000000-0005-0000-0000-0000BE000000}"/>
    <cellStyle name="Normal 160_Income Statement " xfId="188" xr:uid="{00000000-0005-0000-0000-0000BF000000}"/>
    <cellStyle name="Normal 17 3_Income Statement " xfId="189" xr:uid="{00000000-0005-0000-0000-0000C0000000}"/>
    <cellStyle name="Normal 17 4_Income Statement " xfId="190" xr:uid="{00000000-0005-0000-0000-0000C1000000}"/>
    <cellStyle name="Normal 17 5_Income Statement " xfId="191" xr:uid="{00000000-0005-0000-0000-0000C2000000}"/>
    <cellStyle name="Normal 17_Cash Flow " xfId="192" xr:uid="{00000000-0005-0000-0000-0000C3000000}"/>
    <cellStyle name="Normal 178" xfId="1894" xr:uid="{F90535AF-DACB-4333-9C53-5A6D5F92F78D}"/>
    <cellStyle name="Normal 179" xfId="1895" xr:uid="{84C84783-7ECE-4B7A-804D-C193769E9AC8}"/>
    <cellStyle name="Normal 18_Income Statement " xfId="193" xr:uid="{00000000-0005-0000-0000-0000C4000000}"/>
    <cellStyle name="Normal 180" xfId="1896" xr:uid="{5C0EA2CB-7001-4044-B55A-D55B20EE25CA}"/>
    <cellStyle name="Normal 181" xfId="1897" xr:uid="{4649E98C-1924-4FDD-92AB-9A68059628A6}"/>
    <cellStyle name="Normal 182" xfId="1898" xr:uid="{AFEB87A6-BBF1-4892-8F6D-F9CAE505D896}"/>
    <cellStyle name="Normal 183" xfId="1899" xr:uid="{80FAE242-98FE-49AC-99DC-329E9623083C}"/>
    <cellStyle name="Normal 19_Income Statement " xfId="194" xr:uid="{00000000-0005-0000-0000-0000C5000000}"/>
    <cellStyle name="Normal 2" xfId="1881" xr:uid="{00000000-0005-0000-0000-0000C6000000}"/>
    <cellStyle name="Normal 2 18" xfId="2073" xr:uid="{221E3382-3193-46C4-B063-8FE776625531}"/>
    <cellStyle name="Normal 2 2" xfId="2067" xr:uid="{4A092689-6C8A-4F0E-B329-3A4DF715C326}"/>
    <cellStyle name="Normal 2 2 2 2_Income Statement " xfId="195" xr:uid="{00000000-0005-0000-0000-0000C7000000}"/>
    <cellStyle name="Normal 2 2 3_Income Statement " xfId="1960" xr:uid="{C86799D7-AF07-4D7A-977E-90DE3BF21878}"/>
    <cellStyle name="Normal 2 25" xfId="2069" xr:uid="{A8E958EC-747F-4A5F-A649-46BDAC57FF49}"/>
    <cellStyle name="Normal 2 3 10_Income Statement " xfId="196" xr:uid="{00000000-0005-0000-0000-0000C8000000}"/>
    <cellStyle name="Normal 2 3 11_Income Statement " xfId="197" xr:uid="{00000000-0005-0000-0000-0000C9000000}"/>
    <cellStyle name="Normal 2 3 12_Income Statement " xfId="198" xr:uid="{00000000-0005-0000-0000-0000CA000000}"/>
    <cellStyle name="Normal 2 3 2_Income Statement " xfId="199" xr:uid="{00000000-0005-0000-0000-0000CB000000}"/>
    <cellStyle name="Normal 2 3 3_Income Statement " xfId="200" xr:uid="{00000000-0005-0000-0000-0000CC000000}"/>
    <cellStyle name="Normal 2 3 4_Income Statement " xfId="201" xr:uid="{00000000-0005-0000-0000-0000CD000000}"/>
    <cellStyle name="Normal 2 3 5_Income Statement " xfId="202" xr:uid="{00000000-0005-0000-0000-0000CE000000}"/>
    <cellStyle name="Normal 2 3 6_Income Statement " xfId="203" xr:uid="{00000000-0005-0000-0000-0000CF000000}"/>
    <cellStyle name="Normal 2 3 7_Income Statement " xfId="204" xr:uid="{00000000-0005-0000-0000-0000D0000000}"/>
    <cellStyle name="Normal 2 3 8_Income Statement " xfId="205" xr:uid="{00000000-0005-0000-0000-0000D1000000}"/>
    <cellStyle name="Normal 2 3 9_Income Statement " xfId="206" xr:uid="{00000000-0005-0000-0000-0000D2000000}"/>
    <cellStyle name="Normal 2 4_Income Statement " xfId="1961" xr:uid="{E5F5D797-9118-4FE1-A14E-D8DE2C0FF2CF}"/>
    <cellStyle name="Normal 2 5 10_Income Statement " xfId="207" xr:uid="{00000000-0005-0000-0000-0000D3000000}"/>
    <cellStyle name="Normal 2 5 11_Income Statement " xfId="208" xr:uid="{00000000-0005-0000-0000-0000D4000000}"/>
    <cellStyle name="Normal 2 5 12_Income Statement " xfId="209" xr:uid="{00000000-0005-0000-0000-0000D5000000}"/>
    <cellStyle name="Normal 2 5 13_Income Statement " xfId="210" xr:uid="{00000000-0005-0000-0000-0000D6000000}"/>
    <cellStyle name="Normal 2 5 14_Income Statement " xfId="211" xr:uid="{00000000-0005-0000-0000-0000D7000000}"/>
    <cellStyle name="Normal 2 5 15_Income Statement " xfId="212" xr:uid="{00000000-0005-0000-0000-0000D8000000}"/>
    <cellStyle name="Normal 2 5 16_Income Statement " xfId="213" xr:uid="{00000000-0005-0000-0000-0000D9000000}"/>
    <cellStyle name="Normal 2 5 17_Income Statement " xfId="214" xr:uid="{00000000-0005-0000-0000-0000DA000000}"/>
    <cellStyle name="Normal 2 5 18_Income Statement " xfId="215" xr:uid="{00000000-0005-0000-0000-0000DB000000}"/>
    <cellStyle name="Normal 2 5 19_Income Statement " xfId="216" xr:uid="{00000000-0005-0000-0000-0000DC000000}"/>
    <cellStyle name="Normal 2 5 2_Income Statement " xfId="217" xr:uid="{00000000-0005-0000-0000-0000DD000000}"/>
    <cellStyle name="Normal 2 5 20_Income Statement " xfId="218" xr:uid="{00000000-0005-0000-0000-0000DE000000}"/>
    <cellStyle name="Normal 2 5 3_Income Statement " xfId="219" xr:uid="{00000000-0005-0000-0000-0000DF000000}"/>
    <cellStyle name="Normal 2 5 4_Income Statement " xfId="220" xr:uid="{00000000-0005-0000-0000-0000E0000000}"/>
    <cellStyle name="Normal 2 5 5_Income Statement " xfId="221" xr:uid="{00000000-0005-0000-0000-0000E1000000}"/>
    <cellStyle name="Normal 2 5 6_Income Statement " xfId="222" xr:uid="{00000000-0005-0000-0000-0000E2000000}"/>
    <cellStyle name="Normal 2 5 7_Income Statement " xfId="223" xr:uid="{00000000-0005-0000-0000-0000E3000000}"/>
    <cellStyle name="Normal 2 5 8_Income Statement " xfId="224" xr:uid="{00000000-0005-0000-0000-0000E4000000}"/>
    <cellStyle name="Normal 2 5 9_Income Statement " xfId="225" xr:uid="{00000000-0005-0000-0000-0000E5000000}"/>
    <cellStyle name="Normal 20_Cash Flow " xfId="226" xr:uid="{00000000-0005-0000-0000-0000E6000000}"/>
    <cellStyle name="Normal 21 4_Income Statement " xfId="227" xr:uid="{00000000-0005-0000-0000-0000E7000000}"/>
    <cellStyle name="Normal 21_Income Statement " xfId="228" xr:uid="{00000000-0005-0000-0000-0000E8000000}"/>
    <cellStyle name="Normal 22 4_Income Statement " xfId="229" xr:uid="{00000000-0005-0000-0000-0000E9000000}"/>
    <cellStyle name="Normal 25 2_Income Statement " xfId="230" xr:uid="{00000000-0005-0000-0000-0000EA000000}"/>
    <cellStyle name="Normal 25 3_Income Statement " xfId="231" xr:uid="{00000000-0005-0000-0000-0000EB000000}"/>
    <cellStyle name="Normal 25 5_Income Statement " xfId="232" xr:uid="{00000000-0005-0000-0000-0000EC000000}"/>
    <cellStyle name="Normal 25 6_Income Statement " xfId="233" xr:uid="{00000000-0005-0000-0000-0000ED000000}"/>
    <cellStyle name="Normal 27 6" xfId="1893" xr:uid="{DBFA8F4E-AD04-4F7C-807F-4ADAFC53A9FA}"/>
    <cellStyle name="Normal 3" xfId="1883" xr:uid="{00000000-0005-0000-0000-0000EE000000}"/>
    <cellStyle name="Normal 3 10 2_Income Statement " xfId="234" xr:uid="{00000000-0005-0000-0000-0000EF000000}"/>
    <cellStyle name="Normal 3 10 3_Income Statement " xfId="235" xr:uid="{00000000-0005-0000-0000-0000F0000000}"/>
    <cellStyle name="Normal 3 10_Income Statement " xfId="236" xr:uid="{00000000-0005-0000-0000-0000F1000000}"/>
    <cellStyle name="Normal 3 100 2_Income Statement " xfId="237" xr:uid="{00000000-0005-0000-0000-0000F2000000}"/>
    <cellStyle name="Normal 3 100 3_Income Statement " xfId="238" xr:uid="{00000000-0005-0000-0000-0000F3000000}"/>
    <cellStyle name="Normal 3 100_Income Statement " xfId="239" xr:uid="{00000000-0005-0000-0000-0000F4000000}"/>
    <cellStyle name="Normal 3 102_Income Statement " xfId="240" xr:uid="{00000000-0005-0000-0000-0000F5000000}"/>
    <cellStyle name="Normal 3 11 2_Income Statement " xfId="241" xr:uid="{00000000-0005-0000-0000-0000F6000000}"/>
    <cellStyle name="Normal 3 11 3_Income Statement " xfId="242" xr:uid="{00000000-0005-0000-0000-0000F7000000}"/>
    <cellStyle name="Normal 3 11_Income Statement " xfId="243" xr:uid="{00000000-0005-0000-0000-0000F8000000}"/>
    <cellStyle name="Normal 3 12 2_Income Statement " xfId="244" xr:uid="{00000000-0005-0000-0000-0000F9000000}"/>
    <cellStyle name="Normal 3 12 3_Income Statement " xfId="245" xr:uid="{00000000-0005-0000-0000-0000FA000000}"/>
    <cellStyle name="Normal 3 12_Income Statement " xfId="246" xr:uid="{00000000-0005-0000-0000-0000FB000000}"/>
    <cellStyle name="Normal 3 13 2_Income Statement " xfId="247" xr:uid="{00000000-0005-0000-0000-0000FC000000}"/>
    <cellStyle name="Normal 3 13 3_Income Statement " xfId="248" xr:uid="{00000000-0005-0000-0000-0000FD000000}"/>
    <cellStyle name="Normal 3 13_Income Statement " xfId="249" xr:uid="{00000000-0005-0000-0000-0000FE000000}"/>
    <cellStyle name="Normal 3 14 2_Income Statement " xfId="250" xr:uid="{00000000-0005-0000-0000-0000FF000000}"/>
    <cellStyle name="Normal 3 14 3_Income Statement " xfId="251" xr:uid="{00000000-0005-0000-0000-000000010000}"/>
    <cellStyle name="Normal 3 14_Income Statement " xfId="252" xr:uid="{00000000-0005-0000-0000-000001010000}"/>
    <cellStyle name="Normal 3 15 2_Income Statement " xfId="253" xr:uid="{00000000-0005-0000-0000-000002010000}"/>
    <cellStyle name="Normal 3 15 3_Income Statement " xfId="254" xr:uid="{00000000-0005-0000-0000-000003010000}"/>
    <cellStyle name="Normal 3 15_Income Statement " xfId="255" xr:uid="{00000000-0005-0000-0000-000004010000}"/>
    <cellStyle name="Normal 3 16 2_Income Statement " xfId="256" xr:uid="{00000000-0005-0000-0000-000005010000}"/>
    <cellStyle name="Normal 3 16 3_Income Statement " xfId="257" xr:uid="{00000000-0005-0000-0000-000006010000}"/>
    <cellStyle name="Normal 3 16_Income Statement " xfId="258" xr:uid="{00000000-0005-0000-0000-000007010000}"/>
    <cellStyle name="Normal 3 17 2_Income Statement " xfId="259" xr:uid="{00000000-0005-0000-0000-000008010000}"/>
    <cellStyle name="Normal 3 17 3_Income Statement " xfId="260" xr:uid="{00000000-0005-0000-0000-000009010000}"/>
    <cellStyle name="Normal 3 17_Income Statement " xfId="261" xr:uid="{00000000-0005-0000-0000-00000A010000}"/>
    <cellStyle name="Normal 3 18 2_Income Statement " xfId="262" xr:uid="{00000000-0005-0000-0000-00000B010000}"/>
    <cellStyle name="Normal 3 18 3_Income Statement " xfId="263" xr:uid="{00000000-0005-0000-0000-00000C010000}"/>
    <cellStyle name="Normal 3 18_Income Statement " xfId="264" xr:uid="{00000000-0005-0000-0000-00000D010000}"/>
    <cellStyle name="Normal 3 19 2_Income Statement " xfId="265" xr:uid="{00000000-0005-0000-0000-00000E010000}"/>
    <cellStyle name="Normal 3 19 3_Income Statement " xfId="266" xr:uid="{00000000-0005-0000-0000-00000F010000}"/>
    <cellStyle name="Normal 3 19_Income Statement " xfId="267" xr:uid="{00000000-0005-0000-0000-000010010000}"/>
    <cellStyle name="Normal 3 2 2 3 2_Income Statement " xfId="268" xr:uid="{00000000-0005-0000-0000-000011010000}"/>
    <cellStyle name="Normal 3 2 2 3_Income Statement " xfId="269" xr:uid="{00000000-0005-0000-0000-000012010000}"/>
    <cellStyle name="Normal 3 2 2 4_Income Statement " xfId="270" xr:uid="{00000000-0005-0000-0000-000013010000}"/>
    <cellStyle name="Normal 3 20 2_Income Statement " xfId="271" xr:uid="{00000000-0005-0000-0000-000014010000}"/>
    <cellStyle name="Normal 3 20 3_Income Statement " xfId="272" xr:uid="{00000000-0005-0000-0000-000015010000}"/>
    <cellStyle name="Normal 3 20_Income Statement " xfId="273" xr:uid="{00000000-0005-0000-0000-000016010000}"/>
    <cellStyle name="Normal 3 21 2_Income Statement " xfId="274" xr:uid="{00000000-0005-0000-0000-000017010000}"/>
    <cellStyle name="Normal 3 21 3_Income Statement " xfId="275" xr:uid="{00000000-0005-0000-0000-000018010000}"/>
    <cellStyle name="Normal 3 21_Income Statement " xfId="276" xr:uid="{00000000-0005-0000-0000-000019010000}"/>
    <cellStyle name="Normal 3 22 2_Income Statement " xfId="277" xr:uid="{00000000-0005-0000-0000-00001A010000}"/>
    <cellStyle name="Normal 3 22 3_Income Statement " xfId="278" xr:uid="{00000000-0005-0000-0000-00001B010000}"/>
    <cellStyle name="Normal 3 22_Income Statement " xfId="279" xr:uid="{00000000-0005-0000-0000-00001C010000}"/>
    <cellStyle name="Normal 3 23 2_Income Statement " xfId="280" xr:uid="{00000000-0005-0000-0000-00001D010000}"/>
    <cellStyle name="Normal 3 23 3_Income Statement " xfId="281" xr:uid="{00000000-0005-0000-0000-00001E010000}"/>
    <cellStyle name="Normal 3 23_Income Statement " xfId="282" xr:uid="{00000000-0005-0000-0000-00001F010000}"/>
    <cellStyle name="Normal 3 24 2_Income Statement " xfId="283" xr:uid="{00000000-0005-0000-0000-000020010000}"/>
    <cellStyle name="Normal 3 24 3_Income Statement " xfId="284" xr:uid="{00000000-0005-0000-0000-000021010000}"/>
    <cellStyle name="Normal 3 24_Income Statement " xfId="285" xr:uid="{00000000-0005-0000-0000-000022010000}"/>
    <cellStyle name="Normal 3 25 2_Income Statement " xfId="286" xr:uid="{00000000-0005-0000-0000-000023010000}"/>
    <cellStyle name="Normal 3 25 3_Income Statement " xfId="287" xr:uid="{00000000-0005-0000-0000-000024010000}"/>
    <cellStyle name="Normal 3 25_Income Statement " xfId="288" xr:uid="{00000000-0005-0000-0000-000025010000}"/>
    <cellStyle name="Normal 3 26 2_Income Statement " xfId="289" xr:uid="{00000000-0005-0000-0000-000026010000}"/>
    <cellStyle name="Normal 3 26 3_Income Statement " xfId="290" xr:uid="{00000000-0005-0000-0000-000027010000}"/>
    <cellStyle name="Normal 3 26_Income Statement " xfId="291" xr:uid="{00000000-0005-0000-0000-000028010000}"/>
    <cellStyle name="Normal 3 27 2_Income Statement " xfId="292" xr:uid="{00000000-0005-0000-0000-000029010000}"/>
    <cellStyle name="Normal 3 27 3_Income Statement " xfId="293" xr:uid="{00000000-0005-0000-0000-00002A010000}"/>
    <cellStyle name="Normal 3 27_Income Statement " xfId="294" xr:uid="{00000000-0005-0000-0000-00002B010000}"/>
    <cellStyle name="Normal 3 28 2_Income Statement " xfId="295" xr:uid="{00000000-0005-0000-0000-00002C010000}"/>
    <cellStyle name="Normal 3 28 3_Income Statement " xfId="296" xr:uid="{00000000-0005-0000-0000-00002D010000}"/>
    <cellStyle name="Normal 3 28_Income Statement " xfId="297" xr:uid="{00000000-0005-0000-0000-00002E010000}"/>
    <cellStyle name="Normal 3 29 2_Income Statement " xfId="298" xr:uid="{00000000-0005-0000-0000-00002F010000}"/>
    <cellStyle name="Normal 3 29 3_Income Statement " xfId="299" xr:uid="{00000000-0005-0000-0000-000030010000}"/>
    <cellStyle name="Normal 3 29_Income Statement " xfId="300" xr:uid="{00000000-0005-0000-0000-000031010000}"/>
    <cellStyle name="Normal 3 30 2_Income Statement " xfId="301" xr:uid="{00000000-0005-0000-0000-000032010000}"/>
    <cellStyle name="Normal 3 30 3_Income Statement " xfId="302" xr:uid="{00000000-0005-0000-0000-000033010000}"/>
    <cellStyle name="Normal 3 30_Income Statement " xfId="303" xr:uid="{00000000-0005-0000-0000-000034010000}"/>
    <cellStyle name="Normal 3 31 2_Income Statement " xfId="304" xr:uid="{00000000-0005-0000-0000-000035010000}"/>
    <cellStyle name="Normal 3 31 3_Income Statement " xfId="305" xr:uid="{00000000-0005-0000-0000-000036010000}"/>
    <cellStyle name="Normal 3 31_Income Statement " xfId="306" xr:uid="{00000000-0005-0000-0000-000037010000}"/>
    <cellStyle name="Normal 3 32 2_Income Statement " xfId="307" xr:uid="{00000000-0005-0000-0000-000038010000}"/>
    <cellStyle name="Normal 3 32 3_Income Statement " xfId="308" xr:uid="{00000000-0005-0000-0000-000039010000}"/>
    <cellStyle name="Normal 3 32_Income Statement " xfId="309" xr:uid="{00000000-0005-0000-0000-00003A010000}"/>
    <cellStyle name="Normal 3 33 2_Income Statement " xfId="310" xr:uid="{00000000-0005-0000-0000-00003B010000}"/>
    <cellStyle name="Normal 3 33 3_Income Statement " xfId="311" xr:uid="{00000000-0005-0000-0000-00003C010000}"/>
    <cellStyle name="Normal 3 33_Income Statement " xfId="312" xr:uid="{00000000-0005-0000-0000-00003D010000}"/>
    <cellStyle name="Normal 3 34 2_Income Statement " xfId="313" xr:uid="{00000000-0005-0000-0000-00003E010000}"/>
    <cellStyle name="Normal 3 34 3_Income Statement " xfId="314" xr:uid="{00000000-0005-0000-0000-00003F010000}"/>
    <cellStyle name="Normal 3 34_Income Statement " xfId="315" xr:uid="{00000000-0005-0000-0000-000040010000}"/>
    <cellStyle name="Normal 3 35 2_Income Statement " xfId="316" xr:uid="{00000000-0005-0000-0000-000041010000}"/>
    <cellStyle name="Normal 3 35 3_Income Statement " xfId="317" xr:uid="{00000000-0005-0000-0000-000042010000}"/>
    <cellStyle name="Normal 3 35_Income Statement " xfId="318" xr:uid="{00000000-0005-0000-0000-000043010000}"/>
    <cellStyle name="Normal 3 36 2_Income Statement " xfId="319" xr:uid="{00000000-0005-0000-0000-000044010000}"/>
    <cellStyle name="Normal 3 36 3_Income Statement " xfId="320" xr:uid="{00000000-0005-0000-0000-000045010000}"/>
    <cellStyle name="Normal 3 36_Income Statement " xfId="321" xr:uid="{00000000-0005-0000-0000-000046010000}"/>
    <cellStyle name="Normal 3 37 2_Income Statement " xfId="322" xr:uid="{00000000-0005-0000-0000-000047010000}"/>
    <cellStyle name="Normal 3 37 3_Income Statement " xfId="323" xr:uid="{00000000-0005-0000-0000-000048010000}"/>
    <cellStyle name="Normal 3 37_Income Statement " xfId="324" xr:uid="{00000000-0005-0000-0000-000049010000}"/>
    <cellStyle name="Normal 3 38 2_Income Statement " xfId="325" xr:uid="{00000000-0005-0000-0000-00004A010000}"/>
    <cellStyle name="Normal 3 38 3_Income Statement " xfId="326" xr:uid="{00000000-0005-0000-0000-00004B010000}"/>
    <cellStyle name="Normal 3 38_Income Statement " xfId="327" xr:uid="{00000000-0005-0000-0000-00004C010000}"/>
    <cellStyle name="Normal 3 39 2_Income Statement " xfId="328" xr:uid="{00000000-0005-0000-0000-00004D010000}"/>
    <cellStyle name="Normal 3 39 3_Income Statement " xfId="329" xr:uid="{00000000-0005-0000-0000-00004E010000}"/>
    <cellStyle name="Normal 3 39_Income Statement " xfId="330" xr:uid="{00000000-0005-0000-0000-00004F010000}"/>
    <cellStyle name="Normal 3 4 2_Income Statement " xfId="331" xr:uid="{00000000-0005-0000-0000-000050010000}"/>
    <cellStyle name="Normal 3 4_Income Statement " xfId="332" xr:uid="{00000000-0005-0000-0000-000051010000}"/>
    <cellStyle name="Normal 3 40 2_Income Statement " xfId="333" xr:uid="{00000000-0005-0000-0000-000052010000}"/>
    <cellStyle name="Normal 3 40 3_Income Statement " xfId="334" xr:uid="{00000000-0005-0000-0000-000053010000}"/>
    <cellStyle name="Normal 3 40_Income Statement " xfId="335" xr:uid="{00000000-0005-0000-0000-000054010000}"/>
    <cellStyle name="Normal 3 41 2_Income Statement " xfId="336" xr:uid="{00000000-0005-0000-0000-000055010000}"/>
    <cellStyle name="Normal 3 41 3_Income Statement " xfId="337" xr:uid="{00000000-0005-0000-0000-000056010000}"/>
    <cellStyle name="Normal 3 41_Income Statement " xfId="338" xr:uid="{00000000-0005-0000-0000-000057010000}"/>
    <cellStyle name="Normal 3 42 2_Income Statement " xfId="339" xr:uid="{00000000-0005-0000-0000-000058010000}"/>
    <cellStyle name="Normal 3 42 3_Income Statement " xfId="340" xr:uid="{00000000-0005-0000-0000-000059010000}"/>
    <cellStyle name="Normal 3 42_Income Statement " xfId="341" xr:uid="{00000000-0005-0000-0000-00005A010000}"/>
    <cellStyle name="Normal 3 43 2_Income Statement " xfId="342" xr:uid="{00000000-0005-0000-0000-00005B010000}"/>
    <cellStyle name="Normal 3 43 3_Income Statement " xfId="343" xr:uid="{00000000-0005-0000-0000-00005C010000}"/>
    <cellStyle name="Normal 3 43_Income Statement " xfId="344" xr:uid="{00000000-0005-0000-0000-00005D010000}"/>
    <cellStyle name="Normal 3 44 2_Income Statement " xfId="345" xr:uid="{00000000-0005-0000-0000-00005E010000}"/>
    <cellStyle name="Normal 3 44 3_Income Statement " xfId="346" xr:uid="{00000000-0005-0000-0000-00005F010000}"/>
    <cellStyle name="Normal 3 44_Income Statement " xfId="347" xr:uid="{00000000-0005-0000-0000-000060010000}"/>
    <cellStyle name="Normal 3 45 2_Income Statement " xfId="348" xr:uid="{00000000-0005-0000-0000-000061010000}"/>
    <cellStyle name="Normal 3 45 3_Income Statement " xfId="349" xr:uid="{00000000-0005-0000-0000-000062010000}"/>
    <cellStyle name="Normal 3 45_Income Statement " xfId="350" xr:uid="{00000000-0005-0000-0000-000063010000}"/>
    <cellStyle name="Normal 3 46 2_Income Statement " xfId="351" xr:uid="{00000000-0005-0000-0000-000064010000}"/>
    <cellStyle name="Normal 3 46 3_Income Statement " xfId="352" xr:uid="{00000000-0005-0000-0000-000065010000}"/>
    <cellStyle name="Normal 3 46_Income Statement " xfId="353" xr:uid="{00000000-0005-0000-0000-000066010000}"/>
    <cellStyle name="Normal 3 47 2_Income Statement " xfId="354" xr:uid="{00000000-0005-0000-0000-000067010000}"/>
    <cellStyle name="Normal 3 47 3_Income Statement " xfId="355" xr:uid="{00000000-0005-0000-0000-000068010000}"/>
    <cellStyle name="Normal 3 47_Income Statement " xfId="356" xr:uid="{00000000-0005-0000-0000-000069010000}"/>
    <cellStyle name="Normal 3 48 2_Income Statement " xfId="357" xr:uid="{00000000-0005-0000-0000-00006A010000}"/>
    <cellStyle name="Normal 3 48 3_Income Statement " xfId="358" xr:uid="{00000000-0005-0000-0000-00006B010000}"/>
    <cellStyle name="Normal 3 48_Income Statement " xfId="359" xr:uid="{00000000-0005-0000-0000-00006C010000}"/>
    <cellStyle name="Normal 3 49 2_Income Statement " xfId="360" xr:uid="{00000000-0005-0000-0000-00006D010000}"/>
    <cellStyle name="Normal 3 49 3_Income Statement " xfId="361" xr:uid="{00000000-0005-0000-0000-00006E010000}"/>
    <cellStyle name="Normal 3 49_Income Statement " xfId="362" xr:uid="{00000000-0005-0000-0000-00006F010000}"/>
    <cellStyle name="Normal 3 50 2_Income Statement " xfId="363" xr:uid="{00000000-0005-0000-0000-000070010000}"/>
    <cellStyle name="Normal 3 50 3_Income Statement " xfId="364" xr:uid="{00000000-0005-0000-0000-000071010000}"/>
    <cellStyle name="Normal 3 50_Income Statement " xfId="365" xr:uid="{00000000-0005-0000-0000-000072010000}"/>
    <cellStyle name="Normal 3 51 2_Income Statement " xfId="366" xr:uid="{00000000-0005-0000-0000-000073010000}"/>
    <cellStyle name="Normal 3 51 3_Income Statement " xfId="367" xr:uid="{00000000-0005-0000-0000-000074010000}"/>
    <cellStyle name="Normal 3 51_Income Statement " xfId="368" xr:uid="{00000000-0005-0000-0000-000075010000}"/>
    <cellStyle name="Normal 3 52 2_Income Statement " xfId="369" xr:uid="{00000000-0005-0000-0000-000076010000}"/>
    <cellStyle name="Normal 3 52 3_Income Statement " xfId="370" xr:uid="{00000000-0005-0000-0000-000077010000}"/>
    <cellStyle name="Normal 3 52_Income Statement " xfId="371" xr:uid="{00000000-0005-0000-0000-000078010000}"/>
    <cellStyle name="Normal 3 53 2_Income Statement " xfId="372" xr:uid="{00000000-0005-0000-0000-000079010000}"/>
    <cellStyle name="Normal 3 53 3_Income Statement " xfId="373" xr:uid="{00000000-0005-0000-0000-00007A010000}"/>
    <cellStyle name="Normal 3 53_Income Statement " xfId="374" xr:uid="{00000000-0005-0000-0000-00007B010000}"/>
    <cellStyle name="Normal 3 54 2_Income Statement " xfId="375" xr:uid="{00000000-0005-0000-0000-00007C010000}"/>
    <cellStyle name="Normal 3 54 3_Income Statement " xfId="376" xr:uid="{00000000-0005-0000-0000-00007D010000}"/>
    <cellStyle name="Normal 3 54_Income Statement " xfId="377" xr:uid="{00000000-0005-0000-0000-00007E010000}"/>
    <cellStyle name="Normal 3 55 2_Income Statement " xfId="378" xr:uid="{00000000-0005-0000-0000-00007F010000}"/>
    <cellStyle name="Normal 3 55 3_Income Statement " xfId="379" xr:uid="{00000000-0005-0000-0000-000080010000}"/>
    <cellStyle name="Normal 3 55_Income Statement " xfId="380" xr:uid="{00000000-0005-0000-0000-000081010000}"/>
    <cellStyle name="Normal 3 56 2_Income Statement " xfId="381" xr:uid="{00000000-0005-0000-0000-000082010000}"/>
    <cellStyle name="Normal 3 56 3_Income Statement " xfId="382" xr:uid="{00000000-0005-0000-0000-000083010000}"/>
    <cellStyle name="Normal 3 56_Income Statement " xfId="383" xr:uid="{00000000-0005-0000-0000-000084010000}"/>
    <cellStyle name="Normal 3 57 2_Income Statement " xfId="384" xr:uid="{00000000-0005-0000-0000-000085010000}"/>
    <cellStyle name="Normal 3 57 3_Income Statement " xfId="385" xr:uid="{00000000-0005-0000-0000-000086010000}"/>
    <cellStyle name="Normal 3 57_Income Statement " xfId="386" xr:uid="{00000000-0005-0000-0000-000087010000}"/>
    <cellStyle name="Normal 3 58 2_Income Statement " xfId="387" xr:uid="{00000000-0005-0000-0000-000088010000}"/>
    <cellStyle name="Normal 3 58 3_Income Statement " xfId="388" xr:uid="{00000000-0005-0000-0000-000089010000}"/>
    <cellStyle name="Normal 3 58_Income Statement " xfId="389" xr:uid="{00000000-0005-0000-0000-00008A010000}"/>
    <cellStyle name="Normal 3 59 2_Income Statement " xfId="390" xr:uid="{00000000-0005-0000-0000-00008B010000}"/>
    <cellStyle name="Normal 3 59 3_Income Statement " xfId="391" xr:uid="{00000000-0005-0000-0000-00008C010000}"/>
    <cellStyle name="Normal 3 59_Income Statement " xfId="392" xr:uid="{00000000-0005-0000-0000-00008D010000}"/>
    <cellStyle name="Normal 3 6 2_Income Statement " xfId="393" xr:uid="{00000000-0005-0000-0000-00008E010000}"/>
    <cellStyle name="Normal 3 6 3_Income Statement " xfId="394" xr:uid="{00000000-0005-0000-0000-00008F010000}"/>
    <cellStyle name="Normal 3 6_Income Statement " xfId="395" xr:uid="{00000000-0005-0000-0000-000090010000}"/>
    <cellStyle name="Normal 3 60 2_Income Statement " xfId="396" xr:uid="{00000000-0005-0000-0000-000091010000}"/>
    <cellStyle name="Normal 3 60 3_Income Statement " xfId="397" xr:uid="{00000000-0005-0000-0000-000092010000}"/>
    <cellStyle name="Normal 3 60_Income Statement " xfId="398" xr:uid="{00000000-0005-0000-0000-000093010000}"/>
    <cellStyle name="Normal 3 61 2_Income Statement " xfId="399" xr:uid="{00000000-0005-0000-0000-000094010000}"/>
    <cellStyle name="Normal 3 61 3_Income Statement " xfId="400" xr:uid="{00000000-0005-0000-0000-000095010000}"/>
    <cellStyle name="Normal 3 61_Income Statement " xfId="401" xr:uid="{00000000-0005-0000-0000-000096010000}"/>
    <cellStyle name="Normal 3 62 2_Income Statement " xfId="402" xr:uid="{00000000-0005-0000-0000-000097010000}"/>
    <cellStyle name="Normal 3 62 3_Income Statement " xfId="403" xr:uid="{00000000-0005-0000-0000-000098010000}"/>
    <cellStyle name="Normal 3 62_Income Statement " xfId="404" xr:uid="{00000000-0005-0000-0000-000099010000}"/>
    <cellStyle name="Normal 3 63 2_Income Statement " xfId="405" xr:uid="{00000000-0005-0000-0000-00009A010000}"/>
    <cellStyle name="Normal 3 63 3_Income Statement " xfId="406" xr:uid="{00000000-0005-0000-0000-00009B010000}"/>
    <cellStyle name="Normal 3 63_Income Statement " xfId="407" xr:uid="{00000000-0005-0000-0000-00009C010000}"/>
    <cellStyle name="Normal 3 64 2_Income Statement " xfId="408" xr:uid="{00000000-0005-0000-0000-00009D010000}"/>
    <cellStyle name="Normal 3 64 3_Income Statement " xfId="409" xr:uid="{00000000-0005-0000-0000-00009E010000}"/>
    <cellStyle name="Normal 3 64_Income Statement " xfId="410" xr:uid="{00000000-0005-0000-0000-00009F010000}"/>
    <cellStyle name="Normal 3 65 2_Income Statement " xfId="411" xr:uid="{00000000-0005-0000-0000-0000A0010000}"/>
    <cellStyle name="Normal 3 65 3_Income Statement " xfId="412" xr:uid="{00000000-0005-0000-0000-0000A1010000}"/>
    <cellStyle name="Normal 3 65_Income Statement " xfId="413" xr:uid="{00000000-0005-0000-0000-0000A2010000}"/>
    <cellStyle name="Normal 3 66 2_Income Statement " xfId="414" xr:uid="{00000000-0005-0000-0000-0000A3010000}"/>
    <cellStyle name="Normal 3 66 3_Income Statement " xfId="415" xr:uid="{00000000-0005-0000-0000-0000A4010000}"/>
    <cellStyle name="Normal 3 66_Income Statement " xfId="416" xr:uid="{00000000-0005-0000-0000-0000A5010000}"/>
    <cellStyle name="Normal 3 67 2_Income Statement " xfId="417" xr:uid="{00000000-0005-0000-0000-0000A6010000}"/>
    <cellStyle name="Normal 3 67 3_Income Statement " xfId="418" xr:uid="{00000000-0005-0000-0000-0000A7010000}"/>
    <cellStyle name="Normal 3 67_Income Statement " xfId="419" xr:uid="{00000000-0005-0000-0000-0000A8010000}"/>
    <cellStyle name="Normal 3 68 2_Income Statement " xfId="420" xr:uid="{00000000-0005-0000-0000-0000A9010000}"/>
    <cellStyle name="Normal 3 68 3_Income Statement " xfId="421" xr:uid="{00000000-0005-0000-0000-0000AA010000}"/>
    <cellStyle name="Normal 3 68_Income Statement " xfId="422" xr:uid="{00000000-0005-0000-0000-0000AB010000}"/>
    <cellStyle name="Normal 3 69 2_Income Statement " xfId="423" xr:uid="{00000000-0005-0000-0000-0000AC010000}"/>
    <cellStyle name="Normal 3 69 3_Income Statement " xfId="424" xr:uid="{00000000-0005-0000-0000-0000AD010000}"/>
    <cellStyle name="Normal 3 69_Income Statement " xfId="425" xr:uid="{00000000-0005-0000-0000-0000AE010000}"/>
    <cellStyle name="Normal 3 7 2_Income Statement " xfId="426" xr:uid="{00000000-0005-0000-0000-0000AF010000}"/>
    <cellStyle name="Normal 3 7 3_Income Statement " xfId="427" xr:uid="{00000000-0005-0000-0000-0000B0010000}"/>
    <cellStyle name="Normal 3 7_Income Statement " xfId="428" xr:uid="{00000000-0005-0000-0000-0000B1010000}"/>
    <cellStyle name="Normal 3 70 2_Income Statement " xfId="429" xr:uid="{00000000-0005-0000-0000-0000B2010000}"/>
    <cellStyle name="Normal 3 70 3_Income Statement " xfId="430" xr:uid="{00000000-0005-0000-0000-0000B3010000}"/>
    <cellStyle name="Normal 3 70_Income Statement " xfId="431" xr:uid="{00000000-0005-0000-0000-0000B4010000}"/>
    <cellStyle name="Normal 3 71 2_Income Statement " xfId="432" xr:uid="{00000000-0005-0000-0000-0000B5010000}"/>
    <cellStyle name="Normal 3 71 3_Income Statement " xfId="433" xr:uid="{00000000-0005-0000-0000-0000B6010000}"/>
    <cellStyle name="Normal 3 71_Income Statement " xfId="434" xr:uid="{00000000-0005-0000-0000-0000B7010000}"/>
    <cellStyle name="Normal 3 72 2_Income Statement " xfId="435" xr:uid="{00000000-0005-0000-0000-0000B8010000}"/>
    <cellStyle name="Normal 3 72 3_Income Statement " xfId="436" xr:uid="{00000000-0005-0000-0000-0000B9010000}"/>
    <cellStyle name="Normal 3 72_Income Statement " xfId="437" xr:uid="{00000000-0005-0000-0000-0000BA010000}"/>
    <cellStyle name="Normal 3 73 2_Income Statement " xfId="438" xr:uid="{00000000-0005-0000-0000-0000BB010000}"/>
    <cellStyle name="Normal 3 73 3_Income Statement " xfId="439" xr:uid="{00000000-0005-0000-0000-0000BC010000}"/>
    <cellStyle name="Normal 3 73_Income Statement " xfId="440" xr:uid="{00000000-0005-0000-0000-0000BD010000}"/>
    <cellStyle name="Normal 3 74 2_Income Statement " xfId="441" xr:uid="{00000000-0005-0000-0000-0000BE010000}"/>
    <cellStyle name="Normal 3 74 3_Income Statement " xfId="442" xr:uid="{00000000-0005-0000-0000-0000BF010000}"/>
    <cellStyle name="Normal 3 74_Income Statement " xfId="443" xr:uid="{00000000-0005-0000-0000-0000C0010000}"/>
    <cellStyle name="Normal 3 75 2_Income Statement " xfId="444" xr:uid="{00000000-0005-0000-0000-0000C1010000}"/>
    <cellStyle name="Normal 3 75 3_Income Statement " xfId="445" xr:uid="{00000000-0005-0000-0000-0000C2010000}"/>
    <cellStyle name="Normal 3 75_Income Statement " xfId="446" xr:uid="{00000000-0005-0000-0000-0000C3010000}"/>
    <cellStyle name="Normal 3 76 2_Income Statement " xfId="447" xr:uid="{00000000-0005-0000-0000-0000C4010000}"/>
    <cellStyle name="Normal 3 76 3_Income Statement " xfId="448" xr:uid="{00000000-0005-0000-0000-0000C5010000}"/>
    <cellStyle name="Normal 3 76_Income Statement " xfId="449" xr:uid="{00000000-0005-0000-0000-0000C6010000}"/>
    <cellStyle name="Normal 3 77 2_Income Statement " xfId="450" xr:uid="{00000000-0005-0000-0000-0000C7010000}"/>
    <cellStyle name="Normal 3 77 3_Income Statement " xfId="451" xr:uid="{00000000-0005-0000-0000-0000C8010000}"/>
    <cellStyle name="Normal 3 77_Income Statement " xfId="452" xr:uid="{00000000-0005-0000-0000-0000C9010000}"/>
    <cellStyle name="Normal 3 78 2_Income Statement " xfId="453" xr:uid="{00000000-0005-0000-0000-0000CA010000}"/>
    <cellStyle name="Normal 3 78 3_Income Statement " xfId="454" xr:uid="{00000000-0005-0000-0000-0000CB010000}"/>
    <cellStyle name="Normal 3 78_Income Statement " xfId="455" xr:uid="{00000000-0005-0000-0000-0000CC010000}"/>
    <cellStyle name="Normal 3 79 2_Income Statement " xfId="456" xr:uid="{00000000-0005-0000-0000-0000CD010000}"/>
    <cellStyle name="Normal 3 79 3_Income Statement " xfId="457" xr:uid="{00000000-0005-0000-0000-0000CE010000}"/>
    <cellStyle name="Normal 3 79_Income Statement " xfId="458" xr:uid="{00000000-0005-0000-0000-0000CF010000}"/>
    <cellStyle name="Normal 3 8 2_Income Statement " xfId="459" xr:uid="{00000000-0005-0000-0000-0000D0010000}"/>
    <cellStyle name="Normal 3 8 3_Income Statement " xfId="460" xr:uid="{00000000-0005-0000-0000-0000D1010000}"/>
    <cellStyle name="Normal 3 8_Income Statement " xfId="461" xr:uid="{00000000-0005-0000-0000-0000D2010000}"/>
    <cellStyle name="Normal 3 80 2_Income Statement " xfId="462" xr:uid="{00000000-0005-0000-0000-0000D3010000}"/>
    <cellStyle name="Normal 3 80 3_Income Statement " xfId="463" xr:uid="{00000000-0005-0000-0000-0000D4010000}"/>
    <cellStyle name="Normal 3 80_Income Statement " xfId="464" xr:uid="{00000000-0005-0000-0000-0000D5010000}"/>
    <cellStyle name="Normal 3 81 2_Income Statement " xfId="465" xr:uid="{00000000-0005-0000-0000-0000D6010000}"/>
    <cellStyle name="Normal 3 81 3_Income Statement " xfId="466" xr:uid="{00000000-0005-0000-0000-0000D7010000}"/>
    <cellStyle name="Normal 3 81_Income Statement " xfId="467" xr:uid="{00000000-0005-0000-0000-0000D8010000}"/>
    <cellStyle name="Normal 3 82 2_Income Statement " xfId="468" xr:uid="{00000000-0005-0000-0000-0000D9010000}"/>
    <cellStyle name="Normal 3 82 3_Income Statement " xfId="469" xr:uid="{00000000-0005-0000-0000-0000DA010000}"/>
    <cellStyle name="Normal 3 82_Income Statement " xfId="470" xr:uid="{00000000-0005-0000-0000-0000DB010000}"/>
    <cellStyle name="Normal 3 83 2_Income Statement " xfId="471" xr:uid="{00000000-0005-0000-0000-0000DC010000}"/>
    <cellStyle name="Normal 3 83 3_Income Statement " xfId="472" xr:uid="{00000000-0005-0000-0000-0000DD010000}"/>
    <cellStyle name="Normal 3 83_Income Statement " xfId="473" xr:uid="{00000000-0005-0000-0000-0000DE010000}"/>
    <cellStyle name="Normal 3 84 2_Income Statement " xfId="474" xr:uid="{00000000-0005-0000-0000-0000DF010000}"/>
    <cellStyle name="Normal 3 84 3_Income Statement " xfId="475" xr:uid="{00000000-0005-0000-0000-0000E0010000}"/>
    <cellStyle name="Normal 3 84_Income Statement " xfId="476" xr:uid="{00000000-0005-0000-0000-0000E1010000}"/>
    <cellStyle name="Normal 3 85 2_Income Statement " xfId="477" xr:uid="{00000000-0005-0000-0000-0000E2010000}"/>
    <cellStyle name="Normal 3 85 3_Income Statement " xfId="478" xr:uid="{00000000-0005-0000-0000-0000E3010000}"/>
    <cellStyle name="Normal 3 85_Income Statement " xfId="479" xr:uid="{00000000-0005-0000-0000-0000E4010000}"/>
    <cellStyle name="Normal 3 86 2_Income Statement " xfId="480" xr:uid="{00000000-0005-0000-0000-0000E5010000}"/>
    <cellStyle name="Normal 3 86 3_Income Statement " xfId="481" xr:uid="{00000000-0005-0000-0000-0000E6010000}"/>
    <cellStyle name="Normal 3 86_Income Statement " xfId="482" xr:uid="{00000000-0005-0000-0000-0000E7010000}"/>
    <cellStyle name="Normal 3 87 2_Income Statement " xfId="483" xr:uid="{00000000-0005-0000-0000-0000E8010000}"/>
    <cellStyle name="Normal 3 87 3_Income Statement " xfId="484" xr:uid="{00000000-0005-0000-0000-0000E9010000}"/>
    <cellStyle name="Normal 3 87_Income Statement " xfId="485" xr:uid="{00000000-0005-0000-0000-0000EA010000}"/>
    <cellStyle name="Normal 3 88 2_Income Statement " xfId="486" xr:uid="{00000000-0005-0000-0000-0000EB010000}"/>
    <cellStyle name="Normal 3 88 3_Income Statement " xfId="487" xr:uid="{00000000-0005-0000-0000-0000EC010000}"/>
    <cellStyle name="Normal 3 88_Income Statement " xfId="488" xr:uid="{00000000-0005-0000-0000-0000ED010000}"/>
    <cellStyle name="Normal 3 89 2_Income Statement " xfId="489" xr:uid="{00000000-0005-0000-0000-0000EE010000}"/>
    <cellStyle name="Normal 3 89 3_Income Statement " xfId="490" xr:uid="{00000000-0005-0000-0000-0000EF010000}"/>
    <cellStyle name="Normal 3 89_Income Statement " xfId="491" xr:uid="{00000000-0005-0000-0000-0000F0010000}"/>
    <cellStyle name="Normal 3 9 2_Income Statement " xfId="492" xr:uid="{00000000-0005-0000-0000-0000F1010000}"/>
    <cellStyle name="Normal 3 9 3_Income Statement " xfId="493" xr:uid="{00000000-0005-0000-0000-0000F2010000}"/>
    <cellStyle name="Normal 3 9_Income Statement " xfId="494" xr:uid="{00000000-0005-0000-0000-0000F3010000}"/>
    <cellStyle name="Normal 3 90 2_Income Statement " xfId="495" xr:uid="{00000000-0005-0000-0000-0000F4010000}"/>
    <cellStyle name="Normal 3 90 3_Income Statement " xfId="496" xr:uid="{00000000-0005-0000-0000-0000F5010000}"/>
    <cellStyle name="Normal 3 90_Income Statement " xfId="497" xr:uid="{00000000-0005-0000-0000-0000F6010000}"/>
    <cellStyle name="Normal 3 91 2_Income Statement " xfId="498" xr:uid="{00000000-0005-0000-0000-0000F7010000}"/>
    <cellStyle name="Normal 3 91 3_Income Statement " xfId="499" xr:uid="{00000000-0005-0000-0000-0000F8010000}"/>
    <cellStyle name="Normal 3 91_Income Statement " xfId="500" xr:uid="{00000000-0005-0000-0000-0000F9010000}"/>
    <cellStyle name="Normal 3 92 2_Income Statement " xfId="501" xr:uid="{00000000-0005-0000-0000-0000FA010000}"/>
    <cellStyle name="Normal 3 92 3_Income Statement " xfId="502" xr:uid="{00000000-0005-0000-0000-0000FB010000}"/>
    <cellStyle name="Normal 3 92_Income Statement " xfId="503" xr:uid="{00000000-0005-0000-0000-0000FC010000}"/>
    <cellStyle name="Normal 3 93 2_Income Statement " xfId="504" xr:uid="{00000000-0005-0000-0000-0000FD010000}"/>
    <cellStyle name="Normal 3 93 3_Income Statement " xfId="505" xr:uid="{00000000-0005-0000-0000-0000FE010000}"/>
    <cellStyle name="Normal 3 93_Income Statement " xfId="506" xr:uid="{00000000-0005-0000-0000-0000FF010000}"/>
    <cellStyle name="Normal 3 94 2_Income Statement " xfId="507" xr:uid="{00000000-0005-0000-0000-000000020000}"/>
    <cellStyle name="Normal 3 94 3_Income Statement " xfId="508" xr:uid="{00000000-0005-0000-0000-000001020000}"/>
    <cellStyle name="Normal 3 94_Income Statement " xfId="509" xr:uid="{00000000-0005-0000-0000-000002020000}"/>
    <cellStyle name="Normal 3 95 2_Income Statement " xfId="510" xr:uid="{00000000-0005-0000-0000-000003020000}"/>
    <cellStyle name="Normal 3 95 3_Income Statement " xfId="511" xr:uid="{00000000-0005-0000-0000-000004020000}"/>
    <cellStyle name="Normal 3 95_Income Statement " xfId="512" xr:uid="{00000000-0005-0000-0000-000005020000}"/>
    <cellStyle name="Normal 3 96 2_Income Statement " xfId="513" xr:uid="{00000000-0005-0000-0000-000006020000}"/>
    <cellStyle name="Normal 3 96 3_Income Statement " xfId="514" xr:uid="{00000000-0005-0000-0000-000007020000}"/>
    <cellStyle name="Normal 3 96_Income Statement " xfId="515" xr:uid="{00000000-0005-0000-0000-000008020000}"/>
    <cellStyle name="Normal 3 97 2_Income Statement " xfId="516" xr:uid="{00000000-0005-0000-0000-000009020000}"/>
    <cellStyle name="Normal 3 97 3_Income Statement " xfId="517" xr:uid="{00000000-0005-0000-0000-00000A020000}"/>
    <cellStyle name="Normal 3 97_Income Statement " xfId="518" xr:uid="{00000000-0005-0000-0000-00000B020000}"/>
    <cellStyle name="Normal 3 98 2_Income Statement " xfId="519" xr:uid="{00000000-0005-0000-0000-00000C020000}"/>
    <cellStyle name="Normal 3 98 3_Income Statement " xfId="520" xr:uid="{00000000-0005-0000-0000-00000D020000}"/>
    <cellStyle name="Normal 3 98_Income Statement " xfId="521" xr:uid="{00000000-0005-0000-0000-00000E020000}"/>
    <cellStyle name="Normal 3 99 2_Income Statement " xfId="522" xr:uid="{00000000-0005-0000-0000-00000F020000}"/>
    <cellStyle name="Normal 3 99 3_Income Statement " xfId="523" xr:uid="{00000000-0005-0000-0000-000010020000}"/>
    <cellStyle name="Normal 3 99_Income Statement " xfId="524" xr:uid="{00000000-0005-0000-0000-000011020000}"/>
    <cellStyle name="Normal 324" xfId="2076" xr:uid="{9CF3838D-3085-4E91-A855-B1F5C63A4CAC}"/>
    <cellStyle name="Normal 4" xfId="1886" xr:uid="{00000000-0005-0000-0000-000012020000}"/>
    <cellStyle name="Normal 4 10 2_Income Statement " xfId="525" xr:uid="{00000000-0005-0000-0000-000013020000}"/>
    <cellStyle name="Normal 4 10_Income Statement " xfId="526" xr:uid="{00000000-0005-0000-0000-000014020000}"/>
    <cellStyle name="Normal 4 100 2_Income Statement " xfId="527" xr:uid="{00000000-0005-0000-0000-000015020000}"/>
    <cellStyle name="Normal 4 100 3_Income Statement " xfId="528" xr:uid="{00000000-0005-0000-0000-000016020000}"/>
    <cellStyle name="Normal 4 100_Income Statement " xfId="529" xr:uid="{00000000-0005-0000-0000-000017020000}"/>
    <cellStyle name="Normal 4 101 2_Income Statement " xfId="530" xr:uid="{00000000-0005-0000-0000-000018020000}"/>
    <cellStyle name="Normal 4 101 3_Income Statement " xfId="531" xr:uid="{00000000-0005-0000-0000-000019020000}"/>
    <cellStyle name="Normal 4 101_Income Statement " xfId="532" xr:uid="{00000000-0005-0000-0000-00001A020000}"/>
    <cellStyle name="Normal 4 102_Income Statement " xfId="533" xr:uid="{00000000-0005-0000-0000-00001B020000}"/>
    <cellStyle name="Normal 4 103_Income Statement " xfId="534" xr:uid="{00000000-0005-0000-0000-00001C020000}"/>
    <cellStyle name="Normal 4 11 2_Income Statement " xfId="535" xr:uid="{00000000-0005-0000-0000-00001D020000}"/>
    <cellStyle name="Normal 4 11_Income Statement " xfId="536" xr:uid="{00000000-0005-0000-0000-00001E020000}"/>
    <cellStyle name="Normal 4 12 2_Income Statement " xfId="537" xr:uid="{00000000-0005-0000-0000-00001F020000}"/>
    <cellStyle name="Normal 4 12 3_Income Statement " xfId="538" xr:uid="{00000000-0005-0000-0000-000020020000}"/>
    <cellStyle name="Normal 4 12_Income Statement " xfId="539" xr:uid="{00000000-0005-0000-0000-000021020000}"/>
    <cellStyle name="Normal 4 13 2_Income Statement " xfId="540" xr:uid="{00000000-0005-0000-0000-000022020000}"/>
    <cellStyle name="Normal 4 13 3_Income Statement " xfId="541" xr:uid="{00000000-0005-0000-0000-000023020000}"/>
    <cellStyle name="Normal 4 13_Income Statement " xfId="542" xr:uid="{00000000-0005-0000-0000-000024020000}"/>
    <cellStyle name="Normal 4 14 2_Income Statement " xfId="543" xr:uid="{00000000-0005-0000-0000-000025020000}"/>
    <cellStyle name="Normal 4 14 3_Income Statement " xfId="544" xr:uid="{00000000-0005-0000-0000-000026020000}"/>
    <cellStyle name="Normal 4 14_Income Statement " xfId="545" xr:uid="{00000000-0005-0000-0000-000027020000}"/>
    <cellStyle name="Normal 4 15 2_Income Statement " xfId="546" xr:uid="{00000000-0005-0000-0000-000028020000}"/>
    <cellStyle name="Normal 4 15 3_Income Statement " xfId="547" xr:uid="{00000000-0005-0000-0000-000029020000}"/>
    <cellStyle name="Normal 4 15_Income Statement " xfId="548" xr:uid="{00000000-0005-0000-0000-00002A020000}"/>
    <cellStyle name="Normal 4 16 2_Income Statement " xfId="549" xr:uid="{00000000-0005-0000-0000-00002B020000}"/>
    <cellStyle name="Normal 4 16 3_Income Statement " xfId="550" xr:uid="{00000000-0005-0000-0000-00002C020000}"/>
    <cellStyle name="Normal 4 16_Income Statement " xfId="551" xr:uid="{00000000-0005-0000-0000-00002D020000}"/>
    <cellStyle name="Normal 4 17 2_Income Statement " xfId="552" xr:uid="{00000000-0005-0000-0000-00002E020000}"/>
    <cellStyle name="Normal 4 17 3_Income Statement " xfId="553" xr:uid="{00000000-0005-0000-0000-00002F020000}"/>
    <cellStyle name="Normal 4 17_Income Statement " xfId="554" xr:uid="{00000000-0005-0000-0000-000030020000}"/>
    <cellStyle name="Normal 4 18 2_Income Statement " xfId="555" xr:uid="{00000000-0005-0000-0000-000031020000}"/>
    <cellStyle name="Normal 4 18 3_Income Statement " xfId="556" xr:uid="{00000000-0005-0000-0000-000032020000}"/>
    <cellStyle name="Normal 4 18_Income Statement " xfId="557" xr:uid="{00000000-0005-0000-0000-000033020000}"/>
    <cellStyle name="Normal 4 19 2_Income Statement " xfId="558" xr:uid="{00000000-0005-0000-0000-000034020000}"/>
    <cellStyle name="Normal 4 19 3_Income Statement " xfId="559" xr:uid="{00000000-0005-0000-0000-000035020000}"/>
    <cellStyle name="Normal 4 19_Income Statement " xfId="560" xr:uid="{00000000-0005-0000-0000-000036020000}"/>
    <cellStyle name="Normal 4 2 2 2_Income Statement " xfId="561" xr:uid="{00000000-0005-0000-0000-000037020000}"/>
    <cellStyle name="Normal 4 2 2_Income Statement " xfId="562" xr:uid="{00000000-0005-0000-0000-000038020000}"/>
    <cellStyle name="Normal 4 20 2_Income Statement " xfId="563" xr:uid="{00000000-0005-0000-0000-000039020000}"/>
    <cellStyle name="Normal 4 20 3_Income Statement " xfId="564" xr:uid="{00000000-0005-0000-0000-00003A020000}"/>
    <cellStyle name="Normal 4 20_Income Statement " xfId="565" xr:uid="{00000000-0005-0000-0000-00003B020000}"/>
    <cellStyle name="Normal 4 21 2_Income Statement " xfId="566" xr:uid="{00000000-0005-0000-0000-00003C020000}"/>
    <cellStyle name="Normal 4 21 3_Income Statement " xfId="567" xr:uid="{00000000-0005-0000-0000-00003D020000}"/>
    <cellStyle name="Normal 4 21_Income Statement " xfId="568" xr:uid="{00000000-0005-0000-0000-00003E020000}"/>
    <cellStyle name="Normal 4 22 2_Income Statement " xfId="569" xr:uid="{00000000-0005-0000-0000-00003F020000}"/>
    <cellStyle name="Normal 4 22 3_Income Statement " xfId="570" xr:uid="{00000000-0005-0000-0000-000040020000}"/>
    <cellStyle name="Normal 4 22_Income Statement " xfId="571" xr:uid="{00000000-0005-0000-0000-000041020000}"/>
    <cellStyle name="Normal 4 23 2_Income Statement " xfId="572" xr:uid="{00000000-0005-0000-0000-000042020000}"/>
    <cellStyle name="Normal 4 23 3_Income Statement " xfId="573" xr:uid="{00000000-0005-0000-0000-000043020000}"/>
    <cellStyle name="Normal 4 23_Income Statement " xfId="574" xr:uid="{00000000-0005-0000-0000-000044020000}"/>
    <cellStyle name="Normal 4 24 2_Income Statement " xfId="575" xr:uid="{00000000-0005-0000-0000-000045020000}"/>
    <cellStyle name="Normal 4 24 3_Income Statement " xfId="576" xr:uid="{00000000-0005-0000-0000-000046020000}"/>
    <cellStyle name="Normal 4 24_Income Statement " xfId="577" xr:uid="{00000000-0005-0000-0000-000047020000}"/>
    <cellStyle name="Normal 4 25 2_Income Statement " xfId="578" xr:uid="{00000000-0005-0000-0000-000048020000}"/>
    <cellStyle name="Normal 4 25 3_Income Statement " xfId="579" xr:uid="{00000000-0005-0000-0000-000049020000}"/>
    <cellStyle name="Normal 4 25_Income Statement " xfId="580" xr:uid="{00000000-0005-0000-0000-00004A020000}"/>
    <cellStyle name="Normal 4 26 2_Income Statement " xfId="581" xr:uid="{00000000-0005-0000-0000-00004B020000}"/>
    <cellStyle name="Normal 4 26 3_Income Statement " xfId="582" xr:uid="{00000000-0005-0000-0000-00004C020000}"/>
    <cellStyle name="Normal 4 26_Income Statement " xfId="583" xr:uid="{00000000-0005-0000-0000-00004D020000}"/>
    <cellStyle name="Normal 4 27 2_Income Statement " xfId="584" xr:uid="{00000000-0005-0000-0000-00004E020000}"/>
    <cellStyle name="Normal 4 27 3_Income Statement " xfId="585" xr:uid="{00000000-0005-0000-0000-00004F020000}"/>
    <cellStyle name="Normal 4 27_Income Statement " xfId="586" xr:uid="{00000000-0005-0000-0000-000050020000}"/>
    <cellStyle name="Normal 4 28 2_Income Statement " xfId="587" xr:uid="{00000000-0005-0000-0000-000051020000}"/>
    <cellStyle name="Normal 4 28 3_Income Statement " xfId="588" xr:uid="{00000000-0005-0000-0000-000052020000}"/>
    <cellStyle name="Normal 4 28_Income Statement " xfId="589" xr:uid="{00000000-0005-0000-0000-000053020000}"/>
    <cellStyle name="Normal 4 29 2_Income Statement " xfId="590" xr:uid="{00000000-0005-0000-0000-000054020000}"/>
    <cellStyle name="Normal 4 29 3_Income Statement " xfId="591" xr:uid="{00000000-0005-0000-0000-000055020000}"/>
    <cellStyle name="Normal 4 29_Income Statement " xfId="592" xr:uid="{00000000-0005-0000-0000-000056020000}"/>
    <cellStyle name="Normal 4 3 2_Income Statement " xfId="1962" xr:uid="{054ED69C-719A-4AC6-8597-BB109D39875E}"/>
    <cellStyle name="Normal 4 3_Income Statement " xfId="1963" xr:uid="{3CF34615-40E4-4560-B0D4-DAB247967FF8}"/>
    <cellStyle name="Normal 4 30 2_Income Statement " xfId="593" xr:uid="{00000000-0005-0000-0000-000057020000}"/>
    <cellStyle name="Normal 4 30 3_Income Statement " xfId="594" xr:uid="{00000000-0005-0000-0000-000058020000}"/>
    <cellStyle name="Normal 4 30_Income Statement " xfId="595" xr:uid="{00000000-0005-0000-0000-000059020000}"/>
    <cellStyle name="Normal 4 31 2_Income Statement " xfId="596" xr:uid="{00000000-0005-0000-0000-00005A020000}"/>
    <cellStyle name="Normal 4 31 3_Income Statement " xfId="597" xr:uid="{00000000-0005-0000-0000-00005B020000}"/>
    <cellStyle name="Normal 4 31_Income Statement " xfId="598" xr:uid="{00000000-0005-0000-0000-00005C020000}"/>
    <cellStyle name="Normal 4 32 2_Income Statement " xfId="599" xr:uid="{00000000-0005-0000-0000-00005D020000}"/>
    <cellStyle name="Normal 4 32 3_Income Statement " xfId="600" xr:uid="{00000000-0005-0000-0000-00005E020000}"/>
    <cellStyle name="Normal 4 32_Income Statement " xfId="601" xr:uid="{00000000-0005-0000-0000-00005F020000}"/>
    <cellStyle name="Normal 4 33 2_Income Statement " xfId="602" xr:uid="{00000000-0005-0000-0000-000060020000}"/>
    <cellStyle name="Normal 4 33 3_Income Statement " xfId="603" xr:uid="{00000000-0005-0000-0000-000061020000}"/>
    <cellStyle name="Normal 4 33_Income Statement " xfId="604" xr:uid="{00000000-0005-0000-0000-000062020000}"/>
    <cellStyle name="Normal 4 34 2_Income Statement " xfId="605" xr:uid="{00000000-0005-0000-0000-000063020000}"/>
    <cellStyle name="Normal 4 34 3_Income Statement " xfId="606" xr:uid="{00000000-0005-0000-0000-000064020000}"/>
    <cellStyle name="Normal 4 34_Income Statement " xfId="607" xr:uid="{00000000-0005-0000-0000-000065020000}"/>
    <cellStyle name="Normal 4 35 2_Income Statement " xfId="608" xr:uid="{00000000-0005-0000-0000-000066020000}"/>
    <cellStyle name="Normal 4 35 3_Income Statement " xfId="609" xr:uid="{00000000-0005-0000-0000-000067020000}"/>
    <cellStyle name="Normal 4 35_Income Statement " xfId="610" xr:uid="{00000000-0005-0000-0000-000068020000}"/>
    <cellStyle name="Normal 4 36 2_Income Statement " xfId="611" xr:uid="{00000000-0005-0000-0000-000069020000}"/>
    <cellStyle name="Normal 4 36 3_Income Statement " xfId="612" xr:uid="{00000000-0005-0000-0000-00006A020000}"/>
    <cellStyle name="Normal 4 36_Income Statement " xfId="613" xr:uid="{00000000-0005-0000-0000-00006B020000}"/>
    <cellStyle name="Normal 4 37 2_Income Statement " xfId="614" xr:uid="{00000000-0005-0000-0000-00006C020000}"/>
    <cellStyle name="Normal 4 37 3_Income Statement " xfId="615" xr:uid="{00000000-0005-0000-0000-00006D020000}"/>
    <cellStyle name="Normal 4 37_Income Statement " xfId="616" xr:uid="{00000000-0005-0000-0000-00006E020000}"/>
    <cellStyle name="Normal 4 38 2_Income Statement " xfId="617" xr:uid="{00000000-0005-0000-0000-00006F020000}"/>
    <cellStyle name="Normal 4 38 3_Income Statement " xfId="618" xr:uid="{00000000-0005-0000-0000-000070020000}"/>
    <cellStyle name="Normal 4 38_Income Statement " xfId="619" xr:uid="{00000000-0005-0000-0000-000071020000}"/>
    <cellStyle name="Normal 4 39 2_Income Statement " xfId="620" xr:uid="{00000000-0005-0000-0000-000072020000}"/>
    <cellStyle name="Normal 4 39 3_Income Statement " xfId="621" xr:uid="{00000000-0005-0000-0000-000073020000}"/>
    <cellStyle name="Normal 4 39_Income Statement " xfId="622" xr:uid="{00000000-0005-0000-0000-000074020000}"/>
    <cellStyle name="Normal 4 40 2_Income Statement " xfId="623" xr:uid="{00000000-0005-0000-0000-000075020000}"/>
    <cellStyle name="Normal 4 40 3_Income Statement " xfId="624" xr:uid="{00000000-0005-0000-0000-000076020000}"/>
    <cellStyle name="Normal 4 40_Income Statement " xfId="625" xr:uid="{00000000-0005-0000-0000-000077020000}"/>
    <cellStyle name="Normal 4 41 2_Income Statement " xfId="626" xr:uid="{00000000-0005-0000-0000-000078020000}"/>
    <cellStyle name="Normal 4 41 3_Income Statement " xfId="627" xr:uid="{00000000-0005-0000-0000-000079020000}"/>
    <cellStyle name="Normal 4 41_Income Statement " xfId="628" xr:uid="{00000000-0005-0000-0000-00007A020000}"/>
    <cellStyle name="Normal 4 42 2_Income Statement " xfId="629" xr:uid="{00000000-0005-0000-0000-00007B020000}"/>
    <cellStyle name="Normal 4 42 3_Income Statement " xfId="630" xr:uid="{00000000-0005-0000-0000-00007C020000}"/>
    <cellStyle name="Normal 4 42_Income Statement " xfId="631" xr:uid="{00000000-0005-0000-0000-00007D020000}"/>
    <cellStyle name="Normal 4 43 2_Income Statement " xfId="632" xr:uid="{00000000-0005-0000-0000-00007E020000}"/>
    <cellStyle name="Normal 4 43 3_Income Statement " xfId="633" xr:uid="{00000000-0005-0000-0000-00007F020000}"/>
    <cellStyle name="Normal 4 43_Income Statement " xfId="634" xr:uid="{00000000-0005-0000-0000-000080020000}"/>
    <cellStyle name="Normal 4 44 2_Income Statement " xfId="635" xr:uid="{00000000-0005-0000-0000-000081020000}"/>
    <cellStyle name="Normal 4 44 3_Income Statement " xfId="636" xr:uid="{00000000-0005-0000-0000-000082020000}"/>
    <cellStyle name="Normal 4 44_Income Statement " xfId="637" xr:uid="{00000000-0005-0000-0000-000083020000}"/>
    <cellStyle name="Normal 4 45 2_Income Statement " xfId="638" xr:uid="{00000000-0005-0000-0000-000084020000}"/>
    <cellStyle name="Normal 4 45 3_Income Statement " xfId="639" xr:uid="{00000000-0005-0000-0000-000085020000}"/>
    <cellStyle name="Normal 4 45_Income Statement " xfId="640" xr:uid="{00000000-0005-0000-0000-000086020000}"/>
    <cellStyle name="Normal 4 46 2_Income Statement " xfId="641" xr:uid="{00000000-0005-0000-0000-000087020000}"/>
    <cellStyle name="Normal 4 46 3_Income Statement " xfId="642" xr:uid="{00000000-0005-0000-0000-000088020000}"/>
    <cellStyle name="Normal 4 46_Income Statement " xfId="643" xr:uid="{00000000-0005-0000-0000-000089020000}"/>
    <cellStyle name="Normal 4 47 2_Income Statement " xfId="644" xr:uid="{00000000-0005-0000-0000-00008A020000}"/>
    <cellStyle name="Normal 4 47 3_Income Statement " xfId="645" xr:uid="{00000000-0005-0000-0000-00008B020000}"/>
    <cellStyle name="Normal 4 47_Income Statement " xfId="646" xr:uid="{00000000-0005-0000-0000-00008C020000}"/>
    <cellStyle name="Normal 4 48 2_Income Statement " xfId="647" xr:uid="{00000000-0005-0000-0000-00008D020000}"/>
    <cellStyle name="Normal 4 48 3_Income Statement " xfId="648" xr:uid="{00000000-0005-0000-0000-00008E020000}"/>
    <cellStyle name="Normal 4 48_Income Statement " xfId="649" xr:uid="{00000000-0005-0000-0000-00008F020000}"/>
    <cellStyle name="Normal 4 49 2_Income Statement " xfId="650" xr:uid="{00000000-0005-0000-0000-000090020000}"/>
    <cellStyle name="Normal 4 49 3_Income Statement " xfId="651" xr:uid="{00000000-0005-0000-0000-000091020000}"/>
    <cellStyle name="Normal 4 49_Income Statement " xfId="652" xr:uid="{00000000-0005-0000-0000-000092020000}"/>
    <cellStyle name="Normal 4 5 10 2_Income Statement " xfId="653" xr:uid="{00000000-0005-0000-0000-000093020000}"/>
    <cellStyle name="Normal 4 5 10 3_Income Statement " xfId="654" xr:uid="{00000000-0005-0000-0000-000094020000}"/>
    <cellStyle name="Normal 4 5 10_Income Statement " xfId="655" xr:uid="{00000000-0005-0000-0000-000095020000}"/>
    <cellStyle name="Normal 4 5 11 2_Income Statement " xfId="656" xr:uid="{00000000-0005-0000-0000-000096020000}"/>
    <cellStyle name="Normal 4 5 11 3_Income Statement " xfId="657" xr:uid="{00000000-0005-0000-0000-000097020000}"/>
    <cellStyle name="Normal 4 5 11_Income Statement " xfId="658" xr:uid="{00000000-0005-0000-0000-000098020000}"/>
    <cellStyle name="Normal 4 5 12 2_Income Statement " xfId="659" xr:uid="{00000000-0005-0000-0000-000099020000}"/>
    <cellStyle name="Normal 4 5 12 3_Income Statement " xfId="660" xr:uid="{00000000-0005-0000-0000-00009A020000}"/>
    <cellStyle name="Normal 4 5 12_Income Statement " xfId="661" xr:uid="{00000000-0005-0000-0000-00009B020000}"/>
    <cellStyle name="Normal 4 5 13 2_Income Statement " xfId="662" xr:uid="{00000000-0005-0000-0000-00009C020000}"/>
    <cellStyle name="Normal 4 5 13 3_Income Statement " xfId="663" xr:uid="{00000000-0005-0000-0000-00009D020000}"/>
    <cellStyle name="Normal 4 5 13_Income Statement " xfId="664" xr:uid="{00000000-0005-0000-0000-00009E020000}"/>
    <cellStyle name="Normal 4 5 14 2_Income Statement " xfId="665" xr:uid="{00000000-0005-0000-0000-00009F020000}"/>
    <cellStyle name="Normal 4 5 14 3_Income Statement " xfId="666" xr:uid="{00000000-0005-0000-0000-0000A0020000}"/>
    <cellStyle name="Normal 4 5 14_Income Statement " xfId="667" xr:uid="{00000000-0005-0000-0000-0000A1020000}"/>
    <cellStyle name="Normal 4 5 15 2_Income Statement " xfId="668" xr:uid="{00000000-0005-0000-0000-0000A2020000}"/>
    <cellStyle name="Normal 4 5 15 3_Income Statement " xfId="669" xr:uid="{00000000-0005-0000-0000-0000A3020000}"/>
    <cellStyle name="Normal 4 5 15_Income Statement " xfId="670" xr:uid="{00000000-0005-0000-0000-0000A4020000}"/>
    <cellStyle name="Normal 4 5 16 2_Income Statement " xfId="671" xr:uid="{00000000-0005-0000-0000-0000A5020000}"/>
    <cellStyle name="Normal 4 5 16 3_Income Statement " xfId="672" xr:uid="{00000000-0005-0000-0000-0000A6020000}"/>
    <cellStyle name="Normal 4 5 16_Income Statement " xfId="673" xr:uid="{00000000-0005-0000-0000-0000A7020000}"/>
    <cellStyle name="Normal 4 5 17 2_Income Statement " xfId="674" xr:uid="{00000000-0005-0000-0000-0000A8020000}"/>
    <cellStyle name="Normal 4 5 17 3_Income Statement " xfId="675" xr:uid="{00000000-0005-0000-0000-0000A9020000}"/>
    <cellStyle name="Normal 4 5 17_Income Statement " xfId="676" xr:uid="{00000000-0005-0000-0000-0000AA020000}"/>
    <cellStyle name="Normal 4 5 18 2_Income Statement " xfId="677" xr:uid="{00000000-0005-0000-0000-0000AB020000}"/>
    <cellStyle name="Normal 4 5 18 3_Income Statement " xfId="678" xr:uid="{00000000-0005-0000-0000-0000AC020000}"/>
    <cellStyle name="Normal 4 5 18_Income Statement " xfId="679" xr:uid="{00000000-0005-0000-0000-0000AD020000}"/>
    <cellStyle name="Normal 4 5 19 2_Income Statement " xfId="680" xr:uid="{00000000-0005-0000-0000-0000AE020000}"/>
    <cellStyle name="Normal 4 5 19 3_Income Statement " xfId="681" xr:uid="{00000000-0005-0000-0000-0000AF020000}"/>
    <cellStyle name="Normal 4 5 19_Income Statement " xfId="682" xr:uid="{00000000-0005-0000-0000-0000B0020000}"/>
    <cellStyle name="Normal 4 5 2 2_Income Statement " xfId="683" xr:uid="{00000000-0005-0000-0000-0000B1020000}"/>
    <cellStyle name="Normal 4 5 2 3_Income Statement " xfId="684" xr:uid="{00000000-0005-0000-0000-0000B2020000}"/>
    <cellStyle name="Normal 4 5 2_Income Statement " xfId="685" xr:uid="{00000000-0005-0000-0000-0000B3020000}"/>
    <cellStyle name="Normal 4 5 20_Income Statement " xfId="686" xr:uid="{00000000-0005-0000-0000-0000B4020000}"/>
    <cellStyle name="Normal 4 5 3 2_Income Statement " xfId="687" xr:uid="{00000000-0005-0000-0000-0000B5020000}"/>
    <cellStyle name="Normal 4 5 3 3_Income Statement " xfId="688" xr:uid="{00000000-0005-0000-0000-0000B6020000}"/>
    <cellStyle name="Normal 4 5 3_Income Statement " xfId="689" xr:uid="{00000000-0005-0000-0000-0000B7020000}"/>
    <cellStyle name="Normal 4 5 4 2_Income Statement " xfId="690" xr:uid="{00000000-0005-0000-0000-0000B8020000}"/>
    <cellStyle name="Normal 4 5 4 3_Income Statement " xfId="691" xr:uid="{00000000-0005-0000-0000-0000B9020000}"/>
    <cellStyle name="Normal 4 5 4_Income Statement " xfId="692" xr:uid="{00000000-0005-0000-0000-0000BA020000}"/>
    <cellStyle name="Normal 4 5 5 2_Income Statement " xfId="693" xr:uid="{00000000-0005-0000-0000-0000BB020000}"/>
    <cellStyle name="Normal 4 5 5 3_Income Statement " xfId="694" xr:uid="{00000000-0005-0000-0000-0000BC020000}"/>
    <cellStyle name="Normal 4 5 5_Income Statement " xfId="695" xr:uid="{00000000-0005-0000-0000-0000BD020000}"/>
    <cellStyle name="Normal 4 5 6 2_Income Statement " xfId="696" xr:uid="{00000000-0005-0000-0000-0000BE020000}"/>
    <cellStyle name="Normal 4 5 6 3_Income Statement " xfId="697" xr:uid="{00000000-0005-0000-0000-0000BF020000}"/>
    <cellStyle name="Normal 4 5 6_Income Statement " xfId="698" xr:uid="{00000000-0005-0000-0000-0000C0020000}"/>
    <cellStyle name="Normal 4 5 7 2_Income Statement " xfId="699" xr:uid="{00000000-0005-0000-0000-0000C1020000}"/>
    <cellStyle name="Normal 4 5 7 3_Income Statement " xfId="700" xr:uid="{00000000-0005-0000-0000-0000C2020000}"/>
    <cellStyle name="Normal 4 5 7_Income Statement " xfId="701" xr:uid="{00000000-0005-0000-0000-0000C3020000}"/>
    <cellStyle name="Normal 4 5 8 2_Income Statement " xfId="702" xr:uid="{00000000-0005-0000-0000-0000C4020000}"/>
    <cellStyle name="Normal 4 5 8 3_Income Statement " xfId="703" xr:uid="{00000000-0005-0000-0000-0000C5020000}"/>
    <cellStyle name="Normal 4 5 8_Income Statement " xfId="704" xr:uid="{00000000-0005-0000-0000-0000C6020000}"/>
    <cellStyle name="Normal 4 5 9 2_Income Statement " xfId="705" xr:uid="{00000000-0005-0000-0000-0000C7020000}"/>
    <cellStyle name="Normal 4 5 9 3_Income Statement " xfId="706" xr:uid="{00000000-0005-0000-0000-0000C8020000}"/>
    <cellStyle name="Normal 4 5 9_Income Statement " xfId="707" xr:uid="{00000000-0005-0000-0000-0000C9020000}"/>
    <cellStyle name="Normal 4 50 2_Income Statement " xfId="708" xr:uid="{00000000-0005-0000-0000-0000CA020000}"/>
    <cellStyle name="Normal 4 50 3_Income Statement " xfId="709" xr:uid="{00000000-0005-0000-0000-0000CB020000}"/>
    <cellStyle name="Normal 4 50_Income Statement " xfId="710" xr:uid="{00000000-0005-0000-0000-0000CC020000}"/>
    <cellStyle name="Normal 4 51 2_Income Statement " xfId="711" xr:uid="{00000000-0005-0000-0000-0000CD020000}"/>
    <cellStyle name="Normal 4 51 3_Income Statement " xfId="712" xr:uid="{00000000-0005-0000-0000-0000CE020000}"/>
    <cellStyle name="Normal 4 51_Income Statement " xfId="713" xr:uid="{00000000-0005-0000-0000-0000CF020000}"/>
    <cellStyle name="Normal 4 52 2_Income Statement " xfId="714" xr:uid="{00000000-0005-0000-0000-0000D0020000}"/>
    <cellStyle name="Normal 4 52 3_Income Statement " xfId="715" xr:uid="{00000000-0005-0000-0000-0000D1020000}"/>
    <cellStyle name="Normal 4 52_Income Statement " xfId="716" xr:uid="{00000000-0005-0000-0000-0000D2020000}"/>
    <cellStyle name="Normal 4 53 2_Income Statement " xfId="717" xr:uid="{00000000-0005-0000-0000-0000D3020000}"/>
    <cellStyle name="Normal 4 53 3_Income Statement " xfId="718" xr:uid="{00000000-0005-0000-0000-0000D4020000}"/>
    <cellStyle name="Normal 4 53_Income Statement " xfId="719" xr:uid="{00000000-0005-0000-0000-0000D5020000}"/>
    <cellStyle name="Normal 4 54 2_Income Statement " xfId="720" xr:uid="{00000000-0005-0000-0000-0000D6020000}"/>
    <cellStyle name="Normal 4 54 3_Income Statement " xfId="721" xr:uid="{00000000-0005-0000-0000-0000D7020000}"/>
    <cellStyle name="Normal 4 54_Income Statement " xfId="722" xr:uid="{00000000-0005-0000-0000-0000D8020000}"/>
    <cellStyle name="Normal 4 55 2_Income Statement " xfId="723" xr:uid="{00000000-0005-0000-0000-0000D9020000}"/>
    <cellStyle name="Normal 4 55 3_Income Statement " xfId="724" xr:uid="{00000000-0005-0000-0000-0000DA020000}"/>
    <cellStyle name="Normal 4 55_Income Statement " xfId="725" xr:uid="{00000000-0005-0000-0000-0000DB020000}"/>
    <cellStyle name="Normal 4 56 2_Income Statement " xfId="726" xr:uid="{00000000-0005-0000-0000-0000DC020000}"/>
    <cellStyle name="Normal 4 56 3_Income Statement " xfId="727" xr:uid="{00000000-0005-0000-0000-0000DD020000}"/>
    <cellStyle name="Normal 4 56_Income Statement " xfId="728" xr:uid="{00000000-0005-0000-0000-0000DE020000}"/>
    <cellStyle name="Normal 4 57 2_Income Statement " xfId="729" xr:uid="{00000000-0005-0000-0000-0000DF020000}"/>
    <cellStyle name="Normal 4 57 3_Income Statement " xfId="730" xr:uid="{00000000-0005-0000-0000-0000E0020000}"/>
    <cellStyle name="Normal 4 57_Income Statement " xfId="731" xr:uid="{00000000-0005-0000-0000-0000E1020000}"/>
    <cellStyle name="Normal 4 58 2_Income Statement " xfId="732" xr:uid="{00000000-0005-0000-0000-0000E2020000}"/>
    <cellStyle name="Normal 4 58 3_Income Statement " xfId="733" xr:uid="{00000000-0005-0000-0000-0000E3020000}"/>
    <cellStyle name="Normal 4 58_Income Statement " xfId="734" xr:uid="{00000000-0005-0000-0000-0000E4020000}"/>
    <cellStyle name="Normal 4 59 2_Income Statement " xfId="735" xr:uid="{00000000-0005-0000-0000-0000E5020000}"/>
    <cellStyle name="Normal 4 59 3_Income Statement " xfId="736" xr:uid="{00000000-0005-0000-0000-0000E6020000}"/>
    <cellStyle name="Normal 4 59_Income Statement " xfId="737" xr:uid="{00000000-0005-0000-0000-0000E7020000}"/>
    <cellStyle name="Normal 4 6 2_Income Statement " xfId="738" xr:uid="{00000000-0005-0000-0000-0000E8020000}"/>
    <cellStyle name="Normal 4 6_Income Statement " xfId="739" xr:uid="{00000000-0005-0000-0000-0000E9020000}"/>
    <cellStyle name="Normal 4 60 2_Income Statement " xfId="740" xr:uid="{00000000-0005-0000-0000-0000EA020000}"/>
    <cellStyle name="Normal 4 60 3_Income Statement " xfId="741" xr:uid="{00000000-0005-0000-0000-0000EB020000}"/>
    <cellStyle name="Normal 4 60_Income Statement " xfId="742" xr:uid="{00000000-0005-0000-0000-0000EC020000}"/>
    <cellStyle name="Normal 4 61 2_Income Statement " xfId="743" xr:uid="{00000000-0005-0000-0000-0000ED020000}"/>
    <cellStyle name="Normal 4 61 3_Income Statement " xfId="744" xr:uid="{00000000-0005-0000-0000-0000EE020000}"/>
    <cellStyle name="Normal 4 61_Income Statement " xfId="745" xr:uid="{00000000-0005-0000-0000-0000EF020000}"/>
    <cellStyle name="Normal 4 62 2_Income Statement " xfId="746" xr:uid="{00000000-0005-0000-0000-0000F0020000}"/>
    <cellStyle name="Normal 4 62 3_Income Statement " xfId="747" xr:uid="{00000000-0005-0000-0000-0000F1020000}"/>
    <cellStyle name="Normal 4 62_Income Statement " xfId="748" xr:uid="{00000000-0005-0000-0000-0000F2020000}"/>
    <cellStyle name="Normal 4 63 2_Income Statement " xfId="749" xr:uid="{00000000-0005-0000-0000-0000F3020000}"/>
    <cellStyle name="Normal 4 63 3_Income Statement " xfId="750" xr:uid="{00000000-0005-0000-0000-0000F4020000}"/>
    <cellStyle name="Normal 4 63_Income Statement " xfId="751" xr:uid="{00000000-0005-0000-0000-0000F5020000}"/>
    <cellStyle name="Normal 4 64 2_Income Statement " xfId="752" xr:uid="{00000000-0005-0000-0000-0000F6020000}"/>
    <cellStyle name="Normal 4 64 3_Income Statement " xfId="753" xr:uid="{00000000-0005-0000-0000-0000F7020000}"/>
    <cellStyle name="Normal 4 64_Income Statement " xfId="754" xr:uid="{00000000-0005-0000-0000-0000F8020000}"/>
    <cellStyle name="Normal 4 65 2_Income Statement " xfId="755" xr:uid="{00000000-0005-0000-0000-0000F9020000}"/>
    <cellStyle name="Normal 4 65 3_Income Statement " xfId="756" xr:uid="{00000000-0005-0000-0000-0000FA020000}"/>
    <cellStyle name="Normal 4 65_Income Statement " xfId="757" xr:uid="{00000000-0005-0000-0000-0000FB020000}"/>
    <cellStyle name="Normal 4 66 2_Income Statement " xfId="758" xr:uid="{00000000-0005-0000-0000-0000FC020000}"/>
    <cellStyle name="Normal 4 66 3_Income Statement " xfId="759" xr:uid="{00000000-0005-0000-0000-0000FD020000}"/>
    <cellStyle name="Normal 4 66_Income Statement " xfId="760" xr:uid="{00000000-0005-0000-0000-0000FE020000}"/>
    <cellStyle name="Normal 4 67 2_Income Statement " xfId="761" xr:uid="{00000000-0005-0000-0000-0000FF020000}"/>
    <cellStyle name="Normal 4 67 3_Income Statement " xfId="762" xr:uid="{00000000-0005-0000-0000-000000030000}"/>
    <cellStyle name="Normal 4 67_Income Statement " xfId="763" xr:uid="{00000000-0005-0000-0000-000001030000}"/>
    <cellStyle name="Normal 4 68 2_Income Statement " xfId="764" xr:uid="{00000000-0005-0000-0000-000002030000}"/>
    <cellStyle name="Normal 4 68 3_Income Statement " xfId="765" xr:uid="{00000000-0005-0000-0000-000003030000}"/>
    <cellStyle name="Normal 4 68_Income Statement " xfId="766" xr:uid="{00000000-0005-0000-0000-000004030000}"/>
    <cellStyle name="Normal 4 69 2_Income Statement " xfId="767" xr:uid="{00000000-0005-0000-0000-000005030000}"/>
    <cellStyle name="Normal 4 69 3_Income Statement " xfId="768" xr:uid="{00000000-0005-0000-0000-000006030000}"/>
    <cellStyle name="Normal 4 69_Income Statement " xfId="769" xr:uid="{00000000-0005-0000-0000-000007030000}"/>
    <cellStyle name="Normal 4 7 2_Income Statement " xfId="770" xr:uid="{00000000-0005-0000-0000-000008030000}"/>
    <cellStyle name="Normal 4 7_Income Statement " xfId="771" xr:uid="{00000000-0005-0000-0000-000009030000}"/>
    <cellStyle name="Normal 4 70 2_Income Statement " xfId="772" xr:uid="{00000000-0005-0000-0000-00000A030000}"/>
    <cellStyle name="Normal 4 70 3_Income Statement " xfId="773" xr:uid="{00000000-0005-0000-0000-00000B030000}"/>
    <cellStyle name="Normal 4 70_Income Statement " xfId="774" xr:uid="{00000000-0005-0000-0000-00000C030000}"/>
    <cellStyle name="Normal 4 71 2_Income Statement " xfId="775" xr:uid="{00000000-0005-0000-0000-00000D030000}"/>
    <cellStyle name="Normal 4 71 3_Income Statement " xfId="776" xr:uid="{00000000-0005-0000-0000-00000E030000}"/>
    <cellStyle name="Normal 4 71_Income Statement " xfId="777" xr:uid="{00000000-0005-0000-0000-00000F030000}"/>
    <cellStyle name="Normal 4 72 2_Income Statement " xfId="778" xr:uid="{00000000-0005-0000-0000-000010030000}"/>
    <cellStyle name="Normal 4 72 3_Income Statement " xfId="779" xr:uid="{00000000-0005-0000-0000-000011030000}"/>
    <cellStyle name="Normal 4 72_Income Statement " xfId="780" xr:uid="{00000000-0005-0000-0000-000012030000}"/>
    <cellStyle name="Normal 4 73 2_Income Statement " xfId="781" xr:uid="{00000000-0005-0000-0000-000013030000}"/>
    <cellStyle name="Normal 4 73 3_Income Statement " xfId="782" xr:uid="{00000000-0005-0000-0000-000014030000}"/>
    <cellStyle name="Normal 4 73_Income Statement " xfId="783" xr:uid="{00000000-0005-0000-0000-000015030000}"/>
    <cellStyle name="Normal 4 74 2_Income Statement " xfId="784" xr:uid="{00000000-0005-0000-0000-000016030000}"/>
    <cellStyle name="Normal 4 74 3_Income Statement " xfId="785" xr:uid="{00000000-0005-0000-0000-000017030000}"/>
    <cellStyle name="Normal 4 74_Income Statement " xfId="786" xr:uid="{00000000-0005-0000-0000-000018030000}"/>
    <cellStyle name="Normal 4 75 2_Income Statement " xfId="787" xr:uid="{00000000-0005-0000-0000-000019030000}"/>
    <cellStyle name="Normal 4 75 3_Income Statement " xfId="788" xr:uid="{00000000-0005-0000-0000-00001A030000}"/>
    <cellStyle name="Normal 4 75_Income Statement " xfId="789" xr:uid="{00000000-0005-0000-0000-00001B030000}"/>
    <cellStyle name="Normal 4 76 2_Income Statement " xfId="790" xr:uid="{00000000-0005-0000-0000-00001C030000}"/>
    <cellStyle name="Normal 4 76 3_Income Statement " xfId="791" xr:uid="{00000000-0005-0000-0000-00001D030000}"/>
    <cellStyle name="Normal 4 76_Income Statement " xfId="792" xr:uid="{00000000-0005-0000-0000-00001E030000}"/>
    <cellStyle name="Normal 4 77 2_Income Statement " xfId="793" xr:uid="{00000000-0005-0000-0000-00001F030000}"/>
    <cellStyle name="Normal 4 77 3_Income Statement " xfId="794" xr:uid="{00000000-0005-0000-0000-000020030000}"/>
    <cellStyle name="Normal 4 77_Income Statement " xfId="795" xr:uid="{00000000-0005-0000-0000-000021030000}"/>
    <cellStyle name="Normal 4 78 2_Income Statement " xfId="796" xr:uid="{00000000-0005-0000-0000-000022030000}"/>
    <cellStyle name="Normal 4 78 3_Income Statement " xfId="797" xr:uid="{00000000-0005-0000-0000-000023030000}"/>
    <cellStyle name="Normal 4 78_Income Statement " xfId="798" xr:uid="{00000000-0005-0000-0000-000024030000}"/>
    <cellStyle name="Normal 4 79 2_Income Statement " xfId="799" xr:uid="{00000000-0005-0000-0000-000025030000}"/>
    <cellStyle name="Normal 4 79 3_Income Statement " xfId="800" xr:uid="{00000000-0005-0000-0000-000026030000}"/>
    <cellStyle name="Normal 4 79_Income Statement " xfId="801" xr:uid="{00000000-0005-0000-0000-000027030000}"/>
    <cellStyle name="Normal 4 8 2_Income Statement " xfId="802" xr:uid="{00000000-0005-0000-0000-000028030000}"/>
    <cellStyle name="Normal 4 8_Income Statement " xfId="803" xr:uid="{00000000-0005-0000-0000-000029030000}"/>
    <cellStyle name="Normal 4 80 2_Income Statement " xfId="804" xr:uid="{00000000-0005-0000-0000-00002A030000}"/>
    <cellStyle name="Normal 4 80 3_Income Statement " xfId="805" xr:uid="{00000000-0005-0000-0000-00002B030000}"/>
    <cellStyle name="Normal 4 80_Income Statement " xfId="806" xr:uid="{00000000-0005-0000-0000-00002C030000}"/>
    <cellStyle name="Normal 4 81 2_Income Statement " xfId="807" xr:uid="{00000000-0005-0000-0000-00002D030000}"/>
    <cellStyle name="Normal 4 81 3_Income Statement " xfId="808" xr:uid="{00000000-0005-0000-0000-00002E030000}"/>
    <cellStyle name="Normal 4 81_Income Statement " xfId="809" xr:uid="{00000000-0005-0000-0000-00002F030000}"/>
    <cellStyle name="Normal 4 82 2_Income Statement " xfId="810" xr:uid="{00000000-0005-0000-0000-000030030000}"/>
    <cellStyle name="Normal 4 82 3_Income Statement " xfId="811" xr:uid="{00000000-0005-0000-0000-000031030000}"/>
    <cellStyle name="Normal 4 82_Income Statement " xfId="812" xr:uid="{00000000-0005-0000-0000-000032030000}"/>
    <cellStyle name="Normal 4 83 2_Income Statement " xfId="813" xr:uid="{00000000-0005-0000-0000-000033030000}"/>
    <cellStyle name="Normal 4 83 3_Income Statement " xfId="814" xr:uid="{00000000-0005-0000-0000-000034030000}"/>
    <cellStyle name="Normal 4 83_Income Statement " xfId="815" xr:uid="{00000000-0005-0000-0000-000035030000}"/>
    <cellStyle name="Normal 4 84 2_Income Statement " xfId="816" xr:uid="{00000000-0005-0000-0000-000036030000}"/>
    <cellStyle name="Normal 4 84 3_Income Statement " xfId="817" xr:uid="{00000000-0005-0000-0000-000037030000}"/>
    <cellStyle name="Normal 4 84_Income Statement " xfId="818" xr:uid="{00000000-0005-0000-0000-000038030000}"/>
    <cellStyle name="Normal 4 85 10_Income Statement " xfId="819" xr:uid="{00000000-0005-0000-0000-000039030000}"/>
    <cellStyle name="Normal 4 85 11_Income Statement " xfId="820" xr:uid="{00000000-0005-0000-0000-00003A030000}"/>
    <cellStyle name="Normal 4 85 2 2_Income Statement " xfId="821" xr:uid="{00000000-0005-0000-0000-00003B030000}"/>
    <cellStyle name="Normal 4 85 2 3_Income Statement " xfId="822" xr:uid="{00000000-0005-0000-0000-00003C030000}"/>
    <cellStyle name="Normal 4 85 2_Income Statement " xfId="823" xr:uid="{00000000-0005-0000-0000-00003D030000}"/>
    <cellStyle name="Normal 4 85 3 2_Income Statement " xfId="824" xr:uid="{00000000-0005-0000-0000-00003E030000}"/>
    <cellStyle name="Normal 4 85 3 3_Income Statement " xfId="825" xr:uid="{00000000-0005-0000-0000-00003F030000}"/>
    <cellStyle name="Normal 4 85 3_Income Statement " xfId="826" xr:uid="{00000000-0005-0000-0000-000040030000}"/>
    <cellStyle name="Normal 4 85 4 2_Income Statement " xfId="827" xr:uid="{00000000-0005-0000-0000-000041030000}"/>
    <cellStyle name="Normal 4 85 4 3_Income Statement " xfId="828" xr:uid="{00000000-0005-0000-0000-000042030000}"/>
    <cellStyle name="Normal 4 85 4_Income Statement " xfId="829" xr:uid="{00000000-0005-0000-0000-000043030000}"/>
    <cellStyle name="Normal 4 85 5 2_Income Statement " xfId="830" xr:uid="{00000000-0005-0000-0000-000044030000}"/>
    <cellStyle name="Normal 4 85 5 3_Income Statement " xfId="831" xr:uid="{00000000-0005-0000-0000-000045030000}"/>
    <cellStyle name="Normal 4 85 5_Income Statement " xfId="832" xr:uid="{00000000-0005-0000-0000-000046030000}"/>
    <cellStyle name="Normal 4 85 6 2_Income Statement " xfId="833" xr:uid="{00000000-0005-0000-0000-000047030000}"/>
    <cellStyle name="Normal 4 85 6 3_Income Statement " xfId="834" xr:uid="{00000000-0005-0000-0000-000048030000}"/>
    <cellStyle name="Normal 4 85 6_Income Statement " xfId="835" xr:uid="{00000000-0005-0000-0000-000049030000}"/>
    <cellStyle name="Normal 4 85 7 2_Income Statement " xfId="836" xr:uid="{00000000-0005-0000-0000-00004A030000}"/>
    <cellStyle name="Normal 4 85 7 3_Income Statement " xfId="837" xr:uid="{00000000-0005-0000-0000-00004B030000}"/>
    <cellStyle name="Normal 4 85 7_Income Statement " xfId="838" xr:uid="{00000000-0005-0000-0000-00004C030000}"/>
    <cellStyle name="Normal 4 85 8 2_Income Statement " xfId="839" xr:uid="{00000000-0005-0000-0000-00004D030000}"/>
    <cellStyle name="Normal 4 85 8 3_Income Statement " xfId="840" xr:uid="{00000000-0005-0000-0000-00004E030000}"/>
    <cellStyle name="Normal 4 85 8_Income Statement " xfId="841" xr:uid="{00000000-0005-0000-0000-00004F030000}"/>
    <cellStyle name="Normal 4 85 9 2_Income Statement " xfId="842" xr:uid="{00000000-0005-0000-0000-000050030000}"/>
    <cellStyle name="Normal 4 85 9 3_Income Statement " xfId="843" xr:uid="{00000000-0005-0000-0000-000051030000}"/>
    <cellStyle name="Normal 4 85 9_Income Statement " xfId="844" xr:uid="{00000000-0005-0000-0000-000052030000}"/>
    <cellStyle name="Normal 4 86 10_Income Statement " xfId="845" xr:uid="{00000000-0005-0000-0000-000053030000}"/>
    <cellStyle name="Normal 4 86 11_Income Statement " xfId="846" xr:uid="{00000000-0005-0000-0000-000054030000}"/>
    <cellStyle name="Normal 4 86 2 2_Income Statement " xfId="847" xr:uid="{00000000-0005-0000-0000-000055030000}"/>
    <cellStyle name="Normal 4 86 2 3_Income Statement " xfId="848" xr:uid="{00000000-0005-0000-0000-000056030000}"/>
    <cellStyle name="Normal 4 86 2_Income Statement " xfId="849" xr:uid="{00000000-0005-0000-0000-000057030000}"/>
    <cellStyle name="Normal 4 86 3 2_Income Statement " xfId="850" xr:uid="{00000000-0005-0000-0000-000058030000}"/>
    <cellStyle name="Normal 4 86 3 3_Income Statement " xfId="851" xr:uid="{00000000-0005-0000-0000-000059030000}"/>
    <cellStyle name="Normal 4 86 3_Income Statement " xfId="852" xr:uid="{00000000-0005-0000-0000-00005A030000}"/>
    <cellStyle name="Normal 4 86 4 2_Income Statement " xfId="853" xr:uid="{00000000-0005-0000-0000-00005B030000}"/>
    <cellStyle name="Normal 4 86 4 3_Income Statement " xfId="854" xr:uid="{00000000-0005-0000-0000-00005C030000}"/>
    <cellStyle name="Normal 4 86 4_Income Statement " xfId="855" xr:uid="{00000000-0005-0000-0000-00005D030000}"/>
    <cellStyle name="Normal 4 86 5 2_Income Statement " xfId="856" xr:uid="{00000000-0005-0000-0000-00005E030000}"/>
    <cellStyle name="Normal 4 86 5 3_Income Statement " xfId="857" xr:uid="{00000000-0005-0000-0000-00005F030000}"/>
    <cellStyle name="Normal 4 86 5_Income Statement " xfId="858" xr:uid="{00000000-0005-0000-0000-000060030000}"/>
    <cellStyle name="Normal 4 86 6 2_Income Statement " xfId="859" xr:uid="{00000000-0005-0000-0000-000061030000}"/>
    <cellStyle name="Normal 4 86 6 3_Income Statement " xfId="860" xr:uid="{00000000-0005-0000-0000-000062030000}"/>
    <cellStyle name="Normal 4 86 6_Income Statement " xfId="861" xr:uid="{00000000-0005-0000-0000-000063030000}"/>
    <cellStyle name="Normal 4 86 7 2_Income Statement " xfId="862" xr:uid="{00000000-0005-0000-0000-000064030000}"/>
    <cellStyle name="Normal 4 86 7 3_Income Statement " xfId="863" xr:uid="{00000000-0005-0000-0000-000065030000}"/>
    <cellStyle name="Normal 4 86 7_Income Statement " xfId="864" xr:uid="{00000000-0005-0000-0000-000066030000}"/>
    <cellStyle name="Normal 4 86 8 2_Income Statement " xfId="865" xr:uid="{00000000-0005-0000-0000-000067030000}"/>
    <cellStyle name="Normal 4 86 8 3_Income Statement " xfId="866" xr:uid="{00000000-0005-0000-0000-000068030000}"/>
    <cellStyle name="Normal 4 86 8_Income Statement " xfId="867" xr:uid="{00000000-0005-0000-0000-000069030000}"/>
    <cellStyle name="Normal 4 86 9 2_Income Statement " xfId="868" xr:uid="{00000000-0005-0000-0000-00006A030000}"/>
    <cellStyle name="Normal 4 86 9 3_Income Statement " xfId="869" xr:uid="{00000000-0005-0000-0000-00006B030000}"/>
    <cellStyle name="Normal 4 86 9_Income Statement " xfId="870" xr:uid="{00000000-0005-0000-0000-00006C030000}"/>
    <cellStyle name="Normal 4 87 10_Income Statement " xfId="871" xr:uid="{00000000-0005-0000-0000-00006D030000}"/>
    <cellStyle name="Normal 4 87 11_Income Statement " xfId="872" xr:uid="{00000000-0005-0000-0000-00006E030000}"/>
    <cellStyle name="Normal 4 87 2 2_Income Statement " xfId="873" xr:uid="{00000000-0005-0000-0000-00006F030000}"/>
    <cellStyle name="Normal 4 87 2 3_Income Statement " xfId="874" xr:uid="{00000000-0005-0000-0000-000070030000}"/>
    <cellStyle name="Normal 4 87 2_Income Statement " xfId="875" xr:uid="{00000000-0005-0000-0000-000071030000}"/>
    <cellStyle name="Normal 4 87 3 2_Income Statement " xfId="876" xr:uid="{00000000-0005-0000-0000-000072030000}"/>
    <cellStyle name="Normal 4 87 3 3_Income Statement " xfId="877" xr:uid="{00000000-0005-0000-0000-000073030000}"/>
    <cellStyle name="Normal 4 87 3_Income Statement " xfId="878" xr:uid="{00000000-0005-0000-0000-000074030000}"/>
    <cellStyle name="Normal 4 87 4 2_Income Statement " xfId="879" xr:uid="{00000000-0005-0000-0000-000075030000}"/>
    <cellStyle name="Normal 4 87 4 3_Income Statement " xfId="880" xr:uid="{00000000-0005-0000-0000-000076030000}"/>
    <cellStyle name="Normal 4 87 4_Income Statement " xfId="881" xr:uid="{00000000-0005-0000-0000-000077030000}"/>
    <cellStyle name="Normal 4 87 5 2_Income Statement " xfId="882" xr:uid="{00000000-0005-0000-0000-000078030000}"/>
    <cellStyle name="Normal 4 87 5 3_Income Statement " xfId="883" xr:uid="{00000000-0005-0000-0000-000079030000}"/>
    <cellStyle name="Normal 4 87 5_Income Statement " xfId="884" xr:uid="{00000000-0005-0000-0000-00007A030000}"/>
    <cellStyle name="Normal 4 87 6 2_Income Statement " xfId="885" xr:uid="{00000000-0005-0000-0000-00007B030000}"/>
    <cellStyle name="Normal 4 87 6 3_Income Statement " xfId="886" xr:uid="{00000000-0005-0000-0000-00007C030000}"/>
    <cellStyle name="Normal 4 87 6_Income Statement " xfId="887" xr:uid="{00000000-0005-0000-0000-00007D030000}"/>
    <cellStyle name="Normal 4 87 7 2_Income Statement " xfId="888" xr:uid="{00000000-0005-0000-0000-00007E030000}"/>
    <cellStyle name="Normal 4 87 7 3_Income Statement " xfId="889" xr:uid="{00000000-0005-0000-0000-00007F030000}"/>
    <cellStyle name="Normal 4 87 7_Income Statement " xfId="890" xr:uid="{00000000-0005-0000-0000-000080030000}"/>
    <cellStyle name="Normal 4 87 8 2_Income Statement " xfId="891" xr:uid="{00000000-0005-0000-0000-000081030000}"/>
    <cellStyle name="Normal 4 87 8 3_Income Statement " xfId="892" xr:uid="{00000000-0005-0000-0000-000082030000}"/>
    <cellStyle name="Normal 4 87 8_Income Statement " xfId="893" xr:uid="{00000000-0005-0000-0000-000083030000}"/>
    <cellStyle name="Normal 4 87 9 2_Income Statement " xfId="894" xr:uid="{00000000-0005-0000-0000-000084030000}"/>
    <cellStyle name="Normal 4 87 9 3_Income Statement " xfId="895" xr:uid="{00000000-0005-0000-0000-000085030000}"/>
    <cellStyle name="Normal 4 87 9_Income Statement " xfId="896" xr:uid="{00000000-0005-0000-0000-000086030000}"/>
    <cellStyle name="Normal 4 88 2_Income Statement " xfId="897" xr:uid="{00000000-0005-0000-0000-000087030000}"/>
    <cellStyle name="Normal 4 88 3_Income Statement " xfId="898" xr:uid="{00000000-0005-0000-0000-000088030000}"/>
    <cellStyle name="Normal 4 88_Income Statement " xfId="899" xr:uid="{00000000-0005-0000-0000-000089030000}"/>
    <cellStyle name="Normal 4 89 2_Income Statement " xfId="900" xr:uid="{00000000-0005-0000-0000-00008A030000}"/>
    <cellStyle name="Normal 4 89 3_Income Statement " xfId="901" xr:uid="{00000000-0005-0000-0000-00008B030000}"/>
    <cellStyle name="Normal 4 89_Income Statement " xfId="902" xr:uid="{00000000-0005-0000-0000-00008C030000}"/>
    <cellStyle name="Normal 4 9 2_Income Statement " xfId="903" xr:uid="{00000000-0005-0000-0000-00008D030000}"/>
    <cellStyle name="Normal 4 9_Income Statement " xfId="904" xr:uid="{00000000-0005-0000-0000-00008E030000}"/>
    <cellStyle name="Normal 4 90 2_Income Statement " xfId="905" xr:uid="{00000000-0005-0000-0000-00008F030000}"/>
    <cellStyle name="Normal 4 90 3_Income Statement " xfId="906" xr:uid="{00000000-0005-0000-0000-000090030000}"/>
    <cellStyle name="Normal 4 90_Income Statement " xfId="907" xr:uid="{00000000-0005-0000-0000-000091030000}"/>
    <cellStyle name="Normal 4 91 2_Income Statement " xfId="908" xr:uid="{00000000-0005-0000-0000-000092030000}"/>
    <cellStyle name="Normal 4 91 3_Income Statement " xfId="909" xr:uid="{00000000-0005-0000-0000-000093030000}"/>
    <cellStyle name="Normal 4 91_Income Statement " xfId="910" xr:uid="{00000000-0005-0000-0000-000094030000}"/>
    <cellStyle name="Normal 4 92 2_Income Statement " xfId="911" xr:uid="{00000000-0005-0000-0000-000095030000}"/>
    <cellStyle name="Normal 4 92 3_Income Statement " xfId="912" xr:uid="{00000000-0005-0000-0000-000096030000}"/>
    <cellStyle name="Normal 4 92_Income Statement " xfId="913" xr:uid="{00000000-0005-0000-0000-000097030000}"/>
    <cellStyle name="Normal 4 93 2_Income Statement " xfId="914" xr:uid="{00000000-0005-0000-0000-000098030000}"/>
    <cellStyle name="Normal 4 93 3_Income Statement " xfId="915" xr:uid="{00000000-0005-0000-0000-000099030000}"/>
    <cellStyle name="Normal 4 93_Income Statement " xfId="916" xr:uid="{00000000-0005-0000-0000-00009A030000}"/>
    <cellStyle name="Normal 4 94 2_Income Statement " xfId="917" xr:uid="{00000000-0005-0000-0000-00009B030000}"/>
    <cellStyle name="Normal 4 94 3_Income Statement " xfId="918" xr:uid="{00000000-0005-0000-0000-00009C030000}"/>
    <cellStyle name="Normal 4 94_Income Statement " xfId="919" xr:uid="{00000000-0005-0000-0000-00009D030000}"/>
    <cellStyle name="Normal 4 95 2_Income Statement " xfId="920" xr:uid="{00000000-0005-0000-0000-00009E030000}"/>
    <cellStyle name="Normal 4 95 3_Income Statement " xfId="921" xr:uid="{00000000-0005-0000-0000-00009F030000}"/>
    <cellStyle name="Normal 4 95_Income Statement " xfId="922" xr:uid="{00000000-0005-0000-0000-0000A0030000}"/>
    <cellStyle name="Normal 4 96 2_Income Statement " xfId="923" xr:uid="{00000000-0005-0000-0000-0000A1030000}"/>
    <cellStyle name="Normal 4 96 3_Income Statement " xfId="924" xr:uid="{00000000-0005-0000-0000-0000A2030000}"/>
    <cellStyle name="Normal 4 96_Income Statement " xfId="925" xr:uid="{00000000-0005-0000-0000-0000A3030000}"/>
    <cellStyle name="Normal 4 97 2_Income Statement " xfId="926" xr:uid="{00000000-0005-0000-0000-0000A4030000}"/>
    <cellStyle name="Normal 4 97 3_Income Statement " xfId="927" xr:uid="{00000000-0005-0000-0000-0000A5030000}"/>
    <cellStyle name="Normal 4 97_Income Statement " xfId="928" xr:uid="{00000000-0005-0000-0000-0000A6030000}"/>
    <cellStyle name="Normal 4 98 2_Income Statement " xfId="929" xr:uid="{00000000-0005-0000-0000-0000A7030000}"/>
    <cellStyle name="Normal 4 98 3_Income Statement " xfId="930" xr:uid="{00000000-0005-0000-0000-0000A8030000}"/>
    <cellStyle name="Normal 4 98_Income Statement " xfId="931" xr:uid="{00000000-0005-0000-0000-0000A9030000}"/>
    <cellStyle name="Normal 4 99 2_Income Statement " xfId="932" xr:uid="{00000000-0005-0000-0000-0000AA030000}"/>
    <cellStyle name="Normal 4 99 3_Income Statement " xfId="933" xr:uid="{00000000-0005-0000-0000-0000AB030000}"/>
    <cellStyle name="Normal 4 99_Income Statement " xfId="934" xr:uid="{00000000-0005-0000-0000-0000AC030000}"/>
    <cellStyle name="Normal 48_Income Statement " xfId="1964" xr:uid="{5D6BED03-1615-4EA7-AC27-07066AC8A6E9}"/>
    <cellStyle name="Normal 49_Income Statement " xfId="1965" xr:uid="{02B463AE-39E4-4EC6-AB91-93C889B47E82}"/>
    <cellStyle name="Normal 5" xfId="1900" xr:uid="{EF4D676D-2DB8-4D52-AA96-28A6F45E183B}"/>
    <cellStyle name="Normal 5 10 2_Income Statement " xfId="935" xr:uid="{00000000-0005-0000-0000-0000AD030000}"/>
    <cellStyle name="Normal 5 10 3_Income Statement " xfId="936" xr:uid="{00000000-0005-0000-0000-0000AE030000}"/>
    <cellStyle name="Normal 5 10_Income Statement " xfId="1966" xr:uid="{4B32F49E-4846-4312-ABE2-01BE4BA2B23B}"/>
    <cellStyle name="Normal 5 11 2_Income Statement " xfId="937" xr:uid="{00000000-0005-0000-0000-0000AF030000}"/>
    <cellStyle name="Normal 5 11 3_Income Statement " xfId="938" xr:uid="{00000000-0005-0000-0000-0000B0030000}"/>
    <cellStyle name="Normal 5 11_Income Statement " xfId="939" xr:uid="{00000000-0005-0000-0000-0000B1030000}"/>
    <cellStyle name="Normal 5 12 2_Income Statement " xfId="940" xr:uid="{00000000-0005-0000-0000-0000B2030000}"/>
    <cellStyle name="Normal 5 12 3_Income Statement " xfId="941" xr:uid="{00000000-0005-0000-0000-0000B3030000}"/>
    <cellStyle name="Normal 5 12_Income Statement " xfId="1967" xr:uid="{3B31334C-7665-41E0-8B06-FEDEEBD4644B}"/>
    <cellStyle name="Normal 5 13 2_Income Statement " xfId="942" xr:uid="{00000000-0005-0000-0000-0000B4030000}"/>
    <cellStyle name="Normal 5 13 3_Income Statement " xfId="943" xr:uid="{00000000-0005-0000-0000-0000B5030000}"/>
    <cellStyle name="Normal 5 13_Income Statement " xfId="944" xr:uid="{00000000-0005-0000-0000-0000B6030000}"/>
    <cellStyle name="Normal 5 14 2_Income Statement " xfId="945" xr:uid="{00000000-0005-0000-0000-0000B7030000}"/>
    <cellStyle name="Normal 5 14 3_Income Statement " xfId="946" xr:uid="{00000000-0005-0000-0000-0000B8030000}"/>
    <cellStyle name="Normal 5 14_Income Statement " xfId="947" xr:uid="{00000000-0005-0000-0000-0000B9030000}"/>
    <cellStyle name="Normal 5 15 2_Income Statement " xfId="948" xr:uid="{00000000-0005-0000-0000-0000BA030000}"/>
    <cellStyle name="Normal 5 15 3_Income Statement " xfId="949" xr:uid="{00000000-0005-0000-0000-0000BB030000}"/>
    <cellStyle name="Normal 5 15_Income Statement " xfId="950" xr:uid="{00000000-0005-0000-0000-0000BC030000}"/>
    <cellStyle name="Normal 5 16 2_Income Statement " xfId="951" xr:uid="{00000000-0005-0000-0000-0000BD030000}"/>
    <cellStyle name="Normal 5 16 3_Income Statement " xfId="952" xr:uid="{00000000-0005-0000-0000-0000BE030000}"/>
    <cellStyle name="Normal 5 16_Income Statement " xfId="953" xr:uid="{00000000-0005-0000-0000-0000BF030000}"/>
    <cellStyle name="Normal 5 17 2_Income Statement " xfId="954" xr:uid="{00000000-0005-0000-0000-0000C0030000}"/>
    <cellStyle name="Normal 5 17 3_Income Statement " xfId="955" xr:uid="{00000000-0005-0000-0000-0000C1030000}"/>
    <cellStyle name="Normal 5 17_Income Statement " xfId="956" xr:uid="{00000000-0005-0000-0000-0000C2030000}"/>
    <cellStyle name="Normal 5 18 2_Income Statement " xfId="957" xr:uid="{00000000-0005-0000-0000-0000C3030000}"/>
    <cellStyle name="Normal 5 18 3_Income Statement " xfId="958" xr:uid="{00000000-0005-0000-0000-0000C4030000}"/>
    <cellStyle name="Normal 5 18_Income Statement " xfId="959" xr:uid="{00000000-0005-0000-0000-0000C5030000}"/>
    <cellStyle name="Normal 5 19 2_Income Statement " xfId="960" xr:uid="{00000000-0005-0000-0000-0000C6030000}"/>
    <cellStyle name="Normal 5 19 3_Income Statement " xfId="961" xr:uid="{00000000-0005-0000-0000-0000C7030000}"/>
    <cellStyle name="Normal 5 19_Income Statement " xfId="962" xr:uid="{00000000-0005-0000-0000-0000C8030000}"/>
    <cellStyle name="Normal 5 2 10 2_Income Statement " xfId="963" xr:uid="{00000000-0005-0000-0000-0000C9030000}"/>
    <cellStyle name="Normal 5 2 10 3_Income Statement " xfId="964" xr:uid="{00000000-0005-0000-0000-0000CA030000}"/>
    <cellStyle name="Normal 5 2 10_Income Statement " xfId="965" xr:uid="{00000000-0005-0000-0000-0000CB030000}"/>
    <cellStyle name="Normal 5 2 11 2_Income Statement " xfId="966" xr:uid="{00000000-0005-0000-0000-0000CC030000}"/>
    <cellStyle name="Normal 5 2 11 3_Income Statement " xfId="967" xr:uid="{00000000-0005-0000-0000-0000CD030000}"/>
    <cellStyle name="Normal 5 2 11_Income Statement " xfId="968" xr:uid="{00000000-0005-0000-0000-0000CE030000}"/>
    <cellStyle name="Normal 5 2 12 2_Income Statement " xfId="969" xr:uid="{00000000-0005-0000-0000-0000CF030000}"/>
    <cellStyle name="Normal 5 2 12 3_Income Statement " xfId="970" xr:uid="{00000000-0005-0000-0000-0000D0030000}"/>
    <cellStyle name="Normal 5 2 12_Income Statement " xfId="971" xr:uid="{00000000-0005-0000-0000-0000D1030000}"/>
    <cellStyle name="Normal 5 2 13 2_Income Statement " xfId="972" xr:uid="{00000000-0005-0000-0000-0000D2030000}"/>
    <cellStyle name="Normal 5 2 13 3_Income Statement " xfId="973" xr:uid="{00000000-0005-0000-0000-0000D3030000}"/>
    <cellStyle name="Normal 5 2 13_Income Statement " xfId="974" xr:uid="{00000000-0005-0000-0000-0000D4030000}"/>
    <cellStyle name="Normal 5 2 14 2_Income Statement " xfId="975" xr:uid="{00000000-0005-0000-0000-0000D5030000}"/>
    <cellStyle name="Normal 5 2 14 3_Income Statement " xfId="976" xr:uid="{00000000-0005-0000-0000-0000D6030000}"/>
    <cellStyle name="Normal 5 2 14_Income Statement " xfId="977" xr:uid="{00000000-0005-0000-0000-0000D7030000}"/>
    <cellStyle name="Normal 5 2 15 2_Income Statement " xfId="978" xr:uid="{00000000-0005-0000-0000-0000D8030000}"/>
    <cellStyle name="Normal 5 2 15 3_Income Statement " xfId="979" xr:uid="{00000000-0005-0000-0000-0000D9030000}"/>
    <cellStyle name="Normal 5 2 15_Income Statement " xfId="980" xr:uid="{00000000-0005-0000-0000-0000DA030000}"/>
    <cellStyle name="Normal 5 2 16 2_Income Statement " xfId="981" xr:uid="{00000000-0005-0000-0000-0000DB030000}"/>
    <cellStyle name="Normal 5 2 16 3_Income Statement " xfId="982" xr:uid="{00000000-0005-0000-0000-0000DC030000}"/>
    <cellStyle name="Normal 5 2 16_Income Statement " xfId="983" xr:uid="{00000000-0005-0000-0000-0000DD030000}"/>
    <cellStyle name="Normal 5 2 17 2_Income Statement " xfId="984" xr:uid="{00000000-0005-0000-0000-0000DE030000}"/>
    <cellStyle name="Normal 5 2 17 3_Income Statement " xfId="985" xr:uid="{00000000-0005-0000-0000-0000DF030000}"/>
    <cellStyle name="Normal 5 2 17_Income Statement " xfId="986" xr:uid="{00000000-0005-0000-0000-0000E0030000}"/>
    <cellStyle name="Normal 5 2 18 2_Income Statement " xfId="987" xr:uid="{00000000-0005-0000-0000-0000E1030000}"/>
    <cellStyle name="Normal 5 2 18 3_Income Statement " xfId="988" xr:uid="{00000000-0005-0000-0000-0000E2030000}"/>
    <cellStyle name="Normal 5 2 18_Income Statement " xfId="989" xr:uid="{00000000-0005-0000-0000-0000E3030000}"/>
    <cellStyle name="Normal 5 2 19 2_Income Statement " xfId="990" xr:uid="{00000000-0005-0000-0000-0000E4030000}"/>
    <cellStyle name="Normal 5 2 19 3_Income Statement " xfId="991" xr:uid="{00000000-0005-0000-0000-0000E5030000}"/>
    <cellStyle name="Normal 5 2 19_Income Statement " xfId="992" xr:uid="{00000000-0005-0000-0000-0000E6030000}"/>
    <cellStyle name="Normal 5 2 2 2_Income Statement " xfId="1968" xr:uid="{465BE38E-C5B9-4358-96B6-9A05A0768005}"/>
    <cellStyle name="Normal 5 2 2 3_Income Statement " xfId="1969" xr:uid="{DDEB9FE7-9413-4EBD-B484-013B6133BFDF}"/>
    <cellStyle name="Normal 5 2 2_Income Statement " xfId="993" xr:uid="{00000000-0005-0000-0000-0000E7030000}"/>
    <cellStyle name="Normal 5 2 20 2_Income Statement " xfId="994" xr:uid="{00000000-0005-0000-0000-0000E8030000}"/>
    <cellStyle name="Normal 5 2 20 3_Income Statement " xfId="995" xr:uid="{00000000-0005-0000-0000-0000E9030000}"/>
    <cellStyle name="Normal 5 2 20_Income Statement " xfId="996" xr:uid="{00000000-0005-0000-0000-0000EA030000}"/>
    <cellStyle name="Normal 5 2 21_Income Statement " xfId="997" xr:uid="{00000000-0005-0000-0000-0000EB030000}"/>
    <cellStyle name="Normal 5 2 3 2_Income Statement " xfId="1970" xr:uid="{B697364A-D708-4960-8150-2917209B59C6}"/>
    <cellStyle name="Normal 5 2 3 3_Income Statement " xfId="1971" xr:uid="{BBFDEAB7-8A1D-4F56-8D08-D9F845B38618}"/>
    <cellStyle name="Normal 5 2 3_Income Statement " xfId="1972" xr:uid="{4EA61B37-8A7B-4E70-91C3-71D595DF3208}"/>
    <cellStyle name="Normal 5 2 4 2_Income Statement " xfId="1973" xr:uid="{3040B57A-00CF-4E2B-98CE-028A85EACE13}"/>
    <cellStyle name="Normal 5 2 4 3_Income Statement " xfId="1974" xr:uid="{0732A809-36AF-450A-AB0A-0343986088E3}"/>
    <cellStyle name="Normal 5 2 4_Income Statement " xfId="1975" xr:uid="{9A45F90A-5782-4D27-B865-9C99F94251DE}"/>
    <cellStyle name="Normal 5 2 5 2_Income Statement " xfId="998" xr:uid="{00000000-0005-0000-0000-0000EC030000}"/>
    <cellStyle name="Normal 5 2 5 3_Income Statement " xfId="999" xr:uid="{00000000-0005-0000-0000-0000ED030000}"/>
    <cellStyle name="Normal 5 2 5_Income Statement " xfId="1976" xr:uid="{0A2BC741-2774-48EA-A72D-10E4BE414AFA}"/>
    <cellStyle name="Normal 5 2 6 2_Income Statement " xfId="1000" xr:uid="{00000000-0005-0000-0000-0000EE030000}"/>
    <cellStyle name="Normal 5 2 6 3_Income Statement " xfId="1001" xr:uid="{00000000-0005-0000-0000-0000EF030000}"/>
    <cellStyle name="Normal 5 2 6_Income Statement " xfId="1977" xr:uid="{F4B799C4-621F-40FB-8785-BD6C6EE9D25D}"/>
    <cellStyle name="Normal 5 2 7 2_Income Statement " xfId="1002" xr:uid="{00000000-0005-0000-0000-0000F0030000}"/>
    <cellStyle name="Normal 5 2 7 3_Income Statement " xfId="1003" xr:uid="{00000000-0005-0000-0000-0000F1030000}"/>
    <cellStyle name="Normal 5 2 7_Income Statement " xfId="1978" xr:uid="{D0BFBB25-C3FB-4C35-833C-59CBDAB2DDD8}"/>
    <cellStyle name="Normal 5 2 8 2_Income Statement " xfId="1004" xr:uid="{00000000-0005-0000-0000-0000F2030000}"/>
    <cellStyle name="Normal 5 2 8 3_Income Statement " xfId="1005" xr:uid="{00000000-0005-0000-0000-0000F3030000}"/>
    <cellStyle name="Normal 5 2 8_Income Statement " xfId="1979" xr:uid="{117AAC06-CA08-4858-B7A4-56EC0A4304A6}"/>
    <cellStyle name="Normal 5 2 9 2_Income Statement " xfId="1006" xr:uid="{00000000-0005-0000-0000-0000F4030000}"/>
    <cellStyle name="Normal 5 2 9 3_Income Statement " xfId="1007" xr:uid="{00000000-0005-0000-0000-0000F5030000}"/>
    <cellStyle name="Normal 5 2 9_Income Statement " xfId="1980" xr:uid="{5DE9C433-9E04-40B1-AB48-7356CCA0AA21}"/>
    <cellStyle name="Normal 5 20 2_Income Statement " xfId="1008" xr:uid="{00000000-0005-0000-0000-0000F6030000}"/>
    <cellStyle name="Normal 5 20 3_Income Statement " xfId="1009" xr:uid="{00000000-0005-0000-0000-0000F7030000}"/>
    <cellStyle name="Normal 5 20_Income Statement " xfId="1010" xr:uid="{00000000-0005-0000-0000-0000F8030000}"/>
    <cellStyle name="Normal 5 21 2_Income Statement " xfId="1011" xr:uid="{00000000-0005-0000-0000-0000F9030000}"/>
    <cellStyle name="Normal 5 21 3_Income Statement " xfId="1012" xr:uid="{00000000-0005-0000-0000-0000FA030000}"/>
    <cellStyle name="Normal 5 21_Income Statement " xfId="1013" xr:uid="{00000000-0005-0000-0000-0000FB030000}"/>
    <cellStyle name="Normal 5 22 2_Income Statement " xfId="1014" xr:uid="{00000000-0005-0000-0000-0000FC030000}"/>
    <cellStyle name="Normal 5 22 3_Income Statement " xfId="1015" xr:uid="{00000000-0005-0000-0000-0000FD030000}"/>
    <cellStyle name="Normal 5 22_Income Statement " xfId="1016" xr:uid="{00000000-0005-0000-0000-0000FE030000}"/>
    <cellStyle name="Normal 5 23 2_Income Statement " xfId="1017" xr:uid="{00000000-0005-0000-0000-0000FF030000}"/>
    <cellStyle name="Normal 5 23 3_Income Statement " xfId="1018" xr:uid="{00000000-0005-0000-0000-000000040000}"/>
    <cellStyle name="Normal 5 23_Income Statement " xfId="1019" xr:uid="{00000000-0005-0000-0000-000001040000}"/>
    <cellStyle name="Normal 5 24 2_Income Statement " xfId="1020" xr:uid="{00000000-0005-0000-0000-000002040000}"/>
    <cellStyle name="Normal 5 24 3_Income Statement " xfId="1021" xr:uid="{00000000-0005-0000-0000-000003040000}"/>
    <cellStyle name="Normal 5 24_Income Statement " xfId="1022" xr:uid="{00000000-0005-0000-0000-000004040000}"/>
    <cellStyle name="Normal 5 25 2_Income Statement " xfId="1023" xr:uid="{00000000-0005-0000-0000-000005040000}"/>
    <cellStyle name="Normal 5 25 3_Income Statement " xfId="1024" xr:uid="{00000000-0005-0000-0000-000006040000}"/>
    <cellStyle name="Normal 5 25_Income Statement " xfId="1025" xr:uid="{00000000-0005-0000-0000-000007040000}"/>
    <cellStyle name="Normal 5 26 2_Income Statement " xfId="1026" xr:uid="{00000000-0005-0000-0000-000008040000}"/>
    <cellStyle name="Normal 5 26 3_Income Statement " xfId="1027" xr:uid="{00000000-0005-0000-0000-000009040000}"/>
    <cellStyle name="Normal 5 26_Income Statement " xfId="1028" xr:uid="{00000000-0005-0000-0000-00000A040000}"/>
    <cellStyle name="Normal 5 27 2_Income Statement " xfId="1029" xr:uid="{00000000-0005-0000-0000-00000B040000}"/>
    <cellStyle name="Normal 5 27 3_Income Statement " xfId="1030" xr:uid="{00000000-0005-0000-0000-00000C040000}"/>
    <cellStyle name="Normal 5 27_Income Statement " xfId="1031" xr:uid="{00000000-0005-0000-0000-00000D040000}"/>
    <cellStyle name="Normal 5 28 2_Income Statement " xfId="1032" xr:uid="{00000000-0005-0000-0000-00000E040000}"/>
    <cellStyle name="Normal 5 28 3_Income Statement " xfId="1033" xr:uid="{00000000-0005-0000-0000-00000F040000}"/>
    <cellStyle name="Normal 5 28_Income Statement " xfId="1034" xr:uid="{00000000-0005-0000-0000-000010040000}"/>
    <cellStyle name="Normal 5 29 2_Income Statement " xfId="1035" xr:uid="{00000000-0005-0000-0000-000011040000}"/>
    <cellStyle name="Normal 5 29 3_Income Statement " xfId="1036" xr:uid="{00000000-0005-0000-0000-000012040000}"/>
    <cellStyle name="Normal 5 29_Income Statement " xfId="1037" xr:uid="{00000000-0005-0000-0000-000013040000}"/>
    <cellStyle name="Normal 5 3 2_Income Statement " xfId="1981" xr:uid="{0D4064C9-5FA3-4978-AC97-BC0FC582CB38}"/>
    <cellStyle name="Normal 5 3_Income Statement " xfId="1982" xr:uid="{1CB9A439-1482-4A7F-AB71-AC8AFE6462B6}"/>
    <cellStyle name="Normal 5 30 2_Income Statement " xfId="1038" xr:uid="{00000000-0005-0000-0000-000014040000}"/>
    <cellStyle name="Normal 5 30 3_Income Statement " xfId="1039" xr:uid="{00000000-0005-0000-0000-000015040000}"/>
    <cellStyle name="Normal 5 30_Income Statement " xfId="1040" xr:uid="{00000000-0005-0000-0000-000016040000}"/>
    <cellStyle name="Normal 5 31 2_Income Statement " xfId="1041" xr:uid="{00000000-0005-0000-0000-000017040000}"/>
    <cellStyle name="Normal 5 31 3_Income Statement " xfId="1042" xr:uid="{00000000-0005-0000-0000-000018040000}"/>
    <cellStyle name="Normal 5 31_Income Statement " xfId="1043" xr:uid="{00000000-0005-0000-0000-000019040000}"/>
    <cellStyle name="Normal 5 32 2_Income Statement " xfId="1044" xr:uid="{00000000-0005-0000-0000-00001A040000}"/>
    <cellStyle name="Normal 5 32 3_Income Statement " xfId="1045" xr:uid="{00000000-0005-0000-0000-00001B040000}"/>
    <cellStyle name="Normal 5 32_Income Statement " xfId="1046" xr:uid="{00000000-0005-0000-0000-00001C040000}"/>
    <cellStyle name="Normal 5 33 2_Income Statement " xfId="1047" xr:uid="{00000000-0005-0000-0000-00001D040000}"/>
    <cellStyle name="Normal 5 33 3_Income Statement " xfId="1048" xr:uid="{00000000-0005-0000-0000-00001E040000}"/>
    <cellStyle name="Normal 5 33_Income Statement " xfId="1049" xr:uid="{00000000-0005-0000-0000-00001F040000}"/>
    <cellStyle name="Normal 5 34 2_Income Statement " xfId="1050" xr:uid="{00000000-0005-0000-0000-000020040000}"/>
    <cellStyle name="Normal 5 34 3_Income Statement " xfId="1051" xr:uid="{00000000-0005-0000-0000-000021040000}"/>
    <cellStyle name="Normal 5 34_Income Statement " xfId="1052" xr:uid="{00000000-0005-0000-0000-000022040000}"/>
    <cellStyle name="Normal 5 35 2_Income Statement " xfId="1053" xr:uid="{00000000-0005-0000-0000-000023040000}"/>
    <cellStyle name="Normal 5 35 3_Income Statement " xfId="1054" xr:uid="{00000000-0005-0000-0000-000024040000}"/>
    <cellStyle name="Normal 5 35_Income Statement " xfId="1055" xr:uid="{00000000-0005-0000-0000-000025040000}"/>
    <cellStyle name="Normal 5 36 2_Income Statement " xfId="1056" xr:uid="{00000000-0005-0000-0000-000026040000}"/>
    <cellStyle name="Normal 5 36 3_Income Statement " xfId="1057" xr:uid="{00000000-0005-0000-0000-000027040000}"/>
    <cellStyle name="Normal 5 36_Income Statement " xfId="1058" xr:uid="{00000000-0005-0000-0000-000028040000}"/>
    <cellStyle name="Normal 5 37 2_Income Statement " xfId="1059" xr:uid="{00000000-0005-0000-0000-000029040000}"/>
    <cellStyle name="Normal 5 37 3_Income Statement " xfId="1060" xr:uid="{00000000-0005-0000-0000-00002A040000}"/>
    <cellStyle name="Normal 5 37_Income Statement " xfId="1061" xr:uid="{00000000-0005-0000-0000-00002B040000}"/>
    <cellStyle name="Normal 5 38 2_Income Statement " xfId="1062" xr:uid="{00000000-0005-0000-0000-00002C040000}"/>
    <cellStyle name="Normal 5 38 3_Income Statement " xfId="1063" xr:uid="{00000000-0005-0000-0000-00002D040000}"/>
    <cellStyle name="Normal 5 38_Income Statement " xfId="1064" xr:uid="{00000000-0005-0000-0000-00002E040000}"/>
    <cellStyle name="Normal 5 39 2_Income Statement " xfId="1065" xr:uid="{00000000-0005-0000-0000-00002F040000}"/>
    <cellStyle name="Normal 5 39 3_Income Statement " xfId="1066" xr:uid="{00000000-0005-0000-0000-000030040000}"/>
    <cellStyle name="Normal 5 39_Income Statement " xfId="1067" xr:uid="{00000000-0005-0000-0000-000031040000}"/>
    <cellStyle name="Normal 5 4 2_Income Statement " xfId="1983" xr:uid="{78C9312F-6864-4BB1-8D94-3E6D1ED2F985}"/>
    <cellStyle name="Normal 5 4 3_Income Statement " xfId="1984" xr:uid="{186C1D69-2114-485D-BF03-57D96B569EBF}"/>
    <cellStyle name="Normal 5 4_Income Statement " xfId="1985" xr:uid="{4B6D4C95-DB3B-4A38-8ED7-CE44F05A1741}"/>
    <cellStyle name="Normal 5 40 2_Income Statement " xfId="1068" xr:uid="{00000000-0005-0000-0000-000032040000}"/>
    <cellStyle name="Normal 5 40 3_Income Statement " xfId="1069" xr:uid="{00000000-0005-0000-0000-000033040000}"/>
    <cellStyle name="Normal 5 40_Income Statement " xfId="1070" xr:uid="{00000000-0005-0000-0000-000034040000}"/>
    <cellStyle name="Normal 5 41 2_Income Statement " xfId="1071" xr:uid="{00000000-0005-0000-0000-000035040000}"/>
    <cellStyle name="Normal 5 41 3_Income Statement " xfId="1072" xr:uid="{00000000-0005-0000-0000-000036040000}"/>
    <cellStyle name="Normal 5 41_Income Statement " xfId="1073" xr:uid="{00000000-0005-0000-0000-000037040000}"/>
    <cellStyle name="Normal 5 42 2_Income Statement " xfId="1074" xr:uid="{00000000-0005-0000-0000-000038040000}"/>
    <cellStyle name="Normal 5 42 3_Income Statement " xfId="1075" xr:uid="{00000000-0005-0000-0000-000039040000}"/>
    <cellStyle name="Normal 5 42_Income Statement " xfId="1076" xr:uid="{00000000-0005-0000-0000-00003A040000}"/>
    <cellStyle name="Normal 5 43 2_Income Statement " xfId="1077" xr:uid="{00000000-0005-0000-0000-00003B040000}"/>
    <cellStyle name="Normal 5 43 3_Income Statement " xfId="1078" xr:uid="{00000000-0005-0000-0000-00003C040000}"/>
    <cellStyle name="Normal 5 43_Income Statement " xfId="1079" xr:uid="{00000000-0005-0000-0000-00003D040000}"/>
    <cellStyle name="Normal 5 44 2_Income Statement " xfId="1080" xr:uid="{00000000-0005-0000-0000-00003E040000}"/>
    <cellStyle name="Normal 5 44 3_Income Statement " xfId="1081" xr:uid="{00000000-0005-0000-0000-00003F040000}"/>
    <cellStyle name="Normal 5 44_Income Statement " xfId="1082" xr:uid="{00000000-0005-0000-0000-000040040000}"/>
    <cellStyle name="Normal 5 45 2_Income Statement " xfId="1083" xr:uid="{00000000-0005-0000-0000-000041040000}"/>
    <cellStyle name="Normal 5 45 3_Income Statement " xfId="1084" xr:uid="{00000000-0005-0000-0000-000042040000}"/>
    <cellStyle name="Normal 5 45_Income Statement " xfId="1085" xr:uid="{00000000-0005-0000-0000-000043040000}"/>
    <cellStyle name="Normal 5 46 2_Income Statement " xfId="1086" xr:uid="{00000000-0005-0000-0000-000044040000}"/>
    <cellStyle name="Normal 5 46 3_Income Statement " xfId="1087" xr:uid="{00000000-0005-0000-0000-000045040000}"/>
    <cellStyle name="Normal 5 46_Income Statement " xfId="1088" xr:uid="{00000000-0005-0000-0000-000046040000}"/>
    <cellStyle name="Normal 5 47 2_Income Statement " xfId="1089" xr:uid="{00000000-0005-0000-0000-000047040000}"/>
    <cellStyle name="Normal 5 47 3_Income Statement " xfId="1090" xr:uid="{00000000-0005-0000-0000-000048040000}"/>
    <cellStyle name="Normal 5 47_Income Statement " xfId="1091" xr:uid="{00000000-0005-0000-0000-000049040000}"/>
    <cellStyle name="Normal 5 48_Income Statement " xfId="1092" xr:uid="{00000000-0005-0000-0000-00004A040000}"/>
    <cellStyle name="Normal 5 49_Income Statement " xfId="1093" xr:uid="{00000000-0005-0000-0000-00004B040000}"/>
    <cellStyle name="Normal 5 5 2_Income Statement " xfId="1986" xr:uid="{941BF97A-2F17-4BD0-BEE0-12AAB7990186}"/>
    <cellStyle name="Normal 5 5 3_Income Statement " xfId="1987" xr:uid="{9171333E-1CBA-48BB-AD4A-332832F47D2C}"/>
    <cellStyle name="Normal 5 5_Income Statement " xfId="1988" xr:uid="{80AC76F4-D80C-46DB-A30A-FB812A22B3ED}"/>
    <cellStyle name="Normal 5 6 2_Income Statement " xfId="1094" xr:uid="{00000000-0005-0000-0000-00004C040000}"/>
    <cellStyle name="Normal 5 6 3_Income Statement " xfId="1095" xr:uid="{00000000-0005-0000-0000-00004D040000}"/>
    <cellStyle name="Normal 5 6_Income Statement " xfId="1989" xr:uid="{6EEAC2FC-0AC5-4068-8443-3251562CB183}"/>
    <cellStyle name="Normal 5 7 2_Income Statement " xfId="1096" xr:uid="{00000000-0005-0000-0000-00004E040000}"/>
    <cellStyle name="Normal 5 7 3_Income Statement " xfId="1097" xr:uid="{00000000-0005-0000-0000-00004F040000}"/>
    <cellStyle name="Normal 5 7_Income Statement " xfId="1990" xr:uid="{420E2FBB-A753-4A23-9E38-32D85C2C50B7}"/>
    <cellStyle name="Normal 5 8 2_Income Statement " xfId="1098" xr:uid="{00000000-0005-0000-0000-000050040000}"/>
    <cellStyle name="Normal 5 8 3_Income Statement " xfId="1099" xr:uid="{00000000-0005-0000-0000-000051040000}"/>
    <cellStyle name="Normal 5 8_Income Statement " xfId="1991" xr:uid="{015A3CD6-1720-4DDA-A13F-2EC0E2002551}"/>
    <cellStyle name="Normal 5 9 2_Income Statement " xfId="1100" xr:uid="{00000000-0005-0000-0000-000052040000}"/>
    <cellStyle name="Normal 5 9 3_Income Statement " xfId="1101" xr:uid="{00000000-0005-0000-0000-000053040000}"/>
    <cellStyle name="Normal 5 9_Income Statement " xfId="1992" xr:uid="{6E34BCAB-DDF7-4756-A39C-8040C1B72017}"/>
    <cellStyle name="Normal 50_Income Statement " xfId="1993" xr:uid="{6499FCC2-03E9-4471-8EF3-308AB123F871}"/>
    <cellStyle name="Normal 51_Income Statement " xfId="1994" xr:uid="{C3048E2E-7A36-4BAE-BC86-A66DA4B499C8}"/>
    <cellStyle name="Normal 52_Income Statement " xfId="1995" xr:uid="{4C815190-53A1-46E1-983D-6000CF3CD6FC}"/>
    <cellStyle name="Normal 53_Income Statement " xfId="1996" xr:uid="{09E781BD-3208-4EDB-89CA-F6A22902B57B}"/>
    <cellStyle name="Normal 54_Income Statement " xfId="1997" xr:uid="{88010109-259E-42AF-9124-15F65A9B2961}"/>
    <cellStyle name="Normal 55_Income Statement " xfId="1998" xr:uid="{DBA398D5-ECA4-4741-901D-0AD311DE6A40}"/>
    <cellStyle name="Normal 56_Income Statement " xfId="1999" xr:uid="{E29A5224-74A5-4B52-8F19-BFBD77C25163}"/>
    <cellStyle name="Normal 57_Income Statement " xfId="1102" xr:uid="{00000000-0005-0000-0000-000054040000}"/>
    <cellStyle name="Normal 58_Income Statement " xfId="2000" xr:uid="{0F1AA9E9-7D82-4157-910F-C6FB5D8C3E55}"/>
    <cellStyle name="Normal 59_Income Statement " xfId="2001" xr:uid="{A0A5CFCA-8A27-498B-9444-9F8051D1C96B}"/>
    <cellStyle name="Normal 6" xfId="2063" xr:uid="{85D109B6-9A29-4081-9488-C445B786D51E}"/>
    <cellStyle name="Normal 6 10 2_Income Statement " xfId="1103" xr:uid="{00000000-0005-0000-0000-000055040000}"/>
    <cellStyle name="Normal 6 10 3_Income Statement " xfId="1104" xr:uid="{00000000-0005-0000-0000-000056040000}"/>
    <cellStyle name="Normal 6 10_Income Statement " xfId="1105" xr:uid="{00000000-0005-0000-0000-000057040000}"/>
    <cellStyle name="Normal 6 11 2_Income Statement " xfId="1106" xr:uid="{00000000-0005-0000-0000-000058040000}"/>
    <cellStyle name="Normal 6 11 3_Income Statement " xfId="1107" xr:uid="{00000000-0005-0000-0000-000059040000}"/>
    <cellStyle name="Normal 6 11_Income Statement " xfId="1108" xr:uid="{00000000-0005-0000-0000-00005A040000}"/>
    <cellStyle name="Normal 6 12 2_Income Statement " xfId="1109" xr:uid="{00000000-0005-0000-0000-00005B040000}"/>
    <cellStyle name="Normal 6 12 3_Income Statement " xfId="1110" xr:uid="{00000000-0005-0000-0000-00005C040000}"/>
    <cellStyle name="Normal 6 12_Income Statement " xfId="1111" xr:uid="{00000000-0005-0000-0000-00005D040000}"/>
    <cellStyle name="Normal 6 13_Income Statement " xfId="1112" xr:uid="{00000000-0005-0000-0000-00005E040000}"/>
    <cellStyle name="Normal 6 14_Income Statement " xfId="1113" xr:uid="{00000000-0005-0000-0000-00005F040000}"/>
    <cellStyle name="Normal 6 15_Income Statement " xfId="1114" xr:uid="{00000000-0005-0000-0000-000060040000}"/>
    <cellStyle name="Normal 6 16_Income Statement " xfId="1115" xr:uid="{00000000-0005-0000-0000-000061040000}"/>
    <cellStyle name="Normal 6 17_Income Statement " xfId="1116" xr:uid="{00000000-0005-0000-0000-000062040000}"/>
    <cellStyle name="Normal 6 18_Income Statement " xfId="1117" xr:uid="{00000000-0005-0000-0000-000063040000}"/>
    <cellStyle name="Normal 6 19_Income Statement " xfId="1118" xr:uid="{00000000-0005-0000-0000-000064040000}"/>
    <cellStyle name="Normal 6 2 10 2_Income Statement " xfId="1119" xr:uid="{00000000-0005-0000-0000-000065040000}"/>
    <cellStyle name="Normal 6 2 10 3_Income Statement " xfId="1120" xr:uid="{00000000-0005-0000-0000-000066040000}"/>
    <cellStyle name="Normal 6 2 10_Income Statement " xfId="1121" xr:uid="{00000000-0005-0000-0000-000067040000}"/>
    <cellStyle name="Normal 6 2 11 2_Income Statement " xfId="1122" xr:uid="{00000000-0005-0000-0000-000068040000}"/>
    <cellStyle name="Normal 6 2 11 3_Income Statement " xfId="1123" xr:uid="{00000000-0005-0000-0000-000069040000}"/>
    <cellStyle name="Normal 6 2 11_Income Statement " xfId="1124" xr:uid="{00000000-0005-0000-0000-00006A040000}"/>
    <cellStyle name="Normal 6 2 12 2_Income Statement " xfId="1125" xr:uid="{00000000-0005-0000-0000-00006B040000}"/>
    <cellStyle name="Normal 6 2 12 3_Income Statement " xfId="1126" xr:uid="{00000000-0005-0000-0000-00006C040000}"/>
    <cellStyle name="Normal 6 2 12_Income Statement " xfId="1127" xr:uid="{00000000-0005-0000-0000-00006D040000}"/>
    <cellStyle name="Normal 6 2 13 2_Income Statement " xfId="1128" xr:uid="{00000000-0005-0000-0000-00006E040000}"/>
    <cellStyle name="Normal 6 2 13 3_Income Statement " xfId="1129" xr:uid="{00000000-0005-0000-0000-00006F040000}"/>
    <cellStyle name="Normal 6 2 13_Income Statement " xfId="1130" xr:uid="{00000000-0005-0000-0000-000070040000}"/>
    <cellStyle name="Normal 6 2 14 2_Income Statement " xfId="1131" xr:uid="{00000000-0005-0000-0000-000071040000}"/>
    <cellStyle name="Normal 6 2 14 3_Income Statement " xfId="1132" xr:uid="{00000000-0005-0000-0000-000072040000}"/>
    <cellStyle name="Normal 6 2 14_Income Statement " xfId="1133" xr:uid="{00000000-0005-0000-0000-000073040000}"/>
    <cellStyle name="Normal 6 2 15 2_Income Statement " xfId="1134" xr:uid="{00000000-0005-0000-0000-000074040000}"/>
    <cellStyle name="Normal 6 2 15 3_Income Statement " xfId="1135" xr:uid="{00000000-0005-0000-0000-000075040000}"/>
    <cellStyle name="Normal 6 2 15_Income Statement " xfId="1136" xr:uid="{00000000-0005-0000-0000-000076040000}"/>
    <cellStyle name="Normal 6 2 16 2_Income Statement " xfId="1137" xr:uid="{00000000-0005-0000-0000-000077040000}"/>
    <cellStyle name="Normal 6 2 16 3_Income Statement " xfId="1138" xr:uid="{00000000-0005-0000-0000-000078040000}"/>
    <cellStyle name="Normal 6 2 16_Income Statement " xfId="1139" xr:uid="{00000000-0005-0000-0000-000079040000}"/>
    <cellStyle name="Normal 6 2 17 2_Income Statement " xfId="1140" xr:uid="{00000000-0005-0000-0000-00007A040000}"/>
    <cellStyle name="Normal 6 2 17 3_Income Statement " xfId="1141" xr:uid="{00000000-0005-0000-0000-00007B040000}"/>
    <cellStyle name="Normal 6 2 17_Income Statement " xfId="1142" xr:uid="{00000000-0005-0000-0000-00007C040000}"/>
    <cellStyle name="Normal 6 2 18 2_Income Statement " xfId="1143" xr:uid="{00000000-0005-0000-0000-00007D040000}"/>
    <cellStyle name="Normal 6 2 18 3_Income Statement " xfId="1144" xr:uid="{00000000-0005-0000-0000-00007E040000}"/>
    <cellStyle name="Normal 6 2 18_Income Statement " xfId="1145" xr:uid="{00000000-0005-0000-0000-00007F040000}"/>
    <cellStyle name="Normal 6 2 19 2_Income Statement " xfId="1146" xr:uid="{00000000-0005-0000-0000-000080040000}"/>
    <cellStyle name="Normal 6 2 19 3_Income Statement " xfId="1147" xr:uid="{00000000-0005-0000-0000-000081040000}"/>
    <cellStyle name="Normal 6 2 19_Income Statement " xfId="1148" xr:uid="{00000000-0005-0000-0000-000082040000}"/>
    <cellStyle name="Normal 6 2 2 2_Income Statement " xfId="1149" xr:uid="{00000000-0005-0000-0000-000083040000}"/>
    <cellStyle name="Normal 6 2 2 3_Income Statement " xfId="1150" xr:uid="{00000000-0005-0000-0000-000084040000}"/>
    <cellStyle name="Normal 6 2 2_Income Statement " xfId="1151" xr:uid="{00000000-0005-0000-0000-000085040000}"/>
    <cellStyle name="Normal 6 2 3 2_Income Statement " xfId="1152" xr:uid="{00000000-0005-0000-0000-000086040000}"/>
    <cellStyle name="Normal 6 2 3 3_Income Statement " xfId="1153" xr:uid="{00000000-0005-0000-0000-000087040000}"/>
    <cellStyle name="Normal 6 2 3_Income Statement " xfId="1154" xr:uid="{00000000-0005-0000-0000-000088040000}"/>
    <cellStyle name="Normal 6 2 4 2_Income Statement " xfId="1155" xr:uid="{00000000-0005-0000-0000-000089040000}"/>
    <cellStyle name="Normal 6 2 4 3_Income Statement " xfId="1156" xr:uid="{00000000-0005-0000-0000-00008A040000}"/>
    <cellStyle name="Normal 6 2 4_Income Statement " xfId="1157" xr:uid="{00000000-0005-0000-0000-00008B040000}"/>
    <cellStyle name="Normal 6 2 5 2_Income Statement " xfId="1158" xr:uid="{00000000-0005-0000-0000-00008C040000}"/>
    <cellStyle name="Normal 6 2 5 3_Income Statement " xfId="1159" xr:uid="{00000000-0005-0000-0000-00008D040000}"/>
    <cellStyle name="Normal 6 2 5_Income Statement " xfId="1160" xr:uid="{00000000-0005-0000-0000-00008E040000}"/>
    <cellStyle name="Normal 6 2 6 2_Income Statement " xfId="1161" xr:uid="{00000000-0005-0000-0000-00008F040000}"/>
    <cellStyle name="Normal 6 2 6 3_Income Statement " xfId="1162" xr:uid="{00000000-0005-0000-0000-000090040000}"/>
    <cellStyle name="Normal 6 2 6_Income Statement " xfId="1163" xr:uid="{00000000-0005-0000-0000-000091040000}"/>
    <cellStyle name="Normal 6 2 7 2_Income Statement " xfId="1164" xr:uid="{00000000-0005-0000-0000-000092040000}"/>
    <cellStyle name="Normal 6 2 7 3_Income Statement " xfId="1165" xr:uid="{00000000-0005-0000-0000-000093040000}"/>
    <cellStyle name="Normal 6 2 7_Income Statement " xfId="1166" xr:uid="{00000000-0005-0000-0000-000094040000}"/>
    <cellStyle name="Normal 6 2 8 2_Income Statement " xfId="1167" xr:uid="{00000000-0005-0000-0000-000095040000}"/>
    <cellStyle name="Normal 6 2 8 3_Income Statement " xfId="1168" xr:uid="{00000000-0005-0000-0000-000096040000}"/>
    <cellStyle name="Normal 6 2 8_Income Statement " xfId="1169" xr:uid="{00000000-0005-0000-0000-000097040000}"/>
    <cellStyle name="Normal 6 2 9 2_Income Statement " xfId="1170" xr:uid="{00000000-0005-0000-0000-000098040000}"/>
    <cellStyle name="Normal 6 2 9 3_Income Statement " xfId="1171" xr:uid="{00000000-0005-0000-0000-000099040000}"/>
    <cellStyle name="Normal 6 2 9_Income Statement " xfId="1172" xr:uid="{00000000-0005-0000-0000-00009A040000}"/>
    <cellStyle name="Normal 6 20_Income Statement " xfId="1173" xr:uid="{00000000-0005-0000-0000-00009B040000}"/>
    <cellStyle name="Normal 6 21_Income Statement " xfId="1174" xr:uid="{00000000-0005-0000-0000-00009C040000}"/>
    <cellStyle name="Normal 6 22_Income Statement " xfId="1175" xr:uid="{00000000-0005-0000-0000-00009D040000}"/>
    <cellStyle name="Normal 6 23_Income Statement " xfId="1176" xr:uid="{00000000-0005-0000-0000-00009E040000}"/>
    <cellStyle name="Normal 6 24_Income Statement " xfId="1177" xr:uid="{00000000-0005-0000-0000-00009F040000}"/>
    <cellStyle name="Normal 6 25_Income Statement " xfId="1178" xr:uid="{00000000-0005-0000-0000-0000A0040000}"/>
    <cellStyle name="Normal 6 26_Income Statement " xfId="1179" xr:uid="{00000000-0005-0000-0000-0000A1040000}"/>
    <cellStyle name="Normal 6 27_Income Statement " xfId="1180" xr:uid="{00000000-0005-0000-0000-0000A2040000}"/>
    <cellStyle name="Normal 6 28_Income Statement " xfId="1181" xr:uid="{00000000-0005-0000-0000-0000A3040000}"/>
    <cellStyle name="Normal 6 29_Income Statement " xfId="1182" xr:uid="{00000000-0005-0000-0000-0000A4040000}"/>
    <cellStyle name="Normal 6 3 2_Income Statement " xfId="1183" xr:uid="{00000000-0005-0000-0000-0000A5040000}"/>
    <cellStyle name="Normal 6 3 3_Income Statement " xfId="1184" xr:uid="{00000000-0005-0000-0000-0000A6040000}"/>
    <cellStyle name="Normal 6 3_Income Statement " xfId="1185" xr:uid="{00000000-0005-0000-0000-0000A7040000}"/>
    <cellStyle name="Normal 6 30_Income Statement " xfId="1186" xr:uid="{00000000-0005-0000-0000-0000A8040000}"/>
    <cellStyle name="Normal 6 31_Income Statement " xfId="1187" xr:uid="{00000000-0005-0000-0000-0000A9040000}"/>
    <cellStyle name="Normal 6 32_Income Statement " xfId="1188" xr:uid="{00000000-0005-0000-0000-0000AA040000}"/>
    <cellStyle name="Normal 6 33_Income Statement " xfId="1189" xr:uid="{00000000-0005-0000-0000-0000AB040000}"/>
    <cellStyle name="Normal 6 34_Income Statement " xfId="1190" xr:uid="{00000000-0005-0000-0000-0000AC040000}"/>
    <cellStyle name="Normal 6 35_Income Statement " xfId="1191" xr:uid="{00000000-0005-0000-0000-0000AD040000}"/>
    <cellStyle name="Normal 6 36_Income Statement " xfId="1192" xr:uid="{00000000-0005-0000-0000-0000AE040000}"/>
    <cellStyle name="Normal 6 37_Income Statement " xfId="1193" xr:uid="{00000000-0005-0000-0000-0000AF040000}"/>
    <cellStyle name="Normal 6 38_Income Statement " xfId="1194" xr:uid="{00000000-0005-0000-0000-0000B0040000}"/>
    <cellStyle name="Normal 6 39_Income Statement " xfId="1195" xr:uid="{00000000-0005-0000-0000-0000B1040000}"/>
    <cellStyle name="Normal 6 4 2_Income Statement " xfId="2002" xr:uid="{E9DD9FF8-3BF1-4E6F-93DD-9105B5D7DD23}"/>
    <cellStyle name="Normal 6 4 3_Income Statement " xfId="2003" xr:uid="{21770593-A5B1-426B-B776-3C8AA478CB70}"/>
    <cellStyle name="Normal 6 4_Income Statement " xfId="2004" xr:uid="{95EB85FE-7837-4E9C-98F4-489E3AD7ADBD}"/>
    <cellStyle name="Normal 6 40_Income Statement " xfId="1196" xr:uid="{00000000-0005-0000-0000-0000B2040000}"/>
    <cellStyle name="Normal 6 41_Income Statement " xfId="1197" xr:uid="{00000000-0005-0000-0000-0000B3040000}"/>
    <cellStyle name="Normal 6 42_Income Statement " xfId="1198" xr:uid="{00000000-0005-0000-0000-0000B4040000}"/>
    <cellStyle name="Normal 6 43_Income Statement " xfId="1199" xr:uid="{00000000-0005-0000-0000-0000B5040000}"/>
    <cellStyle name="Normal 6 44_Income Statement " xfId="1200" xr:uid="{00000000-0005-0000-0000-0000B6040000}"/>
    <cellStyle name="Normal 6 45_Income Statement " xfId="1201" xr:uid="{00000000-0005-0000-0000-0000B7040000}"/>
    <cellStyle name="Normal 6 46_Income Statement " xfId="1202" xr:uid="{00000000-0005-0000-0000-0000B8040000}"/>
    <cellStyle name="Normal 6 47_Income Statement " xfId="1203" xr:uid="{00000000-0005-0000-0000-0000B9040000}"/>
    <cellStyle name="Normal 6 48_Income Statement " xfId="1204" xr:uid="{00000000-0005-0000-0000-0000BA040000}"/>
    <cellStyle name="Normal 6 49_Income Statement " xfId="1205" xr:uid="{00000000-0005-0000-0000-0000BB040000}"/>
    <cellStyle name="Normal 6 5 2_Income Statement " xfId="1206" xr:uid="{00000000-0005-0000-0000-0000BC040000}"/>
    <cellStyle name="Normal 6 5 3_Income Statement " xfId="1207" xr:uid="{00000000-0005-0000-0000-0000BD040000}"/>
    <cellStyle name="Normal 6 5_Income Statement " xfId="1208" xr:uid="{00000000-0005-0000-0000-0000BE040000}"/>
    <cellStyle name="Normal 6 50_Income Statement " xfId="1209" xr:uid="{00000000-0005-0000-0000-0000BF040000}"/>
    <cellStyle name="Normal 6 51_Income Statement " xfId="1210" xr:uid="{00000000-0005-0000-0000-0000C0040000}"/>
    <cellStyle name="Normal 6 52_Income Statement " xfId="1211" xr:uid="{00000000-0005-0000-0000-0000C1040000}"/>
    <cellStyle name="Normal 6 53_Income Statement " xfId="1212" xr:uid="{00000000-0005-0000-0000-0000C2040000}"/>
    <cellStyle name="Normal 6 54_Income Statement " xfId="1213" xr:uid="{00000000-0005-0000-0000-0000C3040000}"/>
    <cellStyle name="Normal 6 55_Income Statement " xfId="1214" xr:uid="{00000000-0005-0000-0000-0000C4040000}"/>
    <cellStyle name="Normal 6 56_Income Statement " xfId="1215" xr:uid="{00000000-0005-0000-0000-0000C5040000}"/>
    <cellStyle name="Normal 6 57_Income Statement " xfId="1216" xr:uid="{00000000-0005-0000-0000-0000C6040000}"/>
    <cellStyle name="Normal 6 58_Income Statement " xfId="1217" xr:uid="{00000000-0005-0000-0000-0000C7040000}"/>
    <cellStyle name="Normal 6 59_Income Statement " xfId="1218" xr:uid="{00000000-0005-0000-0000-0000C8040000}"/>
    <cellStyle name="Normal 6 6 2_Income Statement " xfId="1219" xr:uid="{00000000-0005-0000-0000-0000C9040000}"/>
    <cellStyle name="Normal 6 6 3_Income Statement " xfId="1220" xr:uid="{00000000-0005-0000-0000-0000CA040000}"/>
    <cellStyle name="Normal 6 6_Income Statement " xfId="1221" xr:uid="{00000000-0005-0000-0000-0000CB040000}"/>
    <cellStyle name="Normal 6 60_Income Statement " xfId="1222" xr:uid="{00000000-0005-0000-0000-0000CC040000}"/>
    <cellStyle name="Normal 6 61_Income Statement " xfId="1223" xr:uid="{00000000-0005-0000-0000-0000CD040000}"/>
    <cellStyle name="Normal 6 62_Income Statement " xfId="1224" xr:uid="{00000000-0005-0000-0000-0000CE040000}"/>
    <cellStyle name="Normal 6 63_Income Statement " xfId="1225" xr:uid="{00000000-0005-0000-0000-0000CF040000}"/>
    <cellStyle name="Normal 6 64_Income Statement " xfId="1226" xr:uid="{00000000-0005-0000-0000-0000D0040000}"/>
    <cellStyle name="Normal 6 65_Income Statement " xfId="1227" xr:uid="{00000000-0005-0000-0000-0000D1040000}"/>
    <cellStyle name="Normal 6 66_Income Statement " xfId="1228" xr:uid="{00000000-0005-0000-0000-0000D2040000}"/>
    <cellStyle name="Normal 6 67_Income Statement " xfId="1229" xr:uid="{00000000-0005-0000-0000-0000D3040000}"/>
    <cellStyle name="Normal 6 68_Income Statement " xfId="1230" xr:uid="{00000000-0005-0000-0000-0000D4040000}"/>
    <cellStyle name="Normal 6 69_Income Statement " xfId="1231" xr:uid="{00000000-0005-0000-0000-0000D5040000}"/>
    <cellStyle name="Normal 6 7 2_Income Statement " xfId="1232" xr:uid="{00000000-0005-0000-0000-0000D6040000}"/>
    <cellStyle name="Normal 6 7 3_Income Statement " xfId="1233" xr:uid="{00000000-0005-0000-0000-0000D7040000}"/>
    <cellStyle name="Normal 6 7_Income Statement " xfId="1234" xr:uid="{00000000-0005-0000-0000-0000D8040000}"/>
    <cellStyle name="Normal 6 70_Income Statement " xfId="1235" xr:uid="{00000000-0005-0000-0000-0000D9040000}"/>
    <cellStyle name="Normal 6 71_Income Statement " xfId="1236" xr:uid="{00000000-0005-0000-0000-0000DA040000}"/>
    <cellStyle name="Normal 6 72_Income Statement " xfId="1237" xr:uid="{00000000-0005-0000-0000-0000DB040000}"/>
    <cellStyle name="Normal 6 73_Income Statement " xfId="1238" xr:uid="{00000000-0005-0000-0000-0000DC040000}"/>
    <cellStyle name="Normal 6 74_Income Statement " xfId="1239" xr:uid="{00000000-0005-0000-0000-0000DD040000}"/>
    <cellStyle name="Normal 6 75_Income Statement " xfId="1240" xr:uid="{00000000-0005-0000-0000-0000DE040000}"/>
    <cellStyle name="Normal 6 76_Income Statement " xfId="1241" xr:uid="{00000000-0005-0000-0000-0000DF040000}"/>
    <cellStyle name="Normal 6 77_Income Statement " xfId="1242" xr:uid="{00000000-0005-0000-0000-0000E0040000}"/>
    <cellStyle name="Normal 6 78_Income Statement " xfId="1243" xr:uid="{00000000-0005-0000-0000-0000E1040000}"/>
    <cellStyle name="Normal 6 79_Income Statement " xfId="1244" xr:uid="{00000000-0005-0000-0000-0000E2040000}"/>
    <cellStyle name="Normal 6 8 2_Income Statement " xfId="1245" xr:uid="{00000000-0005-0000-0000-0000E3040000}"/>
    <cellStyle name="Normal 6 8 3_Income Statement " xfId="1246" xr:uid="{00000000-0005-0000-0000-0000E4040000}"/>
    <cellStyle name="Normal 6 8_Income Statement " xfId="1247" xr:uid="{00000000-0005-0000-0000-0000E5040000}"/>
    <cellStyle name="Normal 6 80_Income Statement " xfId="1248" xr:uid="{00000000-0005-0000-0000-0000E6040000}"/>
    <cellStyle name="Normal 6 81_Income Statement " xfId="1249" xr:uid="{00000000-0005-0000-0000-0000E7040000}"/>
    <cellStyle name="Normal 6 82_Income Statement " xfId="1250" xr:uid="{00000000-0005-0000-0000-0000E8040000}"/>
    <cellStyle name="Normal 6 83_Income Statement " xfId="1251" xr:uid="{00000000-0005-0000-0000-0000E9040000}"/>
    <cellStyle name="Normal 6 84_Income Statement " xfId="1252" xr:uid="{00000000-0005-0000-0000-0000EA040000}"/>
    <cellStyle name="Normal 6 85_Income Statement " xfId="1253" xr:uid="{00000000-0005-0000-0000-0000EB040000}"/>
    <cellStyle name="Normal 6 86_Income Statement " xfId="1254" xr:uid="{00000000-0005-0000-0000-0000EC040000}"/>
    <cellStyle name="Normal 6 87_Income Statement " xfId="1255" xr:uid="{00000000-0005-0000-0000-0000ED040000}"/>
    <cellStyle name="Normal 6 88_Income Statement " xfId="1256" xr:uid="{00000000-0005-0000-0000-0000EE040000}"/>
    <cellStyle name="Normal 6 89_Income Statement " xfId="1257" xr:uid="{00000000-0005-0000-0000-0000EF040000}"/>
    <cellStyle name="Normal 6 9 2_Income Statement " xfId="1258" xr:uid="{00000000-0005-0000-0000-0000F0040000}"/>
    <cellStyle name="Normal 6 9 3_Income Statement " xfId="1259" xr:uid="{00000000-0005-0000-0000-0000F1040000}"/>
    <cellStyle name="Normal 6 9_Income Statement " xfId="1260" xr:uid="{00000000-0005-0000-0000-0000F2040000}"/>
    <cellStyle name="Normal 6 90_Income Statement " xfId="1261" xr:uid="{00000000-0005-0000-0000-0000F3040000}"/>
    <cellStyle name="Normal 6 91_Income Statement " xfId="1262" xr:uid="{00000000-0005-0000-0000-0000F4040000}"/>
    <cellStyle name="Normal 6 92_Income Statement " xfId="1263" xr:uid="{00000000-0005-0000-0000-0000F5040000}"/>
    <cellStyle name="Normal 6 93_Income Statement " xfId="1264" xr:uid="{00000000-0005-0000-0000-0000F6040000}"/>
    <cellStyle name="Normal 6 94_Income Statement " xfId="1265" xr:uid="{00000000-0005-0000-0000-0000F7040000}"/>
    <cellStyle name="Normal 6 95_Income Statement " xfId="1266" xr:uid="{00000000-0005-0000-0000-0000F8040000}"/>
    <cellStyle name="Normal 6 96_Income Statement " xfId="1267" xr:uid="{00000000-0005-0000-0000-0000F9040000}"/>
    <cellStyle name="Normal 6 97_Income Statement " xfId="1268" xr:uid="{00000000-0005-0000-0000-0000FA040000}"/>
    <cellStyle name="Normal 60_Income Statement " xfId="2005" xr:uid="{815AFCB0-3227-4C62-A604-80B9F1E62F0D}"/>
    <cellStyle name="Normal 61_Income Statement " xfId="2006" xr:uid="{C7FB0DA3-B962-4F98-BCA0-B6E1CD4979CB}"/>
    <cellStyle name="Normal 62_Income Statement " xfId="2007" xr:uid="{6BD05890-78D5-46DB-AC35-5DABAE55A130}"/>
    <cellStyle name="Normal 63_Income Statement " xfId="2008" xr:uid="{4BEA106D-E970-4273-B0C3-58EA31CFA43A}"/>
    <cellStyle name="Normal 64_Income Statement " xfId="2009" xr:uid="{245BAEE9-2BEC-4CEE-ABF5-E3CB44838EE0}"/>
    <cellStyle name="Normal 65_Income Statement " xfId="2010" xr:uid="{B74AA1DC-7F6D-4996-9567-AD7C94F0922F}"/>
    <cellStyle name="Normal 66_Income Statement " xfId="1269" xr:uid="{00000000-0005-0000-0000-0000FB040000}"/>
    <cellStyle name="Normal 67_Income Statement " xfId="2011" xr:uid="{F21E3EAC-5438-4A64-8264-3FB0E1698B26}"/>
    <cellStyle name="Normal 68_Income Statement " xfId="2012" xr:uid="{C61967B8-E187-47C2-BB42-CA691A96E345}"/>
    <cellStyle name="Normal 69_Income Statement " xfId="2013" xr:uid="{180295B0-6DB1-4156-9501-C0496F4B26AB}"/>
    <cellStyle name="Normal 7" xfId="2065" xr:uid="{2B8C3CB2-FB62-4AA7-9A00-EFD5B66590D5}"/>
    <cellStyle name="Normal 7 17" xfId="2070" xr:uid="{88918EAD-6EB4-4C25-845A-2C5F92499FC1}"/>
    <cellStyle name="Normal 7 2_Income Statement " xfId="1270" xr:uid="{00000000-0005-0000-0000-0000FC040000}"/>
    <cellStyle name="Normal 7 3_Income Statement " xfId="2014" xr:uid="{6C8F94A3-15AB-48A9-BD98-B5C968AD219E}"/>
    <cellStyle name="Normal 7_Income Statement " xfId="2015" xr:uid="{1F8DE48B-31D6-4D2F-B129-6C6482F9EBFF}"/>
    <cellStyle name="Normal 70_Income Statement " xfId="2016" xr:uid="{0D996F79-57A0-4CBF-B5EA-5DF00C9FF3A4}"/>
    <cellStyle name="Normal 71_Income Statement " xfId="2017" xr:uid="{3A3F4F36-D658-4C3C-A626-571E50D641A9}"/>
    <cellStyle name="Normal 72_Income Statement " xfId="2018" xr:uid="{B2386BC6-7467-4180-BE21-E8EA5983FB5A}"/>
    <cellStyle name="Normal 73_Income Statement " xfId="2019" xr:uid="{B13A3452-57CE-4F37-A95F-359150750D81}"/>
    <cellStyle name="Normal 75_Income Statement " xfId="2020" xr:uid="{C5D51CC6-BDF7-422A-9654-55A6D8281297}"/>
    <cellStyle name="Normal 76_Income Statement " xfId="2021" xr:uid="{AA383727-826A-420E-9D1F-C73450B4ABE9}"/>
    <cellStyle name="Normal 77_Income Statement " xfId="1271" xr:uid="{00000000-0005-0000-0000-0000FD040000}"/>
    <cellStyle name="Normal 78_Income Statement " xfId="1272" xr:uid="{00000000-0005-0000-0000-0000FE040000}"/>
    <cellStyle name="Normal 79_Income Statement " xfId="1273" xr:uid="{00000000-0005-0000-0000-0000FF040000}"/>
    <cellStyle name="Normal 8 10 2_Income Statement " xfId="1274" xr:uid="{00000000-0005-0000-0000-000000050000}"/>
    <cellStyle name="Normal 8 10 3_Income Statement " xfId="1275" xr:uid="{00000000-0005-0000-0000-000001050000}"/>
    <cellStyle name="Normal 8 10_Income Statement " xfId="1276" xr:uid="{00000000-0005-0000-0000-000002050000}"/>
    <cellStyle name="Normal 8 11 2_Income Statement " xfId="1277" xr:uid="{00000000-0005-0000-0000-000003050000}"/>
    <cellStyle name="Normal 8 11 3_Income Statement " xfId="1278" xr:uid="{00000000-0005-0000-0000-000004050000}"/>
    <cellStyle name="Normal 8 11_Income Statement " xfId="1279" xr:uid="{00000000-0005-0000-0000-000005050000}"/>
    <cellStyle name="Normal 8 12 2_Income Statement " xfId="1280" xr:uid="{00000000-0005-0000-0000-000006050000}"/>
    <cellStyle name="Normal 8 12 3_Income Statement " xfId="1281" xr:uid="{00000000-0005-0000-0000-000007050000}"/>
    <cellStyle name="Normal 8 12_Income Statement " xfId="1282" xr:uid="{00000000-0005-0000-0000-000008050000}"/>
    <cellStyle name="Normal 8 13 2_Income Statement " xfId="1283" xr:uid="{00000000-0005-0000-0000-000009050000}"/>
    <cellStyle name="Normal 8 13 3_Income Statement " xfId="1284" xr:uid="{00000000-0005-0000-0000-00000A050000}"/>
    <cellStyle name="Normal 8 13_Income Statement " xfId="1285" xr:uid="{00000000-0005-0000-0000-00000B050000}"/>
    <cellStyle name="Normal 8 14_Income Statement " xfId="1286" xr:uid="{00000000-0005-0000-0000-00000C050000}"/>
    <cellStyle name="Normal 8 2 2_Income Statement " xfId="1287" xr:uid="{00000000-0005-0000-0000-00000D050000}"/>
    <cellStyle name="Normal 8 2_Income Statement " xfId="1288" xr:uid="{00000000-0005-0000-0000-00000E050000}"/>
    <cellStyle name="Normal 8 3 2_Income Statement " xfId="1289" xr:uid="{00000000-0005-0000-0000-00000F050000}"/>
    <cellStyle name="Normal 8 3 3_Income Statement " xfId="1290" xr:uid="{00000000-0005-0000-0000-000010050000}"/>
    <cellStyle name="Normal 8 3_Income Statement " xfId="1291" xr:uid="{00000000-0005-0000-0000-000011050000}"/>
    <cellStyle name="Normal 8 4 2_Income Statement " xfId="1292" xr:uid="{00000000-0005-0000-0000-000012050000}"/>
    <cellStyle name="Normal 8 4 3_Income Statement " xfId="1293" xr:uid="{00000000-0005-0000-0000-000013050000}"/>
    <cellStyle name="Normal 8 4_Income Statement " xfId="1294" xr:uid="{00000000-0005-0000-0000-000014050000}"/>
    <cellStyle name="Normal 8 5 2_Income Statement " xfId="1295" xr:uid="{00000000-0005-0000-0000-000015050000}"/>
    <cellStyle name="Normal 8 5 3_Income Statement " xfId="1296" xr:uid="{00000000-0005-0000-0000-000016050000}"/>
    <cellStyle name="Normal 8 5_Income Statement " xfId="1297" xr:uid="{00000000-0005-0000-0000-000017050000}"/>
    <cellStyle name="Normal 8 6 2_Income Statement " xfId="1298" xr:uid="{00000000-0005-0000-0000-000018050000}"/>
    <cellStyle name="Normal 8 6 3_Income Statement " xfId="1299" xr:uid="{00000000-0005-0000-0000-000019050000}"/>
    <cellStyle name="Normal 8 6_Income Statement " xfId="1300" xr:uid="{00000000-0005-0000-0000-00001A050000}"/>
    <cellStyle name="Normal 8 7 2_Income Statement " xfId="1301" xr:uid="{00000000-0005-0000-0000-00001B050000}"/>
    <cellStyle name="Normal 8 7 3_Income Statement " xfId="1302" xr:uid="{00000000-0005-0000-0000-00001C050000}"/>
    <cellStyle name="Normal 8 7_Income Statement " xfId="1303" xr:uid="{00000000-0005-0000-0000-00001D050000}"/>
    <cellStyle name="Normal 8 8 2_Income Statement " xfId="1304" xr:uid="{00000000-0005-0000-0000-00001E050000}"/>
    <cellStyle name="Normal 8 8 3_Income Statement " xfId="1305" xr:uid="{00000000-0005-0000-0000-00001F050000}"/>
    <cellStyle name="Normal 8 8_Income Statement " xfId="1306" xr:uid="{00000000-0005-0000-0000-000020050000}"/>
    <cellStyle name="Normal 8 9 2_Income Statement " xfId="1307" xr:uid="{00000000-0005-0000-0000-000021050000}"/>
    <cellStyle name="Normal 8 9 3_Income Statement " xfId="1308" xr:uid="{00000000-0005-0000-0000-000022050000}"/>
    <cellStyle name="Normal 8 9_Income Statement " xfId="1309" xr:uid="{00000000-0005-0000-0000-000023050000}"/>
    <cellStyle name="Normal 80_Income Statement " xfId="2022" xr:uid="{DADF015A-03B6-48BE-AE1A-7EADF85325C9}"/>
    <cellStyle name="Normal 81_Income Statement " xfId="2023" xr:uid="{43B2049E-5081-4D31-AC4E-96EBAAE2EB07}"/>
    <cellStyle name="Normal 82_Income Statement " xfId="1310" xr:uid="{00000000-0005-0000-0000-000024050000}"/>
    <cellStyle name="Normal 83_Income Statement " xfId="1311" xr:uid="{00000000-0005-0000-0000-000025050000}"/>
    <cellStyle name="Normal 84_Income Statement " xfId="1312" xr:uid="{00000000-0005-0000-0000-000026050000}"/>
    <cellStyle name="Normal 85_Income Statement " xfId="1313" xr:uid="{00000000-0005-0000-0000-000027050000}"/>
    <cellStyle name="Normal 86_Income Statement " xfId="1314" xr:uid="{00000000-0005-0000-0000-000028050000}"/>
    <cellStyle name="Normal 87_Income Statement " xfId="1315" xr:uid="{00000000-0005-0000-0000-000029050000}"/>
    <cellStyle name="Normal 88 2_Income Statement " xfId="1316" xr:uid="{00000000-0005-0000-0000-00002A050000}"/>
    <cellStyle name="Normal 88 3_Income Statement " xfId="1317" xr:uid="{00000000-0005-0000-0000-00002B050000}"/>
    <cellStyle name="Normal 88_Income Statement " xfId="1318" xr:uid="{00000000-0005-0000-0000-00002C050000}"/>
    <cellStyle name="Normal 89 2_Income Statement " xfId="1319" xr:uid="{00000000-0005-0000-0000-00002D050000}"/>
    <cellStyle name="Normal 89 3_Income Statement " xfId="1320" xr:uid="{00000000-0005-0000-0000-00002E050000}"/>
    <cellStyle name="Normal 89_Income Statement " xfId="1321" xr:uid="{00000000-0005-0000-0000-00002F050000}"/>
    <cellStyle name="Normal 9 10 2_Income Statement " xfId="1322" xr:uid="{00000000-0005-0000-0000-000030050000}"/>
    <cellStyle name="Normal 9 10 3_Income Statement " xfId="1323" xr:uid="{00000000-0005-0000-0000-000031050000}"/>
    <cellStyle name="Normal 9 10_Income Statement " xfId="1324" xr:uid="{00000000-0005-0000-0000-000032050000}"/>
    <cellStyle name="Normal 9 11 2_Income Statement " xfId="1325" xr:uid="{00000000-0005-0000-0000-000033050000}"/>
    <cellStyle name="Normal 9 11 3_Income Statement " xfId="1326" xr:uid="{00000000-0005-0000-0000-000034050000}"/>
    <cellStyle name="Normal 9 11_Income Statement " xfId="1327" xr:uid="{00000000-0005-0000-0000-000035050000}"/>
    <cellStyle name="Normal 9 12 2_Income Statement " xfId="1328" xr:uid="{00000000-0005-0000-0000-000036050000}"/>
    <cellStyle name="Normal 9 12 3_Income Statement " xfId="1329" xr:uid="{00000000-0005-0000-0000-000037050000}"/>
    <cellStyle name="Normal 9 12_Income Statement " xfId="1330" xr:uid="{00000000-0005-0000-0000-000038050000}"/>
    <cellStyle name="Normal 9 13 2_Income Statement " xfId="1331" xr:uid="{00000000-0005-0000-0000-000039050000}"/>
    <cellStyle name="Normal 9 13 3_Income Statement " xfId="1332" xr:uid="{00000000-0005-0000-0000-00003A050000}"/>
    <cellStyle name="Normal 9 13_Income Statement " xfId="1333" xr:uid="{00000000-0005-0000-0000-00003B050000}"/>
    <cellStyle name="Normal 9 14 2_Income Statement " xfId="1334" xr:uid="{00000000-0005-0000-0000-00003C050000}"/>
    <cellStyle name="Normal 9 14 3_Income Statement " xfId="1335" xr:uid="{00000000-0005-0000-0000-00003D050000}"/>
    <cellStyle name="Normal 9 14_Income Statement " xfId="1336" xr:uid="{00000000-0005-0000-0000-00003E050000}"/>
    <cellStyle name="Normal 9 15 2_Income Statement " xfId="1337" xr:uid="{00000000-0005-0000-0000-00003F050000}"/>
    <cellStyle name="Normal 9 15 3_Income Statement " xfId="1338" xr:uid="{00000000-0005-0000-0000-000040050000}"/>
    <cellStyle name="Normal 9 15_Income Statement " xfId="1339" xr:uid="{00000000-0005-0000-0000-000041050000}"/>
    <cellStyle name="Normal 9 16 2_Income Statement " xfId="1340" xr:uid="{00000000-0005-0000-0000-000042050000}"/>
    <cellStyle name="Normal 9 16 3_Income Statement " xfId="1341" xr:uid="{00000000-0005-0000-0000-000043050000}"/>
    <cellStyle name="Normal 9 16_Income Statement " xfId="1342" xr:uid="{00000000-0005-0000-0000-000044050000}"/>
    <cellStyle name="Normal 9 17 2_Income Statement " xfId="1343" xr:uid="{00000000-0005-0000-0000-000045050000}"/>
    <cellStyle name="Normal 9 17 3_Income Statement " xfId="1344" xr:uid="{00000000-0005-0000-0000-000046050000}"/>
    <cellStyle name="Normal 9 17_Income Statement " xfId="1345" xr:uid="{00000000-0005-0000-0000-000047050000}"/>
    <cellStyle name="Normal 9 18 2_Income Statement " xfId="1346" xr:uid="{00000000-0005-0000-0000-000048050000}"/>
    <cellStyle name="Normal 9 18 3_Income Statement " xfId="1347" xr:uid="{00000000-0005-0000-0000-000049050000}"/>
    <cellStyle name="Normal 9 18_Income Statement " xfId="1348" xr:uid="{00000000-0005-0000-0000-00004A050000}"/>
    <cellStyle name="Normal 9 19 2_Income Statement " xfId="1349" xr:uid="{00000000-0005-0000-0000-00004B050000}"/>
    <cellStyle name="Normal 9 19 3_Income Statement " xfId="1350" xr:uid="{00000000-0005-0000-0000-00004C050000}"/>
    <cellStyle name="Normal 9 19_Income Statement " xfId="1351" xr:uid="{00000000-0005-0000-0000-00004D050000}"/>
    <cellStyle name="Normal 9 2 2_Income Statement " xfId="1352" xr:uid="{00000000-0005-0000-0000-00004E050000}"/>
    <cellStyle name="Normal 9 2_Income Statement " xfId="1353" xr:uid="{00000000-0005-0000-0000-00004F050000}"/>
    <cellStyle name="Normal 9 20_Income Statement " xfId="1354" xr:uid="{00000000-0005-0000-0000-000050050000}"/>
    <cellStyle name="Normal 9 21_Income Statement " xfId="1355" xr:uid="{00000000-0005-0000-0000-000051050000}"/>
    <cellStyle name="Normal 9 3 2_Income Statement " xfId="1356" xr:uid="{00000000-0005-0000-0000-000052050000}"/>
    <cellStyle name="Normal 9 3 3_Income Statement " xfId="1357" xr:uid="{00000000-0005-0000-0000-000053050000}"/>
    <cellStyle name="Normal 9 3_Income Statement " xfId="2024" xr:uid="{F1EA4DD5-74C1-4C14-9968-E34985FD5F6B}"/>
    <cellStyle name="Normal 9 4 2_Income Statement " xfId="1358" xr:uid="{00000000-0005-0000-0000-000054050000}"/>
    <cellStyle name="Normal 9 4 3_Income Statement " xfId="1359" xr:uid="{00000000-0005-0000-0000-000055050000}"/>
    <cellStyle name="Normal 9 4_Income Statement " xfId="2025" xr:uid="{23227F4D-499C-4EEC-9D24-E19AA4DD145E}"/>
    <cellStyle name="Normal 9 5 2_Income Statement " xfId="1360" xr:uid="{00000000-0005-0000-0000-000056050000}"/>
    <cellStyle name="Normal 9 5 3_Income Statement " xfId="1361" xr:uid="{00000000-0005-0000-0000-000057050000}"/>
    <cellStyle name="Normal 9 5_Income Statement " xfId="2026" xr:uid="{872CD5D3-A14A-44F6-86AE-FD764BBCA25C}"/>
    <cellStyle name="Normal 9 6 2_Income Statement " xfId="1362" xr:uid="{00000000-0005-0000-0000-000058050000}"/>
    <cellStyle name="Normal 9 6 3_Income Statement " xfId="1363" xr:uid="{00000000-0005-0000-0000-000059050000}"/>
    <cellStyle name="Normal 9 6_Income Statement " xfId="2027" xr:uid="{9D7AF9E9-73AC-4CE1-972A-A8FC9A96C332}"/>
    <cellStyle name="Normal 9 7 2_Income Statement " xfId="1364" xr:uid="{00000000-0005-0000-0000-00005A050000}"/>
    <cellStyle name="Normal 9 7 3_Income Statement " xfId="1365" xr:uid="{00000000-0005-0000-0000-00005B050000}"/>
    <cellStyle name="Normal 9 7_Income Statement " xfId="1366" xr:uid="{00000000-0005-0000-0000-00005C050000}"/>
    <cellStyle name="Normal 9 8 2_Income Statement " xfId="1367" xr:uid="{00000000-0005-0000-0000-00005D050000}"/>
    <cellStyle name="Normal 9 8 3_Income Statement " xfId="1368" xr:uid="{00000000-0005-0000-0000-00005E050000}"/>
    <cellStyle name="Normal 9 8_Income Statement " xfId="1369" xr:uid="{00000000-0005-0000-0000-00005F050000}"/>
    <cellStyle name="Normal 9 9 2_Income Statement " xfId="1370" xr:uid="{00000000-0005-0000-0000-000060050000}"/>
    <cellStyle name="Normal 9 9 3_Income Statement " xfId="1371" xr:uid="{00000000-0005-0000-0000-000061050000}"/>
    <cellStyle name="Normal 9 9_Income Statement " xfId="1372" xr:uid="{00000000-0005-0000-0000-000062050000}"/>
    <cellStyle name="Normal 90 2_Income Statement " xfId="1373" xr:uid="{00000000-0005-0000-0000-000063050000}"/>
    <cellStyle name="Normal 90 3_Income Statement " xfId="1374" xr:uid="{00000000-0005-0000-0000-000064050000}"/>
    <cellStyle name="Normal 90_Income Statement " xfId="1375" xr:uid="{00000000-0005-0000-0000-000065050000}"/>
    <cellStyle name="Normal 91 2_Income Statement " xfId="1376" xr:uid="{00000000-0005-0000-0000-000066050000}"/>
    <cellStyle name="Normal 91 3_Income Statement " xfId="1377" xr:uid="{00000000-0005-0000-0000-000067050000}"/>
    <cellStyle name="Normal 91_Income Statement " xfId="1378" xr:uid="{00000000-0005-0000-0000-000068050000}"/>
    <cellStyle name="Normal 92 2_Income Statement " xfId="1379" xr:uid="{00000000-0005-0000-0000-000069050000}"/>
    <cellStyle name="Normal 92 3_Income Statement " xfId="1380" xr:uid="{00000000-0005-0000-0000-00006A050000}"/>
    <cellStyle name="Normal 92_Income Statement " xfId="1381" xr:uid="{00000000-0005-0000-0000-00006B050000}"/>
    <cellStyle name="Normal 93 2_Income Statement " xfId="1382" xr:uid="{00000000-0005-0000-0000-00006C050000}"/>
    <cellStyle name="Normal 93 3_Income Statement " xfId="1383" xr:uid="{00000000-0005-0000-0000-00006D050000}"/>
    <cellStyle name="Normal 93_Income Statement " xfId="1384" xr:uid="{00000000-0005-0000-0000-00006E050000}"/>
    <cellStyle name="Normal 94 2_Income Statement " xfId="1385" xr:uid="{00000000-0005-0000-0000-00006F050000}"/>
    <cellStyle name="Normal 94 3_Income Statement " xfId="1386" xr:uid="{00000000-0005-0000-0000-000070050000}"/>
    <cellStyle name="Normal 94_Income Statement " xfId="1387" xr:uid="{00000000-0005-0000-0000-000071050000}"/>
    <cellStyle name="Normal 95 2_Income Statement " xfId="1388" xr:uid="{00000000-0005-0000-0000-000072050000}"/>
    <cellStyle name="Normal 95 3_Income Statement " xfId="1389" xr:uid="{00000000-0005-0000-0000-000073050000}"/>
    <cellStyle name="Normal 95_Income Statement " xfId="1390" xr:uid="{00000000-0005-0000-0000-000074050000}"/>
    <cellStyle name="Normal 96 2_Income Statement " xfId="1391" xr:uid="{00000000-0005-0000-0000-000075050000}"/>
    <cellStyle name="Normal 96 3_Income Statement " xfId="1392" xr:uid="{00000000-0005-0000-0000-000076050000}"/>
    <cellStyle name="Normal 96_Income Statement " xfId="1393" xr:uid="{00000000-0005-0000-0000-000077050000}"/>
    <cellStyle name="Normal 97 2_Income Statement " xfId="1394" xr:uid="{00000000-0005-0000-0000-000078050000}"/>
    <cellStyle name="Normal 97 3_Income Statement " xfId="1395" xr:uid="{00000000-0005-0000-0000-000079050000}"/>
    <cellStyle name="Normal 97_Income Statement " xfId="1396" xr:uid="{00000000-0005-0000-0000-00007A050000}"/>
    <cellStyle name="Normal 98 2_Income Statement " xfId="1397" xr:uid="{00000000-0005-0000-0000-00007B050000}"/>
    <cellStyle name="Normal 98 3_Income Statement " xfId="1398" xr:uid="{00000000-0005-0000-0000-00007C050000}"/>
    <cellStyle name="Normal 98_Income Statement " xfId="1399" xr:uid="{00000000-0005-0000-0000-00007D050000}"/>
    <cellStyle name="Normal 99 2_Income Statement " xfId="1400" xr:uid="{00000000-0005-0000-0000-00007E050000}"/>
    <cellStyle name="Normal 99 3_Income Statement " xfId="1401" xr:uid="{00000000-0005-0000-0000-00007F050000}"/>
    <cellStyle name="Normal 99_Income Statement " xfId="1402" xr:uid="{00000000-0005-0000-0000-000080050000}"/>
    <cellStyle name="Normal_Book2" xfId="1890" xr:uid="{532169C4-6E2F-4D4E-8A24-6EBA51FC6457}"/>
    <cellStyle name="Note 10 2 2_Income Statement " xfId="1403" xr:uid="{00000000-0005-0000-0000-000081050000}"/>
    <cellStyle name="Note 10 2_Income Statement " xfId="1404" xr:uid="{00000000-0005-0000-0000-000082050000}"/>
    <cellStyle name="Note 10 3 2_Income Statement " xfId="1405" xr:uid="{00000000-0005-0000-0000-000083050000}"/>
    <cellStyle name="Note 10 3_Income Statement " xfId="1406" xr:uid="{00000000-0005-0000-0000-000084050000}"/>
    <cellStyle name="Note 10 4_Income Statement " xfId="1407" xr:uid="{00000000-0005-0000-0000-000085050000}"/>
    <cellStyle name="Note 10 5_Income Statement " xfId="1408" xr:uid="{00000000-0005-0000-0000-000086050000}"/>
    <cellStyle name="Note 10_Income Statement " xfId="1409" xr:uid="{00000000-0005-0000-0000-000087050000}"/>
    <cellStyle name="Note 11 2_Income Statement " xfId="1410" xr:uid="{00000000-0005-0000-0000-000088050000}"/>
    <cellStyle name="Note 11_Income Statement " xfId="1411" xr:uid="{00000000-0005-0000-0000-000089050000}"/>
    <cellStyle name="Note 2 2 2_Income Statement " xfId="2028" xr:uid="{5EB097B0-FBDE-4D88-8E3C-35D28023A2A7}"/>
    <cellStyle name="Note 2 2_Income Statement " xfId="2029" xr:uid="{CF176EFC-1C63-43E4-B373-CAC9A8915817}"/>
    <cellStyle name="Note 2 3 2_Income Statement " xfId="1412" xr:uid="{00000000-0005-0000-0000-00008A050000}"/>
    <cellStyle name="Note 2 3_Income Statement " xfId="2030" xr:uid="{38203124-00D0-4F0E-A594-9B93C7CAF72B}"/>
    <cellStyle name="Note 2 4 2_Income Statement " xfId="1413" xr:uid="{00000000-0005-0000-0000-00008B050000}"/>
    <cellStyle name="Note 2 4_Income Statement " xfId="1414" xr:uid="{00000000-0005-0000-0000-00008C050000}"/>
    <cellStyle name="Note 2 5 2_Income Statement " xfId="1415" xr:uid="{00000000-0005-0000-0000-00008D050000}"/>
    <cellStyle name="Note 2 5_Income Statement " xfId="1416" xr:uid="{00000000-0005-0000-0000-00008E050000}"/>
    <cellStyle name="Note 2 6_Income Statement " xfId="1417" xr:uid="{00000000-0005-0000-0000-00008F050000}"/>
    <cellStyle name="Note 2 7_Income Statement " xfId="1418" xr:uid="{00000000-0005-0000-0000-000090050000}"/>
    <cellStyle name="Note 3 2 2_Income Statement " xfId="2031" xr:uid="{15900ABA-84FE-4AF5-ABB8-C952E31D9F05}"/>
    <cellStyle name="Note 3 2_Income Statement " xfId="2032" xr:uid="{0C0FC785-BC8D-4D1D-A18B-49EC8B4917F6}"/>
    <cellStyle name="Note 3 3_Income Statement " xfId="2033" xr:uid="{ACED8586-CD14-4053-8FBC-49F3E92E1D9F}"/>
    <cellStyle name="Note 3 4_Income Statement " xfId="1419" xr:uid="{00000000-0005-0000-0000-000091050000}"/>
    <cellStyle name="Note 3_Income Statement " xfId="2034" xr:uid="{DE29BAD7-CDB7-4529-A654-D0D6A9FE8795}"/>
    <cellStyle name="Note 4 2 2_Income Statement " xfId="2035" xr:uid="{D859322E-C3F6-4DA9-AE6B-4747BF7434F6}"/>
    <cellStyle name="Note 4 2_Income Statement " xfId="2036" xr:uid="{AEFFC657-2901-40FE-8E01-821166CE8255}"/>
    <cellStyle name="Note 4 3_Income Statement " xfId="2037" xr:uid="{0AF50927-3DCE-4748-BEE9-F3E73924728F}"/>
    <cellStyle name="Note 4 4_Income Statement " xfId="1420" xr:uid="{00000000-0005-0000-0000-000092050000}"/>
    <cellStyle name="Note 4_Income Statement " xfId="2038" xr:uid="{BDF51EAF-1A2D-4F6D-AADB-3BC39A96E523}"/>
    <cellStyle name="Note 5 2 2_Income Statement " xfId="2039" xr:uid="{E8F54137-186E-441D-99F2-DE69549B0B51}"/>
    <cellStyle name="Note 5 2_Income Statement " xfId="2040" xr:uid="{1A0A451C-1396-4352-B319-6F219026B952}"/>
    <cellStyle name="Note 5 3_Income Statement " xfId="2041" xr:uid="{AFADC8CF-EB5E-4188-9A18-04E0A6679735}"/>
    <cellStyle name="Note 5 4_Income Statement " xfId="1421" xr:uid="{00000000-0005-0000-0000-000093050000}"/>
    <cellStyle name="Note 5_Income Statement " xfId="2042" xr:uid="{B094F496-B22E-4061-9E7F-676E74232DCA}"/>
    <cellStyle name="Note 6 2 2_Income Statement " xfId="2043" xr:uid="{342F786A-CF1F-45B5-970F-3D06C0EBE05D}"/>
    <cellStyle name="Note 6 2_Income Statement " xfId="2044" xr:uid="{53B2D622-5AE4-466E-84EE-42481CE04BBC}"/>
    <cellStyle name="Note 6 3_Income Statement " xfId="2045" xr:uid="{63CFF81A-4541-4251-AE3A-F09367B5352D}"/>
    <cellStyle name="Note 6 4_Income Statement " xfId="1422" xr:uid="{00000000-0005-0000-0000-000094050000}"/>
    <cellStyle name="Note 6_Income Statement " xfId="2046" xr:uid="{F4F6E612-D280-417D-B667-D43245A802D9}"/>
    <cellStyle name="Note 7 2 2_Income Statement " xfId="1423" xr:uid="{00000000-0005-0000-0000-000095050000}"/>
    <cellStyle name="Note 7 2_Income Statement " xfId="1424" xr:uid="{00000000-0005-0000-0000-000096050000}"/>
    <cellStyle name="Note 7 3_Income Statement " xfId="1425" xr:uid="{00000000-0005-0000-0000-000097050000}"/>
    <cellStyle name="Note 7 4_Income Statement " xfId="1426" xr:uid="{00000000-0005-0000-0000-000098050000}"/>
    <cellStyle name="Note 7_Income Statement " xfId="2047" xr:uid="{FE7A3222-7D5C-4A56-B347-ADCDB4F9CF6D}"/>
    <cellStyle name="Note 8 2 2_Income Statement " xfId="1427" xr:uid="{00000000-0005-0000-0000-000099050000}"/>
    <cellStyle name="Note 8 2_Income Statement " xfId="1428" xr:uid="{00000000-0005-0000-0000-00009A050000}"/>
    <cellStyle name="Note 8 3_Income Statement " xfId="1429" xr:uid="{00000000-0005-0000-0000-00009B050000}"/>
    <cellStyle name="Note 8 4_Income Statement " xfId="1430" xr:uid="{00000000-0005-0000-0000-00009C050000}"/>
    <cellStyle name="Note 8_Income Statement " xfId="1431" xr:uid="{00000000-0005-0000-0000-00009D050000}"/>
    <cellStyle name="Note 9 2 2_Income Statement " xfId="1432" xr:uid="{00000000-0005-0000-0000-00009E050000}"/>
    <cellStyle name="Note 9 2_Income Statement " xfId="1433" xr:uid="{00000000-0005-0000-0000-00009F050000}"/>
    <cellStyle name="Note 9 3_Income Statement " xfId="1434" xr:uid="{00000000-0005-0000-0000-0000A0050000}"/>
    <cellStyle name="Note 9 4_Income Statement " xfId="1435" xr:uid="{00000000-0005-0000-0000-0000A1050000}"/>
    <cellStyle name="Note 9_Income Statement " xfId="2048" xr:uid="{076EA6CD-8269-4B09-9E89-5955016106C9}"/>
    <cellStyle name="Output 10 2 2_Income Statement " xfId="1436" xr:uid="{00000000-0005-0000-0000-0000A2050000}"/>
    <cellStyle name="Output 10 2_Income Statement " xfId="1437" xr:uid="{00000000-0005-0000-0000-0000A3050000}"/>
    <cellStyle name="Output 10 3_Income Statement " xfId="1438" xr:uid="{00000000-0005-0000-0000-0000A4050000}"/>
    <cellStyle name="Output 10 4_Income Statement " xfId="1439" xr:uid="{00000000-0005-0000-0000-0000A5050000}"/>
    <cellStyle name="Output 10_Cash Flow " xfId="1440" xr:uid="{00000000-0005-0000-0000-0000A6050000}"/>
    <cellStyle name="Output 11 2_Income Statement " xfId="1441" xr:uid="{00000000-0005-0000-0000-0000A7050000}"/>
    <cellStyle name="Output 11_Income Statement " xfId="1442" xr:uid="{00000000-0005-0000-0000-0000A8050000}"/>
    <cellStyle name="Output 2 2 2_Income Statement " xfId="1443" xr:uid="{00000000-0005-0000-0000-0000A9050000}"/>
    <cellStyle name="Output 2 2_Income Statement " xfId="1444" xr:uid="{00000000-0005-0000-0000-0000AA050000}"/>
    <cellStyle name="Output 2 3 2_Income Statement " xfId="1445" xr:uid="{00000000-0005-0000-0000-0000AB050000}"/>
    <cellStyle name="Output 2 3_Income Statement " xfId="1446" xr:uid="{00000000-0005-0000-0000-0000AC050000}"/>
    <cellStyle name="Output 2 4 2_Income Statement " xfId="1447" xr:uid="{00000000-0005-0000-0000-0000AD050000}"/>
    <cellStyle name="Output 2 4_Income Statement " xfId="1448" xr:uid="{00000000-0005-0000-0000-0000AE050000}"/>
    <cellStyle name="Output 2 5_Income Statement " xfId="1449" xr:uid="{00000000-0005-0000-0000-0000AF050000}"/>
    <cellStyle name="Output 2 6_Income Statement " xfId="1450" xr:uid="{00000000-0005-0000-0000-0000B0050000}"/>
    <cellStyle name="Output 3 2 2_Income Statement " xfId="1451" xr:uid="{00000000-0005-0000-0000-0000B1050000}"/>
    <cellStyle name="Output 3 2_Income Statement " xfId="1452" xr:uid="{00000000-0005-0000-0000-0000B2050000}"/>
    <cellStyle name="Output 3 3_Income Statement " xfId="1453" xr:uid="{00000000-0005-0000-0000-0000B3050000}"/>
    <cellStyle name="Output 3 4_Income Statement " xfId="1454" xr:uid="{00000000-0005-0000-0000-0000B4050000}"/>
    <cellStyle name="Output 3_Cash Flow " xfId="2049" xr:uid="{A36A5EB0-D1C6-4C18-B6CD-F933302E5269}"/>
    <cellStyle name="Output 4 2 2_Income Statement " xfId="1455" xr:uid="{00000000-0005-0000-0000-0000B5050000}"/>
    <cellStyle name="Output 4 2_Income Statement " xfId="1456" xr:uid="{00000000-0005-0000-0000-0000B6050000}"/>
    <cellStyle name="Output 4 3_Income Statement " xfId="1457" xr:uid="{00000000-0005-0000-0000-0000B7050000}"/>
    <cellStyle name="Output 4 4_Income Statement " xfId="1458" xr:uid="{00000000-0005-0000-0000-0000B8050000}"/>
    <cellStyle name="Output 4_Cash Flow " xfId="1459" xr:uid="{00000000-0005-0000-0000-0000B9050000}"/>
    <cellStyle name="Output 5 2 2_Income Statement " xfId="1460" xr:uid="{00000000-0005-0000-0000-0000BA050000}"/>
    <cellStyle name="Output 5 2_Income Statement " xfId="1461" xr:uid="{00000000-0005-0000-0000-0000BB050000}"/>
    <cellStyle name="Output 5 3_Income Statement " xfId="1462" xr:uid="{00000000-0005-0000-0000-0000BC050000}"/>
    <cellStyle name="Output 5 4_Income Statement " xfId="1463" xr:uid="{00000000-0005-0000-0000-0000BD050000}"/>
    <cellStyle name="Output 5_Cash Flow " xfId="2050" xr:uid="{601D06C6-B38C-40EB-9353-1B637D7D7095}"/>
    <cellStyle name="Output 6 2 2_Income Statement " xfId="1464" xr:uid="{00000000-0005-0000-0000-0000BE050000}"/>
    <cellStyle name="Output 6 2_Income Statement " xfId="1465" xr:uid="{00000000-0005-0000-0000-0000BF050000}"/>
    <cellStyle name="Output 6 3_Income Statement " xfId="1466" xr:uid="{00000000-0005-0000-0000-0000C0050000}"/>
    <cellStyle name="Output 6 4_Income Statement " xfId="1467" xr:uid="{00000000-0005-0000-0000-0000C1050000}"/>
    <cellStyle name="Output 6_Cash Flow " xfId="2051" xr:uid="{EE577C54-2978-4234-8999-CBA5B9E617B5}"/>
    <cellStyle name="Output 7 2 2_Income Statement " xfId="1468" xr:uid="{00000000-0005-0000-0000-0000C2050000}"/>
    <cellStyle name="Output 7 2_Income Statement " xfId="1469" xr:uid="{00000000-0005-0000-0000-0000C3050000}"/>
    <cellStyle name="Output 7 3_Income Statement " xfId="1470" xr:uid="{00000000-0005-0000-0000-0000C4050000}"/>
    <cellStyle name="Output 7 4_Income Statement " xfId="1471" xr:uid="{00000000-0005-0000-0000-0000C5050000}"/>
    <cellStyle name="Output 7_Cash Flow " xfId="1472" xr:uid="{00000000-0005-0000-0000-0000C6050000}"/>
    <cellStyle name="Output 8 2 2_Income Statement " xfId="1473" xr:uid="{00000000-0005-0000-0000-0000C7050000}"/>
    <cellStyle name="Output 8 2_Income Statement " xfId="1474" xr:uid="{00000000-0005-0000-0000-0000C8050000}"/>
    <cellStyle name="Output 8 3_Income Statement " xfId="1475" xr:uid="{00000000-0005-0000-0000-0000C9050000}"/>
    <cellStyle name="Output 8 4_Income Statement " xfId="1476" xr:uid="{00000000-0005-0000-0000-0000CA050000}"/>
    <cellStyle name="Output 8_Cash Flow " xfId="1477" xr:uid="{00000000-0005-0000-0000-0000CB050000}"/>
    <cellStyle name="Output 9 2 2_Income Statement " xfId="1478" xr:uid="{00000000-0005-0000-0000-0000CC050000}"/>
    <cellStyle name="Output 9 2_Income Statement " xfId="1479" xr:uid="{00000000-0005-0000-0000-0000CD050000}"/>
    <cellStyle name="Output 9 3_Income Statement " xfId="1480" xr:uid="{00000000-0005-0000-0000-0000CE050000}"/>
    <cellStyle name="Output 9 4_Income Statement " xfId="1481" xr:uid="{00000000-0005-0000-0000-0000CF050000}"/>
    <cellStyle name="Output 9_Cash Flow " xfId="1482" xr:uid="{00000000-0005-0000-0000-0000D0050000}"/>
    <cellStyle name="Output Column Headings 2_Income Statement " xfId="1483" xr:uid="{00000000-0005-0000-0000-0000D1050000}"/>
    <cellStyle name="Output Column Headings_Income Statement " xfId="1484" xr:uid="{00000000-0005-0000-0000-0000D2050000}"/>
    <cellStyle name="Output Line Items 2_Income Statement " xfId="1485" xr:uid="{00000000-0005-0000-0000-0000D3050000}"/>
    <cellStyle name="Output Line Items_Income Statement " xfId="2052" xr:uid="{712C1575-0B43-4684-8F39-8D9D5409ED5D}"/>
    <cellStyle name="Output Report Heading 2_Income Statement " xfId="1486" xr:uid="{00000000-0005-0000-0000-0000D4050000}"/>
    <cellStyle name="Output Report Heading_Income Statement " xfId="1487" xr:uid="{00000000-0005-0000-0000-0000D5050000}"/>
    <cellStyle name="Output Report Title 2_Income Statement " xfId="1488" xr:uid="{00000000-0005-0000-0000-0000D6050000}"/>
    <cellStyle name="Output Report Title_Income Statement " xfId="1489" xr:uid="{00000000-0005-0000-0000-0000D7050000}"/>
    <cellStyle name="Percent" xfId="1880" builtinId="5"/>
    <cellStyle name="Percent [3] 3_Income Statement " xfId="1490" xr:uid="{00000000-0005-0000-0000-0000D9050000}"/>
    <cellStyle name="Percent [3] 4_Income Statement " xfId="1491" xr:uid="{00000000-0005-0000-0000-0000DA050000}"/>
    <cellStyle name="Percent [3] 5_Income Statement " xfId="1492" xr:uid="{00000000-0005-0000-0000-0000DB050000}"/>
    <cellStyle name="Percent [3]_Income Statement " xfId="1493" xr:uid="{00000000-0005-0000-0000-0000DC050000}"/>
    <cellStyle name="Percent 15_Income Statement " xfId="1494" xr:uid="{00000000-0005-0000-0000-0000DD050000}"/>
    <cellStyle name="Percent 16 2_Income Statement " xfId="1495" xr:uid="{00000000-0005-0000-0000-0000DE050000}"/>
    <cellStyle name="Percent 16_Income Statement " xfId="1496" xr:uid="{00000000-0005-0000-0000-0000DF050000}"/>
    <cellStyle name="Percent 17_Income Statement " xfId="1497" xr:uid="{00000000-0005-0000-0000-0000E0050000}"/>
    <cellStyle name="Percent 18_Income Statement " xfId="1498" xr:uid="{00000000-0005-0000-0000-0000E1050000}"/>
    <cellStyle name="Percent 19_Income Statement " xfId="1499" xr:uid="{00000000-0005-0000-0000-0000E2050000}"/>
    <cellStyle name="Percent 2" xfId="1885" xr:uid="{00000000-0005-0000-0000-0000E3050000}"/>
    <cellStyle name="Percent 2 14_Income Statement " xfId="1500" xr:uid="{00000000-0005-0000-0000-0000E4050000}"/>
    <cellStyle name="Percent 2 15_Income Statement " xfId="1501" xr:uid="{00000000-0005-0000-0000-0000E5050000}"/>
    <cellStyle name="Percent 2 16_Income Statement " xfId="1502" xr:uid="{00000000-0005-0000-0000-0000E6050000}"/>
    <cellStyle name="Percent 2 17_Income Statement " xfId="1503" xr:uid="{00000000-0005-0000-0000-0000E7050000}"/>
    <cellStyle name="Percent 2 18_Income Statement " xfId="1504" xr:uid="{00000000-0005-0000-0000-0000E8050000}"/>
    <cellStyle name="Percent 2 19_Income Statement " xfId="1505" xr:uid="{00000000-0005-0000-0000-0000E9050000}"/>
    <cellStyle name="Percent 2 2 10_Income Statement " xfId="1506" xr:uid="{00000000-0005-0000-0000-0000EA050000}"/>
    <cellStyle name="Percent 2 2 11_Income Statement " xfId="1507" xr:uid="{00000000-0005-0000-0000-0000EB050000}"/>
    <cellStyle name="Percent 2 2 12_Income Statement " xfId="1508" xr:uid="{00000000-0005-0000-0000-0000EC050000}"/>
    <cellStyle name="Percent 2 2 2_Income Statement " xfId="1509" xr:uid="{00000000-0005-0000-0000-0000ED050000}"/>
    <cellStyle name="Percent 2 2 3_Income Statement " xfId="1510" xr:uid="{00000000-0005-0000-0000-0000EE050000}"/>
    <cellStyle name="Percent 2 2 4_Income Statement " xfId="1511" xr:uid="{00000000-0005-0000-0000-0000EF050000}"/>
    <cellStyle name="Percent 2 2 5_Income Statement " xfId="1512" xr:uid="{00000000-0005-0000-0000-0000F0050000}"/>
    <cellStyle name="Percent 2 2 6_Income Statement " xfId="1513" xr:uid="{00000000-0005-0000-0000-0000F1050000}"/>
    <cellStyle name="Percent 2 2 7_Income Statement " xfId="1514" xr:uid="{00000000-0005-0000-0000-0000F2050000}"/>
    <cellStyle name="Percent 2 2 8_Income Statement " xfId="1515" xr:uid="{00000000-0005-0000-0000-0000F3050000}"/>
    <cellStyle name="Percent 2 2 9_Income Statement " xfId="1516" xr:uid="{00000000-0005-0000-0000-0000F4050000}"/>
    <cellStyle name="Percent 2 2_Income Statement " xfId="1517" xr:uid="{00000000-0005-0000-0000-0000F5050000}"/>
    <cellStyle name="Percent 2 20_Income Statement " xfId="1518" xr:uid="{00000000-0005-0000-0000-0000F6050000}"/>
    <cellStyle name="Percent 2 21_Income Statement " xfId="1519" xr:uid="{00000000-0005-0000-0000-0000F7050000}"/>
    <cellStyle name="Percent 2 22_Income Statement " xfId="1520" xr:uid="{00000000-0005-0000-0000-0000F8050000}"/>
    <cellStyle name="Percent 2 23_Income Statement " xfId="1521" xr:uid="{00000000-0005-0000-0000-0000F9050000}"/>
    <cellStyle name="Percent 2 24_Income Statement " xfId="1522" xr:uid="{00000000-0005-0000-0000-0000FA050000}"/>
    <cellStyle name="Percent 2 25_Income Statement " xfId="1523" xr:uid="{00000000-0005-0000-0000-0000FB050000}"/>
    <cellStyle name="Percent 2 26_Income Statement " xfId="1524" xr:uid="{00000000-0005-0000-0000-0000FC050000}"/>
    <cellStyle name="Percent 2 27_Income Statement " xfId="1525" xr:uid="{00000000-0005-0000-0000-0000FD050000}"/>
    <cellStyle name="Percent 2 28_Income Statement " xfId="1526" xr:uid="{00000000-0005-0000-0000-0000FE050000}"/>
    <cellStyle name="Percent 2 29_Income Statement " xfId="1527" xr:uid="{00000000-0005-0000-0000-0000FF050000}"/>
    <cellStyle name="Percent 2 30_Income Statement " xfId="1528" xr:uid="{00000000-0005-0000-0000-000000060000}"/>
    <cellStyle name="Percent 2 31_Income Statement " xfId="1529" xr:uid="{00000000-0005-0000-0000-000001060000}"/>
    <cellStyle name="Percent 2 32_Income Statement " xfId="1530" xr:uid="{00000000-0005-0000-0000-000002060000}"/>
    <cellStyle name="Percent 2 33_Income Statement " xfId="1531" xr:uid="{00000000-0005-0000-0000-000003060000}"/>
    <cellStyle name="Percent 2 34_Income Statement " xfId="1532" xr:uid="{00000000-0005-0000-0000-000004060000}"/>
    <cellStyle name="Percent 2 35_Income Statement " xfId="1533" xr:uid="{00000000-0005-0000-0000-000005060000}"/>
    <cellStyle name="Percent 2 36_Income Statement " xfId="1534" xr:uid="{00000000-0005-0000-0000-000006060000}"/>
    <cellStyle name="Percent 2 37_Income Statement " xfId="1535" xr:uid="{00000000-0005-0000-0000-000007060000}"/>
    <cellStyle name="Percent 2 38_Income Statement " xfId="1536" xr:uid="{00000000-0005-0000-0000-000008060000}"/>
    <cellStyle name="Percent 2 39_Income Statement " xfId="1537" xr:uid="{00000000-0005-0000-0000-000009060000}"/>
    <cellStyle name="Percent 2 40_Income Statement " xfId="1538" xr:uid="{00000000-0005-0000-0000-00000A060000}"/>
    <cellStyle name="Percent 2 41_Income Statement " xfId="1539" xr:uid="{00000000-0005-0000-0000-00000B060000}"/>
    <cellStyle name="Percent 2 42_Income Statement " xfId="1540" xr:uid="{00000000-0005-0000-0000-00000C060000}"/>
    <cellStyle name="Percent 2 43_Income Statement " xfId="1541" xr:uid="{00000000-0005-0000-0000-00000D060000}"/>
    <cellStyle name="Percent 2 44_Income Statement " xfId="1542" xr:uid="{00000000-0005-0000-0000-00000E060000}"/>
    <cellStyle name="Percent 2 45_Income Statement " xfId="1543" xr:uid="{00000000-0005-0000-0000-00000F060000}"/>
    <cellStyle name="Percent 2 46_Income Statement " xfId="1544" xr:uid="{00000000-0005-0000-0000-000010060000}"/>
    <cellStyle name="Percent 2 47_Income Statement " xfId="1545" xr:uid="{00000000-0005-0000-0000-000011060000}"/>
    <cellStyle name="Percent 2 48_Income Statement " xfId="1546" xr:uid="{00000000-0005-0000-0000-000012060000}"/>
    <cellStyle name="Percent 2 49_Income Statement " xfId="1547" xr:uid="{00000000-0005-0000-0000-000013060000}"/>
    <cellStyle name="Percent 2 50_Income Statement " xfId="1548" xr:uid="{00000000-0005-0000-0000-000014060000}"/>
    <cellStyle name="Percent 2 51_Income Statement " xfId="1549" xr:uid="{00000000-0005-0000-0000-000015060000}"/>
    <cellStyle name="Percent 2 52_Income Statement " xfId="1550" xr:uid="{00000000-0005-0000-0000-000016060000}"/>
    <cellStyle name="Percent 2 53_Income Statement " xfId="1551" xr:uid="{00000000-0005-0000-0000-000017060000}"/>
    <cellStyle name="Percent 2 54_Income Statement " xfId="1552" xr:uid="{00000000-0005-0000-0000-000018060000}"/>
    <cellStyle name="Percent 2 55_Income Statement " xfId="1553" xr:uid="{00000000-0005-0000-0000-000019060000}"/>
    <cellStyle name="Percent 2 56_Income Statement " xfId="1554" xr:uid="{00000000-0005-0000-0000-00001A060000}"/>
    <cellStyle name="Percent 2 57_Income Statement " xfId="1555" xr:uid="{00000000-0005-0000-0000-00001B060000}"/>
    <cellStyle name="Percent 2 58_Income Statement " xfId="1556" xr:uid="{00000000-0005-0000-0000-00001C060000}"/>
    <cellStyle name="Percent 2 59_Income Statement " xfId="1557" xr:uid="{00000000-0005-0000-0000-00001D060000}"/>
    <cellStyle name="Percent 2 60_Income Statement " xfId="1558" xr:uid="{00000000-0005-0000-0000-00001E060000}"/>
    <cellStyle name="Percent 2 61_Income Statement " xfId="1559" xr:uid="{00000000-0005-0000-0000-00001F060000}"/>
    <cellStyle name="Percent 2 62_Income Statement " xfId="1560" xr:uid="{00000000-0005-0000-0000-000020060000}"/>
    <cellStyle name="Percent 2 63_Income Statement " xfId="1561" xr:uid="{00000000-0005-0000-0000-000021060000}"/>
    <cellStyle name="Percent 2 64_Income Statement " xfId="1562" xr:uid="{00000000-0005-0000-0000-000022060000}"/>
    <cellStyle name="Percent 2 65_Income Statement " xfId="1563" xr:uid="{00000000-0005-0000-0000-000023060000}"/>
    <cellStyle name="Percent 2 66_Income Statement " xfId="1564" xr:uid="{00000000-0005-0000-0000-000024060000}"/>
    <cellStyle name="Percent 2 67_Income Statement " xfId="1565" xr:uid="{00000000-0005-0000-0000-000025060000}"/>
    <cellStyle name="Percent 2 68_Income Statement " xfId="1566" xr:uid="{00000000-0005-0000-0000-000026060000}"/>
    <cellStyle name="Percent 2 69_Income Statement " xfId="1567" xr:uid="{00000000-0005-0000-0000-000027060000}"/>
    <cellStyle name="Percent 2 70_Income Statement " xfId="1568" xr:uid="{00000000-0005-0000-0000-000028060000}"/>
    <cellStyle name="Percent 2 71_Income Statement " xfId="1569" xr:uid="{00000000-0005-0000-0000-000029060000}"/>
    <cellStyle name="Percent 2 72_Income Statement " xfId="1570" xr:uid="{00000000-0005-0000-0000-00002A060000}"/>
    <cellStyle name="Percent 2 73_Income Statement " xfId="1571" xr:uid="{00000000-0005-0000-0000-00002B060000}"/>
    <cellStyle name="Percent 2 74_Income Statement " xfId="1572" xr:uid="{00000000-0005-0000-0000-00002C060000}"/>
    <cellStyle name="Percent 2 75_Income Statement " xfId="1573" xr:uid="{00000000-0005-0000-0000-00002D060000}"/>
    <cellStyle name="Percent 2 76_Income Statement " xfId="1574" xr:uid="{00000000-0005-0000-0000-00002E060000}"/>
    <cellStyle name="Percent 2 77_Income Statement " xfId="1575" xr:uid="{00000000-0005-0000-0000-00002F060000}"/>
    <cellStyle name="Percent 2 78_Income Statement " xfId="1576" xr:uid="{00000000-0005-0000-0000-000030060000}"/>
    <cellStyle name="Percent 2 79_Income Statement " xfId="1577" xr:uid="{00000000-0005-0000-0000-000031060000}"/>
    <cellStyle name="Percent 2 80_Income Statement " xfId="1578" xr:uid="{00000000-0005-0000-0000-000032060000}"/>
    <cellStyle name="Percent 2 81_Income Statement " xfId="1579" xr:uid="{00000000-0005-0000-0000-000033060000}"/>
    <cellStyle name="Percent 2 82_Income Statement " xfId="1580" xr:uid="{00000000-0005-0000-0000-000034060000}"/>
    <cellStyle name="Percent 2 83_Income Statement " xfId="1581" xr:uid="{00000000-0005-0000-0000-000035060000}"/>
    <cellStyle name="Percent 2 84_Income Statement " xfId="1582" xr:uid="{00000000-0005-0000-0000-000036060000}"/>
    <cellStyle name="Percent 2 85_Income Statement " xfId="1583" xr:uid="{00000000-0005-0000-0000-000037060000}"/>
    <cellStyle name="Percent 2 86_Income Statement " xfId="1584" xr:uid="{00000000-0005-0000-0000-000038060000}"/>
    <cellStyle name="Percent 2 87_Income Statement " xfId="1585" xr:uid="{00000000-0005-0000-0000-000039060000}"/>
    <cellStyle name="Percent 2_Income Statement " xfId="1586" xr:uid="{00000000-0005-0000-0000-00003A060000}"/>
    <cellStyle name="Percent 20_Income Statement " xfId="1587" xr:uid="{00000000-0005-0000-0000-00003B060000}"/>
    <cellStyle name="Percent 21_Income Statement " xfId="1588" xr:uid="{00000000-0005-0000-0000-00003C060000}"/>
    <cellStyle name="Percent 22_Income Statement " xfId="1589" xr:uid="{00000000-0005-0000-0000-00003D060000}"/>
    <cellStyle name="Percent 23_Income Statement " xfId="1590" xr:uid="{00000000-0005-0000-0000-00003E060000}"/>
    <cellStyle name="Percent 24_Income Statement " xfId="1591" xr:uid="{00000000-0005-0000-0000-00003F060000}"/>
    <cellStyle name="Percent 25_Income Statement " xfId="1592" xr:uid="{00000000-0005-0000-0000-000040060000}"/>
    <cellStyle name="Percent 26_Income Statement " xfId="1593" xr:uid="{00000000-0005-0000-0000-000041060000}"/>
    <cellStyle name="Percent 27_Income Statement " xfId="1594" xr:uid="{00000000-0005-0000-0000-000042060000}"/>
    <cellStyle name="Percent 28_Income Statement " xfId="1595" xr:uid="{00000000-0005-0000-0000-000043060000}"/>
    <cellStyle name="Percent 29_Income Statement " xfId="1596" xr:uid="{00000000-0005-0000-0000-000044060000}"/>
    <cellStyle name="Percent 3" xfId="1887" xr:uid="{00000000-0005-0000-0000-000045060000}"/>
    <cellStyle name="Percent 3 10_Income Statement " xfId="1597" xr:uid="{00000000-0005-0000-0000-000046060000}"/>
    <cellStyle name="Percent 3 11_Income Statement " xfId="1598" xr:uid="{00000000-0005-0000-0000-000047060000}"/>
    <cellStyle name="Percent 3 12_Income Statement " xfId="1599" xr:uid="{00000000-0005-0000-0000-000048060000}"/>
    <cellStyle name="Percent 3 13_Income Statement " xfId="1600" xr:uid="{00000000-0005-0000-0000-000049060000}"/>
    <cellStyle name="Percent 3 14_Income Statement " xfId="1601" xr:uid="{00000000-0005-0000-0000-00004A060000}"/>
    <cellStyle name="Percent 3 15_Income Statement " xfId="1602" xr:uid="{00000000-0005-0000-0000-00004B060000}"/>
    <cellStyle name="Percent 3 16_Income Statement " xfId="1603" xr:uid="{00000000-0005-0000-0000-00004C060000}"/>
    <cellStyle name="Percent 3 17_Income Statement " xfId="1604" xr:uid="{00000000-0005-0000-0000-00004D060000}"/>
    <cellStyle name="Percent 3 18_Income Statement " xfId="1605" xr:uid="{00000000-0005-0000-0000-00004E060000}"/>
    <cellStyle name="Percent 3 19_Income Statement " xfId="1606" xr:uid="{00000000-0005-0000-0000-00004F060000}"/>
    <cellStyle name="Percent 3 20_Income Statement " xfId="1607" xr:uid="{00000000-0005-0000-0000-000050060000}"/>
    <cellStyle name="Percent 3 21_Income Statement " xfId="1608" xr:uid="{00000000-0005-0000-0000-000051060000}"/>
    <cellStyle name="Percent 3 22_Income Statement " xfId="1609" xr:uid="{00000000-0005-0000-0000-000052060000}"/>
    <cellStyle name="Percent 3 23_Income Statement " xfId="1610" xr:uid="{00000000-0005-0000-0000-000053060000}"/>
    <cellStyle name="Percent 3 24_Income Statement " xfId="1611" xr:uid="{00000000-0005-0000-0000-000054060000}"/>
    <cellStyle name="Percent 3 25_Income Statement " xfId="1612" xr:uid="{00000000-0005-0000-0000-000055060000}"/>
    <cellStyle name="Percent 3 26_Income Statement " xfId="1613" xr:uid="{00000000-0005-0000-0000-000056060000}"/>
    <cellStyle name="Percent 3 27_Income Statement " xfId="1614" xr:uid="{00000000-0005-0000-0000-000057060000}"/>
    <cellStyle name="Percent 3 28_Income Statement " xfId="1615" xr:uid="{00000000-0005-0000-0000-000058060000}"/>
    <cellStyle name="Percent 3 29_Income Statement " xfId="1616" xr:uid="{00000000-0005-0000-0000-000059060000}"/>
    <cellStyle name="Percent 3 30_Income Statement " xfId="1617" xr:uid="{00000000-0005-0000-0000-00005A060000}"/>
    <cellStyle name="Percent 3 31_Income Statement " xfId="1618" xr:uid="{00000000-0005-0000-0000-00005B060000}"/>
    <cellStyle name="Percent 3 32_Income Statement " xfId="1619" xr:uid="{00000000-0005-0000-0000-00005C060000}"/>
    <cellStyle name="Percent 3 33_Income Statement " xfId="1620" xr:uid="{00000000-0005-0000-0000-00005D060000}"/>
    <cellStyle name="Percent 3 34_Income Statement " xfId="1621" xr:uid="{00000000-0005-0000-0000-00005E060000}"/>
    <cellStyle name="Percent 3 35_Income Statement " xfId="1622" xr:uid="{00000000-0005-0000-0000-00005F060000}"/>
    <cellStyle name="Percent 3 36_Income Statement " xfId="1623" xr:uid="{00000000-0005-0000-0000-000060060000}"/>
    <cellStyle name="Percent 3 37_Income Statement " xfId="1624" xr:uid="{00000000-0005-0000-0000-000061060000}"/>
    <cellStyle name="Percent 3 38_Income Statement " xfId="1625" xr:uid="{00000000-0005-0000-0000-000062060000}"/>
    <cellStyle name="Percent 3 39_Income Statement " xfId="1626" xr:uid="{00000000-0005-0000-0000-000063060000}"/>
    <cellStyle name="Percent 3 5_Income Statement " xfId="1627" xr:uid="{00000000-0005-0000-0000-000064060000}"/>
    <cellStyle name="Percent 3 6_Income Statement " xfId="1628" xr:uid="{00000000-0005-0000-0000-000065060000}"/>
    <cellStyle name="Percent 3 7_Income Statement " xfId="1629" xr:uid="{00000000-0005-0000-0000-000066060000}"/>
    <cellStyle name="Percent 3 8_Income Statement " xfId="1630" xr:uid="{00000000-0005-0000-0000-000067060000}"/>
    <cellStyle name="Percent 3 9_Income Statement " xfId="1631" xr:uid="{00000000-0005-0000-0000-000068060000}"/>
    <cellStyle name="Percent 3_Income Statement " xfId="1632" xr:uid="{00000000-0005-0000-0000-000069060000}"/>
    <cellStyle name="Percent 30_Income Statement " xfId="1633" xr:uid="{00000000-0005-0000-0000-00006A060000}"/>
    <cellStyle name="Percent 31_Income Statement " xfId="1634" xr:uid="{00000000-0005-0000-0000-00006B060000}"/>
    <cellStyle name="Percent 32_Income Statement " xfId="1635" xr:uid="{00000000-0005-0000-0000-00006C060000}"/>
    <cellStyle name="Percent 33_Income Statement " xfId="1636" xr:uid="{00000000-0005-0000-0000-00006D060000}"/>
    <cellStyle name="Percent 34_Income Statement " xfId="1637" xr:uid="{00000000-0005-0000-0000-00006E060000}"/>
    <cellStyle name="Percent 35_Income Statement " xfId="1638" xr:uid="{00000000-0005-0000-0000-00006F060000}"/>
    <cellStyle name="Percent 36_Income Statement " xfId="1639" xr:uid="{00000000-0005-0000-0000-000070060000}"/>
    <cellStyle name="Percent 37_Income Statement " xfId="1640" xr:uid="{00000000-0005-0000-0000-000071060000}"/>
    <cellStyle name="Percent 38_Income Statement " xfId="1641" xr:uid="{00000000-0005-0000-0000-000072060000}"/>
    <cellStyle name="Percent 4" xfId="2072" xr:uid="{532718BD-0DBF-4A75-B842-E31206DF5C64}"/>
    <cellStyle name="Percent 4 10_Income Statement " xfId="1642" xr:uid="{00000000-0005-0000-0000-000073060000}"/>
    <cellStyle name="Percent 4 11_Income Statement " xfId="1643" xr:uid="{00000000-0005-0000-0000-000074060000}"/>
    <cellStyle name="Percent 4 12_Income Statement " xfId="1644" xr:uid="{00000000-0005-0000-0000-000075060000}"/>
    <cellStyle name="Percent 4 13_Income Statement " xfId="1645" xr:uid="{00000000-0005-0000-0000-000076060000}"/>
    <cellStyle name="Percent 4 2_Income Statement " xfId="1646" xr:uid="{00000000-0005-0000-0000-000077060000}"/>
    <cellStyle name="Percent 4 3_Income Statement " xfId="1647" xr:uid="{00000000-0005-0000-0000-000078060000}"/>
    <cellStyle name="Percent 4 4_Income Statement " xfId="1648" xr:uid="{00000000-0005-0000-0000-000079060000}"/>
    <cellStyle name="Percent 4 5_Income Statement " xfId="1649" xr:uid="{00000000-0005-0000-0000-00007A060000}"/>
    <cellStyle name="Percent 4 6_Income Statement " xfId="1650" xr:uid="{00000000-0005-0000-0000-00007B060000}"/>
    <cellStyle name="Percent 4 7_Income Statement " xfId="1651" xr:uid="{00000000-0005-0000-0000-00007C060000}"/>
    <cellStyle name="Percent 4 8_Income Statement " xfId="1652" xr:uid="{00000000-0005-0000-0000-00007D060000}"/>
    <cellStyle name="Percent 4 9_Income Statement " xfId="1653" xr:uid="{00000000-0005-0000-0000-00007E060000}"/>
    <cellStyle name="Percent 4_Income Statement " xfId="1654" xr:uid="{00000000-0005-0000-0000-00007F060000}"/>
    <cellStyle name="Percent 5 10_Income Statement " xfId="1655" xr:uid="{00000000-0005-0000-0000-000080060000}"/>
    <cellStyle name="Percent 5 11_Income Statement " xfId="1656" xr:uid="{00000000-0005-0000-0000-000081060000}"/>
    <cellStyle name="Percent 5 12_Income Statement " xfId="1657" xr:uid="{00000000-0005-0000-0000-000082060000}"/>
    <cellStyle name="Percent 5 2_Income Statement " xfId="1658" xr:uid="{00000000-0005-0000-0000-000083060000}"/>
    <cellStyle name="Percent 5 3_Income Statement " xfId="1659" xr:uid="{00000000-0005-0000-0000-000084060000}"/>
    <cellStyle name="Percent 5 4_Income Statement " xfId="1660" xr:uid="{00000000-0005-0000-0000-000085060000}"/>
    <cellStyle name="Percent 5 5_Income Statement " xfId="1661" xr:uid="{00000000-0005-0000-0000-000086060000}"/>
    <cellStyle name="Percent 5 6_Income Statement " xfId="1662" xr:uid="{00000000-0005-0000-0000-000087060000}"/>
    <cellStyle name="Percent 5 7_Income Statement " xfId="1663" xr:uid="{00000000-0005-0000-0000-000088060000}"/>
    <cellStyle name="Percent 5 8_Income Statement " xfId="1664" xr:uid="{00000000-0005-0000-0000-000089060000}"/>
    <cellStyle name="Percent 5 9_Income Statement " xfId="1665" xr:uid="{00000000-0005-0000-0000-00008A060000}"/>
    <cellStyle name="Percent 5_Income Statement " xfId="1666" xr:uid="{00000000-0005-0000-0000-00008B060000}"/>
    <cellStyle name="Percent 57_Income Statement " xfId="1667" xr:uid="{00000000-0005-0000-0000-00008C060000}"/>
    <cellStyle name="Percent 6 10_Income Statement " xfId="1668" xr:uid="{00000000-0005-0000-0000-00008D060000}"/>
    <cellStyle name="Percent 6 11_Income Statement " xfId="1669" xr:uid="{00000000-0005-0000-0000-00008E060000}"/>
    <cellStyle name="Percent 6 12_Income Statement " xfId="1670" xr:uid="{00000000-0005-0000-0000-00008F060000}"/>
    <cellStyle name="Percent 6 2_Income Statement " xfId="1671" xr:uid="{00000000-0005-0000-0000-000090060000}"/>
    <cellStyle name="Percent 6 3_Income Statement " xfId="1672" xr:uid="{00000000-0005-0000-0000-000091060000}"/>
    <cellStyle name="Percent 6 4_Income Statement " xfId="1673" xr:uid="{00000000-0005-0000-0000-000092060000}"/>
    <cellStyle name="Percent 6 5_Income Statement " xfId="1674" xr:uid="{00000000-0005-0000-0000-000093060000}"/>
    <cellStyle name="Percent 6 6_Income Statement " xfId="1675" xr:uid="{00000000-0005-0000-0000-000094060000}"/>
    <cellStyle name="Percent 6 7_Income Statement " xfId="1676" xr:uid="{00000000-0005-0000-0000-000095060000}"/>
    <cellStyle name="Percent 6 8_Income Statement " xfId="1677" xr:uid="{00000000-0005-0000-0000-000096060000}"/>
    <cellStyle name="Percent 6 9_Income Statement " xfId="1678" xr:uid="{00000000-0005-0000-0000-000097060000}"/>
    <cellStyle name="Percent 6_Income Statement " xfId="1679" xr:uid="{00000000-0005-0000-0000-000098060000}"/>
    <cellStyle name="Percent 7_Income Statement " xfId="1680" xr:uid="{00000000-0005-0000-0000-000099060000}"/>
    <cellStyle name="Percent 8_Income Statement " xfId="1681" xr:uid="{00000000-0005-0000-0000-00009A060000}"/>
    <cellStyle name="Percent 9_Income Statement " xfId="1682" xr:uid="{00000000-0005-0000-0000-00009B060000}"/>
    <cellStyle name="Percent 96_Income Statement " xfId="1683" xr:uid="{00000000-0005-0000-0000-00009C060000}"/>
    <cellStyle name="PSChar 2 2 2_Income Statement " xfId="1684" xr:uid="{00000000-0005-0000-0000-00009D060000}"/>
    <cellStyle name="PSChar 2 2 3_Income Statement " xfId="1685" xr:uid="{00000000-0005-0000-0000-00009E060000}"/>
    <cellStyle name="PSChar 2 2_Income Statement " xfId="1686" xr:uid="{00000000-0005-0000-0000-00009F060000}"/>
    <cellStyle name="PSChar 2 3_Income Statement " xfId="1687" xr:uid="{00000000-0005-0000-0000-0000A0060000}"/>
    <cellStyle name="PSChar 2 4_Income Statement " xfId="1688" xr:uid="{00000000-0005-0000-0000-0000A1060000}"/>
    <cellStyle name="PSChar 2_Income Statement " xfId="1689" xr:uid="{00000000-0005-0000-0000-0000A2060000}"/>
    <cellStyle name="PSChar 3 2 2_Income Statement " xfId="1690" xr:uid="{00000000-0005-0000-0000-0000A3060000}"/>
    <cellStyle name="PSChar 3 2 3_Income Statement " xfId="1691" xr:uid="{00000000-0005-0000-0000-0000A4060000}"/>
    <cellStyle name="PSChar 3 2_Income Statement " xfId="1692" xr:uid="{00000000-0005-0000-0000-0000A5060000}"/>
    <cellStyle name="PSChar 3 3_Income Statement " xfId="1693" xr:uid="{00000000-0005-0000-0000-0000A6060000}"/>
    <cellStyle name="PSChar 3 4_Income Statement " xfId="1694" xr:uid="{00000000-0005-0000-0000-0000A7060000}"/>
    <cellStyle name="PSChar 3_Income Statement " xfId="1695" xr:uid="{00000000-0005-0000-0000-0000A8060000}"/>
    <cellStyle name="PSChar 4 2 2_Income Statement " xfId="1696" xr:uid="{00000000-0005-0000-0000-0000A9060000}"/>
    <cellStyle name="PSChar 4 2 3_Income Statement " xfId="1697" xr:uid="{00000000-0005-0000-0000-0000AA060000}"/>
    <cellStyle name="PSChar 4 2_Income Statement " xfId="1698" xr:uid="{00000000-0005-0000-0000-0000AB060000}"/>
    <cellStyle name="PSChar 4 3_Income Statement " xfId="1699" xr:uid="{00000000-0005-0000-0000-0000AC060000}"/>
    <cellStyle name="PSChar 4 4_Income Statement " xfId="1700" xr:uid="{00000000-0005-0000-0000-0000AD060000}"/>
    <cellStyle name="PSChar 4_Income Statement " xfId="1701" xr:uid="{00000000-0005-0000-0000-0000AE060000}"/>
    <cellStyle name="PSChar 5 2 2_Income Statement " xfId="1702" xr:uid="{00000000-0005-0000-0000-0000AF060000}"/>
    <cellStyle name="PSChar 5 2 3_Income Statement " xfId="1703" xr:uid="{00000000-0005-0000-0000-0000B0060000}"/>
    <cellStyle name="PSChar 5 2_Income Statement " xfId="1704" xr:uid="{00000000-0005-0000-0000-0000B1060000}"/>
    <cellStyle name="PSChar 5 3_Income Statement " xfId="1705" xr:uid="{00000000-0005-0000-0000-0000B2060000}"/>
    <cellStyle name="PSChar 5 4_Income Statement " xfId="1706" xr:uid="{00000000-0005-0000-0000-0000B3060000}"/>
    <cellStyle name="PSChar 5_Income Statement " xfId="1707" xr:uid="{00000000-0005-0000-0000-0000B4060000}"/>
    <cellStyle name="PSChar 6 2 2_Income Statement " xfId="1708" xr:uid="{00000000-0005-0000-0000-0000B5060000}"/>
    <cellStyle name="PSChar 6 2 3_Income Statement " xfId="1709" xr:uid="{00000000-0005-0000-0000-0000B6060000}"/>
    <cellStyle name="PSChar 6 2_Income Statement " xfId="1710" xr:uid="{00000000-0005-0000-0000-0000B7060000}"/>
    <cellStyle name="PSChar 6 3_Income Statement " xfId="1711" xr:uid="{00000000-0005-0000-0000-0000B8060000}"/>
    <cellStyle name="PSChar 6 4_Income Statement " xfId="1712" xr:uid="{00000000-0005-0000-0000-0000B9060000}"/>
    <cellStyle name="PSChar 6_Income Statement " xfId="1713" xr:uid="{00000000-0005-0000-0000-0000BA060000}"/>
    <cellStyle name="PSChar 7 2 2_Income Statement " xfId="1714" xr:uid="{00000000-0005-0000-0000-0000BB060000}"/>
    <cellStyle name="PSChar 7 2 3_Income Statement " xfId="1715" xr:uid="{00000000-0005-0000-0000-0000BC060000}"/>
    <cellStyle name="PSChar 7 2_Income Statement " xfId="1716" xr:uid="{00000000-0005-0000-0000-0000BD060000}"/>
    <cellStyle name="PSChar 7 3_Income Statement " xfId="1717" xr:uid="{00000000-0005-0000-0000-0000BE060000}"/>
    <cellStyle name="PSChar 7 4_Income Statement " xfId="1718" xr:uid="{00000000-0005-0000-0000-0000BF060000}"/>
    <cellStyle name="PSChar 7_Income Statement " xfId="1719" xr:uid="{00000000-0005-0000-0000-0000C0060000}"/>
    <cellStyle name="PSChar 8_Income Statement " xfId="1720" xr:uid="{00000000-0005-0000-0000-0000C1060000}"/>
    <cellStyle name="PSChar 9_Income Statement " xfId="1721" xr:uid="{00000000-0005-0000-0000-0000C2060000}"/>
    <cellStyle name="PSChar_Income Statement " xfId="1722" xr:uid="{00000000-0005-0000-0000-0000C3060000}"/>
    <cellStyle name="PSDate 2_Income Statement " xfId="1723" xr:uid="{00000000-0005-0000-0000-0000C4060000}"/>
    <cellStyle name="PSDate 3_Income Statement " xfId="1724" xr:uid="{00000000-0005-0000-0000-0000C5060000}"/>
    <cellStyle name="PSDate 4_Income Statement " xfId="1725" xr:uid="{00000000-0005-0000-0000-0000C6060000}"/>
    <cellStyle name="PSDate 5_Income Statement " xfId="1726" xr:uid="{00000000-0005-0000-0000-0000C7060000}"/>
    <cellStyle name="PSDate_Income Statement " xfId="1727" xr:uid="{00000000-0005-0000-0000-0000C8060000}"/>
    <cellStyle name="PSDec 2_Income Statement " xfId="1728" xr:uid="{00000000-0005-0000-0000-0000C9060000}"/>
    <cellStyle name="PSDec 3_Income Statement " xfId="1729" xr:uid="{00000000-0005-0000-0000-0000CA060000}"/>
    <cellStyle name="PSDec 4_Income Statement " xfId="1730" xr:uid="{00000000-0005-0000-0000-0000CB060000}"/>
    <cellStyle name="PSDec 5_Income Statement " xfId="1731" xr:uid="{00000000-0005-0000-0000-0000CC060000}"/>
    <cellStyle name="PSDec_Income Statement " xfId="1732" xr:uid="{00000000-0005-0000-0000-0000CD060000}"/>
    <cellStyle name="PSHeading 2 2 2_Income Statement " xfId="1733" xr:uid="{00000000-0005-0000-0000-0000CE060000}"/>
    <cellStyle name="PSHeading 2 2 3_Income Statement " xfId="1734" xr:uid="{00000000-0005-0000-0000-0000CF060000}"/>
    <cellStyle name="PSHeading 2 2_Income Statement " xfId="1735" xr:uid="{00000000-0005-0000-0000-0000D0060000}"/>
    <cellStyle name="PSHeading 2 3_Income Statement " xfId="1736" xr:uid="{00000000-0005-0000-0000-0000D1060000}"/>
    <cellStyle name="PSHeading 2 4_Income Statement " xfId="1737" xr:uid="{00000000-0005-0000-0000-0000D2060000}"/>
    <cellStyle name="PSHeading 3 2_Income Statement " xfId="1738" xr:uid="{00000000-0005-0000-0000-0000D3060000}"/>
    <cellStyle name="PSHeading 3 3_Income Statement " xfId="1739" xr:uid="{00000000-0005-0000-0000-0000D4060000}"/>
    <cellStyle name="PSHeading 3_Income Statement " xfId="1740" xr:uid="{00000000-0005-0000-0000-0000D5060000}"/>
    <cellStyle name="PSHeading 4_Income Statement " xfId="1741" xr:uid="{00000000-0005-0000-0000-0000D6060000}"/>
    <cellStyle name="PSHeading 5_Income Statement " xfId="1742" xr:uid="{00000000-0005-0000-0000-0000D7060000}"/>
    <cellStyle name="PSHeading 6_Income Statement " xfId="1743" xr:uid="{00000000-0005-0000-0000-0000D8060000}"/>
    <cellStyle name="PSInt 2_Income Statement " xfId="1744" xr:uid="{00000000-0005-0000-0000-0000D9060000}"/>
    <cellStyle name="PSInt 3_Income Statement " xfId="1745" xr:uid="{00000000-0005-0000-0000-0000DA060000}"/>
    <cellStyle name="PSInt 4_Income Statement " xfId="1746" xr:uid="{00000000-0005-0000-0000-0000DB060000}"/>
    <cellStyle name="PSInt 5_Income Statement " xfId="1747" xr:uid="{00000000-0005-0000-0000-0000DC060000}"/>
    <cellStyle name="PSInt_Income Statement " xfId="1748" xr:uid="{00000000-0005-0000-0000-0000DD060000}"/>
    <cellStyle name="PSSpacer 2 2_Income Statement " xfId="1749" xr:uid="{00000000-0005-0000-0000-0000DE060000}"/>
    <cellStyle name="PSSpacer 2 3_Income Statement " xfId="1750" xr:uid="{00000000-0005-0000-0000-0000DF060000}"/>
    <cellStyle name="PSSpacer 2_Income Statement " xfId="1751" xr:uid="{00000000-0005-0000-0000-0000E0060000}"/>
    <cellStyle name="PSSpacer 3_Income Statement " xfId="1752" xr:uid="{00000000-0005-0000-0000-0000E1060000}"/>
    <cellStyle name="PSSpacer 4_Income Statement " xfId="1753" xr:uid="{00000000-0005-0000-0000-0000E2060000}"/>
    <cellStyle name="PSSpacer_Income Statement " xfId="1754" xr:uid="{00000000-0005-0000-0000-0000E3060000}"/>
    <cellStyle name="RangeBelow 2_Income Statement " xfId="1755" xr:uid="{00000000-0005-0000-0000-0000E4060000}"/>
    <cellStyle name="RangeBelow_Income Statement " xfId="1756" xr:uid="{00000000-0005-0000-0000-0000E5060000}"/>
    <cellStyle name="s_HardInc " xfId="3" xr:uid="{00000000-0005-0000-0000-0000E6060000}"/>
    <cellStyle name="s_HardInc  2" xfId="2053" xr:uid="{0E5E44DC-E445-4D02-9457-6B1AD42CE99B}"/>
    <cellStyle name="Skadden Number_Income Statement " xfId="1757" xr:uid="{00000000-0005-0000-0000-0000E7060000}"/>
    <cellStyle name="Style 25 3_Income Statement " xfId="1758" xr:uid="{00000000-0005-0000-0000-0000E8060000}"/>
    <cellStyle name="Style 25 4_Income Statement " xfId="1759" xr:uid="{00000000-0005-0000-0000-0000E9060000}"/>
    <cellStyle name="Style 25 5_Income Statement " xfId="1760" xr:uid="{00000000-0005-0000-0000-0000EA060000}"/>
    <cellStyle name="Style 25_Income Statement " xfId="1761" xr:uid="{00000000-0005-0000-0000-0000EB060000}"/>
    <cellStyle name="Style 26 3_Income Statement " xfId="1762" xr:uid="{00000000-0005-0000-0000-0000EC060000}"/>
    <cellStyle name="Style 26 4_Income Statement " xfId="1763" xr:uid="{00000000-0005-0000-0000-0000ED060000}"/>
    <cellStyle name="Style 26 5_Income Statement " xfId="1764" xr:uid="{00000000-0005-0000-0000-0000EE060000}"/>
    <cellStyle name="Style 26_Income Statement " xfId="1765" xr:uid="{00000000-0005-0000-0000-0000EF060000}"/>
    <cellStyle name="Style 27 2 2_Income Statement " xfId="1766" xr:uid="{00000000-0005-0000-0000-0000F0060000}"/>
    <cellStyle name="Style 27 2_Income Statement " xfId="1767" xr:uid="{00000000-0005-0000-0000-0000F1060000}"/>
    <cellStyle name="Style 27 3 2_Income Statement " xfId="1768" xr:uid="{00000000-0005-0000-0000-0000F2060000}"/>
    <cellStyle name="Style 27 3_Income Statement " xfId="1769" xr:uid="{00000000-0005-0000-0000-0000F3060000}"/>
    <cellStyle name="Style 27 4_Income Statement " xfId="1770" xr:uid="{00000000-0005-0000-0000-0000F4060000}"/>
    <cellStyle name="Style 27 5_Income Statement " xfId="1771" xr:uid="{00000000-0005-0000-0000-0000F5060000}"/>
    <cellStyle name="Style 27 6_Income Statement " xfId="1772" xr:uid="{00000000-0005-0000-0000-0000F6060000}"/>
    <cellStyle name="Style 27_Cash Flow " xfId="1773" xr:uid="{00000000-0005-0000-0000-0000F7060000}"/>
    <cellStyle name="Style 28 2 2_Income Statement " xfId="1774" xr:uid="{00000000-0005-0000-0000-0000F8060000}"/>
    <cellStyle name="Style 28 2_Income Statement " xfId="1775" xr:uid="{00000000-0005-0000-0000-0000F9060000}"/>
    <cellStyle name="Style 28 3 2_Income Statement " xfId="1776" xr:uid="{00000000-0005-0000-0000-0000FA060000}"/>
    <cellStyle name="Style 28 3_Income Statement " xfId="1777" xr:uid="{00000000-0005-0000-0000-0000FB060000}"/>
    <cellStyle name="Style 28 4_Income Statement " xfId="1778" xr:uid="{00000000-0005-0000-0000-0000FC060000}"/>
    <cellStyle name="Style 28 5_Income Statement " xfId="1779" xr:uid="{00000000-0005-0000-0000-0000FD060000}"/>
    <cellStyle name="Style 28 6_Income Statement " xfId="1780" xr:uid="{00000000-0005-0000-0000-0000FE060000}"/>
    <cellStyle name="Style 28_Cash Flow " xfId="1781" xr:uid="{00000000-0005-0000-0000-0000FF060000}"/>
    <cellStyle name="STYLE3 2_Income Statement " xfId="1782" xr:uid="{00000000-0005-0000-0000-000000070000}"/>
    <cellStyle name="SubRoutine 2_Income Statement " xfId="1783" xr:uid="{00000000-0005-0000-0000-000001070000}"/>
    <cellStyle name="SubRoutine_Income Statement " xfId="1784" xr:uid="{00000000-0005-0000-0000-000002070000}"/>
    <cellStyle name="Subtotal 2_Income Statement " xfId="1785" xr:uid="{00000000-0005-0000-0000-000003070000}"/>
    <cellStyle name="Table Title 2_Income Statement " xfId="1786" xr:uid="{00000000-0005-0000-0000-000004070000}"/>
    <cellStyle name="Table Title_Income Statement " xfId="1787" xr:uid="{00000000-0005-0000-0000-000005070000}"/>
    <cellStyle name="Title 10 2_Income Statement " xfId="1788" xr:uid="{00000000-0005-0000-0000-000006070000}"/>
    <cellStyle name="Title 10_Income Statement " xfId="1789" xr:uid="{00000000-0005-0000-0000-000007070000}"/>
    <cellStyle name="Title 11_Income Statement " xfId="1790" xr:uid="{00000000-0005-0000-0000-000008070000}"/>
    <cellStyle name="Title 2 2_Income Statement " xfId="1791" xr:uid="{00000000-0005-0000-0000-000009070000}"/>
    <cellStyle name="Title 2 3_Income Statement " xfId="1792" xr:uid="{00000000-0005-0000-0000-00000A070000}"/>
    <cellStyle name="Title 2 4_Income Statement " xfId="1793" xr:uid="{00000000-0005-0000-0000-00000B070000}"/>
    <cellStyle name="Title 2_Income Statement " xfId="2054" xr:uid="{A1269F44-01C9-45CB-BBB4-FE416322CCA6}"/>
    <cellStyle name="Title 3 2_Income Statement " xfId="1794" xr:uid="{00000000-0005-0000-0000-00000C070000}"/>
    <cellStyle name="Title 3_Income Statement " xfId="2055" xr:uid="{6B70DD8A-6632-4E80-8120-7409990BBA3D}"/>
    <cellStyle name="Title 4 2_Income Statement " xfId="1795" xr:uid="{00000000-0005-0000-0000-00000D070000}"/>
    <cellStyle name="Title 4_Income Statement " xfId="2056" xr:uid="{A3E211A5-D89D-43F6-80E8-12C5A8950864}"/>
    <cellStyle name="Title 5 2_Income Statement " xfId="1796" xr:uid="{00000000-0005-0000-0000-00000E070000}"/>
    <cellStyle name="Title 5_Income Statement " xfId="1797" xr:uid="{00000000-0005-0000-0000-00000F070000}"/>
    <cellStyle name="Title 6 2_Income Statement " xfId="1798" xr:uid="{00000000-0005-0000-0000-000010070000}"/>
    <cellStyle name="Title 6_Income Statement " xfId="1799" xr:uid="{00000000-0005-0000-0000-000011070000}"/>
    <cellStyle name="Title 7 2_Income Statement " xfId="1800" xr:uid="{00000000-0005-0000-0000-000012070000}"/>
    <cellStyle name="Title 7_Income Statement " xfId="1801" xr:uid="{00000000-0005-0000-0000-000013070000}"/>
    <cellStyle name="Title 8 2_Income Statement " xfId="1802" xr:uid="{00000000-0005-0000-0000-000014070000}"/>
    <cellStyle name="Title 8_Income Statement " xfId="1803" xr:uid="{00000000-0005-0000-0000-000015070000}"/>
    <cellStyle name="Title 9 2_Income Statement " xfId="1804" xr:uid="{00000000-0005-0000-0000-000016070000}"/>
    <cellStyle name="Title 9_Income Statement " xfId="1805" xr:uid="{00000000-0005-0000-0000-000017070000}"/>
    <cellStyle name="Total 10 2 2_Income Statement " xfId="1806" xr:uid="{00000000-0005-0000-0000-000018070000}"/>
    <cellStyle name="Total 10 2_Income Statement " xfId="1807" xr:uid="{00000000-0005-0000-0000-000019070000}"/>
    <cellStyle name="Total 10 3_Income Statement " xfId="1808" xr:uid="{00000000-0005-0000-0000-00001A070000}"/>
    <cellStyle name="Total 10 4_Income Statement " xfId="1809" xr:uid="{00000000-0005-0000-0000-00001B070000}"/>
    <cellStyle name="Total 10_Cash Flow " xfId="1810" xr:uid="{00000000-0005-0000-0000-00001C070000}"/>
    <cellStyle name="Total 11 2_Income Statement " xfId="1811" xr:uid="{00000000-0005-0000-0000-00001D070000}"/>
    <cellStyle name="Total 11_Income Statement " xfId="1812" xr:uid="{00000000-0005-0000-0000-00001E070000}"/>
    <cellStyle name="Total 2 2 2_Income Statement " xfId="1813" xr:uid="{00000000-0005-0000-0000-00001F070000}"/>
    <cellStyle name="Total 2 2_Income Statement " xfId="1814" xr:uid="{00000000-0005-0000-0000-000020070000}"/>
    <cellStyle name="Total 2 3 2_Income Statement " xfId="1815" xr:uid="{00000000-0005-0000-0000-000021070000}"/>
    <cellStyle name="Total 2 3_Income Statement " xfId="1816" xr:uid="{00000000-0005-0000-0000-000022070000}"/>
    <cellStyle name="Total 2 4 2_Income Statement " xfId="1817" xr:uid="{00000000-0005-0000-0000-000023070000}"/>
    <cellStyle name="Total 2 4_Income Statement " xfId="1818" xr:uid="{00000000-0005-0000-0000-000024070000}"/>
    <cellStyle name="Total 2 5_Income Statement " xfId="1819" xr:uid="{00000000-0005-0000-0000-000025070000}"/>
    <cellStyle name="Total 2 6_Income Statement " xfId="1820" xr:uid="{00000000-0005-0000-0000-000026070000}"/>
    <cellStyle name="Total 3 2 2_Income Statement " xfId="1821" xr:uid="{00000000-0005-0000-0000-000027070000}"/>
    <cellStyle name="Total 3 2_Income Statement " xfId="1822" xr:uid="{00000000-0005-0000-0000-000028070000}"/>
    <cellStyle name="Total 3 3_Income Statement " xfId="1823" xr:uid="{00000000-0005-0000-0000-000029070000}"/>
    <cellStyle name="Total 3 4_Income Statement " xfId="1824" xr:uid="{00000000-0005-0000-0000-00002A070000}"/>
    <cellStyle name="Total 3_Cash Flow " xfId="2057" xr:uid="{E31A0B83-8FAD-44A7-93C2-97F2794AE18F}"/>
    <cellStyle name="Total 4 2 2_Income Statement " xfId="1825" xr:uid="{00000000-0005-0000-0000-00002B070000}"/>
    <cellStyle name="Total 4 2_Income Statement " xfId="1826" xr:uid="{00000000-0005-0000-0000-00002C070000}"/>
    <cellStyle name="Total 4 3_Income Statement " xfId="1827" xr:uid="{00000000-0005-0000-0000-00002D070000}"/>
    <cellStyle name="Total 4 4_Income Statement " xfId="1828" xr:uid="{00000000-0005-0000-0000-00002E070000}"/>
    <cellStyle name="Total 4_Cash Flow " xfId="1829" xr:uid="{00000000-0005-0000-0000-00002F070000}"/>
    <cellStyle name="Total 5 2 2_Income Statement " xfId="1830" xr:uid="{00000000-0005-0000-0000-000030070000}"/>
    <cellStyle name="Total 5 2_Income Statement " xfId="1831" xr:uid="{00000000-0005-0000-0000-000031070000}"/>
    <cellStyle name="Total 5 3_Income Statement " xfId="1832" xr:uid="{00000000-0005-0000-0000-000032070000}"/>
    <cellStyle name="Total 5 4_Income Statement " xfId="1833" xr:uid="{00000000-0005-0000-0000-000033070000}"/>
    <cellStyle name="Total 5_Cash Flow " xfId="2058" xr:uid="{6AC4C2CA-6900-4E03-AA5E-AC69FD2C12D3}"/>
    <cellStyle name="Total 6 2 2_Income Statement " xfId="1834" xr:uid="{00000000-0005-0000-0000-000034070000}"/>
    <cellStyle name="Total 6 2_Income Statement " xfId="1835" xr:uid="{00000000-0005-0000-0000-000035070000}"/>
    <cellStyle name="Total 6 3_Income Statement " xfId="1836" xr:uid="{00000000-0005-0000-0000-000036070000}"/>
    <cellStyle name="Total 6 4_Income Statement " xfId="1837" xr:uid="{00000000-0005-0000-0000-000037070000}"/>
    <cellStyle name="Total 6_Cash Flow " xfId="2059" xr:uid="{967D07C8-C8BD-4C7A-ACAF-EF3CBE4CD38B}"/>
    <cellStyle name="Total 7 2 2_Income Statement " xfId="1838" xr:uid="{00000000-0005-0000-0000-000038070000}"/>
    <cellStyle name="Total 7 2_Income Statement " xfId="1839" xr:uid="{00000000-0005-0000-0000-000039070000}"/>
    <cellStyle name="Total 7 3_Income Statement " xfId="1840" xr:uid="{00000000-0005-0000-0000-00003A070000}"/>
    <cellStyle name="Total 7 4_Income Statement " xfId="1841" xr:uid="{00000000-0005-0000-0000-00003B070000}"/>
    <cellStyle name="Total 7_Cash Flow " xfId="1842" xr:uid="{00000000-0005-0000-0000-00003C070000}"/>
    <cellStyle name="Total 8 2 2_Income Statement " xfId="1843" xr:uid="{00000000-0005-0000-0000-00003D070000}"/>
    <cellStyle name="Total 8 2_Income Statement " xfId="1844" xr:uid="{00000000-0005-0000-0000-00003E070000}"/>
    <cellStyle name="Total 8 3_Income Statement " xfId="1845" xr:uid="{00000000-0005-0000-0000-00003F070000}"/>
    <cellStyle name="Total 8 4_Income Statement " xfId="1846" xr:uid="{00000000-0005-0000-0000-000040070000}"/>
    <cellStyle name="Total 8_Cash Flow " xfId="1847" xr:uid="{00000000-0005-0000-0000-000041070000}"/>
    <cellStyle name="Total 9 2 2_Income Statement " xfId="1848" xr:uid="{00000000-0005-0000-0000-000042070000}"/>
    <cellStyle name="Total 9 2_Income Statement " xfId="1849" xr:uid="{00000000-0005-0000-0000-000043070000}"/>
    <cellStyle name="Total 9 3_Income Statement " xfId="1850" xr:uid="{00000000-0005-0000-0000-000044070000}"/>
    <cellStyle name="Total 9 4_Income Statement " xfId="1851" xr:uid="{00000000-0005-0000-0000-000045070000}"/>
    <cellStyle name="Total 9_Cash Flow " xfId="1852" xr:uid="{00000000-0005-0000-0000-000046070000}"/>
    <cellStyle name="Total Bold 2_Income Statement " xfId="1853" xr:uid="{00000000-0005-0000-0000-000047070000}"/>
    <cellStyle name="Total Bold 3 2_Income Statement " xfId="1854" xr:uid="{00000000-0005-0000-0000-000048070000}"/>
    <cellStyle name="Total Bold 3_Income Statement " xfId="1855" xr:uid="{00000000-0005-0000-0000-000049070000}"/>
    <cellStyle name="Total Bold 4_Income Statement " xfId="1856" xr:uid="{00000000-0005-0000-0000-00004A070000}"/>
    <cellStyle name="Total Bold 5_Income Statement " xfId="1857" xr:uid="{00000000-0005-0000-0000-00004B070000}"/>
    <cellStyle name="Validation 2 2_Income Statement " xfId="1858" xr:uid="{00000000-0005-0000-0000-00004C070000}"/>
    <cellStyle name="Validation 2_Income Statement " xfId="1859" xr:uid="{00000000-0005-0000-0000-00004D070000}"/>
    <cellStyle name="Validation 3_Income Statement " xfId="1860" xr:uid="{00000000-0005-0000-0000-00004E070000}"/>
    <cellStyle name="Validation_Income Statement " xfId="1861" xr:uid="{00000000-0005-0000-0000-00004F070000}"/>
    <cellStyle name="Warning Text 10 2_Income Statement " xfId="1862" xr:uid="{00000000-0005-0000-0000-000050070000}"/>
    <cellStyle name="Warning Text 10_Income Statement " xfId="1863" xr:uid="{00000000-0005-0000-0000-000051070000}"/>
    <cellStyle name="Warning Text 11_Income Statement " xfId="1864" xr:uid="{00000000-0005-0000-0000-000052070000}"/>
    <cellStyle name="Warning Text 2 2_Income Statement " xfId="1865" xr:uid="{00000000-0005-0000-0000-000053070000}"/>
    <cellStyle name="Warning Text 2 3_Income Statement " xfId="1866" xr:uid="{00000000-0005-0000-0000-000054070000}"/>
    <cellStyle name="Warning Text 2 4_Income Statement " xfId="1867" xr:uid="{00000000-0005-0000-0000-000055070000}"/>
    <cellStyle name="Warning Text 2_Income Statement " xfId="2060" xr:uid="{B1136EC9-D2F0-47F5-877E-813F41FA723C}"/>
    <cellStyle name="Warning Text 3 2_Income Statement " xfId="1868" xr:uid="{00000000-0005-0000-0000-000056070000}"/>
    <cellStyle name="Warning Text 3_Income Statement " xfId="2061" xr:uid="{9A2641A4-9D76-446E-8FD7-5FDEBD37A897}"/>
    <cellStyle name="Warning Text 4 2_Income Statement " xfId="1869" xr:uid="{00000000-0005-0000-0000-000057070000}"/>
    <cellStyle name="Warning Text 4_Income Statement " xfId="1870" xr:uid="{00000000-0005-0000-0000-000058070000}"/>
    <cellStyle name="Warning Text 5 2_Income Statement " xfId="1871" xr:uid="{00000000-0005-0000-0000-000059070000}"/>
    <cellStyle name="Warning Text 5_Income Statement " xfId="2062" xr:uid="{52A68F07-D15E-4515-94D8-7114922A64F1}"/>
    <cellStyle name="Warning Text 6 2_Income Statement " xfId="1872" xr:uid="{00000000-0005-0000-0000-00005A070000}"/>
    <cellStyle name="Warning Text 6_Income Statement " xfId="1873" xr:uid="{00000000-0005-0000-0000-00005B070000}"/>
    <cellStyle name="Warning Text 7 2_Income Statement " xfId="1874" xr:uid="{00000000-0005-0000-0000-00005C070000}"/>
    <cellStyle name="Warning Text 7_Income Statement " xfId="1875" xr:uid="{00000000-0005-0000-0000-00005D070000}"/>
    <cellStyle name="Warning Text 8 2_Income Statement " xfId="1876" xr:uid="{00000000-0005-0000-0000-00005E070000}"/>
    <cellStyle name="Warning Text 8_Income Statement " xfId="1877" xr:uid="{00000000-0005-0000-0000-00005F070000}"/>
    <cellStyle name="Warning Text 9 2_Income Statement " xfId="1878" xr:uid="{00000000-0005-0000-0000-000060070000}"/>
    <cellStyle name="Warning Text 9_Income Statement " xfId="1879" xr:uid="{00000000-0005-0000-0000-000061070000}"/>
  </cellStyles>
  <dxfs count="1">
    <dxf>
      <font>
        <color rgb="FF9C0006"/>
      </font>
      <fill>
        <patternFill>
          <bgColor rgb="FFFFC7CE"/>
        </patternFill>
      </fill>
    </dxf>
  </dxfs>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xdr:twoCellAnchor>
    <xdr:from>
      <xdr:col>1</xdr:col>
      <xdr:colOff>2867025</xdr:colOff>
      <xdr:row>144</xdr:row>
      <xdr:rowOff>38100</xdr:rowOff>
    </xdr:from>
    <xdr:to>
      <xdr:col>1</xdr:col>
      <xdr:colOff>3305175</xdr:colOff>
      <xdr:row>145</xdr:row>
      <xdr:rowOff>0</xdr:rowOff>
    </xdr:to>
    <xdr:sp macro="" textlink="" fLocksText="0">
      <xdr:nvSpPr>
        <xdr:cNvPr id="4" name="Rectangle 9">
          <a:extLst>
            <a:ext uri="{FF2B5EF4-FFF2-40B4-BE49-F238E27FC236}">
              <a16:creationId xmlns:a16="http://schemas.microsoft.com/office/drawing/2014/main" id="{00000000-0008-0000-0500-000004000000}"/>
            </a:ext>
          </a:extLst>
        </xdr:cNvPr>
        <xdr:cNvSpPr>
          <a:spLocks noChangeArrowheads="1"/>
        </xdr:cNvSpPr>
      </xdr:nvSpPr>
      <xdr:spPr bwMode="auto">
        <a:xfrm>
          <a:off x="3095625" y="29356050"/>
          <a:ext cx="438150" cy="152400"/>
        </a:xfrm>
        <a:prstGeom prst="rect">
          <a:avLst/>
        </a:prstGeom>
        <a:noFill/>
        <a:ln w="9525">
          <a:solidFill>
            <a:srgbClr val="000000"/>
          </a:solidFill>
          <a:miter lim="800000"/>
          <a:headEnd/>
          <a:tailEnd/>
        </a:ln>
      </xdr:spPr>
    </xdr:sp>
    <xdr:clientData fLocksWithSheet="0"/>
  </xdr:twoCellAnchor>
  <xdr:twoCellAnchor>
    <xdr:from>
      <xdr:col>1</xdr:col>
      <xdr:colOff>3390900</xdr:colOff>
      <xdr:row>146</xdr:row>
      <xdr:rowOff>19050</xdr:rowOff>
    </xdr:from>
    <xdr:to>
      <xdr:col>1</xdr:col>
      <xdr:colOff>3819525</xdr:colOff>
      <xdr:row>146</xdr:row>
      <xdr:rowOff>180975</xdr:rowOff>
    </xdr:to>
    <xdr:sp macro="" textlink="" fLocksText="0">
      <xdr:nvSpPr>
        <xdr:cNvPr id="5" name="Rectangle 10">
          <a:extLst>
            <a:ext uri="{FF2B5EF4-FFF2-40B4-BE49-F238E27FC236}">
              <a16:creationId xmlns:a16="http://schemas.microsoft.com/office/drawing/2014/main" id="{00000000-0008-0000-0500-000005000000}"/>
            </a:ext>
          </a:extLst>
        </xdr:cNvPr>
        <xdr:cNvSpPr>
          <a:spLocks noChangeArrowheads="1"/>
        </xdr:cNvSpPr>
      </xdr:nvSpPr>
      <xdr:spPr bwMode="auto">
        <a:xfrm>
          <a:off x="3619500" y="28165425"/>
          <a:ext cx="428625" cy="161925"/>
        </a:xfrm>
        <a:prstGeom prst="rect">
          <a:avLst/>
        </a:prstGeom>
        <a:noFill/>
        <a:ln w="9525">
          <a:solidFill>
            <a:srgbClr val="000000"/>
          </a:solidFill>
          <a:miter lim="800000"/>
          <a:headEnd/>
          <a:tailEnd/>
        </a:ln>
      </xdr:spPr>
    </xdr:sp>
    <xdr:clientData fLock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946150</xdr:colOff>
          <xdr:row>50</xdr:row>
          <xdr:rowOff>0</xdr:rowOff>
        </xdr:from>
        <xdr:to>
          <xdr:col>4</xdr:col>
          <xdr:colOff>374650</xdr:colOff>
          <xdr:row>50</xdr:row>
          <xdr:rowOff>0</xdr:rowOff>
        </xdr:to>
        <xdr:sp macro="" textlink="">
          <xdr:nvSpPr>
            <xdr:cNvPr id="75857" name="Button 81" hidden="1">
              <a:extLst>
                <a:ext uri="{63B3BB69-23CF-44E3-9099-C40C66FF867C}">
                  <a14:compatExt spid="_x0000_s75857"/>
                </a:ext>
                <a:ext uri="{FF2B5EF4-FFF2-40B4-BE49-F238E27FC236}">
                  <a16:creationId xmlns:a16="http://schemas.microsoft.com/office/drawing/2014/main" id="{00000000-0008-0000-5200-0000512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45720" tIns="36576" rIns="45720" bIns="36576" anchor="ctr" upright="1"/>
            <a:lstStyle/>
            <a:p>
              <a:pPr algn="ctr" rtl="0">
                <a:defRPr sz="1000"/>
              </a:pPr>
              <a:r>
                <a:rPr lang="en-US" sz="1200" b="1" i="0" u="none" strike="noStrike" baseline="0">
                  <a:solidFill>
                    <a:srgbClr val="000000"/>
                  </a:solidFill>
                  <a:latin typeface="Arial"/>
                  <a:cs typeface="Arial"/>
                </a:rPr>
                <a:t>Print Page 45</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01%20External%20Reporting\3.0%20Regulatory%20Financials\CY%202018\State%20Financials\Q4%20December%202018\3.0%20Support\NIMO\Copy%20of%2012.31.2016%20NIMO%20PSC%20FERC%20FORM%201%20V_2%20for%20page1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02%20Regulatory%20Reporting%20Group\CY%202015\State%20Reporting\NIMO\Q4%202015\Filing\NIMO%20PSC%20FERC%20FORM1%20-12.31.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122a122b"/>
      <sheetName val="200201"/>
      <sheetName val="202203"/>
      <sheetName val="204207"/>
      <sheetName val="213"/>
      <sheetName val="214"/>
      <sheetName val="216"/>
      <sheetName val="217"/>
      <sheetName val="218"/>
      <sheetName val="219"/>
      <sheetName val="221"/>
      <sheetName val="224225"/>
      <sheetName val="227"/>
      <sheetName val="228229"/>
      <sheetName val="230"/>
      <sheetName val="231"/>
      <sheetName val="232"/>
      <sheetName val="233"/>
      <sheetName val="234"/>
      <sheetName val="250251"/>
      <sheetName val="253"/>
      <sheetName val="254"/>
      <sheetName val="256257"/>
      <sheetName val="261"/>
      <sheetName val="262263"/>
      <sheetName val="266267"/>
      <sheetName val="269"/>
      <sheetName val="272273"/>
      <sheetName val="274275"/>
      <sheetName val="276277"/>
      <sheetName val="278"/>
      <sheetName val="300301"/>
      <sheetName val="302"/>
      <sheetName val="304"/>
      <sheetName val="310311"/>
      <sheetName val="320323"/>
      <sheetName val="326327"/>
      <sheetName val="328330"/>
      <sheetName val="331"/>
      <sheetName val="332"/>
      <sheetName val="335"/>
      <sheetName val="336"/>
      <sheetName val="337"/>
      <sheetName val="340"/>
      <sheetName val="350351"/>
      <sheetName val="352353"/>
      <sheetName val="354355"/>
      <sheetName val="356"/>
      <sheetName val="397"/>
      <sheetName val="398"/>
      <sheetName val="400"/>
      <sheetName val="400a"/>
      <sheetName val="401"/>
      <sheetName val="402403"/>
      <sheetName val="406407"/>
      <sheetName val="408409"/>
      <sheetName val="410411"/>
      <sheetName val="414416"/>
      <sheetName val="419420"/>
      <sheetName val="422423"/>
      <sheetName val="424425"/>
      <sheetName val="426427"/>
      <sheetName val="429"/>
      <sheetName val="430"/>
      <sheetName val="450"/>
      <sheetName val="BOOK"/>
    </sheetNames>
    <sheetDataSet>
      <sheetData sheetId="0" refreshError="1"/>
      <sheetData sheetId="1">
        <row r="25">
          <cell r="C25" t="str">
            <v xml:space="preserve">Niagara Mohawk Power Corporation </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ow r="13">
          <cell r="G13">
            <v>7803344719</v>
          </cell>
        </row>
      </sheetData>
      <sheetData sheetId="13">
        <row r="47">
          <cell r="AC47">
            <v>140011076</v>
          </cell>
        </row>
      </sheetData>
      <sheetData sheetId="14" refreshError="1"/>
      <sheetData sheetId="15" refreshError="1"/>
      <sheetData sheetId="16" refreshError="1"/>
      <sheetData sheetId="17" refreshError="1"/>
      <sheetData sheetId="18">
        <row r="23">
          <cell r="E23">
            <v>7575567728</v>
          </cell>
        </row>
      </sheetData>
      <sheetData sheetId="19" refreshError="1"/>
      <sheetData sheetId="20" refreshError="1"/>
      <sheetData sheetId="21" refreshError="1"/>
      <sheetData sheetId="22" refreshError="1"/>
      <sheetData sheetId="23"/>
      <sheetData sheetId="24" refreshError="1"/>
      <sheetData sheetId="25"/>
      <sheetData sheetId="26"/>
      <sheetData sheetId="27" refreshError="1"/>
      <sheetData sheetId="28"/>
      <sheetData sheetId="29" refreshError="1"/>
      <sheetData sheetId="30" refreshError="1"/>
      <sheetData sheetId="31" refreshError="1"/>
      <sheetData sheetId="32" refreshError="1"/>
      <sheetData sheetId="33"/>
      <sheetData sheetId="34"/>
      <sheetData sheetId="35"/>
      <sheetData sheetId="36"/>
      <sheetData sheetId="37" refreshError="1"/>
      <sheetData sheetId="38"/>
      <sheetData sheetId="39"/>
      <sheetData sheetId="40"/>
      <sheetData sheetId="41" refreshError="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122a122b"/>
      <sheetName val="200201"/>
      <sheetName val="202203"/>
      <sheetName val="204207"/>
      <sheetName val="213"/>
      <sheetName val="214"/>
      <sheetName val="216"/>
      <sheetName val="217"/>
      <sheetName val="218"/>
      <sheetName val="219"/>
      <sheetName val="221"/>
      <sheetName val="224225"/>
      <sheetName val="227"/>
      <sheetName val="228229"/>
      <sheetName val="230"/>
      <sheetName val="231"/>
      <sheetName val="232"/>
      <sheetName val="233"/>
      <sheetName val="234"/>
      <sheetName val="250251"/>
      <sheetName val="253"/>
      <sheetName val="254"/>
      <sheetName val="256257"/>
      <sheetName val="261"/>
      <sheetName val="262263"/>
      <sheetName val="266267"/>
      <sheetName val="269"/>
      <sheetName val="272273"/>
      <sheetName val="274275"/>
      <sheetName val="276277"/>
      <sheetName val="278"/>
      <sheetName val="300301"/>
      <sheetName val="302"/>
      <sheetName val="304"/>
      <sheetName val="310311"/>
      <sheetName val="320323"/>
      <sheetName val="326327"/>
      <sheetName val="328330"/>
      <sheetName val="331"/>
      <sheetName val="332"/>
      <sheetName val="335"/>
      <sheetName val="336"/>
      <sheetName val="337"/>
      <sheetName val="340"/>
      <sheetName val="350351"/>
      <sheetName val="352353"/>
      <sheetName val="354355"/>
      <sheetName val="356"/>
      <sheetName val="397"/>
      <sheetName val="398"/>
      <sheetName val="400"/>
      <sheetName val="400a"/>
      <sheetName val="401"/>
      <sheetName val="402403"/>
      <sheetName val="406407"/>
      <sheetName val="408409"/>
      <sheetName val="410411"/>
      <sheetName val="414416"/>
      <sheetName val="419420"/>
      <sheetName val="422423"/>
      <sheetName val="424425"/>
      <sheetName val="426427"/>
      <sheetName val="429"/>
      <sheetName val="430"/>
      <sheetName val="450"/>
      <sheetName val="BOOK"/>
    </sheetNames>
    <sheetDataSet>
      <sheetData sheetId="0">
        <row r="25">
          <cell r="C25" t="str">
            <v xml:space="preserve">Niagara Mohawk Power Corporation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persons/person.xml><?xml version="1.0" encoding="utf-8"?>
<personList xmlns="http://schemas.microsoft.com/office/spreadsheetml/2018/threadedcomments" xmlns:x="http://schemas.openxmlformats.org/spreadsheetml/2006/main">
  <person displayName="Galmot, Pascal" id="{2D758A44-06F6-45F8-99AF-761A692BA0C8}" userId="S::Pascal.Galmot@us.nationalgrid.com::d768a372-23b2-4003-83bf-7588fd7d161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29" dT="2022-03-22T04:59:59.13" personId="{2D758A44-06F6-45F8-99AF-761A692BA0C8}" id="{4CBE9EAD-6B06-472E-B5E8-3EC67A1E222E}">
    <text>FY22 electric make whole adj.</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8.bin"/><Relationship Id="rId4" Type="http://schemas.microsoft.com/office/2017/10/relationships/threadedComment" Target="../threadedComments/threadedComment1.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3.bin"/><Relationship Id="rId4" Type="http://schemas.openxmlformats.org/officeDocument/2006/relationships/ctrlProp" Target="../ctrlProps/ctrlProp1.xml"/></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H70"/>
  <sheetViews>
    <sheetView view="pageBreakPreview" zoomScale="60" zoomScaleNormal="100" workbookViewId="0">
      <selection activeCell="E24" sqref="E24"/>
    </sheetView>
  </sheetViews>
  <sheetFormatPr defaultColWidth="9.84375" defaultRowHeight="15.5"/>
  <cols>
    <col min="1" max="1" width="20.84375" style="13" customWidth="1"/>
    <col min="2" max="2" width="10.84375" style="13" customWidth="1"/>
    <col min="3" max="3" width="20.84375" style="13" customWidth="1"/>
    <col min="4" max="4" width="10.84375" style="13" customWidth="1"/>
    <col min="5" max="10" width="20.84375" style="13" customWidth="1"/>
    <col min="11" max="11" width="11.84375" style="13" customWidth="1"/>
    <col min="12" max="16384" width="9.84375" style="13"/>
  </cols>
  <sheetData>
    <row r="1" spans="1:8" ht="18">
      <c r="B1" s="10"/>
      <c r="C1" s="10"/>
      <c r="D1" s="10"/>
      <c r="E1" s="10"/>
      <c r="F1" s="10"/>
      <c r="G1" s="10"/>
      <c r="H1" s="10"/>
    </row>
    <row r="2" spans="1:8" ht="18">
      <c r="A2" s="5133" t="s">
        <v>2841</v>
      </c>
      <c r="B2" s="5133"/>
      <c r="C2" s="5133"/>
      <c r="D2" s="5133"/>
      <c r="E2" s="5133"/>
      <c r="F2" s="5133"/>
      <c r="G2" s="11"/>
      <c r="H2" s="11"/>
    </row>
    <row r="3" spans="1:8" ht="15" customHeight="1">
      <c r="A3" s="5134" t="s">
        <v>2842</v>
      </c>
      <c r="B3" s="5134"/>
      <c r="C3" s="5134"/>
      <c r="D3" s="5134"/>
      <c r="E3" s="5134"/>
      <c r="F3" s="5134"/>
      <c r="G3" s="12"/>
      <c r="H3" s="12"/>
    </row>
    <row r="4" spans="1:8" ht="15" customHeight="1">
      <c r="A4" s="656"/>
      <c r="B4" s="11"/>
      <c r="C4" s="11"/>
      <c r="D4" s="11"/>
      <c r="E4" s="11"/>
      <c r="F4" s="11"/>
      <c r="G4" s="11"/>
      <c r="H4" s="11"/>
    </row>
    <row r="5" spans="1:8">
      <c r="A5" s="17"/>
      <c r="B5" s="11"/>
      <c r="C5" s="11"/>
      <c r="D5" s="11"/>
      <c r="E5" s="11"/>
      <c r="F5" s="11"/>
      <c r="G5" s="11"/>
      <c r="H5" s="11"/>
    </row>
    <row r="6" spans="1:8">
      <c r="A6" s="655"/>
      <c r="B6" s="11"/>
      <c r="C6" s="11"/>
      <c r="D6" s="11"/>
      <c r="E6" s="11"/>
      <c r="F6" s="11"/>
      <c r="G6" s="11"/>
      <c r="H6" s="11"/>
    </row>
    <row r="7" spans="1:8">
      <c r="A7" s="5131" t="s">
        <v>2843</v>
      </c>
      <c r="B7" s="5131"/>
      <c r="C7" s="5131"/>
      <c r="D7" s="5131"/>
      <c r="E7" s="5131"/>
      <c r="F7" s="5131"/>
      <c r="G7" s="11"/>
      <c r="H7" s="11"/>
    </row>
    <row r="8" spans="1:8" ht="18.649999999999999" customHeight="1">
      <c r="B8" s="11"/>
      <c r="C8" s="11"/>
      <c r="D8" s="11"/>
      <c r="E8" s="11"/>
      <c r="F8" s="11"/>
      <c r="G8" s="11"/>
      <c r="H8" s="11"/>
    </row>
    <row r="9" spans="1:8" ht="57.65" customHeight="1">
      <c r="A9" s="5130" t="s">
        <v>1019</v>
      </c>
      <c r="B9" s="5130"/>
      <c r="C9" s="5130"/>
      <c r="D9" s="5130"/>
      <c r="E9" s="5130"/>
      <c r="F9" s="5130"/>
      <c r="G9" s="11"/>
      <c r="H9" s="11"/>
    </row>
    <row r="10" spans="1:8" ht="16.399999999999999" customHeight="1">
      <c r="A10"/>
      <c r="B10" s="11"/>
      <c r="C10" s="11"/>
      <c r="D10" s="11"/>
      <c r="E10" s="11"/>
      <c r="F10" s="11"/>
      <c r="G10" s="11"/>
      <c r="H10" s="11"/>
    </row>
    <row r="11" spans="1:8" ht="48.65" customHeight="1">
      <c r="A11" s="5130" t="s">
        <v>1020</v>
      </c>
      <c r="B11" s="5130"/>
      <c r="C11" s="5130"/>
      <c r="D11" s="5130"/>
      <c r="E11" s="5130"/>
      <c r="F11" s="5130"/>
      <c r="G11" s="11"/>
      <c r="H11" s="11"/>
    </row>
    <row r="12" spans="1:8">
      <c r="A12" s="11"/>
      <c r="B12" s="11"/>
      <c r="C12" s="11"/>
      <c r="D12" s="11"/>
      <c r="E12" s="11"/>
      <c r="F12" s="11"/>
      <c r="G12" s="11"/>
      <c r="H12" s="11"/>
    </row>
    <row r="13" spans="1:8" ht="46.4" customHeight="1">
      <c r="A13" s="5130" t="s">
        <v>714</v>
      </c>
      <c r="B13" s="5130"/>
      <c r="C13" s="5130"/>
      <c r="D13" s="5130"/>
      <c r="E13" s="5130"/>
      <c r="F13" s="5130"/>
      <c r="G13" s="11"/>
      <c r="H13" s="11"/>
    </row>
    <row r="14" spans="1:8" ht="15.65" customHeight="1">
      <c r="A14" s="11"/>
      <c r="B14" s="11"/>
      <c r="C14" s="11"/>
      <c r="D14" s="11"/>
      <c r="E14" s="11"/>
      <c r="F14" s="11"/>
      <c r="G14" s="11"/>
      <c r="H14" s="11"/>
    </row>
    <row r="15" spans="1:8" ht="75" customHeight="1">
      <c r="A15" s="5130" t="s">
        <v>1021</v>
      </c>
      <c r="B15" s="5130"/>
      <c r="C15" s="5130"/>
      <c r="D15" s="5130"/>
      <c r="E15" s="5130"/>
      <c r="F15" s="5130"/>
      <c r="G15" s="11"/>
      <c r="H15" s="11"/>
    </row>
    <row r="16" spans="1:8" ht="21" customHeight="1">
      <c r="A16" s="11"/>
      <c r="B16" s="11"/>
      <c r="C16" s="11"/>
      <c r="D16" s="11"/>
      <c r="E16" s="11"/>
      <c r="F16" s="11"/>
      <c r="G16" s="11"/>
      <c r="H16" s="11"/>
    </row>
    <row r="17" spans="1:8" ht="47.9" customHeight="1">
      <c r="A17" s="5130" t="s">
        <v>600</v>
      </c>
      <c r="B17" s="5130"/>
      <c r="C17" s="5130"/>
      <c r="D17" s="5130"/>
      <c r="E17" s="5130"/>
      <c r="F17" s="5130"/>
      <c r="G17" s="11"/>
      <c r="H17" s="11"/>
    </row>
    <row r="18" spans="1:8" ht="15.65" customHeight="1">
      <c r="A18" s="11"/>
      <c r="B18" s="11"/>
      <c r="C18" s="11"/>
      <c r="D18" s="11"/>
      <c r="E18" s="11"/>
      <c r="F18" s="11"/>
      <c r="G18" s="11"/>
      <c r="H18" s="11"/>
    </row>
    <row r="19" spans="1:8" ht="21" customHeight="1">
      <c r="A19" s="5131"/>
      <c r="B19" s="5131"/>
      <c r="C19" s="5131"/>
      <c r="D19" s="5131"/>
      <c r="E19" s="5131"/>
      <c r="F19" s="5131"/>
      <c r="G19" s="11"/>
      <c r="H19" s="11"/>
    </row>
    <row r="20" spans="1:8" ht="15" customHeight="1">
      <c r="A20" s="5130"/>
      <c r="B20" s="5130"/>
      <c r="C20" s="5130"/>
      <c r="D20" s="5130"/>
      <c r="E20" s="5130"/>
      <c r="F20" s="5130"/>
      <c r="G20" s="11"/>
      <c r="H20" s="11"/>
    </row>
    <row r="21" spans="1:8">
      <c r="A21" s="11"/>
      <c r="B21" s="11"/>
      <c r="C21" s="11"/>
      <c r="D21" s="11"/>
      <c r="E21" s="11"/>
      <c r="F21" s="11"/>
      <c r="G21" s="11"/>
      <c r="H21" s="11"/>
    </row>
    <row r="22" spans="1:8">
      <c r="A22" s="5131" t="s">
        <v>2844</v>
      </c>
      <c r="B22" s="5131"/>
      <c r="C22" s="5131"/>
      <c r="D22" s="5131"/>
      <c r="E22" s="5131"/>
      <c r="F22" s="5131"/>
      <c r="G22" s="11"/>
      <c r="H22" s="11"/>
    </row>
    <row r="23" spans="1:8" ht="72.650000000000006" customHeight="1">
      <c r="A23" s="5130" t="s">
        <v>2626</v>
      </c>
      <c r="B23" s="5130"/>
      <c r="C23" s="5130"/>
      <c r="D23" s="5130"/>
      <c r="E23" s="5130"/>
      <c r="F23" s="5130"/>
      <c r="G23" s="11"/>
      <c r="H23" s="11"/>
    </row>
    <row r="24" spans="1:8">
      <c r="A24" s="11"/>
      <c r="B24" s="11"/>
      <c r="C24" s="11"/>
      <c r="D24" s="11"/>
      <c r="E24" s="11"/>
      <c r="F24" s="11"/>
      <c r="G24" s="11"/>
      <c r="H24" s="11"/>
    </row>
    <row r="25" spans="1:8" ht="22.4" customHeight="1">
      <c r="A25" s="5132" t="s">
        <v>2845</v>
      </c>
      <c r="B25" s="5132"/>
      <c r="C25" s="5132"/>
      <c r="D25" s="5132"/>
      <c r="E25" s="5132"/>
      <c r="F25" s="660"/>
      <c r="G25" s="11"/>
      <c r="H25" s="11"/>
    </row>
    <row r="26" spans="1:8" ht="17.25" customHeight="1">
      <c r="A26" s="5130" t="s">
        <v>602</v>
      </c>
      <c r="B26" s="5130"/>
      <c r="C26" s="5130"/>
      <c r="D26" s="5130"/>
      <c r="E26" s="5130"/>
      <c r="F26" s="5130"/>
      <c r="G26" s="11"/>
      <c r="H26" s="11"/>
    </row>
    <row r="27" spans="1:8">
      <c r="A27" s="11"/>
      <c r="B27" s="11"/>
      <c r="C27" s="11"/>
      <c r="D27" s="11"/>
      <c r="E27" s="11"/>
      <c r="F27" s="11"/>
      <c r="G27" s="11"/>
      <c r="H27" s="11"/>
    </row>
    <row r="28" spans="1:8">
      <c r="A28" s="5131" t="s">
        <v>2846</v>
      </c>
      <c r="B28" s="5131"/>
      <c r="C28" s="5131"/>
      <c r="D28" s="5131"/>
      <c r="E28" s="5131"/>
      <c r="F28" s="5131"/>
      <c r="G28" s="11"/>
      <c r="H28" s="11"/>
    </row>
    <row r="29" spans="1:8" ht="32.9" customHeight="1">
      <c r="A29" s="5130" t="s">
        <v>1022</v>
      </c>
      <c r="B29" s="5130"/>
      <c r="C29" s="5130"/>
      <c r="D29" s="5130"/>
      <c r="E29" s="5130"/>
      <c r="F29" s="5130"/>
      <c r="G29" s="11"/>
      <c r="H29" s="11"/>
    </row>
    <row r="30" spans="1:8">
      <c r="A30" s="11"/>
      <c r="B30" s="11"/>
      <c r="C30" s="11"/>
      <c r="D30" s="11"/>
      <c r="E30" s="11"/>
      <c r="F30" s="11"/>
      <c r="G30" s="11"/>
      <c r="H30" s="11"/>
    </row>
    <row r="31" spans="1:8">
      <c r="A31" s="5131" t="s">
        <v>2847</v>
      </c>
      <c r="B31" s="5131"/>
      <c r="C31" s="5131"/>
      <c r="D31" s="5131"/>
      <c r="E31" s="5131"/>
      <c r="F31" s="5131"/>
      <c r="G31" s="11"/>
      <c r="H31" s="11"/>
    </row>
    <row r="32" spans="1:8" ht="35.15" customHeight="1">
      <c r="A32" s="5130" t="s">
        <v>601</v>
      </c>
      <c r="B32" s="5130"/>
      <c r="C32" s="5130"/>
      <c r="D32" s="5130"/>
      <c r="E32" s="5130"/>
      <c r="F32" s="5130"/>
      <c r="G32" s="11"/>
      <c r="H32" s="11"/>
    </row>
    <row r="33" spans="1:8" ht="12.75" customHeight="1">
      <c r="A33" s="11"/>
      <c r="B33" s="11"/>
      <c r="C33" s="11"/>
      <c r="D33" s="11"/>
      <c r="E33" s="11"/>
      <c r="F33" s="11"/>
      <c r="G33" s="11"/>
      <c r="H33" s="11"/>
    </row>
    <row r="34" spans="1:8" ht="20.149999999999999" customHeight="1">
      <c r="A34" s="5131" t="s">
        <v>2848</v>
      </c>
      <c r="B34" s="5131"/>
      <c r="C34" s="5131"/>
      <c r="D34" s="5131"/>
      <c r="E34" s="5131"/>
      <c r="F34" s="5131"/>
      <c r="G34" s="11"/>
      <c r="H34" s="11"/>
    </row>
    <row r="35" spans="1:8" ht="59.9" customHeight="1">
      <c r="A35" s="5130" t="s">
        <v>603</v>
      </c>
      <c r="B35" s="5130"/>
      <c r="C35" s="5130"/>
      <c r="D35" s="5130"/>
      <c r="E35" s="5130"/>
      <c r="F35" s="5130"/>
      <c r="G35" s="11"/>
      <c r="H35" s="11"/>
    </row>
    <row r="36" spans="1:8" ht="12.75" customHeight="1">
      <c r="A36" s="11"/>
      <c r="B36" s="11"/>
      <c r="C36" s="11"/>
      <c r="D36" s="11"/>
      <c r="E36" s="11"/>
      <c r="F36" s="11"/>
      <c r="G36" s="11"/>
      <c r="H36" s="11"/>
    </row>
    <row r="37" spans="1:8" ht="18" customHeight="1">
      <c r="A37" s="5131" t="s">
        <v>2849</v>
      </c>
      <c r="B37" s="5131"/>
      <c r="C37" s="5131"/>
      <c r="D37" s="5131"/>
      <c r="E37" s="5131"/>
      <c r="F37" s="5131"/>
      <c r="G37" s="11"/>
      <c r="H37" s="11"/>
    </row>
    <row r="38" spans="1:8" ht="35.15" customHeight="1">
      <c r="A38" s="5130" t="s">
        <v>2850</v>
      </c>
      <c r="B38" s="5130"/>
      <c r="C38" s="5130"/>
      <c r="D38" s="5130"/>
      <c r="E38" s="5130"/>
      <c r="F38" s="5130"/>
      <c r="G38" s="11"/>
      <c r="H38" s="11"/>
    </row>
    <row r="39" spans="1:8">
      <c r="A39" s="11"/>
      <c r="B39" s="11"/>
      <c r="C39" s="11"/>
      <c r="D39" s="11"/>
      <c r="E39" s="11"/>
      <c r="F39" s="11"/>
      <c r="G39" s="11"/>
      <c r="H39" s="11"/>
    </row>
    <row r="40" spans="1:8">
      <c r="B40" s="14"/>
      <c r="C40" s="658" t="s">
        <v>1023</v>
      </c>
      <c r="D40" s="15"/>
      <c r="E40" s="658" t="s">
        <v>1024</v>
      </c>
      <c r="F40" s="16"/>
      <c r="G40" s="14"/>
    </row>
    <row r="41" spans="1:8">
      <c r="A41" s="657" t="s">
        <v>2851</v>
      </c>
      <c r="B41" s="16"/>
      <c r="C41" s="659" t="s">
        <v>2852</v>
      </c>
      <c r="D41" s="15"/>
      <c r="E41" s="659" t="s">
        <v>2852</v>
      </c>
      <c r="F41" s="15"/>
    </row>
    <row r="42" spans="1:8" ht="17.5">
      <c r="A42" s="432" t="s">
        <v>2853</v>
      </c>
      <c r="C42" s="13" t="s">
        <v>715</v>
      </c>
      <c r="E42" s="13" t="s">
        <v>727</v>
      </c>
    </row>
    <row r="43" spans="1:8" ht="17.5">
      <c r="A43" s="432" t="s">
        <v>2854</v>
      </c>
      <c r="C43" s="13" t="s">
        <v>716</v>
      </c>
      <c r="E43" s="13" t="s">
        <v>728</v>
      </c>
    </row>
    <row r="44" spans="1:8" ht="17.5">
      <c r="A44" s="432" t="s">
        <v>2855</v>
      </c>
      <c r="C44" s="13" t="s">
        <v>717</v>
      </c>
      <c r="E44" s="13" t="s">
        <v>729</v>
      </c>
    </row>
    <row r="45" spans="1:8" ht="17.5">
      <c r="A45" s="432" t="s">
        <v>2856</v>
      </c>
      <c r="C45" s="13" t="s">
        <v>726</v>
      </c>
      <c r="E45" s="13" t="s">
        <v>730</v>
      </c>
    </row>
    <row r="46" spans="1:8" ht="17.5">
      <c r="A46" s="432" t="s">
        <v>2857</v>
      </c>
      <c r="C46" s="13" t="s">
        <v>718</v>
      </c>
      <c r="E46" s="13" t="s">
        <v>731</v>
      </c>
    </row>
    <row r="47" spans="1:8" ht="17.5">
      <c r="A47" s="432" t="s">
        <v>2858</v>
      </c>
      <c r="C47" s="13" t="s">
        <v>719</v>
      </c>
      <c r="E47" s="13" t="s">
        <v>732</v>
      </c>
    </row>
    <row r="48" spans="1:8" ht="17.5">
      <c r="A48" s="432" t="s">
        <v>2859</v>
      </c>
      <c r="C48" s="13" t="s">
        <v>720</v>
      </c>
      <c r="E48" s="13" t="s">
        <v>733</v>
      </c>
    </row>
    <row r="49" spans="1:7" ht="17.5">
      <c r="A49" s="432" t="s">
        <v>2860</v>
      </c>
      <c r="C49" s="13" t="s">
        <v>721</v>
      </c>
      <c r="E49" s="13" t="s">
        <v>734</v>
      </c>
    </row>
    <row r="50" spans="1:7" ht="17.5">
      <c r="A50" s="432" t="s">
        <v>2861</v>
      </c>
      <c r="C50" s="13" t="s">
        <v>722</v>
      </c>
      <c r="E50" s="13" t="s">
        <v>735</v>
      </c>
    </row>
    <row r="51" spans="1:7" ht="17.5">
      <c r="A51" s="432" t="s">
        <v>2862</v>
      </c>
      <c r="C51" s="13" t="s">
        <v>723</v>
      </c>
      <c r="E51" s="13" t="s">
        <v>736</v>
      </c>
    </row>
    <row r="52" spans="1:7" ht="17.5">
      <c r="A52" s="432" t="s">
        <v>2863</v>
      </c>
      <c r="C52" s="13" t="s">
        <v>724</v>
      </c>
      <c r="E52" s="13" t="s">
        <v>737</v>
      </c>
    </row>
    <row r="53" spans="1:7" ht="17.5">
      <c r="A53" s="432" t="s">
        <v>2864</v>
      </c>
      <c r="C53" s="13" t="s">
        <v>725</v>
      </c>
      <c r="E53" s="13" t="s">
        <v>738</v>
      </c>
    </row>
    <row r="54" spans="1:7">
      <c r="A54" s="11"/>
      <c r="B54" s="11"/>
      <c r="C54" s="11"/>
      <c r="D54" s="11"/>
      <c r="E54" s="11"/>
      <c r="F54" s="11"/>
      <c r="G54" s="11"/>
    </row>
    <row r="55" spans="1:7">
      <c r="A55" s="11"/>
      <c r="B55" s="11"/>
      <c r="C55" s="11"/>
      <c r="D55" s="11"/>
      <c r="E55" s="11"/>
      <c r="F55" s="11"/>
      <c r="G55" s="11"/>
    </row>
    <row r="56" spans="1:7">
      <c r="A56" s="11"/>
      <c r="B56" s="11"/>
      <c r="C56" s="11"/>
      <c r="D56" s="11"/>
      <c r="E56" s="11"/>
      <c r="F56" s="11"/>
      <c r="G56" s="11"/>
    </row>
    <row r="57" spans="1:7">
      <c r="A57" s="11"/>
      <c r="B57" s="11"/>
      <c r="C57" s="11"/>
      <c r="D57" s="11"/>
      <c r="E57" s="11"/>
      <c r="F57" s="11"/>
      <c r="G57" s="11"/>
    </row>
    <row r="58" spans="1:7">
      <c r="A58" s="11"/>
      <c r="B58" s="11"/>
      <c r="C58" s="11"/>
      <c r="D58" s="11"/>
      <c r="E58" s="11"/>
      <c r="F58" s="11"/>
      <c r="G58" s="11"/>
    </row>
    <row r="59" spans="1:7">
      <c r="A59" s="11"/>
      <c r="B59" s="11"/>
      <c r="C59" s="11"/>
      <c r="D59" s="11"/>
      <c r="E59" s="11"/>
      <c r="F59" s="11"/>
      <c r="G59" s="11"/>
    </row>
    <row r="60" spans="1:7">
      <c r="A60" s="16"/>
      <c r="C60" s="11"/>
      <c r="D60" s="11"/>
      <c r="E60" s="11"/>
      <c r="F60" s="11"/>
      <c r="G60" s="11"/>
    </row>
    <row r="61" spans="1:7">
      <c r="A61" s="16"/>
      <c r="C61" s="11"/>
      <c r="D61" s="11"/>
      <c r="E61" s="11"/>
      <c r="F61" s="11"/>
      <c r="G61" s="11"/>
    </row>
    <row r="62" spans="1:7">
      <c r="A62" s="16"/>
      <c r="C62" s="11"/>
      <c r="D62" s="11"/>
      <c r="E62" s="11"/>
      <c r="F62" s="11"/>
      <c r="G62" s="11"/>
    </row>
    <row r="63" spans="1:7">
      <c r="A63" s="16"/>
      <c r="C63" s="11"/>
      <c r="D63" s="11"/>
      <c r="E63" s="11"/>
      <c r="F63" s="11"/>
      <c r="G63" s="11"/>
    </row>
    <row r="64" spans="1:7">
      <c r="A64" s="16"/>
      <c r="C64" s="11"/>
      <c r="D64" s="11"/>
      <c r="E64" s="11"/>
      <c r="F64" s="11"/>
      <c r="G64" s="11"/>
    </row>
    <row r="65" spans="1:8">
      <c r="A65" s="16"/>
      <c r="C65" s="11"/>
      <c r="D65" s="11"/>
      <c r="E65" s="11"/>
      <c r="F65" s="11"/>
      <c r="G65" s="11"/>
    </row>
    <row r="66" spans="1:8">
      <c r="A66" s="16"/>
      <c r="C66" s="11"/>
      <c r="D66" s="11"/>
      <c r="E66" s="11"/>
      <c r="F66" s="11"/>
      <c r="G66" s="11"/>
    </row>
    <row r="67" spans="1:8">
      <c r="A67" s="16"/>
      <c r="C67" s="11"/>
      <c r="D67" s="11"/>
      <c r="E67" s="11"/>
      <c r="F67" s="11"/>
      <c r="G67" s="11"/>
    </row>
    <row r="68" spans="1:8">
      <c r="A68" s="16"/>
      <c r="C68" s="11"/>
      <c r="D68" s="11"/>
      <c r="E68" s="11"/>
      <c r="F68" s="11"/>
      <c r="G68" s="11"/>
    </row>
    <row r="69" spans="1:8">
      <c r="A69" s="11"/>
      <c r="B69" s="11"/>
      <c r="C69" s="11"/>
      <c r="D69" s="11"/>
      <c r="E69" s="11"/>
      <c r="F69" s="11"/>
      <c r="G69" s="11"/>
    </row>
    <row r="70" spans="1:8">
      <c r="H70" s="17"/>
    </row>
  </sheetData>
  <mergeCells count="22">
    <mergeCell ref="A17:F17"/>
    <mergeCell ref="A19:F19"/>
    <mergeCell ref="A2:F2"/>
    <mergeCell ref="A3:F3"/>
    <mergeCell ref="A7:F7"/>
    <mergeCell ref="A9:F9"/>
    <mergeCell ref="A11:F11"/>
    <mergeCell ref="A13:F13"/>
    <mergeCell ref="A15:F15"/>
    <mergeCell ref="A28:F28"/>
    <mergeCell ref="A29:F29"/>
    <mergeCell ref="A31:F31"/>
    <mergeCell ref="A25:E25"/>
    <mergeCell ref="A20:F20"/>
    <mergeCell ref="A26:F26"/>
    <mergeCell ref="A23:F23"/>
    <mergeCell ref="A22:F22"/>
    <mergeCell ref="A38:F38"/>
    <mergeCell ref="A32:F32"/>
    <mergeCell ref="A34:F34"/>
    <mergeCell ref="A35:F35"/>
    <mergeCell ref="A37:F37"/>
  </mergeCells>
  <printOptions horizontalCentered="1" verticalCentered="1"/>
  <pageMargins left="0.5" right="0.5" top="0.5" bottom="0.5" header="0.5" footer="0.5"/>
  <pageSetup scale="57"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abColor rgb="FF92D050"/>
  </sheetPr>
  <dimension ref="A1:G200"/>
  <sheetViews>
    <sheetView view="pageBreakPreview" zoomScale="90" zoomScaleNormal="70" zoomScaleSheetLayoutView="90" workbookViewId="0">
      <selection activeCell="I69" sqref="I69"/>
    </sheetView>
  </sheetViews>
  <sheetFormatPr defaultColWidth="9.84375" defaultRowHeight="15.5"/>
  <cols>
    <col min="1" max="1" width="4.84375" style="13" customWidth="1"/>
    <col min="2" max="2" width="36.84375" style="13" customWidth="1"/>
    <col min="3" max="3" width="6.84375" style="13" customWidth="1"/>
    <col min="4" max="4" width="18.84375" style="13" customWidth="1"/>
    <col min="5" max="5" width="15.84375" style="13" customWidth="1"/>
    <col min="6" max="16384" width="9.84375" style="13"/>
  </cols>
  <sheetData>
    <row r="1" spans="1:7">
      <c r="A1" s="47"/>
      <c r="B1" s="48" t="s">
        <v>1757</v>
      </c>
      <c r="C1" s="62" t="s">
        <v>1307</v>
      </c>
      <c r="D1" s="48"/>
      <c r="E1" s="50" t="s">
        <v>1759</v>
      </c>
      <c r="F1" s="731" t="s">
        <v>1760</v>
      </c>
      <c r="G1" s="731"/>
    </row>
    <row r="2" spans="1:7">
      <c r="A2" s="38"/>
      <c r="B2" s="83" t="str">
        <f>'Data Sheet'!$C$25</f>
        <v xml:space="preserve">Niagara Mohawk Power Corporation </v>
      </c>
      <c r="C2" s="61" t="s">
        <v>5952</v>
      </c>
      <c r="D2" s="67"/>
      <c r="E2" s="34" t="s">
        <v>1682</v>
      </c>
      <c r="F2" s="56"/>
      <c r="G2" s="40"/>
    </row>
    <row r="3" spans="1:7" ht="15" customHeight="1">
      <c r="A3" s="41"/>
      <c r="B3" s="42"/>
      <c r="C3" s="103" t="s">
        <v>1683</v>
      </c>
      <c r="D3" s="102"/>
      <c r="E3" s="572" t="str">
        <f>'Data Sheet'!$C$40</f>
        <v>April 30, 2024</v>
      </c>
      <c r="F3" s="1110" t="str">
        <f>'Data Sheet'!$C$38</f>
        <v>December 31, 2023</v>
      </c>
      <c r="G3" s="732"/>
    </row>
    <row r="4" spans="1:7" ht="15" customHeight="1">
      <c r="A4" s="35" t="s">
        <v>1684</v>
      </c>
      <c r="B4" s="36"/>
      <c r="C4" s="36"/>
      <c r="D4" s="36"/>
      <c r="E4" s="36"/>
      <c r="F4" s="36"/>
      <c r="G4" s="37"/>
    </row>
    <row r="5" spans="1:7">
      <c r="A5" s="38"/>
      <c r="B5" s="34"/>
      <c r="C5" s="34"/>
      <c r="D5" s="39"/>
      <c r="E5" s="39"/>
      <c r="F5" s="39"/>
      <c r="G5" s="40"/>
    </row>
    <row r="6" spans="1:7" ht="15" customHeight="1">
      <c r="A6" s="38"/>
      <c r="B6" s="5164" t="s">
        <v>604</v>
      </c>
      <c r="C6" s="39"/>
      <c r="D6" s="5164" t="s">
        <v>1784</v>
      </c>
      <c r="E6" s="5164"/>
      <c r="F6" s="5165"/>
      <c r="G6" s="40"/>
    </row>
    <row r="7" spans="1:7">
      <c r="A7" s="38"/>
      <c r="B7" s="5165"/>
      <c r="C7" s="39"/>
      <c r="D7" s="5164"/>
      <c r="E7" s="5164"/>
      <c r="F7" s="5165"/>
      <c r="G7" s="40"/>
    </row>
    <row r="8" spans="1:7">
      <c r="A8" s="38"/>
      <c r="B8" s="5165"/>
      <c r="C8" s="39"/>
      <c r="D8" s="5164"/>
      <c r="E8" s="5164"/>
      <c r="F8" s="5165"/>
      <c r="G8" s="40"/>
    </row>
    <row r="9" spans="1:7">
      <c r="A9" s="38"/>
      <c r="B9" s="5165"/>
      <c r="C9" s="39"/>
      <c r="D9" s="5164"/>
      <c r="E9" s="5164"/>
      <c r="F9" s="5165"/>
      <c r="G9" s="40"/>
    </row>
    <row r="10" spans="1:7">
      <c r="A10" s="38"/>
      <c r="B10" s="5165"/>
      <c r="C10" s="39"/>
      <c r="D10" s="5165"/>
      <c r="E10" s="5165"/>
      <c r="F10" s="5165"/>
      <c r="G10" s="40"/>
    </row>
    <row r="11" spans="1:7" ht="15" customHeight="1">
      <c r="A11" s="38"/>
      <c r="B11" s="5165"/>
      <c r="C11" s="39"/>
      <c r="D11" s="5166" t="s">
        <v>1785</v>
      </c>
      <c r="E11" s="5166"/>
      <c r="F11" s="5167"/>
      <c r="G11" s="40"/>
    </row>
    <row r="12" spans="1:7">
      <c r="A12" s="38"/>
      <c r="B12" s="5165"/>
      <c r="C12" s="21"/>
      <c r="D12" s="5166"/>
      <c r="E12" s="5166"/>
      <c r="F12" s="5167"/>
      <c r="G12" s="40"/>
    </row>
    <row r="13" spans="1:7">
      <c r="A13" s="38"/>
      <c r="B13" s="21"/>
      <c r="C13" s="21"/>
      <c r="D13" s="5166"/>
      <c r="E13" s="5166"/>
      <c r="F13" s="5167"/>
      <c r="G13" s="40"/>
    </row>
    <row r="14" spans="1:7">
      <c r="A14" s="38"/>
      <c r="B14" s="21"/>
      <c r="C14" s="21"/>
      <c r="D14" s="733"/>
      <c r="E14" s="733"/>
      <c r="F14" s="734"/>
      <c r="G14" s="40"/>
    </row>
    <row r="15" spans="1:7">
      <c r="A15" s="38"/>
      <c r="B15" s="21"/>
      <c r="C15" s="21"/>
      <c r="D15" s="733"/>
      <c r="E15" s="733"/>
      <c r="F15" s="733"/>
      <c r="G15" s="40"/>
    </row>
    <row r="16" spans="1:7">
      <c r="A16" s="35"/>
      <c r="B16" s="36"/>
      <c r="C16" s="36"/>
      <c r="D16" s="36"/>
      <c r="E16" s="36"/>
      <c r="F16" s="36"/>
      <c r="G16" s="37"/>
    </row>
    <row r="17" spans="1:7">
      <c r="A17" s="35" t="s">
        <v>1685</v>
      </c>
      <c r="B17" s="36"/>
      <c r="C17" s="36"/>
      <c r="D17" s="36"/>
      <c r="E17" s="36"/>
      <c r="F17" s="36"/>
      <c r="G17" s="37"/>
    </row>
    <row r="18" spans="1:7" ht="15" customHeight="1">
      <c r="A18" s="38"/>
      <c r="B18" s="5168" t="s">
        <v>2994</v>
      </c>
      <c r="C18" s="735"/>
      <c r="D18" s="5170" t="s">
        <v>2995</v>
      </c>
      <c r="E18" s="5149"/>
      <c r="F18" s="5149"/>
      <c r="G18" s="736"/>
    </row>
    <row r="19" spans="1:7">
      <c r="A19" s="38"/>
      <c r="B19" s="5169"/>
      <c r="C19" s="709"/>
      <c r="D19" s="5151"/>
      <c r="E19" s="5151"/>
      <c r="F19" s="5151"/>
      <c r="G19" s="737"/>
    </row>
    <row r="20" spans="1:7" ht="15" customHeight="1">
      <c r="A20" s="38"/>
      <c r="B20" s="5172" t="s">
        <v>2996</v>
      </c>
      <c r="C20" s="738"/>
      <c r="D20" s="5151"/>
      <c r="E20" s="5151"/>
      <c r="F20" s="5151"/>
      <c r="G20" s="737"/>
    </row>
    <row r="21" spans="1:7">
      <c r="A21" s="38"/>
      <c r="B21" s="5172"/>
      <c r="C21" s="738"/>
      <c r="D21" s="5151"/>
      <c r="E21" s="5151"/>
      <c r="F21" s="5151"/>
      <c r="G21" s="737"/>
    </row>
    <row r="22" spans="1:7" ht="15" customHeight="1">
      <c r="A22" s="38"/>
      <c r="B22" s="5172" t="s">
        <v>605</v>
      </c>
      <c r="C22" s="709"/>
      <c r="D22" s="5151"/>
      <c r="E22" s="5151"/>
      <c r="F22" s="5151"/>
      <c r="G22" s="737"/>
    </row>
    <row r="23" spans="1:7">
      <c r="A23" s="38"/>
      <c r="B23" s="5172"/>
      <c r="C23" s="738"/>
      <c r="D23" s="5151"/>
      <c r="E23" s="5151"/>
      <c r="F23" s="5151"/>
      <c r="G23" s="737"/>
    </row>
    <row r="24" spans="1:7">
      <c r="A24" s="38"/>
      <c r="B24" s="5172"/>
      <c r="C24" s="739"/>
      <c r="D24" s="5151"/>
      <c r="E24" s="5151"/>
      <c r="F24" s="5151"/>
      <c r="G24" s="737"/>
    </row>
    <row r="25" spans="1:7" ht="15" customHeight="1">
      <c r="A25" s="38"/>
      <c r="B25" s="5172" t="s">
        <v>2997</v>
      </c>
      <c r="C25" s="739"/>
      <c r="D25" s="5151"/>
      <c r="E25" s="5151"/>
      <c r="F25" s="5151"/>
      <c r="G25" s="737"/>
    </row>
    <row r="26" spans="1:7">
      <c r="A26" s="38"/>
      <c r="B26" s="5173"/>
      <c r="C26" s="122"/>
      <c r="D26" s="5151"/>
      <c r="E26" s="5151"/>
      <c r="F26" s="5151"/>
      <c r="G26" s="737"/>
    </row>
    <row r="27" spans="1:7">
      <c r="A27" s="41"/>
      <c r="B27" s="5174"/>
      <c r="C27" s="36"/>
      <c r="D27" s="5171"/>
      <c r="E27" s="5171"/>
      <c r="F27" s="5171"/>
      <c r="G27" s="37"/>
    </row>
    <row r="28" spans="1:7">
      <c r="A28" s="134" t="s">
        <v>1686</v>
      </c>
      <c r="B28" s="39"/>
      <c r="C28" s="39"/>
      <c r="D28" s="56" t="s">
        <v>2835</v>
      </c>
      <c r="E28" s="149" t="s">
        <v>1687</v>
      </c>
      <c r="F28" s="740" t="s">
        <v>1688</v>
      </c>
      <c r="G28" s="40"/>
    </row>
    <row r="29" spans="1:7">
      <c r="A29" s="134" t="s">
        <v>1689</v>
      </c>
      <c r="B29" s="39" t="s">
        <v>1690</v>
      </c>
      <c r="C29" s="39"/>
      <c r="D29" s="56" t="s">
        <v>1691</v>
      </c>
      <c r="E29" s="149" t="s">
        <v>1692</v>
      </c>
      <c r="F29" s="56" t="s">
        <v>1693</v>
      </c>
      <c r="G29" s="40"/>
    </row>
    <row r="30" spans="1:7">
      <c r="A30" s="58"/>
      <c r="B30" s="36" t="s">
        <v>2935</v>
      </c>
      <c r="C30" s="36"/>
      <c r="D30" s="59" t="s">
        <v>2936</v>
      </c>
      <c r="E30" s="139" t="s">
        <v>2937</v>
      </c>
      <c r="F30" s="59" t="s">
        <v>2938</v>
      </c>
      <c r="G30" s="37"/>
    </row>
    <row r="31" spans="1:7">
      <c r="A31" s="134" t="s">
        <v>1694</v>
      </c>
      <c r="B31" s="122" t="s">
        <v>5060</v>
      </c>
      <c r="C31" s="122"/>
      <c r="D31" s="2270">
        <v>-1</v>
      </c>
      <c r="E31" s="2265">
        <v>100</v>
      </c>
      <c r="F31" s="743"/>
      <c r="G31" s="744"/>
    </row>
    <row r="32" spans="1:7">
      <c r="A32" s="134" t="s">
        <v>1695</v>
      </c>
      <c r="B32" s="122" t="s">
        <v>5061</v>
      </c>
      <c r="C32" s="122"/>
      <c r="D32" s="741"/>
      <c r="E32" s="742"/>
      <c r="F32" s="745"/>
      <c r="G32" s="744"/>
    </row>
    <row r="33" spans="1:7">
      <c r="A33" s="134" t="s">
        <v>1696</v>
      </c>
      <c r="B33" s="122" t="s">
        <v>5062</v>
      </c>
      <c r="C33" s="122"/>
      <c r="D33" s="741"/>
      <c r="E33" s="742"/>
      <c r="F33" s="745"/>
      <c r="G33" s="744"/>
    </row>
    <row r="34" spans="1:7">
      <c r="A34" s="134" t="s">
        <v>1697</v>
      </c>
      <c r="B34" s="122" t="s">
        <v>5063</v>
      </c>
      <c r="C34" s="122"/>
      <c r="D34" s="741"/>
      <c r="E34" s="742"/>
      <c r="F34" s="745"/>
      <c r="G34" s="744"/>
    </row>
    <row r="35" spans="1:7">
      <c r="A35" s="134" t="s">
        <v>1698</v>
      </c>
      <c r="B35" s="122" t="s">
        <v>5064</v>
      </c>
      <c r="C35" s="122"/>
      <c r="D35" s="741"/>
      <c r="E35" s="742"/>
      <c r="F35" s="745"/>
      <c r="G35" s="744"/>
    </row>
    <row r="36" spans="1:7">
      <c r="A36" s="134" t="s">
        <v>1699</v>
      </c>
      <c r="B36" s="122" t="s">
        <v>7178</v>
      </c>
      <c r="C36" s="122"/>
      <c r="D36" s="741"/>
      <c r="E36" s="742"/>
      <c r="F36" s="745"/>
      <c r="G36" s="744"/>
    </row>
    <row r="37" spans="1:7">
      <c r="A37" s="134" t="s">
        <v>1700</v>
      </c>
      <c r="B37" s="122"/>
      <c r="C37" s="122"/>
      <c r="D37" s="741"/>
      <c r="E37" s="742"/>
      <c r="F37" s="745"/>
      <c r="G37" s="744"/>
    </row>
    <row r="38" spans="1:7">
      <c r="A38" s="134" t="s">
        <v>1701</v>
      </c>
      <c r="B38" s="122"/>
      <c r="C38" s="122"/>
      <c r="D38" s="741"/>
      <c r="E38" s="742"/>
      <c r="F38" s="745"/>
      <c r="G38" s="744"/>
    </row>
    <row r="39" spans="1:7">
      <c r="A39" s="134" t="s">
        <v>1702</v>
      </c>
      <c r="B39" s="122"/>
      <c r="C39" s="122"/>
      <c r="D39" s="741"/>
      <c r="E39" s="742"/>
      <c r="F39" s="745"/>
      <c r="G39" s="744"/>
    </row>
    <row r="40" spans="1:7">
      <c r="A40" s="134" t="s">
        <v>1703</v>
      </c>
      <c r="B40" s="122"/>
      <c r="C40" s="122"/>
      <c r="D40" s="741"/>
      <c r="E40" s="742"/>
      <c r="F40" s="745"/>
      <c r="G40" s="744"/>
    </row>
    <row r="41" spans="1:7">
      <c r="A41" s="134" t="s">
        <v>1704</v>
      </c>
      <c r="B41" s="122"/>
      <c r="C41" s="122"/>
      <c r="D41" s="741"/>
      <c r="E41" s="742"/>
      <c r="F41" s="745"/>
      <c r="G41" s="744"/>
    </row>
    <row r="42" spans="1:7">
      <c r="A42" s="134" t="s">
        <v>1705</v>
      </c>
      <c r="B42" s="122"/>
      <c r="C42" s="122"/>
      <c r="D42" s="741"/>
      <c r="E42" s="742"/>
      <c r="F42" s="745"/>
      <c r="G42" s="744"/>
    </row>
    <row r="43" spans="1:7">
      <c r="A43" s="134" t="s">
        <v>1706</v>
      </c>
      <c r="B43" s="122"/>
      <c r="C43" s="122"/>
      <c r="D43" s="741"/>
      <c r="E43" s="742"/>
      <c r="F43" s="745"/>
      <c r="G43" s="744"/>
    </row>
    <row r="44" spans="1:7">
      <c r="A44" s="134" t="s">
        <v>1707</v>
      </c>
      <c r="B44" s="122"/>
      <c r="C44" s="122"/>
      <c r="D44" s="741"/>
      <c r="E44" s="742"/>
      <c r="F44" s="745"/>
      <c r="G44" s="744"/>
    </row>
    <row r="45" spans="1:7">
      <c r="A45" s="134" t="s">
        <v>1708</v>
      </c>
      <c r="B45" s="122"/>
      <c r="C45" s="122"/>
      <c r="D45" s="741"/>
      <c r="E45" s="742"/>
      <c r="F45" s="745"/>
      <c r="G45" s="744"/>
    </row>
    <row r="46" spans="1:7">
      <c r="A46" s="134" t="s">
        <v>1709</v>
      </c>
      <c r="B46" s="122"/>
      <c r="C46" s="122"/>
      <c r="D46" s="741"/>
      <c r="E46" s="742"/>
      <c r="F46" s="745"/>
      <c r="G46" s="744"/>
    </row>
    <row r="47" spans="1:7">
      <c r="A47" s="134" t="s">
        <v>1710</v>
      </c>
      <c r="B47" s="122"/>
      <c r="C47" s="122"/>
      <c r="D47" s="741"/>
      <c r="E47" s="742"/>
      <c r="F47" s="745"/>
      <c r="G47" s="744"/>
    </row>
    <row r="48" spans="1:7">
      <c r="A48" s="134" t="s">
        <v>1711</v>
      </c>
      <c r="B48" s="122"/>
      <c r="C48" s="122"/>
      <c r="D48" s="741"/>
      <c r="E48" s="742"/>
      <c r="F48" s="745"/>
      <c r="G48" s="744"/>
    </row>
    <row r="49" spans="1:7">
      <c r="A49" s="134" t="s">
        <v>1712</v>
      </c>
      <c r="B49" s="122"/>
      <c r="C49" s="122"/>
      <c r="D49" s="741"/>
      <c r="E49" s="742"/>
      <c r="F49" s="745"/>
      <c r="G49" s="744"/>
    </row>
    <row r="50" spans="1:7">
      <c r="A50" s="134" t="s">
        <v>1713</v>
      </c>
      <c r="B50" s="122"/>
      <c r="C50" s="122"/>
      <c r="D50" s="741"/>
      <c r="E50" s="742"/>
      <c r="F50" s="745"/>
      <c r="G50" s="744"/>
    </row>
    <row r="51" spans="1:7">
      <c r="A51" s="134" t="s">
        <v>558</v>
      </c>
      <c r="B51" s="122"/>
      <c r="C51" s="122"/>
      <c r="D51" s="741"/>
      <c r="E51" s="742"/>
      <c r="F51" s="745"/>
      <c r="G51" s="744"/>
    </row>
    <row r="52" spans="1:7">
      <c r="A52" s="134" t="s">
        <v>559</v>
      </c>
      <c r="B52" s="122"/>
      <c r="C52" s="122"/>
      <c r="D52" s="741"/>
      <c r="E52" s="742"/>
      <c r="F52" s="745"/>
      <c r="G52" s="744"/>
    </row>
    <row r="53" spans="1:7">
      <c r="A53" s="134" t="s">
        <v>560</v>
      </c>
      <c r="B53" s="122"/>
      <c r="C53" s="122"/>
      <c r="D53" s="741"/>
      <c r="E53" s="742"/>
      <c r="F53" s="745"/>
      <c r="G53" s="744"/>
    </row>
    <row r="54" spans="1:7">
      <c r="A54" s="134" t="s">
        <v>561</v>
      </c>
      <c r="B54" s="122"/>
      <c r="C54" s="122"/>
      <c r="D54" s="741"/>
      <c r="E54" s="742"/>
      <c r="F54" s="745"/>
      <c r="G54" s="744"/>
    </row>
    <row r="55" spans="1:7">
      <c r="A55" s="134" t="s">
        <v>562</v>
      </c>
      <c r="B55" s="122"/>
      <c r="C55" s="122"/>
      <c r="D55" s="741"/>
      <c r="E55" s="742"/>
      <c r="F55" s="745"/>
      <c r="G55" s="744"/>
    </row>
    <row r="56" spans="1:7">
      <c r="A56" s="134" t="s">
        <v>563</v>
      </c>
      <c r="B56" s="122"/>
      <c r="C56" s="122"/>
      <c r="D56" s="741"/>
      <c r="E56" s="742"/>
      <c r="F56" s="745"/>
      <c r="G56" s="744"/>
    </row>
    <row r="57" spans="1:7" ht="16" thickBot="1">
      <c r="A57" s="533" t="s">
        <v>564</v>
      </c>
      <c r="B57" s="123"/>
      <c r="C57" s="123"/>
      <c r="D57" s="746"/>
      <c r="E57" s="747"/>
      <c r="F57" s="138"/>
      <c r="G57" s="748"/>
    </row>
    <row r="58" spans="1:7">
      <c r="A58" s="122" t="s">
        <v>565</v>
      </c>
      <c r="B58" s="122"/>
      <c r="C58" s="122"/>
      <c r="D58" s="122"/>
      <c r="E58" s="147"/>
      <c r="F58" s="749"/>
      <c r="G58" s="749"/>
    </row>
    <row r="59" spans="1:7">
      <c r="A59"/>
      <c r="B59" s="122"/>
      <c r="C59" s="122"/>
      <c r="D59" s="122"/>
      <c r="E59" s="147"/>
      <c r="F59" s="749"/>
      <c r="G59" s="749"/>
    </row>
    <row r="60" spans="1:7">
      <c r="A60" s="749" t="s">
        <v>566</v>
      </c>
      <c r="B60" s="20"/>
      <c r="C60" s="20"/>
      <c r="D60" s="749"/>
      <c r="E60" s="749"/>
      <c r="F60" s="749"/>
      <c r="G60" s="749"/>
    </row>
    <row r="61" spans="1:7" ht="16" thickBot="1">
      <c r="A61" s="21"/>
      <c r="B61" s="337"/>
      <c r="C61" s="337"/>
      <c r="D61" s="337"/>
      <c r="E61" s="236"/>
      <c r="F61" s="20"/>
      <c r="G61" s="20"/>
    </row>
    <row r="62" spans="1:7">
      <c r="A62" s="47"/>
      <c r="B62" s="750" t="s">
        <v>1757</v>
      </c>
      <c r="C62" s="420" t="s">
        <v>1307</v>
      </c>
      <c r="D62" s="751"/>
      <c r="E62" s="539" t="s">
        <v>1680</v>
      </c>
      <c r="F62" s="752" t="s">
        <v>1760</v>
      </c>
      <c r="G62" s="752"/>
    </row>
    <row r="63" spans="1:7">
      <c r="A63" s="38"/>
      <c r="B63" s="83" t="str">
        <f>'Data Sheet'!$C$25</f>
        <v xml:space="preserve">Niagara Mohawk Power Corporation </v>
      </c>
      <c r="C63" s="741" t="s">
        <v>5952</v>
      </c>
      <c r="D63" s="753"/>
      <c r="E63" s="537" t="s">
        <v>1682</v>
      </c>
      <c r="F63" s="745"/>
      <c r="G63" s="744"/>
    </row>
    <row r="64" spans="1:7">
      <c r="A64" s="41"/>
      <c r="B64" s="161"/>
      <c r="C64" s="680" t="s">
        <v>1683</v>
      </c>
      <c r="D64" s="754"/>
      <c r="E64" s="572" t="str">
        <f>'Data Sheet'!$C$40</f>
        <v>April 30, 2024</v>
      </c>
      <c r="F64" s="1143" t="str">
        <f>'Data Sheet'!$C$38</f>
        <v>December 31, 2023</v>
      </c>
      <c r="G64" s="755"/>
    </row>
    <row r="65" spans="1:7">
      <c r="A65" s="35" t="s">
        <v>1684</v>
      </c>
      <c r="B65" s="36"/>
      <c r="C65" s="36"/>
      <c r="D65" s="36"/>
      <c r="E65" s="36"/>
      <c r="F65" s="756"/>
      <c r="G65" s="757"/>
    </row>
    <row r="66" spans="1:7">
      <c r="A66" s="134" t="s">
        <v>1686</v>
      </c>
      <c r="B66" s="122"/>
      <c r="C66" s="122"/>
      <c r="D66" s="758" t="s">
        <v>2835</v>
      </c>
      <c r="E66" s="537" t="s">
        <v>1687</v>
      </c>
      <c r="F66" s="744" t="s">
        <v>1688</v>
      </c>
      <c r="G66" s="744"/>
    </row>
    <row r="67" spans="1:7">
      <c r="A67" s="134" t="s">
        <v>1689</v>
      </c>
      <c r="B67" s="141" t="s">
        <v>1690</v>
      </c>
      <c r="C67" s="141"/>
      <c r="D67" s="536" t="s">
        <v>1691</v>
      </c>
      <c r="E67" s="537" t="s">
        <v>1692</v>
      </c>
      <c r="F67" s="744" t="s">
        <v>1693</v>
      </c>
      <c r="G67" s="744"/>
    </row>
    <row r="68" spans="1:7">
      <c r="A68" s="58"/>
      <c r="B68" s="161" t="s">
        <v>2935</v>
      </c>
      <c r="C68" s="161"/>
      <c r="D68" s="759" t="s">
        <v>2936</v>
      </c>
      <c r="E68" s="538" t="s">
        <v>2937</v>
      </c>
      <c r="F68" s="757" t="s">
        <v>2938</v>
      </c>
      <c r="G68" s="757"/>
    </row>
    <row r="69" spans="1:7">
      <c r="A69" s="134" t="s">
        <v>1694</v>
      </c>
      <c r="B69" s="122"/>
      <c r="C69" s="122"/>
      <c r="D69" s="758"/>
      <c r="E69" s="760"/>
      <c r="F69" s="761"/>
      <c r="G69" s="744"/>
    </row>
    <row r="70" spans="1:7">
      <c r="A70" s="134" t="s">
        <v>1695</v>
      </c>
      <c r="B70" s="122"/>
      <c r="C70" s="122"/>
      <c r="D70" s="758"/>
      <c r="E70" s="760"/>
      <c r="F70" s="761"/>
      <c r="G70" s="744"/>
    </row>
    <row r="71" spans="1:7">
      <c r="A71" s="134" t="s">
        <v>1696</v>
      </c>
      <c r="B71" s="122"/>
      <c r="C71" s="122"/>
      <c r="D71" s="758"/>
      <c r="E71" s="760"/>
      <c r="F71" s="761"/>
      <c r="G71" s="744"/>
    </row>
    <row r="72" spans="1:7">
      <c r="A72" s="134" t="s">
        <v>1697</v>
      </c>
      <c r="B72" s="122"/>
      <c r="C72" s="122"/>
      <c r="D72" s="758"/>
      <c r="E72" s="760"/>
      <c r="F72" s="761"/>
      <c r="G72" s="744"/>
    </row>
    <row r="73" spans="1:7">
      <c r="A73" s="134" t="s">
        <v>1698</v>
      </c>
      <c r="B73" s="122"/>
      <c r="C73" s="122"/>
      <c r="D73" s="758"/>
      <c r="E73" s="760"/>
      <c r="F73" s="761"/>
      <c r="G73" s="744"/>
    </row>
    <row r="74" spans="1:7">
      <c r="A74" s="134" t="s">
        <v>1699</v>
      </c>
      <c r="B74" s="122"/>
      <c r="C74" s="122"/>
      <c r="D74" s="758"/>
      <c r="E74" s="760"/>
      <c r="F74" s="761"/>
      <c r="G74" s="744"/>
    </row>
    <row r="75" spans="1:7">
      <c r="A75" s="134" t="s">
        <v>1700</v>
      </c>
      <c r="B75" s="122"/>
      <c r="C75" s="122"/>
      <c r="D75" s="758"/>
      <c r="E75" s="760"/>
      <c r="F75" s="761"/>
      <c r="G75" s="744"/>
    </row>
    <row r="76" spans="1:7">
      <c r="A76" s="134" t="s">
        <v>1701</v>
      </c>
      <c r="B76" s="122"/>
      <c r="C76" s="122"/>
      <c r="D76" s="758"/>
      <c r="E76" s="760"/>
      <c r="F76" s="761"/>
      <c r="G76" s="744"/>
    </row>
    <row r="77" spans="1:7">
      <c r="A77" s="134" t="s">
        <v>1702</v>
      </c>
      <c r="B77" s="122"/>
      <c r="C77" s="122"/>
      <c r="D77" s="758"/>
      <c r="E77" s="760"/>
      <c r="F77" s="761"/>
      <c r="G77" s="744"/>
    </row>
    <row r="78" spans="1:7">
      <c r="A78" s="134" t="s">
        <v>1703</v>
      </c>
      <c r="B78" s="122"/>
      <c r="C78" s="122"/>
      <c r="D78" s="758"/>
      <c r="E78" s="760"/>
      <c r="F78" s="761"/>
      <c r="G78" s="744"/>
    </row>
    <row r="79" spans="1:7">
      <c r="A79" s="134" t="s">
        <v>1704</v>
      </c>
      <c r="B79" s="122"/>
      <c r="C79" s="122"/>
      <c r="D79" s="758"/>
      <c r="E79" s="760"/>
      <c r="F79" s="761"/>
      <c r="G79" s="744"/>
    </row>
    <row r="80" spans="1:7">
      <c r="A80" s="134" t="s">
        <v>1705</v>
      </c>
      <c r="B80" s="122"/>
      <c r="C80" s="122"/>
      <c r="D80" s="758"/>
      <c r="E80" s="760"/>
      <c r="F80" s="761"/>
      <c r="G80" s="744"/>
    </row>
    <row r="81" spans="1:7">
      <c r="A81" s="134" t="s">
        <v>1706</v>
      </c>
      <c r="B81" s="122"/>
      <c r="C81" s="122"/>
      <c r="D81" s="758"/>
      <c r="E81" s="760"/>
      <c r="F81" s="761"/>
      <c r="G81" s="744"/>
    </row>
    <row r="82" spans="1:7">
      <c r="A82" s="134" t="s">
        <v>1707</v>
      </c>
      <c r="B82" s="122"/>
      <c r="C82" s="122"/>
      <c r="D82" s="758"/>
      <c r="E82" s="760"/>
      <c r="F82" s="761"/>
      <c r="G82" s="744"/>
    </row>
    <row r="83" spans="1:7">
      <c r="A83" s="134" t="s">
        <v>1708</v>
      </c>
      <c r="B83" s="122"/>
      <c r="C83" s="122"/>
      <c r="D83" s="758"/>
      <c r="E83" s="760"/>
      <c r="F83" s="761"/>
      <c r="G83" s="744"/>
    </row>
    <row r="84" spans="1:7">
      <c r="A84" s="134" t="s">
        <v>1709</v>
      </c>
      <c r="B84" s="122"/>
      <c r="C84" s="122"/>
      <c r="D84" s="758"/>
      <c r="E84" s="760"/>
      <c r="F84" s="761"/>
      <c r="G84" s="744"/>
    </row>
    <row r="85" spans="1:7">
      <c r="A85" s="134" t="s">
        <v>1710</v>
      </c>
      <c r="B85" s="122"/>
      <c r="C85" s="122"/>
      <c r="D85" s="758"/>
      <c r="E85" s="760"/>
      <c r="F85" s="761"/>
      <c r="G85" s="744"/>
    </row>
    <row r="86" spans="1:7">
      <c r="A86" s="134" t="s">
        <v>1711</v>
      </c>
      <c r="B86" s="122"/>
      <c r="C86" s="122"/>
      <c r="D86" s="758"/>
      <c r="E86" s="760"/>
      <c r="F86" s="761"/>
      <c r="G86" s="744"/>
    </row>
    <row r="87" spans="1:7">
      <c r="A87" s="134" t="s">
        <v>1712</v>
      </c>
      <c r="B87" s="122"/>
      <c r="C87" s="122"/>
      <c r="D87" s="758"/>
      <c r="E87" s="760"/>
      <c r="F87" s="761"/>
      <c r="G87" s="744"/>
    </row>
    <row r="88" spans="1:7">
      <c r="A88" s="134" t="s">
        <v>1713</v>
      </c>
      <c r="B88" s="122"/>
      <c r="C88" s="122"/>
      <c r="D88" s="758"/>
      <c r="E88" s="760"/>
      <c r="F88" s="761"/>
      <c r="G88" s="744"/>
    </row>
    <row r="89" spans="1:7">
      <c r="A89" s="134" t="s">
        <v>558</v>
      </c>
      <c r="B89" s="122"/>
      <c r="C89" s="122"/>
      <c r="D89" s="758"/>
      <c r="E89" s="760"/>
      <c r="F89" s="761"/>
      <c r="G89" s="744"/>
    </row>
    <row r="90" spans="1:7">
      <c r="A90" s="134" t="s">
        <v>559</v>
      </c>
      <c r="B90" s="122"/>
      <c r="C90" s="122"/>
      <c r="D90" s="758"/>
      <c r="E90" s="760"/>
      <c r="F90" s="761"/>
      <c r="G90" s="744"/>
    </row>
    <row r="91" spans="1:7">
      <c r="A91" s="134" t="s">
        <v>560</v>
      </c>
      <c r="B91" s="122"/>
      <c r="C91" s="122"/>
      <c r="D91" s="758"/>
      <c r="E91" s="760"/>
      <c r="F91" s="761"/>
      <c r="G91" s="744"/>
    </row>
    <row r="92" spans="1:7">
      <c r="A92" s="134" t="s">
        <v>561</v>
      </c>
      <c r="B92" s="122"/>
      <c r="C92" s="122"/>
      <c r="D92" s="758"/>
      <c r="E92" s="760"/>
      <c r="F92" s="761"/>
      <c r="G92" s="744"/>
    </row>
    <row r="93" spans="1:7">
      <c r="A93" s="134" t="s">
        <v>562</v>
      </c>
      <c r="B93" s="122"/>
      <c r="C93" s="122"/>
      <c r="D93" s="758"/>
      <c r="E93" s="760"/>
      <c r="F93" s="761"/>
      <c r="G93" s="744"/>
    </row>
    <row r="94" spans="1:7">
      <c r="A94" s="134" t="s">
        <v>563</v>
      </c>
      <c r="B94" s="122"/>
      <c r="C94" s="122"/>
      <c r="D94" s="758"/>
      <c r="E94" s="760"/>
      <c r="F94" s="761"/>
      <c r="G94" s="744"/>
    </row>
    <row r="95" spans="1:7">
      <c r="A95" s="134" t="s">
        <v>564</v>
      </c>
      <c r="B95" s="122"/>
      <c r="C95" s="122"/>
      <c r="D95" s="758"/>
      <c r="E95" s="760"/>
      <c r="F95" s="761"/>
      <c r="G95" s="744"/>
    </row>
    <row r="96" spans="1:7">
      <c r="A96" s="201" t="s">
        <v>2293</v>
      </c>
      <c r="B96" s="580"/>
      <c r="C96" s="689"/>
      <c r="D96" s="762"/>
      <c r="E96" s="763"/>
      <c r="F96" s="764"/>
      <c r="G96" s="765"/>
    </row>
    <row r="97" spans="1:7">
      <c r="A97" s="201" t="s">
        <v>2294</v>
      </c>
      <c r="B97" s="580"/>
      <c r="C97" s="689"/>
      <c r="D97" s="762"/>
      <c r="E97" s="763"/>
      <c r="F97" s="764"/>
      <c r="G97" s="765"/>
    </row>
    <row r="98" spans="1:7">
      <c r="A98" s="201" t="s">
        <v>2295</v>
      </c>
      <c r="B98" s="580"/>
      <c r="C98" s="689"/>
      <c r="D98" s="762"/>
      <c r="E98" s="763"/>
      <c r="F98" s="764"/>
      <c r="G98" s="765"/>
    </row>
    <row r="99" spans="1:7">
      <c r="A99" s="201" t="s">
        <v>2296</v>
      </c>
      <c r="B99" s="580"/>
      <c r="C99" s="689"/>
      <c r="D99" s="762"/>
      <c r="E99" s="763"/>
      <c r="F99" s="764"/>
      <c r="G99" s="765"/>
    </row>
    <row r="100" spans="1:7">
      <c r="A100" s="201" t="s">
        <v>2297</v>
      </c>
      <c r="B100" s="580"/>
      <c r="C100" s="689"/>
      <c r="D100" s="762"/>
      <c r="E100" s="763"/>
      <c r="F100" s="764"/>
      <c r="G100" s="765"/>
    </row>
    <row r="101" spans="1:7">
      <c r="A101" s="201" t="s">
        <v>2298</v>
      </c>
      <c r="B101" s="580"/>
      <c r="C101" s="689"/>
      <c r="D101" s="762"/>
      <c r="E101" s="763"/>
      <c r="F101" s="764"/>
      <c r="G101" s="765"/>
    </row>
    <row r="102" spans="1:7">
      <c r="A102" s="201" t="s">
        <v>2299</v>
      </c>
      <c r="B102" s="580"/>
      <c r="C102" s="689"/>
      <c r="D102" s="762"/>
      <c r="E102" s="763"/>
      <c r="F102" s="764"/>
      <c r="G102" s="765"/>
    </row>
    <row r="103" spans="1:7">
      <c r="A103" s="201" t="s">
        <v>2300</v>
      </c>
      <c r="B103" s="580"/>
      <c r="C103" s="689"/>
      <c r="D103" s="762"/>
      <c r="E103" s="763"/>
      <c r="F103" s="764"/>
      <c r="G103" s="765"/>
    </row>
    <row r="104" spans="1:7">
      <c r="A104" s="201" t="s">
        <v>2301</v>
      </c>
      <c r="B104" s="580"/>
      <c r="C104" s="689"/>
      <c r="D104" s="762"/>
      <c r="E104" s="763"/>
      <c r="F104" s="764"/>
      <c r="G104" s="765"/>
    </row>
    <row r="105" spans="1:7">
      <c r="A105" s="201" t="s">
        <v>2302</v>
      </c>
      <c r="B105" s="580"/>
      <c r="C105" s="689"/>
      <c r="D105" s="762"/>
      <c r="E105" s="763"/>
      <c r="F105" s="764"/>
      <c r="G105" s="765"/>
    </row>
    <row r="106" spans="1:7">
      <c r="A106" s="201" t="s">
        <v>2303</v>
      </c>
      <c r="B106" s="580"/>
      <c r="C106" s="689"/>
      <c r="D106" s="762"/>
      <c r="E106" s="763"/>
      <c r="F106" s="764"/>
      <c r="G106" s="765"/>
    </row>
    <row r="107" spans="1:7">
      <c r="A107" s="201" t="s">
        <v>2304</v>
      </c>
      <c r="B107" s="580"/>
      <c r="C107" s="689"/>
      <c r="D107" s="762"/>
      <c r="E107" s="763"/>
      <c r="F107" s="764"/>
      <c r="G107" s="765"/>
    </row>
    <row r="108" spans="1:7">
      <c r="A108" s="201" t="s">
        <v>2305</v>
      </c>
      <c r="B108" s="580"/>
      <c r="C108" s="689"/>
      <c r="D108" s="762"/>
      <c r="E108" s="763"/>
      <c r="F108" s="764"/>
      <c r="G108" s="765"/>
    </row>
    <row r="109" spans="1:7">
      <c r="A109" s="201" t="s">
        <v>2306</v>
      </c>
      <c r="B109" s="580"/>
      <c r="C109" s="689"/>
      <c r="D109" s="762"/>
      <c r="E109" s="763"/>
      <c r="F109" s="764"/>
      <c r="G109" s="765"/>
    </row>
    <row r="110" spans="1:7">
      <c r="A110" s="201" t="s">
        <v>2307</v>
      </c>
      <c r="B110" s="580"/>
      <c r="C110" s="689"/>
      <c r="D110" s="762"/>
      <c r="E110" s="763"/>
      <c r="F110" s="764"/>
      <c r="G110" s="765"/>
    </row>
    <row r="111" spans="1:7">
      <c r="A111" s="201" t="s">
        <v>2308</v>
      </c>
      <c r="B111" s="580"/>
      <c r="C111" s="689"/>
      <c r="D111" s="762"/>
      <c r="E111" s="763"/>
      <c r="F111" s="764"/>
      <c r="G111" s="765"/>
    </row>
    <row r="112" spans="1:7">
      <c r="A112" s="201" t="s">
        <v>2309</v>
      </c>
      <c r="B112" s="580"/>
      <c r="C112" s="689"/>
      <c r="D112" s="762"/>
      <c r="E112" s="763"/>
      <c r="F112" s="764"/>
      <c r="G112" s="765"/>
    </row>
    <row r="113" spans="1:7">
      <c r="A113" s="201" t="s">
        <v>2310</v>
      </c>
      <c r="B113" s="580"/>
      <c r="C113" s="689"/>
      <c r="D113" s="762"/>
      <c r="E113" s="763"/>
      <c r="F113" s="764"/>
      <c r="G113" s="765"/>
    </row>
    <row r="114" spans="1:7">
      <c r="A114" s="201" t="s">
        <v>2311</v>
      </c>
      <c r="B114" s="580"/>
      <c r="C114" s="689"/>
      <c r="D114" s="762"/>
      <c r="E114" s="763"/>
      <c r="F114" s="764"/>
      <c r="G114" s="765"/>
    </row>
    <row r="115" spans="1:7">
      <c r="A115" s="201" t="s">
        <v>2312</v>
      </c>
      <c r="B115" s="580"/>
      <c r="C115" s="689"/>
      <c r="D115" s="762"/>
      <c r="E115" s="763"/>
      <c r="F115" s="764"/>
      <c r="G115" s="765"/>
    </row>
    <row r="116" spans="1:7">
      <c r="A116" s="201" t="s">
        <v>2313</v>
      </c>
      <c r="B116" s="580"/>
      <c r="C116" s="689"/>
      <c r="D116" s="762"/>
      <c r="E116" s="763"/>
      <c r="F116" s="764"/>
      <c r="G116" s="765"/>
    </row>
    <row r="117" spans="1:7">
      <c r="A117" s="201" t="s">
        <v>2314</v>
      </c>
      <c r="B117" s="580"/>
      <c r="C117" s="689"/>
      <c r="D117" s="762"/>
      <c r="E117" s="763"/>
      <c r="F117" s="764"/>
      <c r="G117" s="765"/>
    </row>
    <row r="118" spans="1:7" ht="16" thickBot="1">
      <c r="A118" s="285" t="s">
        <v>2315</v>
      </c>
      <c r="B118" s="766"/>
      <c r="C118" s="338"/>
      <c r="D118" s="767"/>
      <c r="E118" s="768"/>
      <c r="F118" s="769"/>
      <c r="G118" s="770"/>
    </row>
    <row r="119" spans="1:7">
      <c r="A119" s="122" t="s">
        <v>2316</v>
      </c>
      <c r="B119" s="34"/>
      <c r="C119" s="34"/>
      <c r="D119" s="39"/>
      <c r="E119" s="39"/>
      <c r="F119" s="39"/>
      <c r="G119" s="39"/>
    </row>
    <row r="120" spans="1:7">
      <c r="A120" s="39" t="s">
        <v>2317</v>
      </c>
      <c r="B120" s="39"/>
      <c r="C120" s="39"/>
      <c r="D120" s="39"/>
      <c r="E120" s="39"/>
      <c r="F120" s="39"/>
      <c r="G120" s="39"/>
    </row>
    <row r="121" spans="1:7">
      <c r="A121"/>
      <c r="B121"/>
      <c r="C121"/>
      <c r="D121"/>
      <c r="E121"/>
    </row>
    <row r="122" spans="1:7">
      <c r="A122"/>
      <c r="B122"/>
      <c r="C122"/>
      <c r="D122"/>
      <c r="E122"/>
    </row>
    <row r="123" spans="1:7">
      <c r="A123"/>
      <c r="B123"/>
      <c r="C123"/>
      <c r="D123"/>
      <c r="E123"/>
    </row>
    <row r="124" spans="1:7">
      <c r="A124"/>
      <c r="B124"/>
      <c r="C124"/>
      <c r="D124"/>
      <c r="E124"/>
    </row>
    <row r="125" spans="1:7" ht="16" thickBot="1">
      <c r="A125"/>
      <c r="B125"/>
      <c r="C125"/>
      <c r="D125"/>
      <c r="E125"/>
    </row>
    <row r="126" spans="1:7">
      <c r="A126" s="4232"/>
      <c r="B126" s="4233"/>
      <c r="C126" s="4233"/>
      <c r="D126" s="4233"/>
      <c r="E126" s="4234"/>
    </row>
    <row r="127" spans="1:7">
      <c r="A127" s="4583"/>
      <c r="B127" s="1618"/>
      <c r="C127" s="1618"/>
      <c r="D127" s="1618"/>
      <c r="E127" s="4236"/>
    </row>
    <row r="128" spans="1:7">
      <c r="A128" s="4583"/>
      <c r="B128" s="1618"/>
      <c r="C128" s="1618"/>
      <c r="D128" s="1618"/>
      <c r="E128" s="4236"/>
    </row>
    <row r="129" spans="1:6">
      <c r="A129" s="4583"/>
      <c r="B129" s="1618"/>
      <c r="C129" s="1618"/>
      <c r="D129" s="1618"/>
      <c r="E129" s="4236"/>
    </row>
    <row r="130" spans="1:6">
      <c r="A130" s="4583"/>
      <c r="B130" s="1618"/>
      <c r="C130" s="1618"/>
      <c r="D130" s="1618"/>
      <c r="E130" s="4236"/>
    </row>
    <row r="131" spans="1:6">
      <c r="A131" s="4583"/>
      <c r="B131" s="1618"/>
      <c r="C131" s="1618"/>
      <c r="D131" s="1618"/>
      <c r="E131" s="4236"/>
    </row>
    <row r="132" spans="1:6">
      <c r="A132" s="4583"/>
      <c r="B132" s="1618"/>
      <c r="C132" s="1551"/>
      <c r="D132" s="1551"/>
      <c r="E132" s="4236"/>
    </row>
    <row r="133" spans="1:6">
      <c r="A133" s="4583"/>
      <c r="B133" s="1618"/>
      <c r="C133" s="4488"/>
      <c r="D133" s="4488"/>
      <c r="E133" s="4236"/>
    </row>
    <row r="134" spans="1:6">
      <c r="A134" s="4583"/>
      <c r="B134" s="1618"/>
      <c r="C134" s="4488"/>
      <c r="D134" s="4488"/>
      <c r="E134" s="4236"/>
    </row>
    <row r="135" spans="1:6">
      <c r="A135" s="4583"/>
      <c r="B135" s="1618"/>
      <c r="C135" s="4488"/>
      <c r="D135" s="4488"/>
      <c r="E135" s="4236"/>
      <c r="F135" s="1621"/>
    </row>
    <row r="136" spans="1:6">
      <c r="A136" s="4583"/>
      <c r="B136" s="1618"/>
      <c r="C136" s="4488"/>
      <c r="D136" s="4488"/>
      <c r="E136" s="4236"/>
      <c r="F136" s="4270"/>
    </row>
    <row r="137" spans="1:6">
      <c r="A137" s="4583"/>
      <c r="B137" s="1618"/>
      <c r="C137" s="4488"/>
      <c r="D137" s="4488"/>
      <c r="E137" s="4236"/>
      <c r="F137" s="4270"/>
    </row>
    <row r="138" spans="1:6">
      <c r="A138" s="4583"/>
      <c r="B138" s="1618"/>
      <c r="C138" s="4488"/>
      <c r="D138" s="4488"/>
      <c r="E138" s="4236"/>
      <c r="F138" s="4270"/>
    </row>
    <row r="139" spans="1:6">
      <c r="A139" s="4583"/>
      <c r="B139" s="1618"/>
      <c r="C139" s="4488"/>
      <c r="D139" s="4488"/>
      <c r="E139" s="4236"/>
      <c r="F139" s="4270"/>
    </row>
    <row r="140" spans="1:6">
      <c r="A140" s="4583"/>
      <c r="B140" s="1618"/>
      <c r="C140" s="4488"/>
      <c r="D140" s="4488"/>
      <c r="E140" s="4236"/>
      <c r="F140" s="4270"/>
    </row>
    <row r="141" spans="1:6">
      <c r="A141" s="4597"/>
      <c r="B141" s="1621"/>
      <c r="C141" s="4499"/>
      <c r="D141" s="4499"/>
      <c r="E141" s="4270"/>
      <c r="F141" s="4270"/>
    </row>
    <row r="142" spans="1:6">
      <c r="A142" s="4597"/>
      <c r="B142" s="1621"/>
      <c r="C142" s="4499"/>
      <c r="D142" s="4499"/>
      <c r="E142" s="4270"/>
      <c r="F142" s="4270"/>
    </row>
    <row r="143" spans="1:6">
      <c r="A143" s="4597"/>
      <c r="B143" s="1621"/>
      <c r="C143" s="4499"/>
      <c r="D143" s="4499"/>
      <c r="E143" s="4270"/>
      <c r="F143" s="4270"/>
    </row>
    <row r="144" spans="1:6">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8">
    <mergeCell ref="B6:B12"/>
    <mergeCell ref="D6:F10"/>
    <mergeCell ref="D11:F13"/>
    <mergeCell ref="B18:B19"/>
    <mergeCell ref="D18:F27"/>
    <mergeCell ref="B20:B21"/>
    <mergeCell ref="B22:B24"/>
    <mergeCell ref="B25:B27"/>
  </mergeCells>
  <printOptions horizontalCentered="1" verticalCentered="1"/>
  <pageMargins left="0.25" right="0.25" top="0.5" bottom="0.25" header="0" footer="0"/>
  <pageSetup scale="82" fitToHeight="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abColor rgb="FF92D050"/>
  </sheetPr>
  <dimension ref="A1:AL200"/>
  <sheetViews>
    <sheetView view="pageBreakPreview" topLeftCell="I1" zoomScale="60" zoomScaleNormal="60" workbookViewId="0">
      <selection activeCell="Y41" sqref="Y41:Y42"/>
    </sheetView>
  </sheetViews>
  <sheetFormatPr defaultColWidth="9.84375" defaultRowHeight="15.5"/>
  <cols>
    <col min="1" max="1" width="5" style="2531" customWidth="1"/>
    <col min="2" max="2" width="26.69140625" style="2531" customWidth="1"/>
    <col min="3" max="3" width="89.4609375" style="2531" customWidth="1"/>
    <col min="4" max="6" width="12.84375" style="2531" customWidth="1"/>
    <col min="7" max="7" width="5.84375" style="2531" customWidth="1"/>
    <col min="8" max="13" width="14.84375" style="2531" customWidth="1"/>
    <col min="14" max="14" width="13.69140625" style="2531" customWidth="1"/>
    <col min="15" max="15" width="13.69140625" style="4040" customWidth="1"/>
    <col min="16" max="16" width="20.3046875" style="4040" bestFit="1" customWidth="1"/>
    <col min="17" max="17" width="17.84375" style="2531" customWidth="1"/>
    <col min="18" max="18" width="11" style="2531" bestFit="1" customWidth="1"/>
    <col min="19" max="19" width="31.53515625" bestFit="1" customWidth="1"/>
    <col min="20" max="20" width="10.84375" customWidth="1"/>
    <col min="21" max="21" width="12.84375" bestFit="1" customWidth="1"/>
    <col min="22" max="22" width="11" style="2531" bestFit="1" customWidth="1"/>
    <col min="23" max="23" width="9.84375" style="2531"/>
    <col min="24" max="24" width="1.84375" style="2531" customWidth="1"/>
    <col min="25" max="25" width="9.84375" style="2531"/>
    <col min="26" max="26" width="10" style="2531" bestFit="1" customWidth="1"/>
    <col min="27" max="16384" width="9.84375" style="2531"/>
  </cols>
  <sheetData>
    <row r="1" spans="1:17" ht="18" customHeight="1" thickBot="1">
      <c r="A1" s="2529" t="s">
        <v>4544</v>
      </c>
      <c r="B1" s="2530"/>
      <c r="C1" s="2530"/>
      <c r="D1" s="3188"/>
      <c r="E1" s="2530"/>
      <c r="F1" s="3927" t="str">
        <f>'Data Sheet'!$C$38</f>
        <v>December 31, 2023</v>
      </c>
      <c r="G1" s="2529" t="s">
        <v>4544</v>
      </c>
      <c r="H1" s="2530"/>
      <c r="I1" s="2530"/>
      <c r="J1" s="2530"/>
      <c r="K1" s="2530"/>
      <c r="L1" s="2530"/>
      <c r="M1" s="2530"/>
      <c r="N1" s="2530"/>
      <c r="O1" s="2530"/>
      <c r="P1" s="2530"/>
      <c r="Q1" s="4054" t="str">
        <f>'Data Sheet'!$C$38</f>
        <v>December 31, 2023</v>
      </c>
    </row>
    <row r="2" spans="1:17" ht="13.5" customHeight="1">
      <c r="A2" s="3189"/>
      <c r="B2" s="3190"/>
      <c r="C2" s="3190"/>
      <c r="D2" s="3190"/>
      <c r="E2" s="3190"/>
      <c r="F2" s="3191"/>
      <c r="G2" s="3369"/>
      <c r="H2" s="2532"/>
      <c r="I2" s="2532"/>
      <c r="J2" s="2532"/>
      <c r="K2" s="2532"/>
      <c r="L2" s="2532"/>
      <c r="M2" s="2532"/>
      <c r="N2" s="2532"/>
      <c r="O2" s="2532"/>
      <c r="P2" s="2532"/>
      <c r="Q2" s="4050"/>
    </row>
    <row r="3" spans="1:17" ht="15" customHeight="1">
      <c r="A3" s="3192" t="s">
        <v>2318</v>
      </c>
      <c r="B3" s="1030"/>
      <c r="C3" s="1030"/>
      <c r="D3" s="1030"/>
      <c r="E3" s="1030"/>
      <c r="F3" s="3193"/>
      <c r="G3" s="3192" t="s">
        <v>2319</v>
      </c>
      <c r="H3" s="2534"/>
      <c r="I3" s="2533"/>
      <c r="J3" s="2533"/>
      <c r="K3" s="2533"/>
      <c r="L3" s="2533"/>
      <c r="M3" s="2533"/>
      <c r="N3" s="2533"/>
      <c r="O3" s="2533"/>
      <c r="P3" s="2533"/>
      <c r="Q3" s="3193"/>
    </row>
    <row r="4" spans="1:17" ht="15" customHeight="1">
      <c r="A4" s="3194"/>
      <c r="B4" s="1030"/>
      <c r="C4" s="1030"/>
      <c r="D4" s="1030"/>
      <c r="E4" s="1030"/>
      <c r="F4" s="3195"/>
      <c r="G4" s="3194"/>
      <c r="H4" s="2530"/>
      <c r="I4" s="2530"/>
      <c r="J4" s="2530"/>
      <c r="K4" s="2530"/>
      <c r="L4" s="2530"/>
      <c r="M4" s="2530"/>
      <c r="N4" s="2530"/>
      <c r="O4" s="2530"/>
      <c r="P4" s="2530"/>
      <c r="Q4" s="3195"/>
    </row>
    <row r="5" spans="1:17" ht="16.5" customHeight="1">
      <c r="A5" s="3196" t="s">
        <v>2320</v>
      </c>
      <c r="B5" s="5177" t="s">
        <v>2791</v>
      </c>
      <c r="C5" s="5178"/>
      <c r="D5" s="5178"/>
      <c r="E5" s="5178"/>
      <c r="F5" s="5179"/>
      <c r="G5" s="3194"/>
      <c r="H5" s="5130" t="s">
        <v>606</v>
      </c>
      <c r="I5" s="5130"/>
      <c r="J5" s="5130"/>
      <c r="K5" s="5130"/>
      <c r="L5" s="5130"/>
      <c r="M5" s="5130"/>
      <c r="N5" s="5130"/>
      <c r="O5" s="4039"/>
      <c r="P5" s="4039"/>
      <c r="Q5" s="3195"/>
    </row>
    <row r="6" spans="1:17" ht="13.5" customHeight="1">
      <c r="A6" s="3194"/>
      <c r="B6" s="5178"/>
      <c r="C6" s="5178"/>
      <c r="D6" s="5178"/>
      <c r="E6" s="5178"/>
      <c r="F6" s="5179"/>
      <c r="G6" s="3194"/>
      <c r="H6" s="5130"/>
      <c r="I6" s="5130"/>
      <c r="J6" s="5130"/>
      <c r="K6" s="5130"/>
      <c r="L6" s="5130"/>
      <c r="M6" s="5130"/>
      <c r="N6" s="5130"/>
      <c r="O6" s="4039"/>
      <c r="P6" s="4039"/>
      <c r="Q6" s="3195"/>
    </row>
    <row r="7" spans="1:17" ht="13.5" customHeight="1">
      <c r="A7" s="3194"/>
      <c r="B7" s="1621"/>
      <c r="C7" s="1030"/>
      <c r="D7" s="1030"/>
      <c r="E7" s="1030"/>
      <c r="F7" s="3195"/>
      <c r="G7" s="3194"/>
      <c r="H7" s="5130"/>
      <c r="I7" s="5130"/>
      <c r="J7" s="5130"/>
      <c r="K7" s="5130"/>
      <c r="L7" s="5130"/>
      <c r="M7" s="5130"/>
      <c r="N7" s="5130"/>
      <c r="O7" s="4039"/>
      <c r="P7" s="4039"/>
      <c r="Q7" s="3195"/>
    </row>
    <row r="8" spans="1:17" ht="17.25" customHeight="1">
      <c r="A8" s="3196" t="s">
        <v>2237</v>
      </c>
      <c r="B8" s="5180" t="s">
        <v>2792</v>
      </c>
      <c r="C8" s="5181"/>
      <c r="D8" s="5181"/>
      <c r="E8" s="5181"/>
      <c r="F8" s="5182"/>
      <c r="G8" s="3194"/>
      <c r="H8" s="5130"/>
      <c r="I8" s="5130"/>
      <c r="J8" s="5130"/>
      <c r="K8" s="5130"/>
      <c r="L8" s="5130"/>
      <c r="M8" s="5130"/>
      <c r="N8" s="5130"/>
      <c r="O8" s="4039"/>
      <c r="P8" s="4039"/>
      <c r="Q8" s="3195"/>
    </row>
    <row r="9" spans="1:17" ht="13.5" customHeight="1">
      <c r="A9" s="3194"/>
      <c r="B9" s="5181"/>
      <c r="C9" s="5181"/>
      <c r="D9" s="5181"/>
      <c r="E9" s="5181"/>
      <c r="F9" s="5182"/>
      <c r="G9" s="3194"/>
      <c r="H9" s="2530"/>
      <c r="I9" s="2530"/>
      <c r="J9" s="2530"/>
      <c r="K9" s="2530"/>
      <c r="L9" s="2530"/>
      <c r="M9" s="2530"/>
      <c r="N9" s="2530"/>
      <c r="O9" s="2530"/>
      <c r="P9" s="2530"/>
      <c r="Q9" s="3195"/>
    </row>
    <row r="10" spans="1:17" ht="13.5" customHeight="1">
      <c r="A10" s="3194"/>
      <c r="B10" s="5183"/>
      <c r="C10" s="5183"/>
      <c r="D10" s="5183"/>
      <c r="E10" s="5183"/>
      <c r="F10" s="5184"/>
      <c r="G10" s="3194"/>
      <c r="H10" s="5130" t="s">
        <v>2793</v>
      </c>
      <c r="I10" s="5130"/>
      <c r="J10" s="5130"/>
      <c r="K10" s="5130"/>
      <c r="L10" s="5130"/>
      <c r="M10" s="5130"/>
      <c r="N10" s="5130"/>
      <c r="O10" s="4039"/>
      <c r="P10" s="4039"/>
      <c r="Q10" s="3195"/>
    </row>
    <row r="11" spans="1:17" ht="13.5" customHeight="1">
      <c r="A11" s="3196" t="s">
        <v>2238</v>
      </c>
      <c r="B11" s="5178" t="s">
        <v>2794</v>
      </c>
      <c r="C11" s="5178"/>
      <c r="D11" s="5178"/>
      <c r="E11" s="5178"/>
      <c r="F11" s="5179"/>
      <c r="G11" s="3194"/>
      <c r="H11" s="5130"/>
      <c r="I11" s="5130"/>
      <c r="J11" s="5130"/>
      <c r="K11" s="5130"/>
      <c r="L11" s="5130"/>
      <c r="M11" s="5130"/>
      <c r="N11" s="5130"/>
      <c r="O11" s="4039"/>
      <c r="P11" s="4039"/>
      <c r="Q11" s="3195"/>
    </row>
    <row r="12" spans="1:17" ht="13.5" customHeight="1">
      <c r="A12" s="3194"/>
      <c r="B12" s="5178"/>
      <c r="C12" s="5178"/>
      <c r="D12" s="5178"/>
      <c r="E12" s="5178"/>
      <c r="F12" s="5179"/>
      <c r="G12" s="3194"/>
      <c r="H12" s="2530"/>
      <c r="I12" s="2530"/>
      <c r="J12" s="2530"/>
      <c r="K12" s="2530"/>
      <c r="L12" s="2530"/>
      <c r="M12" s="2530"/>
      <c r="N12" s="2530"/>
      <c r="O12" s="2530"/>
      <c r="P12" s="2530"/>
      <c r="Q12" s="3195"/>
    </row>
    <row r="13" spans="1:17" ht="13.5" customHeight="1">
      <c r="A13" s="3197"/>
      <c r="B13" s="2536"/>
      <c r="C13" s="2536"/>
      <c r="D13" s="2536"/>
      <c r="E13" s="2536"/>
      <c r="F13" s="3198"/>
      <c r="G13" s="3197"/>
      <c r="H13" s="2537"/>
      <c r="I13" s="2537"/>
      <c r="J13" s="2537"/>
      <c r="K13" s="2537"/>
      <c r="L13" s="2537"/>
      <c r="M13" s="2537"/>
      <c r="N13" s="2537"/>
      <c r="O13" s="2537"/>
      <c r="P13" s="2537"/>
      <c r="Q13" s="3687"/>
    </row>
    <row r="14" spans="1:17" ht="13.5" customHeight="1">
      <c r="A14" s="3194"/>
      <c r="B14" s="2538"/>
      <c r="C14" s="1030" t="s">
        <v>2239</v>
      </c>
      <c r="D14" s="2539" t="s">
        <v>2240</v>
      </c>
      <c r="E14" s="2539" t="s">
        <v>2241</v>
      </c>
      <c r="F14" s="3193"/>
      <c r="G14" s="3370"/>
      <c r="H14" s="2540"/>
      <c r="I14" s="2541"/>
      <c r="J14" s="2540"/>
      <c r="K14" s="2541"/>
      <c r="L14" s="2540"/>
      <c r="M14" s="2541"/>
      <c r="N14" s="2530"/>
      <c r="O14" s="1732"/>
      <c r="P14" s="4041" t="s">
        <v>6384</v>
      </c>
      <c r="Q14" s="4042" t="s">
        <v>6385</v>
      </c>
    </row>
    <row r="15" spans="1:17" ht="13.5" customHeight="1">
      <c r="A15" s="3196" t="s">
        <v>1686</v>
      </c>
      <c r="B15" s="2538"/>
      <c r="C15" s="1030" t="s">
        <v>2242</v>
      </c>
      <c r="D15" s="2539" t="s">
        <v>2243</v>
      </c>
      <c r="E15" s="2542" t="s">
        <v>2244</v>
      </c>
      <c r="F15" s="3199" t="s">
        <v>2245</v>
      </c>
      <c r="G15" s="3371" t="s">
        <v>2246</v>
      </c>
      <c r="H15" s="2543" t="s">
        <v>2247</v>
      </c>
      <c r="I15" s="2543" t="s">
        <v>2248</v>
      </c>
      <c r="J15" s="2543" t="s">
        <v>2249</v>
      </c>
      <c r="K15" s="2543" t="s">
        <v>2250</v>
      </c>
      <c r="L15" s="2543" t="s">
        <v>2251</v>
      </c>
      <c r="M15" s="2543" t="s">
        <v>2252</v>
      </c>
      <c r="N15" s="2544" t="s">
        <v>2253</v>
      </c>
      <c r="O15" s="2545" t="s">
        <v>1686</v>
      </c>
      <c r="P15" s="4043" t="s">
        <v>6386</v>
      </c>
      <c r="Q15" s="4044" t="s">
        <v>2260</v>
      </c>
    </row>
    <row r="16" spans="1:17" ht="13.5" customHeight="1">
      <c r="A16" s="3196" t="s">
        <v>1689</v>
      </c>
      <c r="B16" s="2545" t="s">
        <v>2254</v>
      </c>
      <c r="C16" s="1030" t="s">
        <v>2255</v>
      </c>
      <c r="D16" s="2539" t="s">
        <v>2256</v>
      </c>
      <c r="E16" s="2545" t="s">
        <v>2257</v>
      </c>
      <c r="F16" s="3200" t="s">
        <v>2258</v>
      </c>
      <c r="G16" s="3371" t="s">
        <v>2259</v>
      </c>
      <c r="H16" s="2543" t="s">
        <v>2260</v>
      </c>
      <c r="I16" s="2543" t="s">
        <v>2261</v>
      </c>
      <c r="J16" s="2543" t="s">
        <v>2262</v>
      </c>
      <c r="K16" s="2543" t="s">
        <v>2263</v>
      </c>
      <c r="L16" s="2543" t="s">
        <v>2264</v>
      </c>
      <c r="M16" s="2543" t="s">
        <v>2265</v>
      </c>
      <c r="N16" s="2544" t="s">
        <v>2266</v>
      </c>
      <c r="O16" s="2545" t="s">
        <v>1689</v>
      </c>
      <c r="P16" s="4043" t="s">
        <v>6387</v>
      </c>
      <c r="Q16" s="4044" t="s">
        <v>6388</v>
      </c>
    </row>
    <row r="17" spans="1:38" ht="13.5" customHeight="1">
      <c r="A17" s="3194"/>
      <c r="B17" s="2545" t="s">
        <v>2935</v>
      </c>
      <c r="C17" s="1030" t="s">
        <v>2936</v>
      </c>
      <c r="D17" s="2539" t="s">
        <v>2267</v>
      </c>
      <c r="E17" s="2545" t="s">
        <v>2938</v>
      </c>
      <c r="F17" s="3200" t="s">
        <v>2268</v>
      </c>
      <c r="G17" s="3371" t="s">
        <v>1693</v>
      </c>
      <c r="H17" s="2543" t="s">
        <v>2269</v>
      </c>
      <c r="I17" s="2543" t="s">
        <v>2270</v>
      </c>
      <c r="J17" s="2543" t="s">
        <v>2271</v>
      </c>
      <c r="K17" s="2543" t="s">
        <v>2272</v>
      </c>
      <c r="L17" s="2543" t="s">
        <v>2273</v>
      </c>
      <c r="M17" s="2543" t="s">
        <v>2274</v>
      </c>
      <c r="N17" s="2544" t="s">
        <v>2275</v>
      </c>
      <c r="O17" s="2538"/>
      <c r="P17" s="4043"/>
      <c r="Q17" s="4044"/>
    </row>
    <row r="18" spans="1:38" ht="13.5" customHeight="1">
      <c r="A18" s="3194"/>
      <c r="B18" s="2538"/>
      <c r="C18" s="1621"/>
      <c r="D18" s="2539" t="s">
        <v>2937</v>
      </c>
      <c r="E18" s="2546"/>
      <c r="F18" s="3195"/>
      <c r="G18" s="3370"/>
      <c r="H18" s="2540"/>
      <c r="I18" s="2540"/>
      <c r="J18" s="2540"/>
      <c r="K18" s="2540"/>
      <c r="L18" s="2540"/>
      <c r="M18" s="2540"/>
      <c r="N18" s="2530"/>
      <c r="O18" s="2538"/>
      <c r="P18" s="4045"/>
      <c r="Q18" s="4046"/>
    </row>
    <row r="19" spans="1:38" ht="13.5" customHeight="1">
      <c r="A19" s="3201" t="s">
        <v>1694</v>
      </c>
      <c r="B19" s="2859" t="s">
        <v>7177</v>
      </c>
      <c r="C19" s="1715" t="s">
        <v>6390</v>
      </c>
      <c r="D19" s="4106"/>
      <c r="E19" s="3265">
        <v>687000</v>
      </c>
      <c r="F19" s="3266">
        <v>673500</v>
      </c>
      <c r="G19" s="3372"/>
      <c r="H19" s="3267">
        <v>-2783</v>
      </c>
      <c r="I19" s="4155">
        <v>275705</v>
      </c>
      <c r="J19" s="4157">
        <v>12592</v>
      </c>
      <c r="K19" s="4156"/>
      <c r="L19" s="3265">
        <v>2341</v>
      </c>
      <c r="M19" s="3268">
        <v>14444</v>
      </c>
      <c r="N19" s="3186">
        <v>975799</v>
      </c>
      <c r="O19" s="4163">
        <v>1</v>
      </c>
      <c r="P19" s="4170">
        <v>558157</v>
      </c>
      <c r="Q19" s="4440">
        <v>402046</v>
      </c>
      <c r="R19" s="2736"/>
      <c r="V19" s="2736"/>
      <c r="W19" s="2736"/>
      <c r="X19" s="2714"/>
      <c r="Y19" s="2736"/>
      <c r="Z19" s="2736"/>
      <c r="AA19" s="2714"/>
      <c r="AB19" s="2714"/>
      <c r="AC19" s="2714"/>
      <c r="AD19" s="2714"/>
      <c r="AE19" s="2714"/>
      <c r="AF19" s="2714"/>
      <c r="AG19" s="2714"/>
      <c r="AH19" s="2714"/>
      <c r="AI19" s="2714"/>
      <c r="AJ19" s="2714"/>
      <c r="AK19" s="2714"/>
      <c r="AL19" s="2714"/>
    </row>
    <row r="20" spans="1:38" ht="13.5" customHeight="1">
      <c r="A20" s="3196" t="s">
        <v>1695</v>
      </c>
      <c r="B20" s="2860" t="s">
        <v>5247</v>
      </c>
      <c r="C20" s="1670" t="s">
        <v>6389</v>
      </c>
      <c r="D20" s="4107"/>
      <c r="E20" s="3182">
        <v>358800</v>
      </c>
      <c r="F20" s="3202">
        <v>351900</v>
      </c>
      <c r="G20" s="3373"/>
      <c r="H20" s="3183">
        <v>149253</v>
      </c>
      <c r="I20" s="3184">
        <v>176598</v>
      </c>
      <c r="J20" s="4158">
        <v>0</v>
      </c>
      <c r="K20" s="3182"/>
      <c r="L20" s="3182">
        <v>1223</v>
      </c>
      <c r="M20" s="3184">
        <v>14348</v>
      </c>
      <c r="N20" s="3187">
        <v>693322</v>
      </c>
      <c r="O20" s="4164">
        <v>2</v>
      </c>
      <c r="P20" s="4047">
        <v>113774</v>
      </c>
      <c r="Q20" s="4048">
        <v>60302</v>
      </c>
      <c r="R20" s="2736"/>
      <c r="V20" s="2736"/>
      <c r="W20" s="2736"/>
      <c r="X20" s="2714"/>
      <c r="Y20" s="2736"/>
      <c r="Z20" s="2736"/>
      <c r="AA20" s="2714"/>
      <c r="AB20" s="2714"/>
      <c r="AC20" s="2714"/>
      <c r="AD20" s="2714"/>
      <c r="AE20" s="2714"/>
      <c r="AF20" s="2714"/>
      <c r="AG20" s="2714"/>
      <c r="AH20" s="2714"/>
      <c r="AI20" s="2714"/>
      <c r="AJ20" s="2714"/>
      <c r="AK20" s="2714"/>
      <c r="AL20" s="2714"/>
    </row>
    <row r="21" spans="1:38" ht="13.5" customHeight="1">
      <c r="A21" s="3196" t="s">
        <v>1696</v>
      </c>
      <c r="B21" s="2860" t="s">
        <v>5941</v>
      </c>
      <c r="C21" s="1670" t="s">
        <v>7150</v>
      </c>
      <c r="D21" s="4107"/>
      <c r="E21" s="3182">
        <v>432687</v>
      </c>
      <c r="F21" s="3202">
        <v>424366</v>
      </c>
      <c r="G21" s="3373"/>
      <c r="H21" s="3183">
        <v>803411</v>
      </c>
      <c r="I21" s="3184">
        <v>235964</v>
      </c>
      <c r="J21" s="4158">
        <v>12531</v>
      </c>
      <c r="K21" s="3182"/>
      <c r="L21" s="3182">
        <v>1475</v>
      </c>
      <c r="M21" s="3184">
        <v>8000</v>
      </c>
      <c r="N21" s="3187">
        <v>1485747</v>
      </c>
      <c r="O21" s="4164">
        <v>3</v>
      </c>
      <c r="P21" s="4047">
        <v>481828</v>
      </c>
      <c r="Q21" s="4048">
        <v>144758</v>
      </c>
      <c r="R21" s="2736"/>
      <c r="V21" s="2736"/>
      <c r="W21" s="2736"/>
      <c r="X21" s="2714"/>
      <c r="Y21" s="2736"/>
      <c r="Z21" s="2736"/>
      <c r="AA21" s="2714"/>
      <c r="AB21" s="2714"/>
      <c r="AC21" s="2714"/>
      <c r="AD21" s="2714"/>
      <c r="AE21" s="2714"/>
      <c r="AF21" s="2714"/>
      <c r="AG21" s="2714"/>
      <c r="AH21" s="2714"/>
      <c r="AI21" s="2714"/>
      <c r="AJ21" s="2714"/>
      <c r="AK21" s="2714"/>
      <c r="AL21" s="2714"/>
    </row>
    <row r="22" spans="1:38" ht="13.5" customHeight="1">
      <c r="A22" s="3196" t="s">
        <v>1697</v>
      </c>
      <c r="B22" s="2860" t="s">
        <v>5942</v>
      </c>
      <c r="C22" s="1621" t="s">
        <v>5946</v>
      </c>
      <c r="D22" s="4107"/>
      <c r="E22" s="3182">
        <v>381000</v>
      </c>
      <c r="F22" s="3202">
        <v>373750</v>
      </c>
      <c r="G22" s="3373"/>
      <c r="H22" s="3183">
        <v>98862</v>
      </c>
      <c r="I22" s="3184">
        <v>190915</v>
      </c>
      <c r="J22" s="4158">
        <v>13334</v>
      </c>
      <c r="K22" s="3182"/>
      <c r="L22" s="3182">
        <v>1298</v>
      </c>
      <c r="M22" s="3184">
        <v>3000</v>
      </c>
      <c r="N22" s="3187">
        <v>681159</v>
      </c>
      <c r="O22" s="4164">
        <v>4</v>
      </c>
      <c r="P22" s="4047">
        <v>212045</v>
      </c>
      <c r="Q22" s="4048">
        <v>145610</v>
      </c>
      <c r="R22" s="2736"/>
      <c r="V22" s="2736"/>
      <c r="W22" s="2736"/>
      <c r="X22" s="2714"/>
      <c r="Y22" s="2736"/>
      <c r="Z22" s="2736"/>
      <c r="AA22" s="2714"/>
      <c r="AB22" s="2714"/>
      <c r="AC22" s="2714"/>
      <c r="AD22" s="2714"/>
      <c r="AE22" s="2714"/>
      <c r="AF22" s="2714"/>
      <c r="AG22" s="2714"/>
      <c r="AH22" s="2714"/>
      <c r="AI22" s="2714"/>
      <c r="AJ22" s="2714"/>
      <c r="AK22" s="2714"/>
      <c r="AL22" s="2714"/>
    </row>
    <row r="23" spans="1:38" ht="13.5" customHeight="1">
      <c r="A23" s="3196" t="s">
        <v>1698</v>
      </c>
      <c r="B23" s="2860" t="s">
        <v>5943</v>
      </c>
      <c r="C23" s="1621" t="s">
        <v>6391</v>
      </c>
      <c r="D23" s="4107">
        <v>45058</v>
      </c>
      <c r="E23" s="3182">
        <v>390685</v>
      </c>
      <c r="F23" s="3202">
        <v>144384</v>
      </c>
      <c r="G23" s="3373"/>
      <c r="H23" s="3183">
        <v>677025</v>
      </c>
      <c r="I23" s="3184">
        <v>201157</v>
      </c>
      <c r="J23" s="4158">
        <v>10332</v>
      </c>
      <c r="K23" s="3182"/>
      <c r="L23" s="3182">
        <v>1331</v>
      </c>
      <c r="M23" s="3184">
        <v>877338</v>
      </c>
      <c r="N23" s="3187">
        <v>1911567</v>
      </c>
      <c r="O23" s="4165">
        <v>5</v>
      </c>
      <c r="P23" s="4047">
        <v>597938</v>
      </c>
      <c r="Q23" s="4048">
        <v>323243</v>
      </c>
      <c r="R23" s="2736"/>
      <c r="V23" s="2736"/>
      <c r="W23" s="2736"/>
      <c r="X23" s="2714"/>
      <c r="Y23" s="2736"/>
      <c r="Z23" s="2736"/>
      <c r="AA23" s="2714"/>
      <c r="AB23" s="2714"/>
      <c r="AC23" s="2714"/>
      <c r="AD23" s="2714"/>
      <c r="AE23" s="2714"/>
      <c r="AF23" s="2714"/>
      <c r="AG23" s="2714"/>
      <c r="AH23" s="2714"/>
      <c r="AI23" s="2714"/>
      <c r="AJ23" s="2714"/>
      <c r="AK23" s="2714"/>
      <c r="AL23" s="2714"/>
    </row>
    <row r="24" spans="1:38" ht="13.5" customHeight="1">
      <c r="A24" s="3196" t="s">
        <v>1699</v>
      </c>
      <c r="B24" s="2860" t="s">
        <v>5944</v>
      </c>
      <c r="C24" s="1621" t="s">
        <v>7151</v>
      </c>
      <c r="D24" s="4107"/>
      <c r="E24" s="3182">
        <v>300662</v>
      </c>
      <c r="F24" s="3202">
        <v>277587</v>
      </c>
      <c r="G24" s="3373"/>
      <c r="H24" s="3183">
        <v>276666</v>
      </c>
      <c r="I24" s="3184">
        <v>117509</v>
      </c>
      <c r="J24" s="4158">
        <v>13200</v>
      </c>
      <c r="K24" s="3182"/>
      <c r="L24" s="3182">
        <v>1025</v>
      </c>
      <c r="M24" s="3184">
        <v>5729</v>
      </c>
      <c r="N24" s="3187">
        <v>691716</v>
      </c>
      <c r="O24" s="4165">
        <v>6</v>
      </c>
      <c r="P24" s="4047">
        <v>254067</v>
      </c>
      <c r="Q24" s="4048">
        <v>126551</v>
      </c>
      <c r="X24" s="2714"/>
      <c r="AA24" s="2714"/>
      <c r="AB24" s="2714"/>
      <c r="AC24" s="2714"/>
      <c r="AD24" s="2714"/>
      <c r="AE24" s="2714"/>
      <c r="AF24" s="2714"/>
      <c r="AG24" s="2714"/>
      <c r="AH24" s="2714"/>
      <c r="AI24" s="2714"/>
      <c r="AJ24" s="2714"/>
      <c r="AK24" s="2714"/>
      <c r="AL24" s="2714"/>
    </row>
    <row r="25" spans="1:38" ht="13.5" customHeight="1">
      <c r="A25" s="3196" t="s">
        <v>1700</v>
      </c>
      <c r="B25" s="2860" t="s">
        <v>5945</v>
      </c>
      <c r="C25" s="1621" t="s">
        <v>7152</v>
      </c>
      <c r="D25" s="4107"/>
      <c r="E25" s="3182">
        <v>280800</v>
      </c>
      <c r="F25" s="3202">
        <v>269430</v>
      </c>
      <c r="G25" s="3373"/>
      <c r="H25" s="3183">
        <v>42817</v>
      </c>
      <c r="I25" s="3184">
        <v>97740</v>
      </c>
      <c r="J25" s="4158">
        <v>12856</v>
      </c>
      <c r="K25" s="3182"/>
      <c r="L25" s="3182">
        <v>957</v>
      </c>
      <c r="M25" s="3184">
        <v>3142</v>
      </c>
      <c r="N25" s="3187">
        <v>426942</v>
      </c>
      <c r="O25" s="4165">
        <v>7</v>
      </c>
      <c r="P25" s="4047">
        <v>245192</v>
      </c>
      <c r="Q25" s="4048">
        <v>186923</v>
      </c>
      <c r="X25" s="2714"/>
      <c r="AA25" s="2714"/>
      <c r="AB25" s="2714"/>
      <c r="AC25" s="2714"/>
      <c r="AD25" s="2714"/>
      <c r="AE25" s="2714"/>
      <c r="AF25" s="2714"/>
      <c r="AG25" s="2714"/>
      <c r="AH25" s="2714"/>
      <c r="AI25" s="2714"/>
      <c r="AJ25" s="2714"/>
      <c r="AK25" s="2714"/>
      <c r="AL25" s="2714"/>
    </row>
    <row r="26" spans="1:38" ht="13.5" customHeight="1">
      <c r="A26" s="3196" t="s">
        <v>1701</v>
      </c>
      <c r="B26" s="2860" t="s">
        <v>5948</v>
      </c>
      <c r="C26" s="1621" t="s">
        <v>7153</v>
      </c>
      <c r="D26" s="4107"/>
      <c r="E26" s="3182">
        <v>258000</v>
      </c>
      <c r="F26" s="3202">
        <v>253000</v>
      </c>
      <c r="G26" s="3373"/>
      <c r="H26" s="3183">
        <v>36359</v>
      </c>
      <c r="I26" s="3184">
        <v>129098</v>
      </c>
      <c r="J26" s="4158">
        <v>30338</v>
      </c>
      <c r="K26" s="3182"/>
      <c r="L26" s="3182">
        <v>879</v>
      </c>
      <c r="M26" s="3184">
        <v>10939</v>
      </c>
      <c r="N26" s="3187">
        <v>460613</v>
      </c>
      <c r="O26" s="4165">
        <v>8</v>
      </c>
      <c r="P26" s="4047">
        <v>0</v>
      </c>
      <c r="Q26" s="4048">
        <v>0</v>
      </c>
      <c r="X26" s="2714"/>
      <c r="AA26" s="2714"/>
      <c r="AB26" s="2714"/>
      <c r="AC26" s="2714"/>
      <c r="AD26" s="2714"/>
      <c r="AE26" s="2714"/>
      <c r="AF26" s="2714"/>
      <c r="AG26" s="2714"/>
      <c r="AH26" s="2714"/>
      <c r="AI26" s="2714"/>
      <c r="AJ26" s="2714"/>
      <c r="AK26" s="2714"/>
      <c r="AL26" s="2714"/>
    </row>
    <row r="27" spans="1:38" ht="13.5" customHeight="1">
      <c r="A27" s="3196" t="s">
        <v>1702</v>
      </c>
      <c r="B27" s="2860" t="s">
        <v>6107</v>
      </c>
      <c r="C27" s="1621" t="s">
        <v>6392</v>
      </c>
      <c r="D27" s="4107"/>
      <c r="E27" s="3182">
        <v>322000</v>
      </c>
      <c r="F27" s="3202">
        <v>314500</v>
      </c>
      <c r="G27" s="3373"/>
      <c r="H27" s="3183">
        <v>413982</v>
      </c>
      <c r="I27" s="3184">
        <v>128642</v>
      </c>
      <c r="J27" s="4158">
        <v>11250</v>
      </c>
      <c r="K27" s="3182"/>
      <c r="L27" s="3182">
        <v>1097</v>
      </c>
      <c r="M27" s="3184">
        <v>4891</v>
      </c>
      <c r="N27" s="3187">
        <v>874362</v>
      </c>
      <c r="O27" s="4165">
        <v>9</v>
      </c>
      <c r="P27" s="4047">
        <v>502146</v>
      </c>
      <c r="Q27" s="4048">
        <v>220069</v>
      </c>
      <c r="X27" s="2714"/>
      <c r="AA27" s="2714"/>
      <c r="AB27" s="2714"/>
      <c r="AC27" s="2714"/>
      <c r="AD27" s="2714"/>
      <c r="AE27" s="2714"/>
      <c r="AF27" s="2714"/>
      <c r="AG27" s="2714"/>
      <c r="AH27" s="2714"/>
      <c r="AI27" s="2714"/>
      <c r="AJ27" s="2714"/>
      <c r="AK27" s="2714"/>
      <c r="AL27" s="2714"/>
    </row>
    <row r="28" spans="1:38" ht="13.5" customHeight="1">
      <c r="A28" s="3196" t="s">
        <v>1703</v>
      </c>
      <c r="B28" s="2860" t="s">
        <v>6108</v>
      </c>
      <c r="C28" s="1621" t="s">
        <v>6393</v>
      </c>
      <c r="D28" s="4107"/>
      <c r="E28" s="3182">
        <v>300520</v>
      </c>
      <c r="F28" s="3202">
        <v>289070</v>
      </c>
      <c r="G28" s="3373"/>
      <c r="H28" s="3183">
        <v>-165510</v>
      </c>
      <c r="I28" s="3184">
        <v>133731</v>
      </c>
      <c r="J28" s="4158">
        <v>13268</v>
      </c>
      <c r="K28" s="3182"/>
      <c r="L28" s="3182">
        <v>1024</v>
      </c>
      <c r="M28" s="3184">
        <v>3156</v>
      </c>
      <c r="N28" s="3187">
        <v>274739</v>
      </c>
      <c r="O28" s="4165">
        <v>10</v>
      </c>
      <c r="P28" s="4047">
        <v>96819</v>
      </c>
      <c r="Q28" s="4048">
        <v>126868</v>
      </c>
      <c r="R28" s="2736"/>
      <c r="V28" s="2736"/>
      <c r="W28" s="2736"/>
      <c r="X28" s="2714"/>
      <c r="Y28" s="2736"/>
      <c r="Z28" s="2736"/>
      <c r="AA28" s="2714"/>
      <c r="AB28" s="2714"/>
      <c r="AC28" s="2714"/>
      <c r="AD28" s="2714"/>
      <c r="AE28" s="2714"/>
      <c r="AF28" s="2714"/>
      <c r="AG28" s="2714"/>
      <c r="AH28" s="2714"/>
      <c r="AI28" s="2714"/>
      <c r="AJ28" s="2714"/>
      <c r="AK28" s="2714"/>
      <c r="AL28" s="2714"/>
    </row>
    <row r="29" spans="1:38" ht="13.5" customHeight="1">
      <c r="A29" s="3196" t="s">
        <v>1704</v>
      </c>
      <c r="B29" s="2860" t="s">
        <v>6109</v>
      </c>
      <c r="C29" s="1621" t="s">
        <v>6394</v>
      </c>
      <c r="D29" s="4107"/>
      <c r="E29" s="3182">
        <v>363951</v>
      </c>
      <c r="F29" s="3202">
        <v>335535</v>
      </c>
      <c r="G29" s="3373"/>
      <c r="H29" s="3183">
        <v>542129</v>
      </c>
      <c r="I29" s="3184">
        <v>144536</v>
      </c>
      <c r="J29" s="4158">
        <v>33183</v>
      </c>
      <c r="K29" s="3182"/>
      <c r="L29" s="3182">
        <v>1240</v>
      </c>
      <c r="M29" s="3184">
        <v>3622</v>
      </c>
      <c r="N29" s="3187">
        <v>1060245</v>
      </c>
      <c r="O29" s="4165">
        <v>11</v>
      </c>
      <c r="P29" s="4047">
        <v>608898</v>
      </c>
      <c r="Q29" s="4048">
        <v>247750</v>
      </c>
      <c r="R29" s="2736"/>
      <c r="V29" s="2736"/>
      <c r="W29" s="2736"/>
      <c r="X29" s="2714"/>
      <c r="Y29" s="2736"/>
      <c r="Z29" s="2736"/>
      <c r="AA29" s="2714"/>
      <c r="AB29" s="2714"/>
      <c r="AC29" s="2714"/>
      <c r="AD29" s="2714"/>
      <c r="AE29" s="2714"/>
      <c r="AF29" s="2714"/>
      <c r="AG29" s="2714"/>
      <c r="AH29" s="2714"/>
      <c r="AI29" s="2714"/>
      <c r="AJ29" s="2714"/>
      <c r="AK29" s="2714"/>
      <c r="AL29" s="2714"/>
    </row>
    <row r="30" spans="1:38" ht="13.5" customHeight="1">
      <c r="A30" s="3196" t="s">
        <v>1705</v>
      </c>
      <c r="B30" s="2860" t="s">
        <v>6110</v>
      </c>
      <c r="C30" s="1621" t="s">
        <v>6395</v>
      </c>
      <c r="D30" s="4107">
        <v>44986</v>
      </c>
      <c r="E30" s="3182">
        <v>251200</v>
      </c>
      <c r="F30" s="3202">
        <v>247250</v>
      </c>
      <c r="G30" s="3373"/>
      <c r="H30" s="3183">
        <v>130941</v>
      </c>
      <c r="I30" s="3184">
        <v>116985</v>
      </c>
      <c r="J30" s="4158">
        <v>10444</v>
      </c>
      <c r="K30" s="3182"/>
      <c r="L30" s="3182">
        <v>856</v>
      </c>
      <c r="M30" s="3184">
        <v>6128</v>
      </c>
      <c r="N30" s="3187">
        <v>512604</v>
      </c>
      <c r="O30" s="4165">
        <v>12</v>
      </c>
      <c r="P30" s="4047">
        <v>284393</v>
      </c>
      <c r="Q30" s="4048">
        <v>172805</v>
      </c>
      <c r="R30" s="2736"/>
      <c r="V30" s="2736"/>
      <c r="W30" s="2736"/>
      <c r="X30" s="2714"/>
      <c r="Y30" s="2736"/>
      <c r="Z30" s="2736"/>
      <c r="AA30" s="2714"/>
      <c r="AB30" s="2714"/>
      <c r="AC30" s="2714"/>
      <c r="AD30" s="2714"/>
      <c r="AE30" s="2714"/>
      <c r="AF30" s="2714"/>
      <c r="AG30" s="2714"/>
      <c r="AH30" s="2714"/>
      <c r="AI30" s="2714"/>
      <c r="AJ30" s="2714"/>
      <c r="AK30" s="2714"/>
      <c r="AL30" s="2714"/>
    </row>
    <row r="31" spans="1:38" ht="13.5" customHeight="1">
      <c r="A31" s="3196" t="s">
        <v>1706</v>
      </c>
      <c r="B31" s="2860" t="s">
        <v>6111</v>
      </c>
      <c r="C31" s="1621" t="s">
        <v>7154</v>
      </c>
      <c r="D31" s="4107"/>
      <c r="E31" s="3182">
        <v>297357</v>
      </c>
      <c r="F31" s="3202">
        <v>291639</v>
      </c>
      <c r="G31" s="3373"/>
      <c r="H31" s="3183">
        <v>237192</v>
      </c>
      <c r="I31" s="3184">
        <v>117163</v>
      </c>
      <c r="J31" s="4158">
        <v>32159</v>
      </c>
      <c r="K31" s="3182"/>
      <c r="L31" s="3182">
        <v>1013</v>
      </c>
      <c r="M31" s="3184">
        <v>10984</v>
      </c>
      <c r="N31" s="3187">
        <v>690150</v>
      </c>
      <c r="O31" s="4165">
        <v>13</v>
      </c>
      <c r="P31" s="4047">
        <v>396353</v>
      </c>
      <c r="Q31" s="4048">
        <v>219762</v>
      </c>
      <c r="R31" s="2736"/>
      <c r="V31" s="2736"/>
      <c r="W31" s="2736"/>
      <c r="X31" s="2714"/>
      <c r="Y31" s="2736"/>
      <c r="Z31" s="2736"/>
      <c r="AA31" s="2714"/>
      <c r="AB31" s="2714"/>
      <c r="AC31" s="2714"/>
      <c r="AD31" s="2714"/>
      <c r="AE31" s="2714"/>
      <c r="AF31" s="2714"/>
      <c r="AG31" s="2714"/>
      <c r="AH31" s="2714"/>
      <c r="AI31" s="2714"/>
      <c r="AJ31" s="2714"/>
      <c r="AK31" s="2714"/>
      <c r="AL31" s="2714"/>
    </row>
    <row r="32" spans="1:38" ht="13.5" customHeight="1">
      <c r="A32" s="3196" t="s">
        <v>1707</v>
      </c>
      <c r="B32" s="2860" t="s">
        <v>6112</v>
      </c>
      <c r="C32" s="1621" t="s">
        <v>6396</v>
      </c>
      <c r="D32" s="4107"/>
      <c r="E32" s="3182">
        <v>309596</v>
      </c>
      <c r="F32" s="3202">
        <v>303642</v>
      </c>
      <c r="G32" s="3373"/>
      <c r="H32" s="3183">
        <v>363040</v>
      </c>
      <c r="I32" s="3184">
        <v>119222</v>
      </c>
      <c r="J32" s="4158">
        <v>12449</v>
      </c>
      <c r="K32" s="3182"/>
      <c r="L32" s="3182">
        <v>1055</v>
      </c>
      <c r="M32" s="3184">
        <v>3771</v>
      </c>
      <c r="N32" s="3187">
        <v>803179</v>
      </c>
      <c r="O32" s="4165">
        <v>14</v>
      </c>
      <c r="P32" s="4047">
        <v>521905</v>
      </c>
      <c r="Q32" s="4048">
        <v>239520</v>
      </c>
      <c r="X32" s="2714"/>
      <c r="AA32" s="2714"/>
      <c r="AB32" s="2714"/>
      <c r="AC32" s="2714"/>
      <c r="AD32" s="2714"/>
      <c r="AE32" s="2714"/>
      <c r="AF32" s="2714"/>
      <c r="AG32" s="2714"/>
      <c r="AH32" s="2714"/>
      <c r="AI32" s="2714"/>
      <c r="AJ32" s="2714"/>
      <c r="AK32" s="2714"/>
      <c r="AL32" s="2714"/>
    </row>
    <row r="33" spans="1:38" ht="13.5" customHeight="1">
      <c r="A33" s="3196" t="s">
        <v>1708</v>
      </c>
      <c r="B33" s="2860" t="s">
        <v>6113</v>
      </c>
      <c r="C33" s="1621" t="s">
        <v>6397</v>
      </c>
      <c r="D33" s="4107"/>
      <c r="E33" s="3182">
        <v>277226</v>
      </c>
      <c r="F33" s="3202">
        <v>271895</v>
      </c>
      <c r="G33" s="3373"/>
      <c r="H33" s="3183">
        <v>57358</v>
      </c>
      <c r="I33" s="3184">
        <v>108473</v>
      </c>
      <c r="J33" s="4158">
        <v>33000</v>
      </c>
      <c r="K33" s="3182"/>
      <c r="L33" s="3182">
        <v>945</v>
      </c>
      <c r="M33" s="3184">
        <v>3085</v>
      </c>
      <c r="N33" s="3187">
        <v>474756</v>
      </c>
      <c r="O33" s="4165">
        <v>15</v>
      </c>
      <c r="P33" s="4047">
        <v>268094</v>
      </c>
      <c r="Q33" s="4048">
        <v>198951</v>
      </c>
      <c r="X33" s="2714"/>
      <c r="AA33" s="2714"/>
      <c r="AB33" s="2714"/>
      <c r="AC33" s="2714"/>
      <c r="AD33" s="2714"/>
      <c r="AE33" s="2714"/>
      <c r="AF33" s="2714"/>
      <c r="AG33" s="2714"/>
      <c r="AH33" s="2714"/>
      <c r="AI33" s="2714"/>
      <c r="AJ33" s="2714"/>
      <c r="AK33" s="2714"/>
      <c r="AL33" s="2714"/>
    </row>
    <row r="34" spans="1:38" ht="13.5" customHeight="1">
      <c r="A34" s="3196" t="s">
        <v>1709</v>
      </c>
      <c r="B34" s="2547" t="s">
        <v>6114</v>
      </c>
      <c r="C34" s="1621" t="s">
        <v>7155</v>
      </c>
      <c r="D34" s="4107"/>
      <c r="E34" s="3182">
        <v>355680</v>
      </c>
      <c r="F34" s="3202">
        <v>306979</v>
      </c>
      <c r="G34" s="3373"/>
      <c r="H34" s="3183">
        <v>292085</v>
      </c>
      <c r="I34" s="3184">
        <v>141154</v>
      </c>
      <c r="J34" s="4158">
        <v>33000</v>
      </c>
      <c r="K34" s="3182"/>
      <c r="L34" s="3182">
        <v>1212</v>
      </c>
      <c r="M34" s="3184">
        <v>3532</v>
      </c>
      <c r="N34" s="3187">
        <v>777962</v>
      </c>
      <c r="O34" s="4165">
        <v>16</v>
      </c>
      <c r="P34" s="4047">
        <v>783097</v>
      </c>
      <c r="Q34" s="4048">
        <v>403832</v>
      </c>
      <c r="X34" s="2714"/>
      <c r="AA34" s="2714"/>
      <c r="AB34" s="2714"/>
      <c r="AC34" s="2714"/>
      <c r="AD34" s="2714"/>
      <c r="AE34" s="2714"/>
      <c r="AF34" s="2714"/>
      <c r="AG34" s="2714"/>
      <c r="AH34" s="2714"/>
      <c r="AI34" s="2714"/>
      <c r="AJ34" s="2714"/>
      <c r="AK34" s="2714"/>
      <c r="AL34" s="2714"/>
    </row>
    <row r="35" spans="1:38" ht="13.5" customHeight="1">
      <c r="A35" s="3196" t="s">
        <v>1710</v>
      </c>
      <c r="B35" s="2860" t="s">
        <v>6115</v>
      </c>
      <c r="C35" s="1621" t="s">
        <v>6398</v>
      </c>
      <c r="D35" s="4107"/>
      <c r="E35" s="3182">
        <v>332840</v>
      </c>
      <c r="F35" s="3202">
        <v>323420</v>
      </c>
      <c r="G35" s="3373"/>
      <c r="H35" s="3183">
        <v>8101</v>
      </c>
      <c r="I35" s="3184">
        <v>191104</v>
      </c>
      <c r="J35" s="4158">
        <v>32837</v>
      </c>
      <c r="K35" s="3182"/>
      <c r="L35" s="3182">
        <v>1134</v>
      </c>
      <c r="M35" s="3184">
        <v>11627</v>
      </c>
      <c r="N35" s="3187">
        <v>568223</v>
      </c>
      <c r="O35" s="4165">
        <v>17</v>
      </c>
      <c r="P35" s="4047">
        <v>325195</v>
      </c>
      <c r="Q35" s="4048">
        <v>254937</v>
      </c>
      <c r="X35" s="2714"/>
      <c r="AA35" s="2714"/>
      <c r="AB35" s="2714"/>
      <c r="AC35" s="2714"/>
      <c r="AD35" s="2714"/>
      <c r="AE35" s="2714"/>
      <c r="AF35" s="2714"/>
      <c r="AG35" s="2714"/>
      <c r="AH35" s="2714"/>
      <c r="AI35" s="2714"/>
      <c r="AJ35" s="2714"/>
      <c r="AK35" s="2714"/>
      <c r="AL35" s="2714"/>
    </row>
    <row r="36" spans="1:38" ht="13.5" customHeight="1">
      <c r="A36" s="3196" t="s">
        <v>1711</v>
      </c>
      <c r="B36" s="2547" t="s">
        <v>6116</v>
      </c>
      <c r="C36" s="1621" t="s">
        <v>7156</v>
      </c>
      <c r="D36" s="4107"/>
      <c r="E36" s="3182">
        <v>484714</v>
      </c>
      <c r="F36" s="3202">
        <v>484714</v>
      </c>
      <c r="G36" s="3373"/>
      <c r="H36" s="3183">
        <v>11623</v>
      </c>
      <c r="I36" s="3184">
        <v>235754</v>
      </c>
      <c r="J36" s="4158">
        <v>36300</v>
      </c>
      <c r="K36" s="3182"/>
      <c r="L36" s="3182">
        <v>1652</v>
      </c>
      <c r="M36" s="3184">
        <v>8000</v>
      </c>
      <c r="N36" s="3187">
        <v>778043</v>
      </c>
      <c r="O36" s="4165">
        <v>18</v>
      </c>
      <c r="P36" s="4047">
        <v>274182</v>
      </c>
      <c r="Q36" s="4048">
        <v>187007</v>
      </c>
      <c r="X36" s="2714"/>
      <c r="AA36" s="2714"/>
      <c r="AB36" s="2714"/>
      <c r="AC36" s="2714"/>
      <c r="AD36" s="2714"/>
      <c r="AE36" s="2714"/>
      <c r="AF36" s="2714"/>
      <c r="AG36" s="2714"/>
      <c r="AH36" s="2714"/>
      <c r="AI36" s="2714"/>
      <c r="AJ36" s="2714"/>
      <c r="AK36" s="2714"/>
      <c r="AL36" s="2714"/>
    </row>
    <row r="37" spans="1:38" ht="13.5" customHeight="1">
      <c r="A37" s="3196" t="s">
        <v>1712</v>
      </c>
      <c r="B37" s="2860" t="s">
        <v>6117</v>
      </c>
      <c r="C37" s="1621" t="s">
        <v>6118</v>
      </c>
      <c r="D37" s="4107"/>
      <c r="E37" s="2737">
        <v>330039</v>
      </c>
      <c r="F37" s="3203">
        <v>325539</v>
      </c>
      <c r="G37" s="3374"/>
      <c r="H37" s="3183">
        <v>143421</v>
      </c>
      <c r="I37" s="3049">
        <v>136669</v>
      </c>
      <c r="J37" s="4159">
        <v>28729</v>
      </c>
      <c r="K37" s="4051"/>
      <c r="L37" s="4051">
        <v>1125</v>
      </c>
      <c r="M37" s="3049">
        <v>8269</v>
      </c>
      <c r="N37" s="3187">
        <v>643752</v>
      </c>
      <c r="O37" s="4165">
        <v>19</v>
      </c>
      <c r="P37" s="4047">
        <v>182053</v>
      </c>
      <c r="Q37" s="4048">
        <v>118304</v>
      </c>
      <c r="R37" s="2736"/>
      <c r="V37" s="2736"/>
      <c r="W37" s="2736"/>
      <c r="X37" s="2714"/>
      <c r="Y37" s="2736"/>
      <c r="Z37" s="2736"/>
      <c r="AA37" s="2714"/>
      <c r="AB37" s="2714"/>
      <c r="AC37" s="2714"/>
      <c r="AD37" s="2714"/>
      <c r="AE37" s="2714"/>
      <c r="AF37" s="2714"/>
      <c r="AG37" s="2714"/>
      <c r="AH37" s="2714"/>
      <c r="AI37" s="2714"/>
      <c r="AJ37" s="2714"/>
      <c r="AK37" s="2714"/>
      <c r="AL37" s="2714"/>
    </row>
    <row r="38" spans="1:38" ht="13.5" customHeight="1">
      <c r="A38" s="3196" t="s">
        <v>1713</v>
      </c>
      <c r="B38" s="2860" t="s">
        <v>6382</v>
      </c>
      <c r="C38" s="1670" t="s">
        <v>7157</v>
      </c>
      <c r="D38" s="4107"/>
      <c r="E38" s="2737">
        <v>284625</v>
      </c>
      <c r="F38" s="3203">
        <v>279813</v>
      </c>
      <c r="G38" s="3374"/>
      <c r="H38" s="4051">
        <v>47</v>
      </c>
      <c r="I38" s="3049">
        <v>119820</v>
      </c>
      <c r="J38" s="4159">
        <v>25795</v>
      </c>
      <c r="K38" s="4051"/>
      <c r="L38" s="4051">
        <v>970</v>
      </c>
      <c r="M38" s="3049">
        <v>0</v>
      </c>
      <c r="N38" s="3187">
        <v>426445</v>
      </c>
      <c r="O38" s="4165">
        <v>20</v>
      </c>
      <c r="P38" s="4047">
        <v>130833</v>
      </c>
      <c r="Q38" s="4048">
        <v>108762</v>
      </c>
      <c r="R38" s="2736"/>
      <c r="V38" s="2736"/>
      <c r="W38" s="2736"/>
      <c r="Y38" s="2736"/>
      <c r="Z38" s="2736"/>
    </row>
    <row r="39" spans="1:38" ht="13.5" customHeight="1">
      <c r="A39" s="3196" t="s">
        <v>558</v>
      </c>
      <c r="B39" s="2860" t="s">
        <v>6399</v>
      </c>
      <c r="C39" s="1670" t="s">
        <v>7158</v>
      </c>
      <c r="D39" s="4107"/>
      <c r="E39" s="3182">
        <v>243000</v>
      </c>
      <c r="F39" s="3202">
        <v>237250</v>
      </c>
      <c r="G39" s="3373"/>
      <c r="H39" s="3183">
        <v>139900</v>
      </c>
      <c r="I39" s="3184">
        <v>105814</v>
      </c>
      <c r="J39" s="4158">
        <v>13646</v>
      </c>
      <c r="K39" s="3182"/>
      <c r="L39" s="3182">
        <v>828</v>
      </c>
      <c r="M39" s="3184">
        <v>4259</v>
      </c>
      <c r="N39" s="3187">
        <v>501697</v>
      </c>
      <c r="O39" s="4165">
        <v>21</v>
      </c>
      <c r="P39" s="4047">
        <v>498235</v>
      </c>
      <c r="Q39" s="4048">
        <v>296250</v>
      </c>
    </row>
    <row r="40" spans="1:38" ht="13.5" customHeight="1">
      <c r="A40" s="3196" t="s">
        <v>559</v>
      </c>
      <c r="B40" s="2860" t="s">
        <v>6400</v>
      </c>
      <c r="C40" s="1621" t="s">
        <v>7159</v>
      </c>
      <c r="D40" s="4107"/>
      <c r="E40" s="3182">
        <v>416000</v>
      </c>
      <c r="F40" s="3202">
        <v>408000</v>
      </c>
      <c r="G40" s="3373"/>
      <c r="H40" s="3183">
        <v>180179</v>
      </c>
      <c r="I40" s="3184">
        <v>128738</v>
      </c>
      <c r="J40" s="4158">
        <v>27750</v>
      </c>
      <c r="K40" s="3182"/>
      <c r="L40" s="3182">
        <v>1418</v>
      </c>
      <c r="M40" s="3184">
        <v>138</v>
      </c>
      <c r="N40" s="3187">
        <v>746223</v>
      </c>
      <c r="O40" s="4165">
        <v>22</v>
      </c>
      <c r="P40" s="4047">
        <v>235732</v>
      </c>
      <c r="Q40" s="4048">
        <v>154412</v>
      </c>
    </row>
    <row r="41" spans="1:38" ht="13.5" customHeight="1">
      <c r="A41" s="3196" t="s">
        <v>560</v>
      </c>
      <c r="B41" s="2547" t="s">
        <v>7160</v>
      </c>
      <c r="C41" s="1621" t="s">
        <v>7161</v>
      </c>
      <c r="D41" s="4107"/>
      <c r="E41" s="3182">
        <v>265500</v>
      </c>
      <c r="F41" s="3202">
        <v>252750</v>
      </c>
      <c r="G41" s="3373"/>
      <c r="H41" s="3183">
        <v>53620</v>
      </c>
      <c r="I41" s="3184">
        <v>114830</v>
      </c>
      <c r="J41" s="4158">
        <v>12473</v>
      </c>
      <c r="K41" s="3182"/>
      <c r="L41" s="3182">
        <v>905</v>
      </c>
      <c r="M41" s="3184">
        <v>8263</v>
      </c>
      <c r="N41" s="3187">
        <v>442841</v>
      </c>
      <c r="O41" s="4165">
        <v>23</v>
      </c>
      <c r="P41" s="4047">
        <v>56329</v>
      </c>
      <c r="Q41" s="4048">
        <v>40745</v>
      </c>
    </row>
    <row r="42" spans="1:38" ht="13.5" customHeight="1">
      <c r="A42" s="3196" t="s">
        <v>561</v>
      </c>
      <c r="B42" s="2547" t="s">
        <v>7179</v>
      </c>
      <c r="C42" s="1621" t="s">
        <v>7180</v>
      </c>
      <c r="D42" s="4107"/>
      <c r="E42" s="2549">
        <v>334620</v>
      </c>
      <c r="F42" s="3204">
        <v>298350</v>
      </c>
      <c r="G42" s="3375"/>
      <c r="H42" s="3182">
        <v>5480</v>
      </c>
      <c r="I42" s="4053">
        <v>184501</v>
      </c>
      <c r="J42" s="4160">
        <v>29882</v>
      </c>
      <c r="K42" s="4052"/>
      <c r="L42" s="4052">
        <v>1140</v>
      </c>
      <c r="M42" s="4053">
        <v>3000</v>
      </c>
      <c r="N42" s="3187">
        <v>522353</v>
      </c>
      <c r="O42" s="4165">
        <v>24</v>
      </c>
      <c r="P42" s="4047">
        <v>163392</v>
      </c>
      <c r="Q42" s="4048">
        <v>127051</v>
      </c>
    </row>
    <row r="43" spans="1:38" s="3967" customFormat="1" ht="13.5" customHeight="1">
      <c r="A43" s="3196" t="s">
        <v>562</v>
      </c>
      <c r="B43" s="2547"/>
      <c r="C43" s="1621"/>
      <c r="D43" s="4107"/>
      <c r="E43" s="2549"/>
      <c r="F43" s="3204"/>
      <c r="G43" s="3969"/>
      <c r="H43" s="4052"/>
      <c r="I43" s="4053"/>
      <c r="J43" s="4160"/>
      <c r="K43" s="4052"/>
      <c r="L43" s="4052"/>
      <c r="M43" s="4053"/>
      <c r="N43" s="3187"/>
      <c r="O43" s="2543"/>
      <c r="P43" s="4047"/>
      <c r="Q43" s="4048"/>
      <c r="S43"/>
      <c r="T43"/>
      <c r="U43"/>
    </row>
    <row r="44" spans="1:38" s="3967" customFormat="1" ht="13.5" customHeight="1">
      <c r="A44" s="3196" t="s">
        <v>563</v>
      </c>
      <c r="B44" s="2547"/>
      <c r="C44" s="1621"/>
      <c r="D44" s="4107"/>
      <c r="E44" s="2549"/>
      <c r="F44" s="3204"/>
      <c r="G44" s="3969"/>
      <c r="H44" s="4052"/>
      <c r="I44" s="4053"/>
      <c r="J44" s="4160"/>
      <c r="K44" s="4052"/>
      <c r="L44" s="4052"/>
      <c r="M44" s="4053"/>
      <c r="N44" s="3187"/>
      <c r="O44" s="2543"/>
      <c r="P44" s="4047"/>
      <c r="Q44" s="4048"/>
      <c r="S44"/>
      <c r="T44"/>
      <c r="U44"/>
    </row>
    <row r="45" spans="1:38" s="3967" customFormat="1" ht="13.5" customHeight="1">
      <c r="A45" s="3196" t="s">
        <v>564</v>
      </c>
      <c r="B45" s="2547"/>
      <c r="C45" s="1621"/>
      <c r="D45" s="4107"/>
      <c r="E45" s="2549"/>
      <c r="F45" s="3204"/>
      <c r="G45" s="3969"/>
      <c r="H45" s="4052"/>
      <c r="I45" s="4053"/>
      <c r="J45" s="4160"/>
      <c r="K45" s="4052"/>
      <c r="L45" s="4052"/>
      <c r="M45" s="4053"/>
      <c r="N45" s="3187"/>
      <c r="O45" s="2543"/>
      <c r="P45" s="4047"/>
      <c r="Q45" s="4048"/>
      <c r="S45"/>
      <c r="T45"/>
      <c r="U45"/>
    </row>
    <row r="46" spans="1:38" s="3967" customFormat="1" ht="13.5" customHeight="1">
      <c r="A46" s="3196" t="s">
        <v>2293</v>
      </c>
      <c r="B46" s="2547"/>
      <c r="C46" s="1621"/>
      <c r="D46" s="4107"/>
      <c r="E46" s="2549"/>
      <c r="F46" s="3204"/>
      <c r="G46" s="3969"/>
      <c r="H46" s="4052"/>
      <c r="I46" s="4053"/>
      <c r="J46" s="4160"/>
      <c r="K46" s="4052"/>
      <c r="L46" s="4052"/>
      <c r="M46" s="4053"/>
      <c r="N46" s="3187"/>
      <c r="O46" s="2543"/>
      <c r="P46" s="4047"/>
      <c r="Q46" s="4048"/>
      <c r="S46"/>
      <c r="T46"/>
      <c r="U46"/>
    </row>
    <row r="47" spans="1:38" s="3967" customFormat="1" ht="13.5" customHeight="1">
      <c r="A47" s="3196" t="s">
        <v>2294</v>
      </c>
      <c r="B47" s="2547"/>
      <c r="C47" s="1621"/>
      <c r="D47" s="4107"/>
      <c r="E47" s="2549"/>
      <c r="F47" s="3204"/>
      <c r="G47" s="3969"/>
      <c r="H47" s="4052"/>
      <c r="I47" s="4053"/>
      <c r="J47" s="4160"/>
      <c r="K47" s="4052"/>
      <c r="L47" s="4052"/>
      <c r="M47" s="4053"/>
      <c r="N47" s="3187"/>
      <c r="O47" s="2543"/>
      <c r="P47" s="4047"/>
      <c r="Q47" s="4048"/>
      <c r="S47"/>
      <c r="T47"/>
      <c r="U47"/>
    </row>
    <row r="48" spans="1:38" s="3967" customFormat="1" ht="13.5" customHeight="1">
      <c r="A48" s="3196"/>
      <c r="B48" s="2547"/>
      <c r="C48" s="1621"/>
      <c r="D48" s="4107"/>
      <c r="E48" s="2549"/>
      <c r="F48" s="3204"/>
      <c r="G48" s="3969"/>
      <c r="H48" s="2549"/>
      <c r="I48" s="3185"/>
      <c r="J48" s="4161"/>
      <c r="K48" s="2549"/>
      <c r="L48" s="2549"/>
      <c r="M48" s="3185"/>
      <c r="N48" s="3187"/>
      <c r="O48" s="2543"/>
      <c r="P48" s="2545"/>
      <c r="Q48" s="3640"/>
      <c r="S48"/>
      <c r="T48"/>
      <c r="U48"/>
    </row>
    <row r="49" spans="1:21" s="3967" customFormat="1" ht="13.5" customHeight="1">
      <c r="A49" s="3196"/>
      <c r="B49" s="2547"/>
      <c r="C49" s="1621"/>
      <c r="D49" s="4107"/>
      <c r="E49" s="2549"/>
      <c r="F49" s="3204"/>
      <c r="G49" s="3969"/>
      <c r="H49" s="2549"/>
      <c r="I49" s="3185"/>
      <c r="J49" s="4161"/>
      <c r="K49" s="2549"/>
      <c r="L49" s="2549"/>
      <c r="M49" s="3185"/>
      <c r="N49" s="3187"/>
      <c r="O49" s="2543"/>
      <c r="P49" s="2545"/>
      <c r="Q49" s="3640"/>
      <c r="S49"/>
      <c r="T49"/>
      <c r="U49"/>
    </row>
    <row r="50" spans="1:21" s="3967" customFormat="1" ht="13.5" customHeight="1">
      <c r="A50" s="3196"/>
      <c r="B50" s="2547"/>
      <c r="C50" s="1621"/>
      <c r="D50" s="4107"/>
      <c r="E50" s="2549"/>
      <c r="F50" s="3204"/>
      <c r="G50" s="3969"/>
      <c r="H50" s="2549"/>
      <c r="I50" s="3185"/>
      <c r="J50" s="4161"/>
      <c r="K50" s="2549"/>
      <c r="L50" s="2549"/>
      <c r="M50" s="3185"/>
      <c r="N50" s="3187"/>
      <c r="O50" s="2543"/>
      <c r="P50" s="2545"/>
      <c r="Q50" s="3640"/>
      <c r="S50"/>
      <c r="T50"/>
      <c r="U50"/>
    </row>
    <row r="51" spans="1:21" ht="13.5" customHeight="1">
      <c r="A51" s="3205"/>
      <c r="B51" s="2300"/>
      <c r="C51" s="2537"/>
      <c r="D51" s="4108"/>
      <c r="E51" s="2292"/>
      <c r="F51" s="3364"/>
      <c r="G51" s="3376"/>
      <c r="H51" s="2292"/>
      <c r="I51" s="2371"/>
      <c r="J51" s="4162"/>
      <c r="K51" s="2292"/>
      <c r="L51" s="2292"/>
      <c r="M51" s="2371"/>
      <c r="N51" s="3363">
        <f>SUM(F51:M51)</f>
        <v>0</v>
      </c>
      <c r="O51" s="1750"/>
      <c r="P51" s="1723"/>
      <c r="Q51" s="3642"/>
    </row>
    <row r="52" spans="1:21" ht="13.5" customHeight="1">
      <c r="A52" s="3194" t="s">
        <v>2276</v>
      </c>
      <c r="B52" s="1621"/>
      <c r="C52" s="1621"/>
      <c r="D52" s="1621"/>
      <c r="E52" s="1621"/>
      <c r="F52" s="3195"/>
      <c r="G52" s="3194"/>
      <c r="H52" s="2530" t="s">
        <v>2277</v>
      </c>
      <c r="I52" s="2530"/>
      <c r="J52" s="2530"/>
      <c r="K52" s="2530"/>
      <c r="L52" s="2530"/>
      <c r="M52" s="2530"/>
      <c r="N52" s="2530"/>
      <c r="O52" s="2530"/>
      <c r="P52" s="2530"/>
      <c r="Q52" s="2535"/>
    </row>
    <row r="53" spans="1:21" ht="13.5" customHeight="1">
      <c r="A53" s="3194"/>
      <c r="B53" s="1621"/>
      <c r="C53" s="1621"/>
      <c r="D53" s="1621"/>
      <c r="E53" s="1621"/>
      <c r="F53" s="3195"/>
      <c r="G53" s="3194"/>
      <c r="H53" s="2530"/>
      <c r="I53" s="2530"/>
      <c r="J53" s="2530"/>
      <c r="K53" s="2530"/>
      <c r="L53" s="2530"/>
      <c r="M53" s="2530"/>
      <c r="N53" s="2530"/>
      <c r="O53" s="2530"/>
      <c r="P53" s="2530"/>
      <c r="Q53" s="2535"/>
    </row>
    <row r="54" spans="1:21" ht="13.5" customHeight="1">
      <c r="A54" s="3194"/>
      <c r="B54" s="3206" t="s">
        <v>2795</v>
      </c>
      <c r="C54" s="1621"/>
      <c r="D54" s="1621"/>
      <c r="E54" s="1621"/>
      <c r="F54" s="3195"/>
      <c r="G54" s="3194"/>
      <c r="H54" s="2530"/>
      <c r="I54" s="2530"/>
      <c r="J54" s="2530"/>
      <c r="K54" s="2530"/>
      <c r="L54" s="2530"/>
      <c r="M54" s="2530"/>
      <c r="N54" s="2530"/>
      <c r="O54" s="2530"/>
      <c r="P54" s="2530"/>
      <c r="Q54" s="2535"/>
    </row>
    <row r="55" spans="1:21" ht="13.5" customHeight="1">
      <c r="A55" s="3194"/>
      <c r="B55" s="3207"/>
      <c r="C55" s="1621"/>
      <c r="D55" s="1621"/>
      <c r="E55" s="1621"/>
      <c r="F55" s="3195"/>
      <c r="G55" s="3194"/>
      <c r="H55" s="2530"/>
      <c r="I55" s="2530"/>
      <c r="J55" s="2530"/>
      <c r="K55" s="2530"/>
      <c r="L55" s="2530"/>
      <c r="M55" s="2530"/>
      <c r="N55" s="2530"/>
      <c r="O55" s="2530"/>
      <c r="P55" s="2530"/>
      <c r="Q55" s="2535"/>
    </row>
    <row r="56" spans="1:21" ht="13.5" customHeight="1">
      <c r="A56" s="3194"/>
      <c r="B56" s="5175"/>
      <c r="C56" s="5175"/>
      <c r="D56" s="5175"/>
      <c r="E56" s="5175"/>
      <c r="F56" s="5176"/>
      <c r="G56" s="3208" t="s">
        <v>4623</v>
      </c>
      <c r="H56" s="5185" t="s">
        <v>7166</v>
      </c>
      <c r="I56" s="5185"/>
      <c r="J56" s="5185"/>
      <c r="K56" s="5185"/>
      <c r="L56" s="5185"/>
      <c r="M56" s="5185"/>
      <c r="N56" s="5185"/>
      <c r="O56" s="5185"/>
      <c r="P56" s="5185"/>
      <c r="Q56" s="5186"/>
    </row>
    <row r="57" spans="1:21" ht="10.4" customHeight="1">
      <c r="A57" s="3194"/>
      <c r="B57" s="5175"/>
      <c r="C57" s="5175"/>
      <c r="D57" s="5175"/>
      <c r="E57" s="5175"/>
      <c r="F57" s="5176"/>
      <c r="G57" s="3377"/>
      <c r="H57" s="5185"/>
      <c r="I57" s="5185"/>
      <c r="J57" s="5185"/>
      <c r="K57" s="5185"/>
      <c r="L57" s="5185"/>
      <c r="M57" s="5185"/>
      <c r="N57" s="5185"/>
      <c r="O57" s="5185"/>
      <c r="P57" s="5185"/>
      <c r="Q57" s="5186"/>
    </row>
    <row r="58" spans="1:21" s="3359" customFormat="1" ht="13.5" customHeight="1">
      <c r="A58" s="3194"/>
      <c r="B58" s="5175"/>
      <c r="C58" s="5175"/>
      <c r="D58" s="5175"/>
      <c r="E58" s="5175"/>
      <c r="F58" s="5176"/>
      <c r="G58" s="3208"/>
      <c r="H58" s="5185"/>
      <c r="I58" s="5185"/>
      <c r="J58" s="5185"/>
      <c r="K58" s="5185"/>
      <c r="L58" s="5185"/>
      <c r="M58" s="5185"/>
      <c r="N58" s="5185"/>
      <c r="O58" s="5185"/>
      <c r="P58" s="5185"/>
      <c r="Q58" s="5186"/>
      <c r="S58"/>
      <c r="T58"/>
      <c r="U58"/>
    </row>
    <row r="59" spans="1:21" s="3359" customFormat="1" ht="10.4" customHeight="1">
      <c r="A59" s="3194"/>
      <c r="B59" s="5175"/>
      <c r="C59" s="5175"/>
      <c r="D59" s="5175"/>
      <c r="E59" s="5175"/>
      <c r="F59" s="5176"/>
      <c r="G59" s="3377"/>
      <c r="H59" s="5185"/>
      <c r="I59" s="5185"/>
      <c r="J59" s="5185"/>
      <c r="K59" s="5185"/>
      <c r="L59" s="5185"/>
      <c r="M59" s="5185"/>
      <c r="N59" s="5185"/>
      <c r="O59" s="5185"/>
      <c r="P59" s="5185"/>
      <c r="Q59" s="5186"/>
      <c r="S59"/>
      <c r="T59"/>
      <c r="U59"/>
    </row>
    <row r="60" spans="1:21" ht="13.5" customHeight="1">
      <c r="A60" s="3194"/>
      <c r="B60" s="5175"/>
      <c r="C60" s="5175"/>
      <c r="D60" s="5175"/>
      <c r="E60" s="5175"/>
      <c r="F60" s="5176"/>
      <c r="G60" s="3208"/>
      <c r="H60" s="5185"/>
      <c r="I60" s="5185"/>
      <c r="J60" s="5185"/>
      <c r="K60" s="5185"/>
      <c r="L60" s="5185"/>
      <c r="M60" s="5185"/>
      <c r="N60" s="5185"/>
      <c r="O60" s="5185"/>
      <c r="P60" s="5185"/>
      <c r="Q60" s="5186"/>
    </row>
    <row r="61" spans="1:21" ht="10.4" customHeight="1">
      <c r="A61" s="3194"/>
      <c r="B61" s="5175"/>
      <c r="C61" s="5175"/>
      <c r="D61" s="5175"/>
      <c r="E61" s="5175"/>
      <c r="F61" s="5176"/>
      <c r="G61" s="3377"/>
      <c r="H61" s="5185"/>
      <c r="I61" s="5185"/>
      <c r="J61" s="5185"/>
      <c r="K61" s="5185"/>
      <c r="L61" s="5185"/>
      <c r="M61" s="5185"/>
      <c r="N61" s="5185"/>
      <c r="O61" s="5185"/>
      <c r="P61" s="5185"/>
      <c r="Q61" s="5186"/>
    </row>
    <row r="62" spans="1:21" s="3359" customFormat="1" ht="13.5" customHeight="1">
      <c r="A62" s="3194"/>
      <c r="B62" s="5175"/>
      <c r="C62" s="5175"/>
      <c r="D62" s="5175"/>
      <c r="E62" s="5175"/>
      <c r="F62" s="5176"/>
      <c r="G62" s="3208"/>
      <c r="H62" s="5185"/>
      <c r="I62" s="5185"/>
      <c r="J62" s="5185"/>
      <c r="K62" s="5185"/>
      <c r="L62" s="5185"/>
      <c r="M62" s="5185"/>
      <c r="N62" s="5185"/>
      <c r="O62" s="5185"/>
      <c r="P62" s="5185"/>
      <c r="Q62" s="5186"/>
      <c r="S62"/>
      <c r="T62"/>
      <c r="U62"/>
    </row>
    <row r="63" spans="1:21" s="3359" customFormat="1" ht="10.4" customHeight="1">
      <c r="A63" s="3194"/>
      <c r="B63" s="5175"/>
      <c r="C63" s="5175"/>
      <c r="D63" s="5175"/>
      <c r="E63" s="5175"/>
      <c r="F63" s="5176"/>
      <c r="G63" s="3377"/>
      <c r="H63" s="5185"/>
      <c r="I63" s="5185"/>
      <c r="J63" s="5185"/>
      <c r="K63" s="5185"/>
      <c r="L63" s="5185"/>
      <c r="M63" s="5185"/>
      <c r="N63" s="5185"/>
      <c r="O63" s="5185"/>
      <c r="P63" s="5185"/>
      <c r="Q63" s="5186"/>
      <c r="S63"/>
      <c r="T63"/>
      <c r="U63"/>
    </row>
    <row r="64" spans="1:21" ht="13.5" customHeight="1">
      <c r="A64" s="3194"/>
      <c r="B64" s="5175"/>
      <c r="C64" s="5175"/>
      <c r="D64" s="5175"/>
      <c r="E64" s="5175"/>
      <c r="F64" s="5176"/>
      <c r="G64" s="3208"/>
      <c r="H64" s="5185"/>
      <c r="I64" s="5185"/>
      <c r="J64" s="5185"/>
      <c r="K64" s="5185"/>
      <c r="L64" s="5185"/>
      <c r="M64" s="5185"/>
      <c r="N64" s="5185"/>
      <c r="O64" s="5185"/>
      <c r="P64" s="5185"/>
      <c r="Q64" s="5186"/>
    </row>
    <row r="65" spans="1:21" ht="10.4" customHeight="1">
      <c r="A65" s="3194"/>
      <c r="B65" s="5175"/>
      <c r="C65" s="5175"/>
      <c r="D65" s="5175"/>
      <c r="E65" s="5175"/>
      <c r="F65" s="5176"/>
      <c r="G65" s="3377"/>
      <c r="H65" s="5185"/>
      <c r="I65" s="5185"/>
      <c r="J65" s="5185"/>
      <c r="K65" s="5185"/>
      <c r="L65" s="5185"/>
      <c r="M65" s="5185"/>
      <c r="N65" s="5185"/>
      <c r="O65" s="5185"/>
      <c r="P65" s="5185"/>
      <c r="Q65" s="5186"/>
    </row>
    <row r="66" spans="1:21" s="3359" customFormat="1" ht="13.5" customHeight="1">
      <c r="A66" s="3208"/>
      <c r="B66" s="5175"/>
      <c r="C66" s="5175"/>
      <c r="D66" s="5175"/>
      <c r="E66" s="5175"/>
      <c r="F66" s="5176"/>
      <c r="G66" s="3194"/>
      <c r="H66" s="5185"/>
      <c r="I66" s="5185"/>
      <c r="J66" s="5185"/>
      <c r="K66" s="5185"/>
      <c r="L66" s="5185"/>
      <c r="M66" s="5185"/>
      <c r="N66" s="5185"/>
      <c r="O66" s="5185"/>
      <c r="P66" s="5185"/>
      <c r="Q66" s="5186"/>
      <c r="S66"/>
      <c r="T66"/>
      <c r="U66"/>
    </row>
    <row r="67" spans="1:21" s="3359" customFormat="1" ht="10.4" customHeight="1">
      <c r="A67" s="3194"/>
      <c r="B67" s="5175"/>
      <c r="C67" s="5175"/>
      <c r="D67" s="5175"/>
      <c r="E67" s="5175"/>
      <c r="F67" s="5176"/>
      <c r="G67" s="3377"/>
      <c r="H67" s="5185"/>
      <c r="I67" s="5185"/>
      <c r="J67" s="5185"/>
      <c r="K67" s="5185"/>
      <c r="L67" s="5185"/>
      <c r="M67" s="5185"/>
      <c r="N67" s="5185"/>
      <c r="O67" s="5185"/>
      <c r="P67" s="5185"/>
      <c r="Q67" s="5186"/>
      <c r="S67"/>
      <c r="T67"/>
      <c r="U67"/>
    </row>
    <row r="68" spans="1:21" s="3359" customFormat="1" ht="13.5" customHeight="1">
      <c r="A68" s="3194"/>
      <c r="B68" s="5175"/>
      <c r="C68" s="5175"/>
      <c r="D68" s="5175"/>
      <c r="E68" s="5175"/>
      <c r="F68" s="5176"/>
      <c r="G68" s="3208"/>
      <c r="H68" s="5185"/>
      <c r="I68" s="5185"/>
      <c r="J68" s="5185"/>
      <c r="K68" s="5185"/>
      <c r="L68" s="5185"/>
      <c r="M68" s="5185"/>
      <c r="N68" s="5185"/>
      <c r="O68" s="5185"/>
      <c r="P68" s="5185"/>
      <c r="Q68" s="5186"/>
      <c r="S68"/>
      <c r="T68"/>
      <c r="U68"/>
    </row>
    <row r="69" spans="1:21" s="3359" customFormat="1" ht="10.4" customHeight="1">
      <c r="A69" s="3194"/>
      <c r="B69" s="5175"/>
      <c r="C69" s="5175"/>
      <c r="D69" s="5175"/>
      <c r="E69" s="5175"/>
      <c r="F69" s="5176"/>
      <c r="G69" s="3377"/>
      <c r="H69" s="5185"/>
      <c r="I69" s="5185"/>
      <c r="J69" s="5185"/>
      <c r="K69" s="5185"/>
      <c r="L69" s="5185"/>
      <c r="M69" s="5185"/>
      <c r="N69" s="5185"/>
      <c r="O69" s="5185"/>
      <c r="P69" s="5185"/>
      <c r="Q69" s="5186"/>
      <c r="S69"/>
      <c r="T69"/>
      <c r="U69"/>
    </row>
    <row r="70" spans="1:21" s="3359" customFormat="1" ht="13.5" customHeight="1">
      <c r="A70" s="3194"/>
      <c r="B70" s="5175"/>
      <c r="C70" s="5175"/>
      <c r="D70" s="5175"/>
      <c r="E70" s="5175"/>
      <c r="F70" s="5176"/>
      <c r="G70" s="3208"/>
      <c r="H70" s="5185"/>
      <c r="I70" s="5185"/>
      <c r="J70" s="5185"/>
      <c r="K70" s="5185"/>
      <c r="L70" s="5185"/>
      <c r="M70" s="5185"/>
      <c r="N70" s="5185"/>
      <c r="O70" s="5185"/>
      <c r="P70" s="5185"/>
      <c r="Q70" s="5186"/>
      <c r="S70"/>
      <c r="T70"/>
      <c r="U70"/>
    </row>
    <row r="71" spans="1:21" s="3359" customFormat="1" ht="10.4" customHeight="1">
      <c r="A71" s="3194"/>
      <c r="B71" s="5175"/>
      <c r="C71" s="5175"/>
      <c r="D71" s="5175"/>
      <c r="E71" s="5175"/>
      <c r="F71" s="5176"/>
      <c r="G71" s="3377"/>
      <c r="H71" s="5185"/>
      <c r="I71" s="5185"/>
      <c r="J71" s="5185"/>
      <c r="K71" s="5185"/>
      <c r="L71" s="5185"/>
      <c r="M71" s="5185"/>
      <c r="N71" s="5185"/>
      <c r="O71" s="5185"/>
      <c r="P71" s="5185"/>
      <c r="Q71" s="5186"/>
      <c r="S71"/>
      <c r="T71"/>
      <c r="U71"/>
    </row>
    <row r="72" spans="1:21" s="3359" customFormat="1" ht="13.5" customHeight="1">
      <c r="A72" s="3194"/>
      <c r="B72" s="5175"/>
      <c r="C72" s="5175"/>
      <c r="D72" s="5175"/>
      <c r="E72" s="5175"/>
      <c r="F72" s="5176"/>
      <c r="G72" s="3208"/>
      <c r="H72" s="5185"/>
      <c r="I72" s="5185"/>
      <c r="J72" s="5185"/>
      <c r="K72" s="5185"/>
      <c r="L72" s="5185"/>
      <c r="M72" s="5185"/>
      <c r="N72" s="5185"/>
      <c r="O72" s="5185"/>
      <c r="P72" s="5185"/>
      <c r="Q72" s="5186"/>
      <c r="S72"/>
      <c r="T72"/>
      <c r="U72"/>
    </row>
    <row r="73" spans="1:21" s="3359" customFormat="1" ht="10.4" customHeight="1">
      <c r="A73" s="3194"/>
      <c r="B73" s="5175"/>
      <c r="C73" s="5175"/>
      <c r="D73" s="5175"/>
      <c r="E73" s="5175"/>
      <c r="F73" s="5176"/>
      <c r="G73" s="3377"/>
      <c r="H73" s="5185"/>
      <c r="I73" s="5185"/>
      <c r="J73" s="5185"/>
      <c r="K73" s="5185"/>
      <c r="L73" s="5185"/>
      <c r="M73" s="5185"/>
      <c r="N73" s="5185"/>
      <c r="O73" s="5185"/>
      <c r="P73" s="5185"/>
      <c r="Q73" s="5186"/>
      <c r="S73"/>
      <c r="T73"/>
      <c r="U73"/>
    </row>
    <row r="74" spans="1:21" s="3359" customFormat="1" ht="13.5" customHeight="1">
      <c r="A74" s="3194"/>
      <c r="B74" s="5175"/>
      <c r="C74" s="5175"/>
      <c r="D74" s="5175"/>
      <c r="E74" s="5175"/>
      <c r="F74" s="5176"/>
      <c r="G74" s="3208"/>
      <c r="H74" s="5185"/>
      <c r="I74" s="5185"/>
      <c r="J74" s="5185"/>
      <c r="K74" s="5185"/>
      <c r="L74" s="5185"/>
      <c r="M74" s="5185"/>
      <c r="N74" s="5185"/>
      <c r="O74" s="5185"/>
      <c r="P74" s="5185"/>
      <c r="Q74" s="5186"/>
      <c r="S74"/>
      <c r="T74"/>
      <c r="U74"/>
    </row>
    <row r="75" spans="1:21" s="3359" customFormat="1" ht="10.4" customHeight="1">
      <c r="A75" s="3194"/>
      <c r="B75" s="5175"/>
      <c r="C75" s="5175"/>
      <c r="D75" s="5175"/>
      <c r="E75" s="5175"/>
      <c r="F75" s="5176"/>
      <c r="G75" s="3377"/>
      <c r="H75" s="5185"/>
      <c r="I75" s="5185"/>
      <c r="J75" s="5185"/>
      <c r="K75" s="5185"/>
      <c r="L75" s="5185"/>
      <c r="M75" s="5185"/>
      <c r="N75" s="5185"/>
      <c r="O75" s="5185"/>
      <c r="P75" s="5185"/>
      <c r="Q75" s="5186"/>
      <c r="S75"/>
      <c r="T75"/>
      <c r="U75"/>
    </row>
    <row r="76" spans="1:21" s="3359" customFormat="1" ht="13.5" customHeight="1">
      <c r="A76" s="3208"/>
      <c r="B76" s="5175"/>
      <c r="C76" s="5175"/>
      <c r="D76" s="5175"/>
      <c r="E76" s="5175"/>
      <c r="F76" s="5176"/>
      <c r="G76" s="3208"/>
      <c r="H76" s="5185"/>
      <c r="I76" s="5185"/>
      <c r="J76" s="5185"/>
      <c r="K76" s="5185"/>
      <c r="L76" s="5185"/>
      <c r="M76" s="5185"/>
      <c r="N76" s="5185"/>
      <c r="O76" s="5185"/>
      <c r="P76" s="5185"/>
      <c r="Q76" s="5186"/>
      <c r="S76"/>
      <c r="T76"/>
      <c r="U76"/>
    </row>
    <row r="77" spans="1:21" s="3359" customFormat="1" ht="10.4" customHeight="1">
      <c r="A77" s="3194"/>
      <c r="B77" s="5175"/>
      <c r="C77" s="5175"/>
      <c r="D77" s="5175"/>
      <c r="E77" s="5175"/>
      <c r="F77" s="5176"/>
      <c r="G77" s="3377"/>
      <c r="H77" s="5185"/>
      <c r="I77" s="5185"/>
      <c r="J77" s="5185"/>
      <c r="K77" s="5185"/>
      <c r="L77" s="5185"/>
      <c r="M77" s="5185"/>
      <c r="N77" s="5185"/>
      <c r="O77" s="5185"/>
      <c r="P77" s="5185"/>
      <c r="Q77" s="5186"/>
      <c r="S77"/>
      <c r="T77"/>
      <c r="U77"/>
    </row>
    <row r="78" spans="1:21" s="3359" customFormat="1" ht="13.5" customHeight="1">
      <c r="A78" s="3208"/>
      <c r="B78" s="5175"/>
      <c r="C78" s="5175"/>
      <c r="D78" s="5175"/>
      <c r="E78" s="5175"/>
      <c r="F78" s="5176"/>
      <c r="G78" s="3208"/>
      <c r="H78" s="5185"/>
      <c r="I78" s="5185"/>
      <c r="J78" s="5185"/>
      <c r="K78" s="5185"/>
      <c r="L78" s="5185"/>
      <c r="M78" s="5185"/>
      <c r="N78" s="5185"/>
      <c r="O78" s="5185"/>
      <c r="P78" s="5185"/>
      <c r="Q78" s="5186"/>
      <c r="S78"/>
      <c r="T78"/>
      <c r="U78"/>
    </row>
    <row r="79" spans="1:21" s="3359" customFormat="1" ht="10.4" customHeight="1">
      <c r="A79" s="3208"/>
      <c r="B79" s="5175"/>
      <c r="C79" s="5175"/>
      <c r="D79" s="5175"/>
      <c r="E79" s="5175"/>
      <c r="F79" s="5176"/>
      <c r="G79" s="3377"/>
      <c r="H79" s="5185"/>
      <c r="I79" s="5185"/>
      <c r="J79" s="5185"/>
      <c r="K79" s="5185"/>
      <c r="L79" s="5185"/>
      <c r="M79" s="5185"/>
      <c r="N79" s="5185"/>
      <c r="O79" s="5185"/>
      <c r="P79" s="5185"/>
      <c r="Q79" s="5186"/>
      <c r="S79"/>
      <c r="T79"/>
      <c r="U79"/>
    </row>
    <row r="80" spans="1:21" s="3359" customFormat="1" ht="13.5" customHeight="1">
      <c r="A80" s="3208"/>
      <c r="B80" s="5175"/>
      <c r="C80" s="5175"/>
      <c r="D80" s="5175"/>
      <c r="E80" s="5175"/>
      <c r="F80" s="5176"/>
      <c r="G80" s="3208"/>
      <c r="H80" s="5185"/>
      <c r="I80" s="5185"/>
      <c r="J80" s="5185"/>
      <c r="K80" s="5185"/>
      <c r="L80" s="5185"/>
      <c r="M80" s="5185"/>
      <c r="N80" s="5185"/>
      <c r="O80" s="5185"/>
      <c r="P80" s="5185"/>
      <c r="Q80" s="5186"/>
      <c r="S80"/>
      <c r="T80"/>
      <c r="U80"/>
    </row>
    <row r="81" spans="1:21" s="3359" customFormat="1" ht="10.4" customHeight="1">
      <c r="A81" s="3208"/>
      <c r="B81" s="5175"/>
      <c r="C81" s="5175"/>
      <c r="D81" s="5175"/>
      <c r="E81" s="5175"/>
      <c r="F81" s="5176"/>
      <c r="G81" s="3377"/>
      <c r="H81" s="5185"/>
      <c r="I81" s="5185"/>
      <c r="J81" s="5185"/>
      <c r="K81" s="5185"/>
      <c r="L81" s="5185"/>
      <c r="M81" s="5185"/>
      <c r="N81" s="5185"/>
      <c r="O81" s="5185"/>
      <c r="P81" s="5185"/>
      <c r="Q81" s="5186"/>
      <c r="S81"/>
      <c r="T81"/>
      <c r="U81"/>
    </row>
    <row r="82" spans="1:21" s="3359" customFormat="1" ht="13.5" customHeight="1">
      <c r="A82" s="3208"/>
      <c r="B82" s="5175"/>
      <c r="C82" s="5175"/>
      <c r="D82" s="5175"/>
      <c r="E82" s="5175"/>
      <c r="F82" s="5176"/>
      <c r="G82" s="3208"/>
      <c r="H82" s="5185"/>
      <c r="I82" s="5185"/>
      <c r="J82" s="5185"/>
      <c r="K82" s="5185"/>
      <c r="L82" s="5185"/>
      <c r="M82" s="5185"/>
      <c r="N82" s="5185"/>
      <c r="O82" s="5185"/>
      <c r="P82" s="5185"/>
      <c r="Q82" s="5186"/>
      <c r="S82"/>
      <c r="T82"/>
      <c r="U82"/>
    </row>
    <row r="83" spans="1:21" s="3359" customFormat="1" ht="10.4" customHeight="1">
      <c r="A83" s="3208"/>
      <c r="B83" s="5175"/>
      <c r="C83" s="5175"/>
      <c r="D83" s="5175"/>
      <c r="E83" s="5175"/>
      <c r="F83" s="5176"/>
      <c r="G83" s="3377"/>
      <c r="H83" s="5185"/>
      <c r="I83" s="5185"/>
      <c r="J83" s="5185"/>
      <c r="K83" s="5185"/>
      <c r="L83" s="5185"/>
      <c r="M83" s="5185"/>
      <c r="N83" s="5185"/>
      <c r="O83" s="5185"/>
      <c r="P83" s="5185"/>
      <c r="Q83" s="5186"/>
      <c r="S83"/>
      <c r="T83"/>
      <c r="U83"/>
    </row>
    <row r="84" spans="1:21" ht="13.5" customHeight="1">
      <c r="A84" s="3208"/>
      <c r="B84" s="5175"/>
      <c r="C84" s="5175"/>
      <c r="D84" s="5175"/>
      <c r="E84" s="5175"/>
      <c r="F84" s="5176"/>
      <c r="G84" s="3208"/>
      <c r="H84" s="5185"/>
      <c r="I84" s="5185"/>
      <c r="J84" s="5185"/>
      <c r="K84" s="5185"/>
      <c r="L84" s="5185"/>
      <c r="M84" s="5185"/>
      <c r="N84" s="5185"/>
      <c r="O84" s="5185"/>
      <c r="P84" s="5185"/>
      <c r="Q84" s="5186"/>
    </row>
    <row r="85" spans="1:21" ht="10.4" customHeight="1">
      <c r="A85" s="3208"/>
      <c r="B85" s="5175"/>
      <c r="C85" s="5175"/>
      <c r="D85" s="5175"/>
      <c r="E85" s="5175"/>
      <c r="F85" s="5176"/>
      <c r="G85" s="3377"/>
      <c r="H85" s="5185"/>
      <c r="I85" s="5185"/>
      <c r="J85" s="5185"/>
      <c r="K85" s="5185"/>
      <c r="L85" s="5185"/>
      <c r="M85" s="5185"/>
      <c r="N85" s="5185"/>
      <c r="O85" s="5185"/>
      <c r="P85" s="5185"/>
      <c r="Q85" s="5186"/>
    </row>
    <row r="86" spans="1:21" ht="13.5" customHeight="1">
      <c r="A86" s="3208"/>
      <c r="B86" s="5175"/>
      <c r="C86" s="5175"/>
      <c r="D86" s="5175"/>
      <c r="E86" s="5175"/>
      <c r="F86" s="5176"/>
      <c r="G86" s="3194"/>
      <c r="H86" s="5185"/>
      <c r="I86" s="5185"/>
      <c r="J86" s="5185"/>
      <c r="K86" s="5185"/>
      <c r="L86" s="5185"/>
      <c r="M86" s="5185"/>
      <c r="N86" s="5185"/>
      <c r="O86" s="5185"/>
      <c r="P86" s="5185"/>
      <c r="Q86" s="5186"/>
    </row>
    <row r="87" spans="1:21" ht="10.4" customHeight="1">
      <c r="A87" s="3208"/>
      <c r="B87" s="5175"/>
      <c r="C87" s="5175"/>
      <c r="D87" s="5175"/>
      <c r="E87" s="5175"/>
      <c r="F87" s="5176"/>
      <c r="G87" s="3377"/>
      <c r="H87" s="5185"/>
      <c r="I87" s="5185"/>
      <c r="J87" s="5185"/>
      <c r="K87" s="5185"/>
      <c r="L87" s="5185"/>
      <c r="M87" s="5185"/>
      <c r="N87" s="5185"/>
      <c r="O87" s="5185"/>
      <c r="P87" s="5185"/>
      <c r="Q87" s="5186"/>
    </row>
    <row r="88" spans="1:21" ht="13.5" customHeight="1">
      <c r="A88" s="3208"/>
      <c r="B88" s="5175"/>
      <c r="C88" s="5175"/>
      <c r="D88" s="5175"/>
      <c r="E88" s="5175"/>
      <c r="F88" s="5176"/>
      <c r="G88" s="3208"/>
      <c r="H88" s="5185"/>
      <c r="I88" s="5185"/>
      <c r="J88" s="5185"/>
      <c r="K88" s="5185"/>
      <c r="L88" s="5185"/>
      <c r="M88" s="5185"/>
      <c r="N88" s="5185"/>
      <c r="O88" s="5185"/>
      <c r="P88" s="5185"/>
      <c r="Q88" s="5186"/>
    </row>
    <row r="89" spans="1:21" ht="10.4" customHeight="1" thickBot="1">
      <c r="A89" s="3208"/>
      <c r="B89" s="5175"/>
      <c r="C89" s="5175"/>
      <c r="D89" s="5175"/>
      <c r="E89" s="5175"/>
      <c r="F89" s="5176"/>
      <c r="G89" s="3378"/>
      <c r="H89" s="5187"/>
      <c r="I89" s="5187"/>
      <c r="J89" s="5187"/>
      <c r="K89" s="5187"/>
      <c r="L89" s="5187"/>
      <c r="M89" s="5187"/>
      <c r="N89" s="5187"/>
      <c r="O89" s="5187"/>
      <c r="P89" s="5187"/>
      <c r="Q89" s="5188"/>
    </row>
    <row r="90" spans="1:21" ht="19.5" customHeight="1">
      <c r="A90" s="3365" t="s">
        <v>1756</v>
      </c>
      <c r="B90" s="3366"/>
      <c r="C90" s="3366"/>
      <c r="D90" s="3366"/>
      <c r="E90" s="3366"/>
      <c r="F90" s="3366"/>
      <c r="G90" s="3366"/>
      <c r="H90" s="3366"/>
      <c r="I90" s="3366"/>
      <c r="J90" s="3366"/>
      <c r="K90" s="3366"/>
      <c r="L90" s="3366"/>
      <c r="M90" s="3366"/>
      <c r="N90" s="3367"/>
      <c r="O90" s="4049"/>
      <c r="P90" s="4049"/>
      <c r="Q90" s="3368" t="s">
        <v>1756</v>
      </c>
    </row>
    <row r="91" spans="1:21" ht="13.5" customHeight="1">
      <c r="A91" s="2533" t="s">
        <v>2278</v>
      </c>
      <c r="B91" s="2533"/>
      <c r="C91" s="2533"/>
      <c r="D91" s="2533"/>
      <c r="E91" s="2533"/>
      <c r="F91" s="2533"/>
      <c r="G91" s="2533" t="s">
        <v>2279</v>
      </c>
      <c r="H91" s="2533"/>
      <c r="I91" s="2533"/>
      <c r="J91" s="2533"/>
      <c r="K91" s="2533"/>
      <c r="L91" s="2533"/>
      <c r="M91" s="2533"/>
      <c r="N91" s="2533"/>
      <c r="O91" s="2533"/>
      <c r="P91" s="2533"/>
      <c r="Q91" s="2533"/>
    </row>
    <row r="94" spans="1:21">
      <c r="B94" s="2531" t="s">
        <v>4897</v>
      </c>
    </row>
    <row r="125" spans="1:5" ht="16" thickBot="1"/>
    <row r="126" spans="1:5">
      <c r="A126" s="4232"/>
      <c r="B126" s="4233"/>
      <c r="C126" s="4233"/>
      <c r="D126" s="4233"/>
      <c r="E126" s="4234"/>
    </row>
    <row r="127" spans="1:5">
      <c r="A127" s="4583"/>
      <c r="B127" s="1618"/>
      <c r="C127" s="1618"/>
      <c r="D127" s="1618"/>
      <c r="E127" s="4236"/>
    </row>
    <row r="128" spans="1:5">
      <c r="A128" s="4583"/>
      <c r="B128" s="1618"/>
      <c r="C128" s="1618"/>
      <c r="D128" s="1618"/>
      <c r="E128" s="4236"/>
    </row>
    <row r="129" spans="1:6">
      <c r="A129" s="4583"/>
      <c r="B129" s="1618"/>
      <c r="C129" s="1618"/>
      <c r="D129" s="1618"/>
      <c r="E129" s="4236"/>
    </row>
    <row r="130" spans="1:6">
      <c r="A130" s="4583"/>
      <c r="B130" s="1618"/>
      <c r="C130" s="1618"/>
      <c r="D130" s="1618"/>
      <c r="E130" s="4236"/>
    </row>
    <row r="131" spans="1:6">
      <c r="A131" s="4583"/>
      <c r="B131" s="1618"/>
      <c r="C131" s="1618"/>
      <c r="D131" s="1618"/>
      <c r="E131" s="4236"/>
    </row>
    <row r="132" spans="1:6">
      <c r="A132" s="4583"/>
      <c r="B132" s="1618"/>
      <c r="C132" s="1551"/>
      <c r="D132" s="1551"/>
      <c r="E132" s="4236"/>
    </row>
    <row r="133" spans="1:6">
      <c r="A133" s="4583"/>
      <c r="B133" s="1618"/>
      <c r="C133" s="4488"/>
      <c r="D133" s="4488"/>
      <c r="E133" s="4236"/>
    </row>
    <row r="134" spans="1:6">
      <c r="A134" s="4583"/>
      <c r="B134" s="1618"/>
      <c r="C134" s="4488"/>
      <c r="D134" s="4488"/>
      <c r="E134" s="4236"/>
    </row>
    <row r="135" spans="1:6">
      <c r="A135" s="4583"/>
      <c r="B135" s="1618"/>
      <c r="C135" s="4488"/>
      <c r="D135" s="4488"/>
      <c r="E135" s="4236"/>
      <c r="F135" s="1618"/>
    </row>
    <row r="136" spans="1:6">
      <c r="A136" s="4583"/>
      <c r="B136" s="1618"/>
      <c r="C136" s="4488"/>
      <c r="D136" s="4488"/>
      <c r="E136" s="4236"/>
      <c r="F136" s="4236"/>
    </row>
    <row r="137" spans="1:6">
      <c r="A137" s="4583"/>
      <c r="B137" s="1618"/>
      <c r="C137" s="4488"/>
      <c r="D137" s="4488"/>
      <c r="E137" s="4236"/>
      <c r="F137" s="4236"/>
    </row>
    <row r="138" spans="1:6">
      <c r="A138" s="4583"/>
      <c r="B138" s="1618"/>
      <c r="C138" s="4488"/>
      <c r="D138" s="4488"/>
      <c r="E138" s="4236"/>
      <c r="F138" s="4236"/>
    </row>
    <row r="139" spans="1:6">
      <c r="A139" s="4583"/>
      <c r="B139" s="1618"/>
      <c r="C139" s="4488"/>
      <c r="D139" s="4488"/>
      <c r="E139" s="4236"/>
      <c r="F139" s="4236"/>
    </row>
    <row r="140" spans="1:6">
      <c r="A140" s="4583"/>
      <c r="B140" s="1618"/>
      <c r="C140" s="4488"/>
      <c r="D140" s="4488"/>
      <c r="E140" s="4236"/>
      <c r="F140" s="4236"/>
    </row>
    <row r="141" spans="1:6">
      <c r="A141" s="4583"/>
      <c r="B141" s="1618"/>
      <c r="C141" s="4488"/>
      <c r="D141" s="4488"/>
      <c r="E141" s="4236"/>
      <c r="F141" s="4236"/>
    </row>
    <row r="142" spans="1:6">
      <c r="A142" s="4583"/>
      <c r="B142" s="1618"/>
      <c r="C142" s="4488"/>
      <c r="D142" s="4488"/>
      <c r="E142" s="4236"/>
      <c r="F142" s="4236"/>
    </row>
    <row r="143" spans="1:6">
      <c r="A143" s="4583"/>
      <c r="B143" s="1618"/>
      <c r="C143" s="4488"/>
      <c r="D143" s="4488"/>
      <c r="E143" s="4236"/>
      <c r="F143" s="4236"/>
    </row>
    <row r="144" spans="1:6">
      <c r="A144" s="4583"/>
      <c r="B144" s="1618"/>
      <c r="C144" s="4488"/>
      <c r="D144" s="4488"/>
      <c r="E144" s="4236"/>
      <c r="F144" s="4236"/>
    </row>
    <row r="145" spans="1:6">
      <c r="A145" s="4583"/>
      <c r="B145" s="1618"/>
      <c r="C145" s="4488"/>
      <c r="D145" s="4488"/>
      <c r="E145" s="4236"/>
      <c r="F145" s="4236"/>
    </row>
    <row r="146" spans="1:6">
      <c r="A146" s="4583"/>
      <c r="B146" s="1618"/>
      <c r="C146" s="4488"/>
      <c r="D146" s="4488"/>
      <c r="E146" s="4236"/>
      <c r="F146" s="4236"/>
    </row>
    <row r="147" spans="1:6">
      <c r="A147" s="4583"/>
      <c r="B147" s="1618"/>
      <c r="C147" s="4488"/>
      <c r="D147" s="4488"/>
      <c r="E147" s="4236"/>
      <c r="F147" s="4236"/>
    </row>
    <row r="148" spans="1:6">
      <c r="A148" s="4583"/>
      <c r="B148" s="1618"/>
      <c r="C148" s="4488"/>
      <c r="D148" s="4488"/>
      <c r="E148" s="4236"/>
      <c r="F148" s="4236"/>
    </row>
    <row r="149" spans="1:6">
      <c r="A149" s="4583"/>
      <c r="B149" s="1618"/>
      <c r="C149" s="4488"/>
      <c r="D149" s="4488"/>
      <c r="E149" s="4236"/>
      <c r="F149" s="4236"/>
    </row>
    <row r="150" spans="1:6">
      <c r="A150" s="4583"/>
      <c r="B150" s="1618"/>
      <c r="C150" s="4488"/>
      <c r="D150" s="4488"/>
      <c r="E150" s="4236"/>
      <c r="F150" s="4236"/>
    </row>
    <row r="151" spans="1:6">
      <c r="A151" s="4583"/>
      <c r="B151" s="1618"/>
      <c r="C151" s="4488"/>
      <c r="D151" s="4488"/>
      <c r="E151" s="4236"/>
      <c r="F151" s="4236"/>
    </row>
    <row r="152" spans="1:6">
      <c r="A152" s="4583"/>
      <c r="B152" s="1618"/>
      <c r="C152" s="4488"/>
      <c r="D152" s="4488"/>
      <c r="E152" s="4236"/>
      <c r="F152" s="4236"/>
    </row>
    <row r="153" spans="1:6">
      <c r="A153" s="4583"/>
      <c r="B153" s="1618"/>
      <c r="C153" s="4488"/>
      <c r="D153" s="4488"/>
      <c r="E153" s="4236"/>
      <c r="F153" s="4236"/>
    </row>
    <row r="154" spans="1:6">
      <c r="A154" s="4583"/>
      <c r="B154" s="1618"/>
      <c r="C154" s="4488"/>
      <c r="D154" s="4488"/>
      <c r="E154" s="4236"/>
      <c r="F154" s="4236"/>
    </row>
    <row r="155" spans="1:6">
      <c r="A155" s="4583"/>
      <c r="B155" s="1618"/>
      <c r="C155" s="4488"/>
      <c r="D155" s="4488"/>
      <c r="E155" s="4236"/>
      <c r="F155" s="4236"/>
    </row>
    <row r="156" spans="1:6">
      <c r="A156" s="4583"/>
      <c r="B156" s="1618"/>
      <c r="C156" s="4488"/>
      <c r="D156" s="4488"/>
      <c r="E156" s="4236"/>
      <c r="F156" s="4236"/>
    </row>
    <row r="157" spans="1:6">
      <c r="A157" s="4583"/>
      <c r="B157" s="1618"/>
      <c r="C157" s="4488"/>
      <c r="D157" s="4488"/>
      <c r="E157" s="4236"/>
      <c r="F157" s="4236"/>
    </row>
    <row r="158" spans="1:6">
      <c r="A158" s="4583"/>
      <c r="B158" s="1618"/>
      <c r="C158" s="4488"/>
      <c r="D158" s="4488"/>
      <c r="E158" s="4236"/>
      <c r="F158" s="4236"/>
    </row>
    <row r="159" spans="1:6">
      <c r="A159" s="4583"/>
      <c r="B159" s="1618"/>
      <c r="C159" s="4488"/>
      <c r="D159" s="4488"/>
      <c r="E159" s="4236"/>
      <c r="F159" s="4236"/>
    </row>
    <row r="160" spans="1:6">
      <c r="A160" s="4583"/>
      <c r="B160" s="1618"/>
      <c r="C160" s="4488"/>
      <c r="D160" s="4488"/>
      <c r="E160" s="4236"/>
      <c r="F160" s="4236"/>
    </row>
    <row r="161" spans="1:6">
      <c r="A161" s="4583"/>
      <c r="B161" s="1618"/>
      <c r="C161" s="4488"/>
      <c r="D161" s="4488"/>
      <c r="E161" s="4236"/>
      <c r="F161" s="4236"/>
    </row>
    <row r="162" spans="1:6">
      <c r="A162" s="4583"/>
      <c r="B162" s="1618"/>
      <c r="C162" s="4488"/>
      <c r="D162" s="4488"/>
      <c r="E162" s="4236"/>
      <c r="F162" s="4236"/>
    </row>
    <row r="163" spans="1:6">
      <c r="A163" s="4583"/>
      <c r="B163" s="1618"/>
      <c r="C163" s="4488"/>
      <c r="D163" s="4488"/>
      <c r="E163" s="4236"/>
      <c r="F163" s="4236"/>
    </row>
    <row r="164" spans="1:6">
      <c r="A164" s="4583"/>
      <c r="B164" s="1618"/>
      <c r="C164" s="4488"/>
      <c r="D164" s="4488"/>
      <c r="E164" s="4236"/>
      <c r="F164" s="4236"/>
    </row>
    <row r="165" spans="1:6">
      <c r="A165" s="4583"/>
      <c r="B165" s="1618"/>
      <c r="C165" s="4488"/>
      <c r="D165" s="4488"/>
      <c r="E165" s="4236"/>
      <c r="F165" s="4236"/>
    </row>
    <row r="166" spans="1:6">
      <c r="A166" s="4583"/>
      <c r="B166" s="1618"/>
      <c r="C166" s="4488"/>
      <c r="D166" s="4488"/>
      <c r="E166" s="4236"/>
      <c r="F166" s="4236"/>
    </row>
    <row r="167" spans="1:6">
      <c r="A167" s="4583"/>
      <c r="B167" s="1618"/>
      <c r="C167" s="4488"/>
      <c r="D167" s="4488"/>
      <c r="E167" s="4236"/>
      <c r="F167" s="4236"/>
    </row>
    <row r="168" spans="1:6">
      <c r="A168" s="4583"/>
      <c r="B168" s="1618"/>
      <c r="C168" s="4488"/>
      <c r="D168" s="4488"/>
      <c r="E168" s="4236"/>
      <c r="F168" s="4236"/>
    </row>
    <row r="169" spans="1:6">
      <c r="A169" s="4583"/>
      <c r="B169" s="1618"/>
      <c r="C169" s="4488"/>
      <c r="D169" s="4488"/>
      <c r="E169" s="4236"/>
      <c r="F169" s="4236"/>
    </row>
    <row r="170" spans="1:6">
      <c r="A170" s="4583"/>
      <c r="B170" s="1618"/>
      <c r="C170" s="4488"/>
      <c r="D170" s="4488"/>
      <c r="E170" s="4236"/>
      <c r="F170" s="4236"/>
    </row>
    <row r="171" spans="1:6">
      <c r="A171" s="4583"/>
      <c r="B171" s="1618"/>
      <c r="C171" s="4488"/>
      <c r="D171" s="4488"/>
      <c r="E171" s="4236"/>
      <c r="F171" s="4236"/>
    </row>
    <row r="172" spans="1:6">
      <c r="A172" s="4583"/>
      <c r="B172" s="1618"/>
      <c r="C172" s="4488"/>
      <c r="D172" s="4488"/>
      <c r="E172" s="4236"/>
      <c r="F172" s="4236"/>
    </row>
    <row r="173" spans="1:6">
      <c r="A173" s="4583"/>
      <c r="B173" s="1618"/>
      <c r="C173" s="4488"/>
      <c r="D173" s="4488"/>
      <c r="E173" s="4236"/>
      <c r="F173" s="4236"/>
    </row>
    <row r="174" spans="1:6">
      <c r="A174" s="4583"/>
      <c r="B174" s="1618"/>
      <c r="C174" s="4488"/>
      <c r="D174" s="4488"/>
      <c r="E174" s="4236"/>
      <c r="F174" s="4236"/>
    </row>
    <row r="175" spans="1:6">
      <c r="A175" s="4583"/>
      <c r="B175" s="1618"/>
      <c r="C175" s="4488"/>
      <c r="D175" s="4488"/>
      <c r="E175" s="4236"/>
      <c r="F175" s="4236"/>
    </row>
    <row r="176" spans="1:6">
      <c r="A176" s="4583"/>
      <c r="B176" s="1618"/>
      <c r="C176" s="4488"/>
      <c r="D176" s="4488"/>
      <c r="E176" s="4236"/>
      <c r="F176" s="4236"/>
    </row>
    <row r="177" spans="1:6">
      <c r="A177" s="4583"/>
      <c r="B177" s="1618"/>
      <c r="C177" s="4488"/>
      <c r="D177" s="4488"/>
      <c r="E177" s="4236"/>
      <c r="F177" s="4236"/>
    </row>
    <row r="178" spans="1:6">
      <c r="A178" s="4583"/>
      <c r="B178" s="1618"/>
      <c r="C178" s="4488"/>
      <c r="D178" s="4488"/>
      <c r="E178" s="4236"/>
      <c r="F178" s="4236"/>
    </row>
    <row r="179" spans="1:6">
      <c r="A179" s="4583"/>
      <c r="B179" s="1618"/>
      <c r="C179" s="3109"/>
      <c r="D179" s="3109"/>
      <c r="E179" s="4236"/>
      <c r="F179" s="4236"/>
    </row>
    <row r="180" spans="1:6">
      <c r="A180" s="4583"/>
      <c r="B180" s="1618"/>
      <c r="C180" s="1618"/>
      <c r="D180" s="1618"/>
      <c r="E180" s="4236"/>
      <c r="F180" s="4236"/>
    </row>
    <row r="181" spans="1:6" ht="16" thickBot="1">
      <c r="A181" s="4237"/>
      <c r="B181" s="4257"/>
      <c r="C181" s="4257"/>
      <c r="D181" s="4257"/>
      <c r="E181" s="4239"/>
      <c r="F181" s="4236"/>
    </row>
    <row r="182" spans="1:6">
      <c r="A182" s="4235"/>
      <c r="B182" s="1618"/>
      <c r="C182" s="1618"/>
      <c r="D182" s="1618"/>
      <c r="E182" s="1618"/>
      <c r="F182" s="4236"/>
    </row>
    <row r="183" spans="1:6">
      <c r="A183" s="4235"/>
      <c r="B183" s="1618"/>
      <c r="C183" s="1618"/>
      <c r="D183" s="1618"/>
      <c r="E183" s="1618"/>
      <c r="F183" s="4236"/>
    </row>
    <row r="184" spans="1:6">
      <c r="A184" s="4235"/>
      <c r="B184" s="1618"/>
      <c r="C184" s="1618"/>
      <c r="D184" s="1618"/>
      <c r="E184" s="1618"/>
      <c r="F184" s="4236"/>
    </row>
    <row r="185" spans="1:6">
      <c r="A185" s="4235"/>
      <c r="B185" s="1618"/>
      <c r="C185" s="1618"/>
      <c r="D185" s="1618"/>
      <c r="E185" s="1618"/>
      <c r="F185" s="4236"/>
    </row>
    <row r="186" spans="1:6">
      <c r="A186" s="4235"/>
      <c r="B186" s="1618"/>
      <c r="C186" s="1618"/>
      <c r="D186" s="1618"/>
      <c r="E186" s="1618"/>
      <c r="F186" s="4236"/>
    </row>
    <row r="187" spans="1:6">
      <c r="A187" s="4235"/>
      <c r="B187" s="1618"/>
      <c r="C187" s="1618"/>
      <c r="D187" s="1618"/>
      <c r="E187" s="1618"/>
      <c r="F187" s="4236"/>
    </row>
    <row r="188" spans="1:6">
      <c r="A188" s="4235"/>
      <c r="B188" s="1618"/>
      <c r="C188" s="1618"/>
      <c r="D188" s="1618"/>
      <c r="E188" s="1618"/>
      <c r="F188" s="4236"/>
    </row>
    <row r="189" spans="1:6">
      <c r="A189" s="4235"/>
      <c r="B189" s="1618"/>
      <c r="C189" s="1618"/>
      <c r="D189" s="1618"/>
      <c r="E189" s="1618"/>
      <c r="F189" s="4236"/>
    </row>
    <row r="190" spans="1:6">
      <c r="A190" s="4235"/>
      <c r="B190" s="1618"/>
      <c r="C190" s="1618"/>
      <c r="D190" s="1618"/>
      <c r="E190" s="1618"/>
      <c r="F190" s="4236"/>
    </row>
    <row r="191" spans="1:6">
      <c r="A191" s="4235"/>
      <c r="B191" s="1618"/>
      <c r="C191" s="1618"/>
      <c r="D191" s="1618"/>
      <c r="E191" s="1618"/>
      <c r="F191" s="4236"/>
    </row>
    <row r="192" spans="1:6">
      <c r="A192" s="4235"/>
      <c r="B192" s="1618"/>
      <c r="C192" s="1618"/>
      <c r="D192" s="1618"/>
      <c r="E192" s="1618"/>
      <c r="F192" s="4236"/>
    </row>
    <row r="193" spans="1:6">
      <c r="A193" s="4235"/>
      <c r="B193" s="1618"/>
      <c r="C193" s="1618"/>
      <c r="D193" s="1618"/>
      <c r="E193" s="1618"/>
      <c r="F193" s="4236"/>
    </row>
    <row r="194" spans="1:6">
      <c r="A194" s="4235"/>
      <c r="B194" s="1618"/>
      <c r="C194" s="1618"/>
      <c r="D194" s="1618"/>
      <c r="E194" s="1618"/>
      <c r="F194" s="4236"/>
    </row>
    <row r="195" spans="1:6">
      <c r="A195" s="4235"/>
      <c r="B195" s="1618"/>
      <c r="C195" s="1618"/>
      <c r="D195" s="1618"/>
      <c r="E195" s="1618"/>
      <c r="F195" s="4236"/>
    </row>
    <row r="196" spans="1:6">
      <c r="A196" s="4235"/>
      <c r="B196" s="1618"/>
      <c r="C196" s="1618"/>
      <c r="D196" s="1618"/>
      <c r="E196" s="1618"/>
      <c r="F196" s="4236"/>
    </row>
    <row r="197" spans="1:6">
      <c r="A197" s="4235"/>
      <c r="B197" s="1618"/>
      <c r="C197" s="1618"/>
      <c r="D197" s="1618"/>
      <c r="E197" s="1618"/>
      <c r="F197" s="4236"/>
    </row>
    <row r="198" spans="1:6">
      <c r="A198" s="4235"/>
      <c r="B198" s="1618"/>
      <c r="C198" s="1618"/>
      <c r="D198" s="1618"/>
      <c r="E198" s="1618"/>
      <c r="F198" s="4236"/>
    </row>
    <row r="199" spans="1:6">
      <c r="A199" s="4235"/>
      <c r="B199" s="1618"/>
      <c r="C199" s="1618"/>
      <c r="D199" s="1618"/>
      <c r="E199" s="1618"/>
      <c r="F199" s="4236"/>
    </row>
    <row r="200" spans="1:6" ht="16" thickBot="1">
      <c r="A200" s="4237"/>
      <c r="B200" s="4257"/>
      <c r="C200" s="4257"/>
      <c r="D200" s="4257"/>
      <c r="E200" s="4257"/>
      <c r="F200" s="4239"/>
    </row>
  </sheetData>
  <mergeCells count="23">
    <mergeCell ref="B5:F6"/>
    <mergeCell ref="H5:N8"/>
    <mergeCell ref="B8:F10"/>
    <mergeCell ref="B58:F59"/>
    <mergeCell ref="B70:F71"/>
    <mergeCell ref="B60:F61"/>
    <mergeCell ref="B64:F65"/>
    <mergeCell ref="B66:F67"/>
    <mergeCell ref="H56:Q89"/>
    <mergeCell ref="H10:N11"/>
    <mergeCell ref="B11:F12"/>
    <mergeCell ref="B86:F87"/>
    <mergeCell ref="B56:F57"/>
    <mergeCell ref="B88:F89"/>
    <mergeCell ref="B84:F85"/>
    <mergeCell ref="B62:F63"/>
    <mergeCell ref="B82:F83"/>
    <mergeCell ref="B68:F69"/>
    <mergeCell ref="B80:F81"/>
    <mergeCell ref="B78:F79"/>
    <mergeCell ref="B76:F77"/>
    <mergeCell ref="B74:F75"/>
    <mergeCell ref="B72:F73"/>
  </mergeCells>
  <phoneticPr fontId="40" type="noConversion"/>
  <printOptions horizontalCentered="1" verticalCentered="1"/>
  <pageMargins left="0.25" right="0.25" top="0" bottom="0" header="0.5" footer="0.5"/>
  <pageSetup scale="52" fitToWidth="2" orientation="portrait" r:id="rId1"/>
  <headerFooter alignWithMargins="0"/>
  <colBreaks count="1" manualBreakCount="1">
    <brk id="6"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tabColor rgb="FF92D050"/>
  </sheetPr>
  <dimension ref="A1:S200"/>
  <sheetViews>
    <sheetView view="pageBreakPreview" zoomScale="60" zoomScaleNormal="80" workbookViewId="0">
      <selection activeCell="H1" sqref="H1:Q1048576"/>
    </sheetView>
  </sheetViews>
  <sheetFormatPr defaultColWidth="9.84375" defaultRowHeight="15.5"/>
  <cols>
    <col min="1" max="1" width="4.84375" style="13" customWidth="1"/>
    <col min="2" max="2" width="40.4609375" style="13" customWidth="1"/>
    <col min="3" max="3" width="16.84375" style="13" customWidth="1"/>
    <col min="4" max="4" width="13.84375" style="13" customWidth="1"/>
    <col min="5" max="5" width="16.84375" style="13" customWidth="1"/>
    <col min="6" max="6" width="16.07421875" style="13" customWidth="1"/>
    <col min="7" max="7" width="9.84375" style="13"/>
    <col min="8" max="8" width="17.07421875" customWidth="1"/>
    <col min="9" max="9" width="18.4609375" customWidth="1"/>
    <col min="11" max="11" width="15.07421875" bestFit="1" customWidth="1"/>
    <col min="16" max="16" width="12.84375" customWidth="1"/>
    <col min="18" max="16384" width="9.84375" style="13"/>
  </cols>
  <sheetData>
    <row r="1" spans="1:19">
      <c r="A1" s="47"/>
      <c r="B1" s="48" t="s">
        <v>1757</v>
      </c>
      <c r="C1" s="62" t="s">
        <v>1307</v>
      </c>
      <c r="D1" s="48"/>
      <c r="E1" s="50" t="s">
        <v>1680</v>
      </c>
      <c r="F1" s="51" t="s">
        <v>1681</v>
      </c>
      <c r="R1" s="3052"/>
      <c r="S1" s="3052"/>
    </row>
    <row r="2" spans="1:19">
      <c r="A2" s="38"/>
      <c r="B2" s="83" t="str">
        <f>'Data Sheet'!$C$25</f>
        <v xml:space="preserve">Niagara Mohawk Power Corporation </v>
      </c>
      <c r="C2" s="61" t="s">
        <v>5952</v>
      </c>
      <c r="D2" s="83"/>
      <c r="E2" s="34" t="s">
        <v>1682</v>
      </c>
      <c r="F2" s="53"/>
      <c r="R2" s="1621"/>
      <c r="S2" s="1618"/>
    </row>
    <row r="3" spans="1:19" ht="15" customHeight="1">
      <c r="A3" s="41"/>
      <c r="B3" s="102"/>
      <c r="C3" s="103" t="s">
        <v>1683</v>
      </c>
      <c r="D3" s="104"/>
      <c r="E3" s="572" t="str">
        <f>'Data Sheet'!$C$40</f>
        <v>April 30, 2024</v>
      </c>
      <c r="F3" s="97" t="str">
        <f>'Data Sheet'!$C$38</f>
        <v>December 31, 2023</v>
      </c>
    </row>
    <row r="4" spans="1:19" ht="15" customHeight="1">
      <c r="A4" s="35" t="s">
        <v>2280</v>
      </c>
      <c r="B4" s="36"/>
      <c r="C4" s="36"/>
      <c r="D4" s="36"/>
      <c r="E4" s="36"/>
      <c r="F4" s="37"/>
    </row>
    <row r="5" spans="1:19">
      <c r="A5" s="105"/>
      <c r="B5" s="39"/>
      <c r="C5" s="39"/>
      <c r="D5" s="39"/>
      <c r="E5" s="39"/>
      <c r="F5" s="40"/>
    </row>
    <row r="6" spans="1:19">
      <c r="A6" s="38"/>
      <c r="B6" s="106" t="s">
        <v>2281</v>
      </c>
      <c r="C6" s="107"/>
      <c r="D6" s="684" t="s">
        <v>2282</v>
      </c>
      <c r="E6" s="107"/>
      <c r="F6" s="108"/>
    </row>
    <row r="7" spans="1:19">
      <c r="A7" s="38"/>
      <c r="B7" s="106" t="s">
        <v>2283</v>
      </c>
      <c r="C7" s="109"/>
      <c r="D7" s="684" t="s">
        <v>2284</v>
      </c>
      <c r="E7" s="107"/>
      <c r="F7" s="108"/>
    </row>
    <row r="8" spans="1:19">
      <c r="A8" s="38"/>
      <c r="B8" s="106" t="s">
        <v>2285</v>
      </c>
      <c r="C8" s="109"/>
      <c r="D8" s="684" t="s">
        <v>2286</v>
      </c>
      <c r="E8" s="107"/>
      <c r="F8" s="108"/>
    </row>
    <row r="9" spans="1:19">
      <c r="A9" s="38"/>
      <c r="B9" s="106" t="s">
        <v>2287</v>
      </c>
      <c r="C9" s="109"/>
      <c r="D9" s="684" t="s">
        <v>2288</v>
      </c>
      <c r="E9" s="107"/>
      <c r="F9" s="108"/>
    </row>
    <row r="10" spans="1:19">
      <c r="A10" s="38"/>
      <c r="B10" s="106" t="s">
        <v>3422</v>
      </c>
      <c r="C10" s="109"/>
      <c r="D10" s="684" t="s">
        <v>3423</v>
      </c>
      <c r="E10" s="107"/>
      <c r="F10" s="108"/>
    </row>
    <row r="11" spans="1:19">
      <c r="A11" s="38"/>
      <c r="B11" s="106" t="s">
        <v>3424</v>
      </c>
      <c r="C11" s="109"/>
      <c r="D11" s="684" t="s">
        <v>3425</v>
      </c>
      <c r="E11" s="107"/>
      <c r="F11" s="108"/>
    </row>
    <row r="12" spans="1:19">
      <c r="A12" s="38"/>
      <c r="B12" s="106" t="s">
        <v>3426</v>
      </c>
      <c r="C12" s="109"/>
      <c r="D12" s="684" t="s">
        <v>3427</v>
      </c>
      <c r="E12" s="107"/>
      <c r="F12" s="108"/>
    </row>
    <row r="13" spans="1:19">
      <c r="A13" s="38"/>
      <c r="B13" s="106" t="s">
        <v>3428</v>
      </c>
      <c r="C13" s="109"/>
      <c r="D13" s="684" t="s">
        <v>2368</v>
      </c>
      <c r="E13" s="107"/>
      <c r="F13" s="108"/>
    </row>
    <row r="14" spans="1:19">
      <c r="A14" s="38"/>
      <c r="B14" s="106" t="s">
        <v>2369</v>
      </c>
      <c r="C14" s="109"/>
      <c r="D14" s="684" t="s">
        <v>2370</v>
      </c>
      <c r="E14" s="107"/>
      <c r="F14" s="108"/>
    </row>
    <row r="15" spans="1:19">
      <c r="A15" s="38"/>
      <c r="B15" s="106" t="s">
        <v>2371</v>
      </c>
      <c r="C15" s="109"/>
      <c r="D15" s="684" t="s">
        <v>2372</v>
      </c>
      <c r="E15" s="107"/>
      <c r="F15" s="108"/>
    </row>
    <row r="16" spans="1:19">
      <c r="A16" s="38"/>
      <c r="B16" s="106" t="s">
        <v>2373</v>
      </c>
      <c r="C16" s="109"/>
      <c r="D16" s="684" t="s">
        <v>2374</v>
      </c>
      <c r="E16" s="107"/>
      <c r="F16" s="108"/>
      <c r="G16" s="109"/>
    </row>
    <row r="17" spans="1:7">
      <c r="A17" s="105"/>
      <c r="B17" s="106" t="s">
        <v>2375</v>
      </c>
      <c r="C17" s="109"/>
      <c r="D17" s="684" t="s">
        <v>2376</v>
      </c>
      <c r="E17" s="107"/>
      <c r="F17" s="108"/>
      <c r="G17" s="109"/>
    </row>
    <row r="18" spans="1:7">
      <c r="A18" s="105"/>
      <c r="B18" s="684" t="s">
        <v>2377</v>
      </c>
      <c r="C18" s="109"/>
      <c r="D18" s="684" t="s">
        <v>2378</v>
      </c>
      <c r="E18" s="107"/>
      <c r="F18" s="108"/>
      <c r="G18" s="109"/>
    </row>
    <row r="19" spans="1:7">
      <c r="A19" s="105"/>
      <c r="B19" s="684" t="s">
        <v>2379</v>
      </c>
      <c r="C19" s="109"/>
      <c r="D19" s="684" t="s">
        <v>2380</v>
      </c>
      <c r="E19" s="107"/>
      <c r="F19" s="108"/>
      <c r="G19" s="109"/>
    </row>
    <row r="20" spans="1:7">
      <c r="A20" s="38"/>
      <c r="B20" s="106" t="s">
        <v>2381</v>
      </c>
      <c r="C20" s="109"/>
      <c r="D20" s="684" t="s">
        <v>2382</v>
      </c>
      <c r="E20" s="107"/>
      <c r="F20" s="108"/>
      <c r="G20" s="109"/>
    </row>
    <row r="21" spans="1:7">
      <c r="A21" s="38"/>
      <c r="B21" s="106" t="s">
        <v>2383</v>
      </c>
      <c r="C21" s="109"/>
      <c r="D21" s="684" t="s">
        <v>2384</v>
      </c>
      <c r="E21" s="107"/>
      <c r="F21" s="108"/>
      <c r="G21" s="109"/>
    </row>
    <row r="22" spans="1:7">
      <c r="A22" s="38"/>
      <c r="B22" s="684" t="s">
        <v>2385</v>
      </c>
      <c r="C22" s="109"/>
      <c r="D22" s="684" t="s">
        <v>2386</v>
      </c>
      <c r="E22" s="107"/>
      <c r="F22" s="108"/>
      <c r="G22" s="109"/>
    </row>
    <row r="23" spans="1:7">
      <c r="A23" s="38"/>
      <c r="B23" s="684" t="s">
        <v>2387</v>
      </c>
      <c r="C23" s="109"/>
      <c r="D23" s="684" t="s">
        <v>2388</v>
      </c>
      <c r="E23" s="107"/>
      <c r="F23" s="108"/>
      <c r="G23" s="109"/>
    </row>
    <row r="24" spans="1:7">
      <c r="A24" s="38"/>
      <c r="B24" s="684" t="s">
        <v>2389</v>
      </c>
      <c r="C24" s="109"/>
      <c r="D24" s="684" t="s">
        <v>2390</v>
      </c>
      <c r="E24" s="107"/>
      <c r="F24" s="108"/>
      <c r="G24" s="109"/>
    </row>
    <row r="25" spans="1:7">
      <c r="A25" s="38"/>
      <c r="B25" s="684" t="s">
        <v>2391</v>
      </c>
      <c r="C25" s="109"/>
      <c r="D25" s="684" t="s">
        <v>2392</v>
      </c>
      <c r="E25" s="107"/>
      <c r="F25" s="108"/>
      <c r="G25" s="109"/>
    </row>
    <row r="26" spans="1:7">
      <c r="A26" s="38"/>
      <c r="B26" s="106" t="s">
        <v>2393</v>
      </c>
      <c r="C26" s="109"/>
      <c r="D26" s="684" t="s">
        <v>2394</v>
      </c>
      <c r="E26" s="107"/>
      <c r="F26" s="108"/>
      <c r="G26" s="109"/>
    </row>
    <row r="27" spans="1:7">
      <c r="A27" s="41"/>
      <c r="B27" s="110"/>
      <c r="C27" s="111"/>
      <c r="D27" s="112"/>
      <c r="E27" s="112"/>
      <c r="F27" s="113"/>
      <c r="G27" s="109"/>
    </row>
    <row r="28" spans="1:7">
      <c r="A28" s="38"/>
      <c r="B28" s="107" t="s">
        <v>2395</v>
      </c>
      <c r="C28" s="114"/>
      <c r="D28" s="684" t="s">
        <v>2396</v>
      </c>
      <c r="E28" s="115"/>
      <c r="F28" s="108" t="s">
        <v>2397</v>
      </c>
      <c r="G28" s="109"/>
    </row>
    <row r="29" spans="1:7">
      <c r="A29" s="38"/>
      <c r="B29" s="107" t="s">
        <v>2398</v>
      </c>
      <c r="C29" s="114"/>
      <c r="D29" s="684" t="s">
        <v>2399</v>
      </c>
      <c r="E29" s="115"/>
      <c r="F29" s="108" t="s">
        <v>2400</v>
      </c>
      <c r="G29" s="109"/>
    </row>
    <row r="30" spans="1:7">
      <c r="A30" s="38"/>
      <c r="B30" s="107"/>
      <c r="C30" s="114"/>
      <c r="D30" s="684" t="s">
        <v>2401</v>
      </c>
      <c r="E30" s="115"/>
      <c r="F30" s="108"/>
      <c r="G30" s="109"/>
    </row>
    <row r="31" spans="1:7">
      <c r="A31" s="38"/>
      <c r="B31" s="107"/>
      <c r="C31" s="114"/>
      <c r="D31" s="684" t="s">
        <v>2402</v>
      </c>
      <c r="E31" s="115"/>
      <c r="F31" s="108"/>
      <c r="G31" s="109"/>
    </row>
    <row r="32" spans="1:7">
      <c r="A32" s="38"/>
      <c r="B32" s="107"/>
      <c r="C32" s="114"/>
      <c r="D32" s="684" t="s">
        <v>3444</v>
      </c>
      <c r="E32" s="114"/>
      <c r="F32" s="116"/>
      <c r="G32" s="109"/>
    </row>
    <row r="33" spans="1:7">
      <c r="A33" s="38"/>
      <c r="B33" s="107"/>
      <c r="C33" s="114"/>
      <c r="D33" s="684" t="s">
        <v>3445</v>
      </c>
      <c r="E33" s="114"/>
      <c r="F33" s="116"/>
      <c r="G33" s="109"/>
    </row>
    <row r="34" spans="1:7">
      <c r="A34" s="41"/>
      <c r="B34" s="112"/>
      <c r="C34" s="117"/>
      <c r="D34" s="1104" t="s">
        <v>3446</v>
      </c>
      <c r="E34" s="117"/>
      <c r="F34" s="118"/>
      <c r="G34" s="109"/>
    </row>
    <row r="35" spans="1:7">
      <c r="A35" s="55"/>
      <c r="B35" s="39"/>
      <c r="C35" s="56" t="s">
        <v>3447</v>
      </c>
      <c r="D35" s="39"/>
      <c r="E35" s="39"/>
      <c r="F35" s="40"/>
      <c r="G35" s="109"/>
    </row>
    <row r="36" spans="1:7">
      <c r="A36" s="134" t="s">
        <v>1686</v>
      </c>
      <c r="B36" s="39"/>
      <c r="C36" s="103" t="s">
        <v>3448</v>
      </c>
      <c r="D36" s="42"/>
      <c r="E36" s="42"/>
      <c r="F36" s="119"/>
      <c r="G36" s="109"/>
    </row>
    <row r="37" spans="1:7">
      <c r="A37" s="134" t="s">
        <v>1689</v>
      </c>
      <c r="B37" s="141" t="s">
        <v>3449</v>
      </c>
      <c r="C37" s="536" t="s">
        <v>2253</v>
      </c>
      <c r="D37" s="537" t="s">
        <v>3450</v>
      </c>
      <c r="E37" s="141" t="s">
        <v>3451</v>
      </c>
      <c r="F37" s="53"/>
      <c r="G37" s="109"/>
    </row>
    <row r="38" spans="1:7">
      <c r="A38" s="55"/>
      <c r="B38" s="141" t="s">
        <v>3452</v>
      </c>
      <c r="C38" s="536" t="s">
        <v>3453</v>
      </c>
      <c r="D38" s="537" t="s">
        <v>2250</v>
      </c>
      <c r="E38" s="141" t="s">
        <v>2250</v>
      </c>
      <c r="F38" s="150" t="s">
        <v>2252</v>
      </c>
      <c r="G38" s="109"/>
    </row>
    <row r="39" spans="1:7">
      <c r="A39" s="58"/>
      <c r="B39" s="36" t="s">
        <v>3454</v>
      </c>
      <c r="C39" s="65" t="s">
        <v>2936</v>
      </c>
      <c r="D39" s="66" t="s">
        <v>2937</v>
      </c>
      <c r="E39" s="36" t="s">
        <v>2938</v>
      </c>
      <c r="F39" s="60" t="s">
        <v>2268</v>
      </c>
      <c r="G39" s="109"/>
    </row>
    <row r="40" spans="1:7">
      <c r="A40" s="135" t="s">
        <v>1697</v>
      </c>
      <c r="B40" s="42" t="s">
        <v>3455</v>
      </c>
      <c r="C40" s="2271">
        <f>SUM(D40:F40)</f>
        <v>187364863</v>
      </c>
      <c r="D40" s="2271">
        <v>187364863</v>
      </c>
      <c r="E40" s="42"/>
      <c r="F40" s="120"/>
      <c r="G40" s="2828">
        <f>D40-'110113'!H139</f>
        <v>0</v>
      </c>
    </row>
    <row r="41" spans="1:7">
      <c r="A41" s="135" t="s">
        <v>1698</v>
      </c>
      <c r="B41" s="42" t="s">
        <v>3456</v>
      </c>
      <c r="C41" s="2271">
        <f>SUM(D41:F41)</f>
        <v>1</v>
      </c>
      <c r="D41" s="2271">
        <v>1</v>
      </c>
      <c r="E41" s="2271"/>
      <c r="F41" s="120"/>
      <c r="G41" s="109"/>
    </row>
    <row r="42" spans="1:7">
      <c r="A42" s="134" t="s">
        <v>1699</v>
      </c>
      <c r="B42" s="34" t="s">
        <v>3457</v>
      </c>
      <c r="C42" s="2271"/>
      <c r="D42" s="2271"/>
      <c r="E42" s="2271"/>
      <c r="F42" s="120"/>
      <c r="G42" s="109"/>
    </row>
    <row r="43" spans="1:7">
      <c r="A43" s="121"/>
      <c r="B43" s="42" t="s">
        <v>3458</v>
      </c>
      <c r="C43" s="2271">
        <f>SUM(C66:C75)</f>
        <v>187364863</v>
      </c>
      <c r="D43" s="2271">
        <f>SUM(D66:D75)</f>
        <v>187364863</v>
      </c>
      <c r="E43" s="2271"/>
      <c r="F43" s="120"/>
      <c r="G43" s="109"/>
    </row>
    <row r="44" spans="1:7">
      <c r="A44" s="134" t="s">
        <v>1700</v>
      </c>
      <c r="B44" s="422" t="s">
        <v>5224</v>
      </c>
      <c r="C44" s="422"/>
      <c r="D44" s="422"/>
      <c r="E44" s="422"/>
      <c r="F44" s="1483"/>
      <c r="G44" s="109"/>
    </row>
    <row r="45" spans="1:7">
      <c r="A45" s="541" t="s">
        <v>1701</v>
      </c>
      <c r="B45" s="2520"/>
      <c r="C45" s="1001"/>
      <c r="D45" s="1001"/>
      <c r="E45" s="1001"/>
      <c r="F45" s="1457"/>
      <c r="G45" s="109"/>
    </row>
    <row r="46" spans="1:7" ht="21" customHeight="1">
      <c r="A46" s="134" t="s">
        <v>1702</v>
      </c>
      <c r="B46" s="5189" t="s">
        <v>6105</v>
      </c>
      <c r="C46" s="5180"/>
      <c r="D46" s="5180"/>
      <c r="E46" s="5180"/>
      <c r="F46" s="3968"/>
      <c r="G46" s="109"/>
    </row>
    <row r="47" spans="1:7" ht="19.5" customHeight="1">
      <c r="A47" s="134" t="s">
        <v>1703</v>
      </c>
      <c r="B47" s="5189"/>
      <c r="C47" s="5180"/>
      <c r="D47" s="5180"/>
      <c r="E47" s="5180"/>
      <c r="F47" s="3968"/>
    </row>
    <row r="48" spans="1:7" ht="20.25" customHeight="1">
      <c r="A48" s="134" t="s">
        <v>1704</v>
      </c>
      <c r="B48" s="5189"/>
      <c r="C48" s="5180"/>
      <c r="D48" s="5180"/>
      <c r="E48" s="5180"/>
      <c r="F48" s="3968"/>
    </row>
    <row r="49" spans="1:6" ht="18" customHeight="1">
      <c r="A49" s="134" t="s">
        <v>1705</v>
      </c>
      <c r="B49" s="5189"/>
      <c r="C49" s="5180"/>
      <c r="D49" s="5180"/>
      <c r="E49" s="5180"/>
      <c r="F49" s="3968"/>
    </row>
    <row r="50" spans="1:6" ht="18.75" customHeight="1">
      <c r="A50" s="134" t="s">
        <v>1706</v>
      </c>
      <c r="B50" s="2850"/>
      <c r="C50" s="2849"/>
      <c r="D50" s="2849"/>
      <c r="E50" s="2849"/>
      <c r="F50" s="1457"/>
    </row>
    <row r="51" spans="1:6" ht="15.75" customHeight="1">
      <c r="A51" s="134" t="s">
        <v>1707</v>
      </c>
      <c r="B51" s="2852" t="s">
        <v>5225</v>
      </c>
      <c r="C51" s="2853"/>
      <c r="D51" s="2853"/>
      <c r="E51" s="2853"/>
      <c r="F51" s="1457"/>
    </row>
    <row r="52" spans="1:6" ht="15.75" customHeight="1">
      <c r="A52" s="134" t="s">
        <v>1708</v>
      </c>
      <c r="B52" s="2854" t="s">
        <v>5226</v>
      </c>
      <c r="C52" s="2072"/>
      <c r="D52" s="2072"/>
      <c r="E52" s="2072"/>
      <c r="F52" s="1457"/>
    </row>
    <row r="53" spans="1:6" ht="15.75" customHeight="1">
      <c r="A53" s="134" t="s">
        <v>1709</v>
      </c>
      <c r="B53" s="2854" t="s">
        <v>5227</v>
      </c>
      <c r="C53" s="2072"/>
      <c r="D53" s="2072"/>
      <c r="E53" s="2072"/>
      <c r="F53" s="1457"/>
    </row>
    <row r="54" spans="1:6" ht="15.75" customHeight="1">
      <c r="A54" s="134" t="s">
        <v>1710</v>
      </c>
      <c r="B54" s="2854" t="s">
        <v>6106</v>
      </c>
      <c r="C54" s="2072"/>
      <c r="D54" s="2072"/>
      <c r="E54" s="2072"/>
      <c r="F54" s="1457"/>
    </row>
    <row r="55" spans="1:6" ht="15.75" customHeight="1" thickBot="1">
      <c r="A55" s="533" t="s">
        <v>1711</v>
      </c>
      <c r="B55" s="2855" t="s">
        <v>5228</v>
      </c>
      <c r="C55" s="2856"/>
      <c r="D55" s="2856"/>
      <c r="E55" s="2856"/>
      <c r="F55" s="2551"/>
    </row>
    <row r="56" spans="1:6">
      <c r="A56" s="21"/>
      <c r="B56" s="122"/>
      <c r="C56" s="34"/>
      <c r="D56" s="34"/>
      <c r="E56" s="34"/>
      <c r="F56" s="34"/>
    </row>
    <row r="57" spans="1:6">
      <c r="A57" s="21" t="s">
        <v>1678</v>
      </c>
      <c r="B57" s="122"/>
      <c r="C57" s="34"/>
      <c r="D57" s="34"/>
      <c r="E57" s="34"/>
      <c r="F57" s="34"/>
    </row>
    <row r="58" spans="1:6" ht="16" thickBot="1">
      <c r="A58" s="39" t="s">
        <v>3459</v>
      </c>
      <c r="B58" s="39"/>
      <c r="C58" s="39"/>
      <c r="D58" s="39"/>
      <c r="E58" s="39"/>
      <c r="F58" s="39"/>
    </row>
    <row r="59" spans="1:6">
      <c r="A59" s="47"/>
      <c r="B59" s="48" t="s">
        <v>1757</v>
      </c>
      <c r="C59" s="62" t="s">
        <v>1307</v>
      </c>
      <c r="D59" s="48"/>
      <c r="E59" s="50" t="s">
        <v>1680</v>
      </c>
      <c r="F59" s="51" t="s">
        <v>1681</v>
      </c>
    </row>
    <row r="60" spans="1:6">
      <c r="A60" s="38"/>
      <c r="B60" s="83" t="str">
        <f>'Data Sheet'!$C$25</f>
        <v xml:space="preserve">Niagara Mohawk Power Corporation </v>
      </c>
      <c r="C60" s="61" t="s">
        <v>5952</v>
      </c>
      <c r="D60" s="67"/>
      <c r="E60" s="34" t="s">
        <v>1682</v>
      </c>
      <c r="F60" s="53"/>
    </row>
    <row r="61" spans="1:6">
      <c r="A61" s="41"/>
      <c r="B61" s="102"/>
      <c r="C61" s="103" t="s">
        <v>1683</v>
      </c>
      <c r="D61" s="102"/>
      <c r="E61" s="572" t="str">
        <f>'Data Sheet'!$C$40</f>
        <v>April 30, 2024</v>
      </c>
      <c r="F61" s="97" t="str">
        <f>'Data Sheet'!$C$38</f>
        <v>December 31, 2023</v>
      </c>
    </row>
    <row r="62" spans="1:6">
      <c r="A62" s="35" t="s">
        <v>3460</v>
      </c>
      <c r="B62" s="36"/>
      <c r="C62" s="36"/>
      <c r="D62" s="36"/>
      <c r="E62" s="36"/>
      <c r="F62" s="60"/>
    </row>
    <row r="63" spans="1:6">
      <c r="A63" s="134" t="s">
        <v>1686</v>
      </c>
      <c r="B63" s="34" t="s">
        <v>3449</v>
      </c>
      <c r="C63" s="536" t="s">
        <v>2253</v>
      </c>
      <c r="D63" s="537" t="s">
        <v>3450</v>
      </c>
      <c r="E63" s="141" t="s">
        <v>3451</v>
      </c>
      <c r="F63" s="53"/>
    </row>
    <row r="64" spans="1:6">
      <c r="A64" s="134" t="s">
        <v>1689</v>
      </c>
      <c r="B64" s="141" t="s">
        <v>3452</v>
      </c>
      <c r="C64" s="536" t="s">
        <v>3453</v>
      </c>
      <c r="D64" s="537" t="s">
        <v>2250</v>
      </c>
      <c r="E64" s="141" t="s">
        <v>2250</v>
      </c>
      <c r="F64" s="150" t="s">
        <v>2252</v>
      </c>
    </row>
    <row r="65" spans="1:6">
      <c r="A65" s="58"/>
      <c r="B65" s="36" t="s">
        <v>3454</v>
      </c>
      <c r="C65" s="65" t="s">
        <v>2936</v>
      </c>
      <c r="D65" s="66" t="s">
        <v>2937</v>
      </c>
      <c r="E65" s="36" t="s">
        <v>2938</v>
      </c>
      <c r="F65" s="60" t="s">
        <v>2268</v>
      </c>
    </row>
    <row r="66" spans="1:6" ht="15" customHeight="1">
      <c r="A66" s="134" t="s">
        <v>1712</v>
      </c>
      <c r="B66" s="2857" t="s">
        <v>5229</v>
      </c>
      <c r="C66" s="2552"/>
      <c r="D66" s="2831"/>
      <c r="E66" s="2830"/>
      <c r="F66" s="1508"/>
    </row>
    <row r="67" spans="1:6">
      <c r="A67" s="134" t="s">
        <v>1713</v>
      </c>
      <c r="B67" s="2854" t="s">
        <v>5230</v>
      </c>
      <c r="C67" s="2552"/>
      <c r="D67" s="2831"/>
      <c r="E67" s="2830"/>
      <c r="F67" s="1508"/>
    </row>
    <row r="68" spans="1:6">
      <c r="A68" s="134" t="s">
        <v>558</v>
      </c>
      <c r="B68" s="2854"/>
      <c r="C68" s="2552"/>
      <c r="D68" s="2831"/>
      <c r="E68" s="2830"/>
      <c r="F68" s="1508"/>
    </row>
    <row r="69" spans="1:6">
      <c r="A69" s="134" t="s">
        <v>559</v>
      </c>
      <c r="B69" s="2851"/>
      <c r="C69" s="2552"/>
      <c r="D69" s="2831"/>
      <c r="E69" s="2830"/>
      <c r="F69" s="1508"/>
    </row>
    <row r="70" spans="1:6">
      <c r="A70" s="134" t="s">
        <v>560</v>
      </c>
      <c r="B70" s="2851"/>
      <c r="C70" s="2552"/>
      <c r="D70" s="2831"/>
      <c r="E70" s="2830"/>
      <c r="F70" s="1508"/>
    </row>
    <row r="71" spans="1:6">
      <c r="A71" s="134" t="s">
        <v>561</v>
      </c>
      <c r="B71" s="2851"/>
      <c r="C71" s="2552"/>
      <c r="D71" s="2831"/>
      <c r="E71" s="2830"/>
      <c r="F71" s="1508"/>
    </row>
    <row r="72" spans="1:6" ht="15" customHeight="1">
      <c r="A72" s="134" t="s">
        <v>562</v>
      </c>
      <c r="B72" s="2851"/>
      <c r="C72" s="2552"/>
      <c r="D72" s="2831"/>
      <c r="E72" s="2830"/>
      <c r="F72" s="1508"/>
    </row>
    <row r="73" spans="1:6">
      <c r="A73" s="134" t="s">
        <v>563</v>
      </c>
      <c r="B73" s="2851"/>
      <c r="C73" s="2552"/>
      <c r="D73" s="2831"/>
      <c r="E73" s="2830"/>
      <c r="F73" s="1508"/>
    </row>
    <row r="74" spans="1:6">
      <c r="A74" s="134" t="s">
        <v>564</v>
      </c>
      <c r="B74" s="2829"/>
      <c r="C74" s="2552"/>
      <c r="D74" s="2831"/>
      <c r="E74" s="2830"/>
      <c r="F74" s="57"/>
    </row>
    <row r="75" spans="1:6">
      <c r="A75" s="134" t="s">
        <v>2293</v>
      </c>
      <c r="B75" s="1455" t="s">
        <v>5231</v>
      </c>
      <c r="C75" s="2552">
        <v>187364863</v>
      </c>
      <c r="D75" s="2831">
        <v>187364863</v>
      </c>
      <c r="E75" s="2830"/>
      <c r="F75" s="53"/>
    </row>
    <row r="76" spans="1:6">
      <c r="A76" s="134" t="s">
        <v>2294</v>
      </c>
      <c r="B76" s="1455" t="s">
        <v>5232</v>
      </c>
      <c r="C76" s="52"/>
      <c r="D76" s="1456"/>
      <c r="E76" s="34"/>
      <c r="F76" s="53"/>
    </row>
    <row r="77" spans="1:6">
      <c r="A77" s="134" t="s">
        <v>2295</v>
      </c>
      <c r="B77" s="1455" t="s">
        <v>4621</v>
      </c>
      <c r="C77" s="52"/>
      <c r="D77" s="1456"/>
      <c r="E77" s="34"/>
      <c r="F77" s="53"/>
    </row>
    <row r="78" spans="1:6">
      <c r="A78" s="134" t="s">
        <v>2296</v>
      </c>
      <c r="B78" s="1455"/>
      <c r="C78" s="52"/>
      <c r="D78" s="1456"/>
      <c r="E78" s="34"/>
      <c r="F78" s="53"/>
    </row>
    <row r="79" spans="1:6">
      <c r="A79" s="134" t="s">
        <v>2297</v>
      </c>
      <c r="B79" s="1455"/>
      <c r="C79" s="52"/>
      <c r="D79" s="1456"/>
      <c r="E79" s="34"/>
      <c r="F79" s="53"/>
    </row>
    <row r="80" spans="1:6">
      <c r="A80" s="134" t="s">
        <v>2298</v>
      </c>
      <c r="B80" s="34"/>
      <c r="C80" s="52"/>
      <c r="D80" s="67"/>
      <c r="E80" s="34"/>
      <c r="F80" s="53"/>
    </row>
    <row r="81" spans="1:6">
      <c r="A81" s="134" t="s">
        <v>2299</v>
      </c>
      <c r="B81" s="34"/>
      <c r="C81" s="52"/>
      <c r="D81" s="67"/>
      <c r="E81" s="34"/>
      <c r="F81" s="53"/>
    </row>
    <row r="82" spans="1:6">
      <c r="A82" s="134" t="s">
        <v>2300</v>
      </c>
      <c r="B82" s="34"/>
      <c r="C82" s="52"/>
      <c r="D82" s="67"/>
      <c r="E82" s="34"/>
      <c r="F82" s="53"/>
    </row>
    <row r="83" spans="1:6">
      <c r="A83" s="134" t="s">
        <v>2301</v>
      </c>
      <c r="B83" s="34"/>
      <c r="C83" s="52"/>
      <c r="D83" s="67"/>
      <c r="E83" s="34"/>
      <c r="F83" s="53"/>
    </row>
    <row r="84" spans="1:6">
      <c r="A84" s="134" t="s">
        <v>2302</v>
      </c>
      <c r="B84" s="34"/>
      <c r="C84" s="52"/>
      <c r="D84" s="67"/>
      <c r="E84" s="34"/>
      <c r="F84" s="53"/>
    </row>
    <row r="85" spans="1:6">
      <c r="A85" s="134" t="s">
        <v>2303</v>
      </c>
      <c r="B85" s="34"/>
      <c r="C85" s="52"/>
      <c r="D85" s="67"/>
      <c r="E85" s="34"/>
      <c r="F85" s="53"/>
    </row>
    <row r="86" spans="1:6">
      <c r="A86" s="134" t="s">
        <v>2304</v>
      </c>
      <c r="B86" s="34"/>
      <c r="C86" s="52"/>
      <c r="D86" s="67"/>
      <c r="E86" s="34"/>
      <c r="F86" s="53"/>
    </row>
    <row r="87" spans="1:6">
      <c r="A87" s="134" t="s">
        <v>2305</v>
      </c>
      <c r="B87" s="34"/>
      <c r="C87" s="52"/>
      <c r="D87" s="67"/>
      <c r="E87" s="34"/>
      <c r="F87" s="53"/>
    </row>
    <row r="88" spans="1:6">
      <c r="A88" s="134" t="s">
        <v>2306</v>
      </c>
      <c r="B88" s="34"/>
      <c r="C88" s="52"/>
      <c r="D88" s="67"/>
      <c r="E88" s="34"/>
      <c r="F88" s="53"/>
    </row>
    <row r="89" spans="1:6">
      <c r="A89" s="134" t="s">
        <v>2307</v>
      </c>
      <c r="B89" s="34"/>
      <c r="C89" s="52"/>
      <c r="D89" s="67"/>
      <c r="E89" s="34"/>
      <c r="F89" s="53"/>
    </row>
    <row r="90" spans="1:6">
      <c r="A90" s="134" t="s">
        <v>2308</v>
      </c>
      <c r="B90" s="34"/>
      <c r="C90" s="52"/>
      <c r="D90" s="67"/>
      <c r="E90" s="34"/>
      <c r="F90" s="53"/>
    </row>
    <row r="91" spans="1:6">
      <c r="A91" s="134" t="s">
        <v>2309</v>
      </c>
      <c r="B91" s="34"/>
      <c r="C91" s="52"/>
      <c r="D91" s="67"/>
      <c r="E91" s="34"/>
      <c r="F91" s="53"/>
    </row>
    <row r="92" spans="1:6">
      <c r="A92" s="134" t="s">
        <v>2310</v>
      </c>
      <c r="B92" s="34"/>
      <c r="C92" s="52"/>
      <c r="D92" s="67"/>
      <c r="E92" s="34"/>
      <c r="F92" s="53"/>
    </row>
    <row r="93" spans="1:6">
      <c r="A93" s="134" t="s">
        <v>2311</v>
      </c>
      <c r="B93" s="34"/>
      <c r="C93" s="52"/>
      <c r="D93" s="67"/>
      <c r="E93" s="34"/>
      <c r="F93" s="53"/>
    </row>
    <row r="94" spans="1:6">
      <c r="A94" s="134" t="s">
        <v>2312</v>
      </c>
      <c r="B94" s="34"/>
      <c r="C94" s="52"/>
      <c r="D94" s="67"/>
      <c r="E94" s="34"/>
      <c r="F94" s="53"/>
    </row>
    <row r="95" spans="1:6">
      <c r="A95" s="134" t="s">
        <v>2313</v>
      </c>
      <c r="B95" s="34"/>
      <c r="C95" s="52"/>
      <c r="D95" s="67"/>
      <c r="E95" s="34"/>
      <c r="F95" s="53"/>
    </row>
    <row r="96" spans="1:6">
      <c r="A96" s="134" t="s">
        <v>2314</v>
      </c>
      <c r="B96" s="34"/>
      <c r="C96" s="52"/>
      <c r="D96" s="67"/>
      <c r="E96" s="34"/>
      <c r="F96" s="53"/>
    </row>
    <row r="97" spans="1:6">
      <c r="A97" s="134" t="s">
        <v>2315</v>
      </c>
      <c r="B97" s="34"/>
      <c r="C97" s="52"/>
      <c r="D97" s="67"/>
      <c r="E97" s="34"/>
      <c r="F97" s="53"/>
    </row>
    <row r="98" spans="1:6">
      <c r="A98" s="134" t="s">
        <v>3461</v>
      </c>
      <c r="B98" s="34"/>
      <c r="C98" s="52"/>
      <c r="D98" s="67"/>
      <c r="E98" s="34"/>
      <c r="F98" s="53"/>
    </row>
    <row r="99" spans="1:6">
      <c r="A99" s="134" t="s">
        <v>3462</v>
      </c>
      <c r="B99" s="34"/>
      <c r="C99" s="52"/>
      <c r="D99" s="67"/>
      <c r="E99" s="34"/>
      <c r="F99" s="53"/>
    </row>
    <row r="100" spans="1:6">
      <c r="A100" s="135" t="s">
        <v>3463</v>
      </c>
      <c r="B100" s="42"/>
      <c r="C100" s="54"/>
      <c r="D100" s="102"/>
      <c r="E100" s="42"/>
      <c r="F100" s="120"/>
    </row>
    <row r="101" spans="1:6">
      <c r="A101" s="74"/>
      <c r="B101" s="21"/>
      <c r="C101" s="21"/>
      <c r="D101" s="21"/>
      <c r="E101" s="21"/>
      <c r="F101" s="75"/>
    </row>
    <row r="102" spans="1:6">
      <c r="A102" s="74"/>
      <c r="B102" s="21"/>
      <c r="C102" s="21"/>
      <c r="D102" s="21"/>
      <c r="E102" s="21"/>
      <c r="F102" s="75"/>
    </row>
    <row r="103" spans="1:6">
      <c r="A103" s="74"/>
      <c r="B103" s="21"/>
      <c r="C103" s="21"/>
      <c r="D103" s="21"/>
      <c r="E103" s="21"/>
      <c r="F103" s="75"/>
    </row>
    <row r="104" spans="1:6">
      <c r="A104" s="74"/>
      <c r="B104" s="21"/>
      <c r="C104" s="21"/>
      <c r="D104" s="21"/>
      <c r="E104" s="21"/>
      <c r="F104" s="75"/>
    </row>
    <row r="105" spans="1:6">
      <c r="A105" s="74"/>
      <c r="B105" s="21"/>
      <c r="C105" s="21"/>
      <c r="D105" s="21"/>
      <c r="E105" s="21"/>
      <c r="F105" s="75"/>
    </row>
    <row r="106" spans="1:6">
      <c r="A106" s="74"/>
      <c r="B106" s="21"/>
      <c r="C106" s="21"/>
      <c r="D106" s="21"/>
      <c r="E106" s="21"/>
      <c r="F106" s="75"/>
    </row>
    <row r="107" spans="1:6">
      <c r="A107" s="74"/>
      <c r="B107" s="21"/>
      <c r="C107" s="21"/>
      <c r="D107" s="21"/>
      <c r="E107" s="21"/>
      <c r="F107" s="75"/>
    </row>
    <row r="108" spans="1:6">
      <c r="A108" s="74"/>
      <c r="B108" s="21"/>
      <c r="C108" s="21"/>
      <c r="D108" s="21"/>
      <c r="E108" s="21"/>
      <c r="F108" s="75"/>
    </row>
    <row r="109" spans="1:6">
      <c r="A109" s="74"/>
      <c r="B109" s="21"/>
      <c r="C109" s="21"/>
      <c r="D109" s="21"/>
      <c r="E109" s="21"/>
      <c r="F109" s="75"/>
    </row>
    <row r="110" spans="1:6">
      <c r="A110" s="74"/>
      <c r="B110" s="21"/>
      <c r="C110" s="21"/>
      <c r="D110" s="21"/>
      <c r="E110" s="21"/>
      <c r="F110" s="75"/>
    </row>
    <row r="111" spans="1:6">
      <c r="A111" s="74"/>
      <c r="B111" s="21"/>
      <c r="C111" s="21"/>
      <c r="D111" s="21"/>
      <c r="E111" s="21"/>
      <c r="F111" s="75"/>
    </row>
    <row r="112" spans="1:6" ht="16" thickBot="1">
      <c r="A112" s="98"/>
      <c r="B112" s="99"/>
      <c r="C112" s="99"/>
      <c r="D112" s="99"/>
      <c r="E112" s="99"/>
      <c r="F112" s="100"/>
    </row>
    <row r="113" spans="1:6">
      <c r="A113" s="21"/>
      <c r="B113" s="21"/>
      <c r="C113" s="21"/>
      <c r="D113" s="21"/>
      <c r="E113" s="21"/>
      <c r="F113" s="21"/>
    </row>
    <row r="114" spans="1:6">
      <c r="A114" s="21" t="s">
        <v>3464</v>
      </c>
      <c r="B114" s="21"/>
      <c r="C114" s="21"/>
      <c r="D114" s="21"/>
      <c r="E114" s="21"/>
      <c r="F114" s="21"/>
    </row>
    <row r="115" spans="1:6">
      <c r="A115" s="71" t="s">
        <v>3465</v>
      </c>
      <c r="B115" s="71"/>
      <c r="C115" s="71"/>
      <c r="D115" s="71"/>
      <c r="E115" s="71"/>
      <c r="F115" s="71"/>
    </row>
    <row r="116" spans="1:6">
      <c r="A116" s="21"/>
      <c r="B116" s="21"/>
      <c r="C116" s="34"/>
      <c r="D116" s="34"/>
      <c r="E116" s="34"/>
      <c r="F116" s="34"/>
    </row>
    <row r="117" spans="1:6">
      <c r="A117" s="1103" t="s">
        <v>2529</v>
      </c>
      <c r="B117" s="21"/>
      <c r="C117" s="34"/>
      <c r="D117" s="34"/>
      <c r="E117" s="34"/>
      <c r="F117" s="34"/>
    </row>
    <row r="118" spans="1:6">
      <c r="A118" s="21"/>
      <c r="B118" s="21"/>
      <c r="C118" s="34"/>
      <c r="D118" s="34"/>
      <c r="E118" s="34"/>
      <c r="F118" s="34"/>
    </row>
    <row r="119" spans="1:6">
      <c r="A119" s="34"/>
      <c r="B119" s="122"/>
      <c r="C119" s="34"/>
      <c r="D119" s="34"/>
      <c r="E119" s="34"/>
      <c r="F119" s="34"/>
    </row>
    <row r="120" spans="1:6" ht="16" thickBot="1">
      <c r="A120" s="34"/>
      <c r="B120" s="21" t="str">
        <f>'Data Sheet'!$C$25</f>
        <v xml:space="preserve">Niagara Mohawk Power Corporation </v>
      </c>
      <c r="C120" s="34"/>
      <c r="D120" s="34"/>
      <c r="E120" s="572" t="str">
        <f>'Data Sheet'!$C$40</f>
        <v>April 30, 2024</v>
      </c>
      <c r="F120" s="13" t="str">
        <f>'Data Sheet'!$C$38</f>
        <v>December 31, 2023</v>
      </c>
    </row>
    <row r="121" spans="1:6">
      <c r="A121" s="47"/>
      <c r="B121" s="50"/>
      <c r="C121" s="50"/>
      <c r="D121" s="50"/>
      <c r="E121" s="50"/>
      <c r="F121" s="63"/>
    </row>
    <row r="122" spans="1:6">
      <c r="A122" s="125" t="s">
        <v>2975</v>
      </c>
      <c r="B122" s="124"/>
      <c r="C122" s="124"/>
      <c r="D122" s="124"/>
      <c r="E122" s="124"/>
      <c r="F122" s="126"/>
    </row>
    <row r="123" spans="1:6">
      <c r="A123" s="125" t="s">
        <v>1048</v>
      </c>
      <c r="B123" s="124"/>
      <c r="C123" s="124"/>
      <c r="D123" s="124"/>
      <c r="E123" s="124"/>
      <c r="F123" s="126"/>
    </row>
    <row r="124" spans="1:6">
      <c r="A124" s="35"/>
      <c r="B124" s="36"/>
      <c r="C124" s="36"/>
      <c r="D124" s="36"/>
      <c r="E124" s="36"/>
      <c r="F124" s="37"/>
    </row>
    <row r="125" spans="1:6" ht="16" thickBot="1">
      <c r="A125" s="38"/>
      <c r="B125" s="34"/>
      <c r="C125" s="34"/>
      <c r="D125" s="34"/>
      <c r="E125" s="34"/>
      <c r="F125" s="43"/>
    </row>
    <row r="126" spans="1:6">
      <c r="A126" s="3218"/>
      <c r="B126" s="3501"/>
      <c r="C126" s="3501"/>
      <c r="D126" s="3501"/>
      <c r="E126" s="3404"/>
      <c r="F126" s="43"/>
    </row>
    <row r="127" spans="1:6">
      <c r="A127" s="3918"/>
      <c r="B127" s="683"/>
      <c r="C127" s="683"/>
      <c r="D127" s="683"/>
      <c r="E127" s="4376"/>
      <c r="F127" s="40"/>
    </row>
    <row r="128" spans="1:6">
      <c r="A128" s="3918"/>
      <c r="B128" s="1001"/>
      <c r="C128" s="1001"/>
      <c r="D128" s="1001"/>
      <c r="E128" s="4324"/>
      <c r="F128" s="43"/>
    </row>
    <row r="129" spans="1:6">
      <c r="A129" s="3918"/>
      <c r="B129" s="1001"/>
      <c r="C129" s="1001"/>
      <c r="D129" s="1001"/>
      <c r="E129" s="4324"/>
      <c r="F129" s="43"/>
    </row>
    <row r="130" spans="1:6">
      <c r="A130" s="3918"/>
      <c r="B130" s="1001"/>
      <c r="C130" s="1001"/>
      <c r="D130" s="1001"/>
      <c r="E130" s="4324"/>
      <c r="F130" s="43"/>
    </row>
    <row r="131" spans="1:6">
      <c r="A131" s="3918"/>
      <c r="B131" s="1001"/>
      <c r="C131" s="1001"/>
      <c r="D131" s="1001"/>
      <c r="E131" s="4324"/>
      <c r="F131" s="43"/>
    </row>
    <row r="132" spans="1:6">
      <c r="A132" s="3918"/>
      <c r="B132" s="1001"/>
      <c r="C132" s="4537"/>
      <c r="D132" s="4537"/>
      <c r="E132" s="4324"/>
      <c r="F132" s="43"/>
    </row>
    <row r="133" spans="1:6">
      <c r="A133" s="3918"/>
      <c r="B133" s="1001"/>
      <c r="C133" s="4514"/>
      <c r="D133" s="4514"/>
      <c r="E133" s="4324"/>
      <c r="F133" s="43"/>
    </row>
    <row r="134" spans="1:6">
      <c r="A134" s="3918"/>
      <c r="B134" s="1001"/>
      <c r="C134" s="4514"/>
      <c r="D134" s="4514"/>
      <c r="E134" s="4324"/>
      <c r="F134" s="4225"/>
    </row>
    <row r="135" spans="1:6">
      <c r="A135" s="3918"/>
      <c r="B135" s="1001"/>
      <c r="C135" s="4514"/>
      <c r="D135" s="4514"/>
      <c r="E135" s="4324"/>
      <c r="F135" s="1001"/>
    </row>
    <row r="136" spans="1:6">
      <c r="A136" s="3918"/>
      <c r="B136" s="1001"/>
      <c r="C136" s="4536"/>
      <c r="D136" s="4536"/>
      <c r="E136" s="4376"/>
      <c r="F136" s="4376"/>
    </row>
    <row r="137" spans="1:6">
      <c r="A137" s="3918"/>
      <c r="B137" s="1001"/>
      <c r="C137" s="4514"/>
      <c r="D137" s="4514"/>
      <c r="E137" s="4324"/>
      <c r="F137" s="4324"/>
    </row>
    <row r="138" spans="1:6">
      <c r="A138" s="3918"/>
      <c r="B138" s="1001"/>
      <c r="C138" s="4514"/>
      <c r="D138" s="4514"/>
      <c r="E138" s="4324"/>
      <c r="F138" s="4324"/>
    </row>
    <row r="139" spans="1:6">
      <c r="A139" s="3918"/>
      <c r="B139" s="1001"/>
      <c r="C139" s="4514"/>
      <c r="D139" s="4514"/>
      <c r="E139" s="4324"/>
      <c r="F139" s="4324"/>
    </row>
    <row r="140" spans="1:6">
      <c r="A140" s="3918"/>
      <c r="B140" s="1001"/>
      <c r="C140" s="4514"/>
      <c r="D140" s="4514"/>
      <c r="E140" s="4324"/>
      <c r="F140" s="4324"/>
    </row>
    <row r="141" spans="1:6">
      <c r="A141" s="3918"/>
      <c r="B141" s="1001"/>
      <c r="C141" s="4514"/>
      <c r="D141" s="4514"/>
      <c r="E141" s="4324"/>
      <c r="F141" s="4324"/>
    </row>
    <row r="142" spans="1:6">
      <c r="A142" s="3918"/>
      <c r="B142" s="1001"/>
      <c r="C142" s="4514"/>
      <c r="D142" s="4514"/>
      <c r="E142" s="4324"/>
      <c r="F142" s="4324"/>
    </row>
    <row r="143" spans="1:6">
      <c r="A143" s="3918"/>
      <c r="B143" s="1001"/>
      <c r="C143" s="4514"/>
      <c r="D143" s="4514"/>
      <c r="E143" s="4324"/>
      <c r="F143" s="4324"/>
    </row>
    <row r="144" spans="1:6">
      <c r="A144" s="3918"/>
      <c r="B144" s="1001"/>
      <c r="C144" s="4514"/>
      <c r="D144" s="4514"/>
      <c r="E144" s="4324"/>
      <c r="F144" s="4324"/>
    </row>
    <row r="145" spans="1:6">
      <c r="A145" s="3918"/>
      <c r="B145" s="1001"/>
      <c r="C145" s="4514"/>
      <c r="D145" s="4514"/>
      <c r="E145" s="4324"/>
      <c r="F145" s="4324"/>
    </row>
    <row r="146" spans="1:6">
      <c r="A146" s="3918"/>
      <c r="B146" s="1001"/>
      <c r="C146" s="4514"/>
      <c r="D146" s="4514"/>
      <c r="E146" s="4324"/>
      <c r="F146" s="4324"/>
    </row>
    <row r="147" spans="1:6">
      <c r="A147" s="3918"/>
      <c r="B147" s="1001"/>
      <c r="C147" s="4514"/>
      <c r="D147" s="4514"/>
      <c r="E147" s="4324"/>
      <c r="F147" s="4324"/>
    </row>
    <row r="148" spans="1:6">
      <c r="A148" s="3918"/>
      <c r="B148" s="1001"/>
      <c r="C148" s="4514"/>
      <c r="D148" s="4514"/>
      <c r="E148" s="4324"/>
      <c r="F148" s="4324"/>
    </row>
    <row r="149" spans="1:6">
      <c r="A149" s="3918"/>
      <c r="B149" s="1001"/>
      <c r="C149" s="4514"/>
      <c r="D149" s="4514"/>
      <c r="E149" s="4324"/>
      <c r="F149" s="4324"/>
    </row>
    <row r="150" spans="1:6">
      <c r="A150" s="3918"/>
      <c r="B150" s="1001"/>
      <c r="C150" s="4514"/>
      <c r="D150" s="4514"/>
      <c r="E150" s="4324"/>
      <c r="F150" s="4324"/>
    </row>
    <row r="151" spans="1:6">
      <c r="A151" s="3918"/>
      <c r="B151" s="1001"/>
      <c r="C151" s="4514"/>
      <c r="D151" s="4514"/>
      <c r="E151" s="4324"/>
      <c r="F151" s="4324"/>
    </row>
    <row r="152" spans="1:6">
      <c r="A152" s="3918"/>
      <c r="B152" s="1001"/>
      <c r="C152" s="4514"/>
      <c r="D152" s="4514"/>
      <c r="E152" s="4324"/>
      <c r="F152" s="4324"/>
    </row>
    <row r="153" spans="1:6">
      <c r="A153" s="3918"/>
      <c r="B153" s="1001"/>
      <c r="C153" s="4514"/>
      <c r="D153" s="4514"/>
      <c r="E153" s="4324"/>
      <c r="F153" s="4324"/>
    </row>
    <row r="154" spans="1:6">
      <c r="A154" s="3918"/>
      <c r="B154" s="1001"/>
      <c r="C154" s="4514"/>
      <c r="D154" s="4514"/>
      <c r="E154" s="4324"/>
      <c r="F154" s="4324"/>
    </row>
    <row r="155" spans="1:6">
      <c r="A155" s="3918"/>
      <c r="B155" s="1001"/>
      <c r="C155" s="4514"/>
      <c r="D155" s="4514"/>
      <c r="E155" s="4324"/>
      <c r="F155" s="4324"/>
    </row>
    <row r="156" spans="1:6">
      <c r="A156" s="3918"/>
      <c r="B156" s="1001"/>
      <c r="C156" s="4514"/>
      <c r="D156" s="4514"/>
      <c r="E156" s="4324"/>
      <c r="F156" s="4324"/>
    </row>
    <row r="157" spans="1:6">
      <c r="A157" s="3918"/>
      <c r="B157" s="1001"/>
      <c r="C157" s="4514"/>
      <c r="D157" s="4514"/>
      <c r="E157" s="4324"/>
      <c r="F157" s="4324"/>
    </row>
    <row r="158" spans="1:6">
      <c r="A158" s="3918"/>
      <c r="B158" s="1001"/>
      <c r="C158" s="4514"/>
      <c r="D158" s="4514"/>
      <c r="E158" s="4324"/>
      <c r="F158" s="4324"/>
    </row>
    <row r="159" spans="1:6">
      <c r="A159" s="3918"/>
      <c r="B159" s="1001"/>
      <c r="C159" s="4514"/>
      <c r="D159" s="4514"/>
      <c r="E159" s="4324"/>
      <c r="F159" s="4324"/>
    </row>
    <row r="160" spans="1:6">
      <c r="A160" s="3918"/>
      <c r="B160" s="1001"/>
      <c r="C160" s="4514"/>
      <c r="D160" s="4514"/>
      <c r="E160" s="4324"/>
      <c r="F160" s="4324"/>
    </row>
    <row r="161" spans="1:6">
      <c r="A161" s="3918"/>
      <c r="B161" s="1001"/>
      <c r="C161" s="4514"/>
      <c r="D161" s="4514"/>
      <c r="E161" s="4324"/>
      <c r="F161" s="4324"/>
    </row>
    <row r="162" spans="1:6">
      <c r="A162" s="3918"/>
      <c r="B162" s="1001"/>
      <c r="C162" s="4514"/>
      <c r="D162" s="4514"/>
      <c r="E162" s="4324"/>
      <c r="F162" s="4324"/>
    </row>
    <row r="163" spans="1:6">
      <c r="A163" s="4585"/>
      <c r="B163" s="1533"/>
      <c r="C163" s="1289"/>
      <c r="D163" s="1289"/>
      <c r="E163" s="4228"/>
      <c r="F163" s="4228"/>
    </row>
    <row r="164" spans="1:6">
      <c r="A164" s="4585"/>
      <c r="B164" s="1533"/>
      <c r="C164" s="1289"/>
      <c r="D164" s="1289"/>
      <c r="E164" s="4228"/>
      <c r="F164" s="4228"/>
    </row>
    <row r="165" spans="1:6">
      <c r="A165" s="4585"/>
      <c r="B165" s="1533"/>
      <c r="C165" s="1289"/>
      <c r="D165" s="1289"/>
      <c r="E165" s="4228"/>
      <c r="F165" s="4228"/>
    </row>
    <row r="166" spans="1:6">
      <c r="A166" s="4585"/>
      <c r="B166" s="1533"/>
      <c r="C166" s="1289"/>
      <c r="D166" s="1289"/>
      <c r="E166" s="4228"/>
      <c r="F166" s="4228"/>
    </row>
    <row r="167" spans="1:6">
      <c r="A167" s="4585"/>
      <c r="B167" s="1533"/>
      <c r="C167" s="1289"/>
      <c r="D167" s="1289"/>
      <c r="E167" s="4228"/>
      <c r="F167" s="4228"/>
    </row>
    <row r="168" spans="1:6">
      <c r="A168" s="4585"/>
      <c r="B168" s="1533"/>
      <c r="C168" s="1289"/>
      <c r="D168" s="1289"/>
      <c r="E168" s="4228"/>
      <c r="F168" s="4228"/>
    </row>
    <row r="169" spans="1:6">
      <c r="A169" s="4585"/>
      <c r="B169" s="1533"/>
      <c r="C169" s="1289"/>
      <c r="D169" s="1289"/>
      <c r="E169" s="4228"/>
      <c r="F169" s="4228"/>
    </row>
    <row r="170" spans="1:6">
      <c r="A170" s="4585"/>
      <c r="B170" s="1533"/>
      <c r="C170" s="1289"/>
      <c r="D170" s="1289"/>
      <c r="E170" s="4228"/>
      <c r="F170" s="4228"/>
    </row>
    <row r="171" spans="1:6">
      <c r="A171" s="4585"/>
      <c r="B171" s="1533"/>
      <c r="C171" s="1289"/>
      <c r="D171" s="1289"/>
      <c r="E171" s="4228"/>
      <c r="F171" s="4228"/>
    </row>
    <row r="172" spans="1:6" ht="16" thickBot="1">
      <c r="A172" s="4355"/>
      <c r="B172" s="2657"/>
      <c r="C172" s="4542"/>
      <c r="D172" s="4542"/>
      <c r="E172" s="4356"/>
      <c r="F172" s="4356"/>
    </row>
    <row r="173" spans="1:6">
      <c r="A173" s="4585"/>
      <c r="B173" s="1533"/>
      <c r="C173" s="1289"/>
      <c r="D173" s="1289"/>
      <c r="E173" s="4228"/>
      <c r="F173" s="4228"/>
    </row>
    <row r="174" spans="1:6">
      <c r="A174" s="4585" t="s">
        <v>1675</v>
      </c>
      <c r="B174" s="1533"/>
      <c r="C174" s="1289"/>
      <c r="D174" s="1289"/>
      <c r="E174" s="4228"/>
      <c r="F174" s="4228"/>
    </row>
    <row r="175" spans="1:6">
      <c r="A175" s="4086" t="s">
        <v>1049</v>
      </c>
      <c r="B175" s="1620"/>
      <c r="C175" s="4524"/>
      <c r="D175" s="4524"/>
      <c r="E175" s="4229"/>
      <c r="F175" s="4229"/>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1">
    <mergeCell ref="B46:E49"/>
  </mergeCells>
  <printOptions horizontalCentered="1" verticalCentered="1"/>
  <pageMargins left="0.5" right="0.5" top="0" bottom="0" header="0.25" footer="0.25"/>
  <pageSetup scale="72" fitToHeight="3" orientation="portrait" r:id="rId1"/>
  <headerFooter alignWithMargins="0"/>
  <rowBreaks count="1" manualBreakCount="1">
    <brk id="5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tabColor rgb="FF92D050"/>
    <pageSetUpPr fitToPage="1"/>
  </sheetPr>
  <dimension ref="A1:K223"/>
  <sheetViews>
    <sheetView view="pageBreakPreview" zoomScale="80" zoomScaleNormal="80" zoomScaleSheetLayoutView="80" workbookViewId="0">
      <selection activeCell="B129" sqref="B129:H160"/>
    </sheetView>
  </sheetViews>
  <sheetFormatPr defaultColWidth="9.84375" defaultRowHeight="15.5"/>
  <cols>
    <col min="1" max="1" width="2.84375" customWidth="1"/>
    <col min="2" max="2" width="36.84375" customWidth="1"/>
    <col min="3" max="3" width="5.84375" customWidth="1"/>
    <col min="4" max="4" width="2.84375" customWidth="1"/>
    <col min="5" max="5" width="1.84375" customWidth="1"/>
    <col min="6" max="6" width="13.84375" customWidth="1"/>
    <col min="7" max="7" width="12.84375" customWidth="1"/>
    <col min="8" max="8" width="51.84375" customWidth="1"/>
  </cols>
  <sheetData>
    <row r="1" spans="1:11">
      <c r="A1" s="47"/>
      <c r="B1" s="48" t="s">
        <v>1757</v>
      </c>
      <c r="C1" s="62" t="s">
        <v>1307</v>
      </c>
      <c r="D1" s="50"/>
      <c r="E1" s="50"/>
      <c r="F1" s="48"/>
      <c r="G1" s="751" t="s">
        <v>1680</v>
      </c>
      <c r="H1" s="63" t="s">
        <v>1760</v>
      </c>
    </row>
    <row r="2" spans="1:11">
      <c r="A2" s="38"/>
      <c r="B2" s="83" t="str">
        <f>'Data Sheet'!$C$25</f>
        <v xml:space="preserve">Niagara Mohawk Power Corporation </v>
      </c>
      <c r="C2" s="149" t="s">
        <v>1308</v>
      </c>
      <c r="D2" s="34" t="s">
        <v>5953</v>
      </c>
      <c r="E2" s="21"/>
      <c r="F2" s="67" t="s">
        <v>1310</v>
      </c>
      <c r="G2" s="753" t="s">
        <v>1682</v>
      </c>
      <c r="H2" s="43"/>
    </row>
    <row r="3" spans="1:11" ht="15" customHeight="1">
      <c r="A3" s="41"/>
      <c r="B3" s="42"/>
      <c r="C3" s="139" t="s">
        <v>1311</v>
      </c>
      <c r="D3" s="42" t="s">
        <v>1309</v>
      </c>
      <c r="E3" s="79"/>
      <c r="F3" s="102" t="s">
        <v>1312</v>
      </c>
      <c r="G3" s="582" t="str">
        <f>'Data Sheet'!$C$40</f>
        <v>April 30, 2024</v>
      </c>
      <c r="H3" s="1111" t="str">
        <f>'Data Sheet'!$C$38</f>
        <v>December 31, 2023</v>
      </c>
    </row>
    <row r="4" spans="1:11" ht="15" customHeight="1">
      <c r="A4" s="35" t="s">
        <v>1050</v>
      </c>
      <c r="B4" s="36"/>
      <c r="C4" s="36"/>
      <c r="D4" s="36"/>
      <c r="E4" s="36"/>
      <c r="F4" s="36"/>
      <c r="G4" s="36"/>
      <c r="H4" s="37"/>
    </row>
    <row r="5" spans="1:11">
      <c r="A5" s="38"/>
      <c r="B5" s="5194" t="s">
        <v>2868</v>
      </c>
      <c r="C5" s="5195"/>
      <c r="D5" s="107" t="s">
        <v>1051</v>
      </c>
      <c r="E5" s="5197" t="s">
        <v>6080</v>
      </c>
      <c r="F5" s="5197"/>
      <c r="G5" s="5197"/>
      <c r="H5" s="5198"/>
    </row>
    <row r="6" spans="1:11">
      <c r="A6" s="38"/>
      <c r="B6" s="5196"/>
      <c r="C6" s="5196"/>
      <c r="D6" s="107"/>
      <c r="E6" s="5199"/>
      <c r="F6" s="5199"/>
      <c r="G6" s="5199"/>
      <c r="H6" s="5200"/>
    </row>
    <row r="7" spans="1:11">
      <c r="A7" s="38"/>
      <c r="B7" s="5196"/>
      <c r="C7" s="5196"/>
      <c r="D7" s="107"/>
      <c r="E7" s="5199"/>
      <c r="F7" s="5199"/>
      <c r="G7" s="5199"/>
      <c r="H7" s="5200"/>
    </row>
    <row r="8" spans="1:11">
      <c r="A8" s="38"/>
      <c r="B8" s="5196"/>
      <c r="C8" s="5196"/>
      <c r="D8" s="107"/>
      <c r="E8" s="5201" t="s">
        <v>2869</v>
      </c>
      <c r="F8" s="5201"/>
      <c r="G8" s="5201"/>
      <c r="H8" s="5202"/>
    </row>
    <row r="9" spans="1:11">
      <c r="A9" s="38"/>
      <c r="B9" s="5196"/>
      <c r="C9" s="5196"/>
      <c r="D9" s="107"/>
      <c r="E9" s="5201"/>
      <c r="F9" s="5201"/>
      <c r="G9" s="5201"/>
      <c r="H9" s="5202"/>
    </row>
    <row r="10" spans="1:11">
      <c r="A10" s="38"/>
      <c r="B10" s="5196"/>
      <c r="C10" s="5196"/>
      <c r="D10" s="107"/>
      <c r="E10" s="5201"/>
      <c r="F10" s="5201"/>
      <c r="G10" s="5201"/>
      <c r="H10" s="5202"/>
    </row>
    <row r="11" spans="1:11">
      <c r="A11" s="38"/>
      <c r="B11" s="965"/>
      <c r="C11" s="965"/>
      <c r="D11" s="107"/>
      <c r="E11" s="5201"/>
      <c r="F11" s="5201"/>
      <c r="G11" s="5201"/>
      <c r="H11" s="5202"/>
    </row>
    <row r="12" spans="1:11">
      <c r="A12" s="38"/>
      <c r="B12" s="5203" t="s">
        <v>2870</v>
      </c>
      <c r="C12" s="5165"/>
      <c r="D12" s="107"/>
      <c r="E12" s="5201"/>
      <c r="F12" s="5201"/>
      <c r="G12" s="5201"/>
      <c r="H12" s="5202"/>
    </row>
    <row r="13" spans="1:11">
      <c r="A13" s="38"/>
      <c r="B13" s="5165"/>
      <c r="C13" s="5165"/>
      <c r="D13" s="107"/>
      <c r="E13" s="992"/>
      <c r="F13" s="3931" t="s">
        <v>1746</v>
      </c>
      <c r="G13" s="993"/>
      <c r="H13" s="994"/>
    </row>
    <row r="14" spans="1:11" ht="21" customHeight="1">
      <c r="A14" s="38"/>
      <c r="B14" s="5165"/>
      <c r="C14" s="5165"/>
      <c r="D14" s="107"/>
      <c r="E14" s="5204" t="s">
        <v>2871</v>
      </c>
      <c r="F14" s="5205"/>
      <c r="G14" s="5205"/>
      <c r="H14" s="5206"/>
    </row>
    <row r="15" spans="1:11" ht="21" customHeight="1">
      <c r="A15" s="38"/>
      <c r="B15" s="3930" t="s">
        <v>1746</v>
      </c>
      <c r="C15" s="996"/>
      <c r="D15" s="107"/>
      <c r="E15" s="5205"/>
      <c r="F15" s="5205"/>
      <c r="G15" s="5205"/>
      <c r="H15" s="5206"/>
      <c r="K15" s="3935"/>
    </row>
    <row r="16" spans="1:11">
      <c r="A16" s="38"/>
      <c r="B16" s="5209" t="s">
        <v>3137</v>
      </c>
      <c r="C16" s="5196"/>
      <c r="D16" s="107"/>
      <c r="E16" s="995"/>
      <c r="F16" s="995" t="s">
        <v>1746</v>
      </c>
      <c r="G16" s="995"/>
      <c r="H16" s="994"/>
    </row>
    <row r="17" spans="1:8">
      <c r="A17" s="38"/>
      <c r="B17" s="5196"/>
      <c r="C17" s="5196"/>
      <c r="D17" s="107"/>
      <c r="E17" s="993"/>
      <c r="F17" s="993"/>
      <c r="G17" s="993"/>
      <c r="H17" s="994"/>
    </row>
    <row r="18" spans="1:8">
      <c r="A18" s="38"/>
      <c r="B18" s="5196"/>
      <c r="C18" s="5196"/>
      <c r="D18" s="107"/>
      <c r="E18" s="5203" t="s">
        <v>2872</v>
      </c>
      <c r="F18" s="5203"/>
      <c r="G18" s="5203"/>
      <c r="H18" s="5200"/>
    </row>
    <row r="19" spans="1:8" ht="34.75" customHeight="1">
      <c r="A19" s="38"/>
      <c r="B19" s="5196"/>
      <c r="C19" s="5196"/>
      <c r="D19" s="107"/>
      <c r="E19" s="5203"/>
      <c r="F19" s="5203"/>
      <c r="G19" s="5203"/>
      <c r="H19" s="5200"/>
    </row>
    <row r="20" spans="1:8">
      <c r="A20" s="38"/>
      <c r="B20" s="3930" t="s">
        <v>1746</v>
      </c>
      <c r="C20" s="107"/>
      <c r="D20" s="107"/>
      <c r="E20" s="993"/>
      <c r="H20" s="4075"/>
    </row>
    <row r="21" spans="1:8" s="3932" customFormat="1">
      <c r="A21" s="1453"/>
      <c r="B21" s="3933"/>
      <c r="C21" s="107"/>
      <c r="D21" s="107"/>
      <c r="E21" s="3934"/>
      <c r="H21" s="4075"/>
    </row>
    <row r="22" spans="1:8">
      <c r="A22" s="38"/>
      <c r="B22" s="5209" t="s">
        <v>2873</v>
      </c>
      <c r="C22" s="5196"/>
      <c r="D22" s="107"/>
      <c r="E22" s="5203" t="s">
        <v>2874</v>
      </c>
      <c r="F22" s="5203"/>
      <c r="G22" s="5203"/>
      <c r="H22" s="5200"/>
    </row>
    <row r="23" spans="1:8">
      <c r="A23" s="38"/>
      <c r="B23" s="5196"/>
      <c r="C23" s="5196"/>
      <c r="D23" s="107"/>
      <c r="E23" s="5203"/>
      <c r="F23" s="5203"/>
      <c r="G23" s="5203"/>
      <c r="H23" s="5200"/>
    </row>
    <row r="24" spans="1:8">
      <c r="A24" s="38"/>
      <c r="B24" s="5196"/>
      <c r="C24" s="5196"/>
      <c r="D24" s="107"/>
      <c r="E24" s="5203"/>
      <c r="F24" s="5203"/>
      <c r="G24" s="5203"/>
      <c r="H24" s="5200"/>
    </row>
    <row r="25" spans="1:8" ht="33.65" customHeight="1">
      <c r="A25" s="38"/>
      <c r="B25" s="5196"/>
      <c r="C25" s="5196"/>
      <c r="D25" s="107"/>
      <c r="H25" s="994"/>
    </row>
    <row r="26" spans="1:8">
      <c r="A26" s="38"/>
      <c r="B26" s="3930" t="s">
        <v>1746</v>
      </c>
      <c r="C26" s="963"/>
      <c r="D26" s="107"/>
      <c r="E26" s="5209" t="s">
        <v>1765</v>
      </c>
      <c r="F26" s="5209"/>
      <c r="G26" s="5209"/>
      <c r="H26" s="5210"/>
    </row>
    <row r="27" spans="1:8">
      <c r="A27" s="38"/>
      <c r="B27" s="5209" t="s">
        <v>1766</v>
      </c>
      <c r="C27" s="5209"/>
      <c r="D27" s="107"/>
      <c r="E27" s="5209"/>
      <c r="F27" s="5209"/>
      <c r="G27" s="5209"/>
      <c r="H27" s="5210"/>
    </row>
    <row r="28" spans="1:8">
      <c r="A28" s="38"/>
      <c r="B28" s="5209"/>
      <c r="C28" s="5209"/>
      <c r="D28" s="107"/>
      <c r="E28" s="5209"/>
      <c r="F28" s="5209"/>
      <c r="G28" s="5209"/>
      <c r="H28" s="5210"/>
    </row>
    <row r="29" spans="1:8">
      <c r="A29" s="38"/>
      <c r="B29" s="5209"/>
      <c r="C29" s="5209"/>
      <c r="D29" s="107"/>
      <c r="E29" s="5209"/>
      <c r="F29" s="5209"/>
      <c r="G29" s="5209"/>
      <c r="H29" s="5210"/>
    </row>
    <row r="30" spans="1:8" ht="38.5" customHeight="1">
      <c r="A30" s="38"/>
      <c r="B30" s="5209"/>
      <c r="C30" s="5209"/>
      <c r="D30" s="107"/>
      <c r="E30" s="5209"/>
      <c r="F30" s="5209"/>
      <c r="G30" s="5209"/>
      <c r="H30" s="5210"/>
    </row>
    <row r="31" spans="1:8">
      <c r="A31" s="38"/>
      <c r="B31" s="965" t="s">
        <v>1746</v>
      </c>
      <c r="C31" s="965"/>
      <c r="D31" s="107"/>
      <c r="F31" s="3936"/>
      <c r="G31" s="707"/>
      <c r="H31" s="737"/>
    </row>
    <row r="32" spans="1:8">
      <c r="A32" s="38"/>
      <c r="B32" s="5209" t="s">
        <v>1767</v>
      </c>
      <c r="C32" s="5151"/>
      <c r="D32" s="107"/>
      <c r="E32" s="106" t="s">
        <v>1768</v>
      </c>
      <c r="F32" s="707"/>
      <c r="G32" s="707"/>
      <c r="H32" s="737"/>
    </row>
    <row r="33" spans="1:8">
      <c r="A33" s="38"/>
      <c r="B33" s="5151"/>
      <c r="C33" s="5151"/>
      <c r="D33" s="107"/>
      <c r="E33" s="997"/>
      <c r="F33" s="993"/>
      <c r="G33" s="993"/>
      <c r="H33" s="994"/>
    </row>
    <row r="34" spans="1:8">
      <c r="A34" s="38"/>
      <c r="B34" s="5151"/>
      <c r="C34" s="5151"/>
      <c r="D34" s="107"/>
      <c r="E34" s="5211" t="s">
        <v>1769</v>
      </c>
      <c r="F34" s="5212"/>
      <c r="G34" s="5212"/>
      <c r="H34" s="5213"/>
    </row>
    <row r="35" spans="1:8">
      <c r="A35" s="38"/>
      <c r="B35" s="5151"/>
      <c r="C35" s="5151"/>
      <c r="D35" s="107"/>
      <c r="E35" s="5212"/>
      <c r="F35" s="5212"/>
      <c r="G35" s="5212"/>
      <c r="H35" s="5213"/>
    </row>
    <row r="36" spans="1:8">
      <c r="A36" s="38"/>
      <c r="B36" s="5151"/>
      <c r="C36" s="5151"/>
      <c r="D36" s="107"/>
      <c r="E36" s="5212"/>
      <c r="F36" s="5212"/>
      <c r="G36" s="5212"/>
      <c r="H36" s="5213"/>
    </row>
    <row r="37" spans="1:8">
      <c r="A37" s="38"/>
      <c r="B37" s="5151"/>
      <c r="C37" s="5151"/>
      <c r="D37" s="107"/>
      <c r="E37" s="5212"/>
      <c r="F37" s="5212"/>
      <c r="G37" s="5212"/>
      <c r="H37" s="5213"/>
    </row>
    <row r="38" spans="1:8">
      <c r="A38" s="41"/>
      <c r="B38" s="5171"/>
      <c r="C38" s="5171"/>
      <c r="D38" s="112"/>
      <c r="E38" s="5214"/>
      <c r="F38" s="5214"/>
      <c r="G38" s="5214"/>
      <c r="H38" s="5215"/>
    </row>
    <row r="39" spans="1:8">
      <c r="A39" s="38"/>
      <c r="B39" s="39"/>
      <c r="C39" s="39"/>
      <c r="D39" s="39"/>
      <c r="E39" s="39"/>
      <c r="F39" s="34"/>
      <c r="G39" s="127"/>
      <c r="H39" s="128"/>
    </row>
    <row r="40" spans="1:8">
      <c r="A40" s="38"/>
      <c r="B40" s="39"/>
      <c r="C40" s="39"/>
      <c r="D40" s="39"/>
      <c r="E40" s="39"/>
      <c r="F40" s="34"/>
      <c r="G40" s="127"/>
      <c r="H40" s="128"/>
    </row>
    <row r="41" spans="1:8">
      <c r="A41" s="38"/>
      <c r="B41" s="39"/>
      <c r="C41" s="39"/>
      <c r="D41" s="39"/>
      <c r="E41" s="39"/>
      <c r="F41" s="34"/>
      <c r="G41" s="127"/>
      <c r="H41" s="128"/>
    </row>
    <row r="42" spans="1:8">
      <c r="A42" s="38"/>
      <c r="B42" s="39"/>
      <c r="C42" s="39"/>
      <c r="D42" s="39"/>
      <c r="E42" s="39"/>
      <c r="F42" s="34"/>
      <c r="G42" s="127"/>
      <c r="H42" s="128"/>
    </row>
    <row r="43" spans="1:8">
      <c r="A43" s="38"/>
      <c r="B43" s="39"/>
      <c r="C43" s="39"/>
      <c r="D43" s="39"/>
      <c r="E43" s="39"/>
      <c r="F43" s="34"/>
      <c r="G43" s="127"/>
      <c r="H43" s="128"/>
    </row>
    <row r="44" spans="1:8">
      <c r="A44" s="38"/>
      <c r="B44" s="39"/>
      <c r="C44" s="39"/>
      <c r="D44" s="39"/>
      <c r="E44" s="39"/>
      <c r="F44" s="34"/>
      <c r="G44" s="127"/>
      <c r="H44" s="128"/>
    </row>
    <row r="45" spans="1:8">
      <c r="A45" s="38"/>
      <c r="B45" s="34"/>
      <c r="C45" s="39"/>
      <c r="D45" s="39"/>
      <c r="E45" s="39"/>
      <c r="F45" s="34"/>
      <c r="G45" s="127"/>
      <c r="H45" s="128"/>
    </row>
    <row r="46" spans="1:8">
      <c r="A46" s="38"/>
      <c r="B46" s="34"/>
      <c r="C46" s="39"/>
      <c r="D46" s="39"/>
      <c r="E46" s="39"/>
      <c r="F46" s="34"/>
      <c r="G46" s="127"/>
      <c r="H46" s="128"/>
    </row>
    <row r="47" spans="1:8">
      <c r="A47" s="38"/>
      <c r="B47" s="34"/>
      <c r="C47" s="39"/>
      <c r="D47" s="39"/>
      <c r="E47" s="39"/>
      <c r="F47" s="34"/>
      <c r="G47" s="127"/>
      <c r="H47" s="128"/>
    </row>
    <row r="48" spans="1:8">
      <c r="A48" s="38"/>
      <c r="B48" s="34"/>
      <c r="C48" s="39"/>
      <c r="D48" s="39"/>
      <c r="E48" s="39"/>
      <c r="F48" s="34"/>
      <c r="G48" s="127"/>
      <c r="H48" s="128"/>
    </row>
    <row r="49" spans="1:8">
      <c r="A49" s="38"/>
      <c r="B49" s="34"/>
      <c r="C49" s="39"/>
      <c r="D49" s="39"/>
      <c r="E49" s="39"/>
      <c r="F49" s="34"/>
      <c r="G49" s="127"/>
      <c r="H49" s="128"/>
    </row>
    <row r="50" spans="1:8">
      <c r="A50" s="38"/>
      <c r="B50" s="34"/>
      <c r="C50" s="39"/>
      <c r="D50" s="39"/>
      <c r="E50" s="39"/>
      <c r="F50" s="34"/>
      <c r="G50" s="127"/>
      <c r="H50" s="128"/>
    </row>
    <row r="51" spans="1:8" ht="16" thickBot="1">
      <c r="A51" s="44"/>
      <c r="B51" s="45"/>
      <c r="C51" s="46"/>
      <c r="D51" s="46"/>
      <c r="E51" s="46"/>
      <c r="F51" s="45"/>
      <c r="G51" s="129"/>
      <c r="H51" s="130"/>
    </row>
    <row r="52" spans="1:8">
      <c r="A52" s="34" t="s">
        <v>1052</v>
      </c>
      <c r="B52" s="34"/>
      <c r="C52" s="39"/>
      <c r="D52" s="39"/>
      <c r="E52" s="39"/>
      <c r="F52" s="34"/>
      <c r="G52" s="127"/>
      <c r="H52" s="127"/>
    </row>
    <row r="53" spans="1:8" ht="16" thickBot="1">
      <c r="A53" s="39" t="s">
        <v>1053</v>
      </c>
      <c r="B53" s="39"/>
      <c r="C53" s="39"/>
      <c r="D53" s="71"/>
      <c r="E53" s="39"/>
      <c r="F53" s="131"/>
      <c r="G53" s="71"/>
      <c r="H53" s="131"/>
    </row>
    <row r="54" spans="1:8">
      <c r="A54" s="33"/>
      <c r="B54" s="48" t="s">
        <v>1757</v>
      </c>
      <c r="C54" s="62" t="s">
        <v>1307</v>
      </c>
      <c r="D54" s="50"/>
      <c r="E54" s="50"/>
      <c r="F54" s="48"/>
      <c r="G54" s="48" t="s">
        <v>1680</v>
      </c>
      <c r="H54" s="63" t="s">
        <v>1681</v>
      </c>
    </row>
    <row r="55" spans="1:8">
      <c r="A55" s="74"/>
      <c r="B55" s="83" t="str">
        <f>'Data Sheet'!$C$25</f>
        <v xml:space="preserve">Niagara Mohawk Power Corporation </v>
      </c>
      <c r="C55" s="149" t="s">
        <v>1308</v>
      </c>
      <c r="D55" s="34" t="s">
        <v>5953</v>
      </c>
      <c r="E55" s="21"/>
      <c r="F55" s="67" t="s">
        <v>1310</v>
      </c>
      <c r="G55" s="67" t="s">
        <v>1682</v>
      </c>
      <c r="H55" s="43"/>
    </row>
    <row r="56" spans="1:8">
      <c r="A56" s="76"/>
      <c r="B56" s="42"/>
      <c r="C56" s="139" t="s">
        <v>1311</v>
      </c>
      <c r="D56" s="42" t="s">
        <v>1309</v>
      </c>
      <c r="E56" s="36"/>
      <c r="F56" s="102" t="s">
        <v>1312</v>
      </c>
      <c r="G56" s="582" t="str">
        <f>'Data Sheet'!$C$40</f>
        <v>April 30, 2024</v>
      </c>
      <c r="H56" s="1111" t="str">
        <f>'Data Sheet'!$C$38</f>
        <v>December 31, 2023</v>
      </c>
    </row>
    <row r="57" spans="1:8">
      <c r="A57" s="132" t="s">
        <v>1786</v>
      </c>
      <c r="B57" s="36"/>
      <c r="C57" s="36"/>
      <c r="D57" s="36"/>
      <c r="E57" s="36"/>
      <c r="F57" s="36"/>
      <c r="G57" s="36"/>
      <c r="H57" s="37"/>
    </row>
    <row r="58" spans="1:8">
      <c r="A58" s="74"/>
      <c r="B58" s="71"/>
      <c r="C58" s="71"/>
      <c r="D58" s="71"/>
      <c r="E58" s="71"/>
      <c r="F58" s="71"/>
      <c r="G58" s="71"/>
      <c r="H58" s="72"/>
    </row>
    <row r="59" spans="1:8">
      <c r="A59" s="74" t="s">
        <v>4548</v>
      </c>
      <c r="B59" s="2266"/>
      <c r="C59" s="71"/>
      <c r="D59" s="71"/>
      <c r="E59" s="71"/>
      <c r="F59" s="71"/>
      <c r="G59" s="71"/>
      <c r="H59" s="72"/>
    </row>
    <row r="60" spans="1:8">
      <c r="A60" s="74"/>
      <c r="B60" s="2266" t="s">
        <v>4559</v>
      </c>
      <c r="C60" s="71"/>
      <c r="D60" s="71"/>
      <c r="E60" s="71"/>
      <c r="F60" s="71"/>
      <c r="G60" s="71"/>
      <c r="H60" s="72"/>
    </row>
    <row r="61" spans="1:8" s="2488" customFormat="1">
      <c r="A61" s="74"/>
      <c r="B61" s="2489"/>
      <c r="C61" s="71"/>
      <c r="D61" s="71"/>
      <c r="E61" s="71"/>
      <c r="F61" s="71"/>
      <c r="G61" s="71"/>
      <c r="H61" s="72"/>
    </row>
    <row r="62" spans="1:8">
      <c r="A62" s="74" t="s">
        <v>4549</v>
      </c>
      <c r="B62" s="2266"/>
      <c r="C62" s="71"/>
      <c r="D62" s="71"/>
      <c r="E62" s="71"/>
      <c r="F62" s="71"/>
      <c r="G62" s="71"/>
      <c r="H62" s="72"/>
    </row>
    <row r="63" spans="1:8">
      <c r="A63" s="74"/>
      <c r="B63" s="3167" t="s">
        <v>4559</v>
      </c>
      <c r="C63" s="71"/>
      <c r="D63" s="71"/>
      <c r="E63" s="71"/>
      <c r="F63" s="71"/>
      <c r="G63" s="71"/>
      <c r="H63" s="72"/>
    </row>
    <row r="64" spans="1:8" s="2488" customFormat="1">
      <c r="A64" s="74"/>
      <c r="B64" s="2489"/>
      <c r="C64" s="71"/>
      <c r="D64" s="71"/>
      <c r="E64" s="71"/>
      <c r="F64" s="71"/>
      <c r="G64" s="71"/>
      <c r="H64" s="72"/>
    </row>
    <row r="65" spans="1:8">
      <c r="A65" s="74" t="s">
        <v>4550</v>
      </c>
      <c r="B65" s="2266"/>
      <c r="C65" s="71"/>
      <c r="D65" s="71"/>
      <c r="E65" s="71"/>
      <c r="F65" s="71"/>
      <c r="G65" s="71"/>
      <c r="H65" s="72"/>
    </row>
    <row r="66" spans="1:8">
      <c r="A66" s="74"/>
      <c r="B66" s="3167" t="s">
        <v>4559</v>
      </c>
      <c r="C66" s="71"/>
      <c r="D66" s="71"/>
      <c r="E66" s="71"/>
      <c r="F66" s="71"/>
      <c r="G66" s="71"/>
      <c r="H66" s="72"/>
    </row>
    <row r="67" spans="1:8" s="2488" customFormat="1">
      <c r="A67" s="74"/>
      <c r="B67" s="2489"/>
      <c r="C67" s="71"/>
      <c r="D67" s="71"/>
      <c r="E67" s="71"/>
      <c r="F67" s="71"/>
      <c r="G67" s="71"/>
      <c r="H67" s="72"/>
    </row>
    <row r="68" spans="1:8">
      <c r="A68" s="74" t="s">
        <v>4551</v>
      </c>
      <c r="B68" s="2266"/>
      <c r="C68" s="71"/>
      <c r="D68" s="71"/>
      <c r="E68" s="71"/>
      <c r="F68" s="71"/>
      <c r="G68" s="71"/>
      <c r="H68" s="72"/>
    </row>
    <row r="69" spans="1:8">
      <c r="A69" s="74"/>
      <c r="B69" s="3167" t="s">
        <v>4559</v>
      </c>
      <c r="C69" s="71"/>
      <c r="D69" s="71"/>
      <c r="E69" s="71"/>
      <c r="F69" s="71"/>
      <c r="G69" s="71"/>
      <c r="H69" s="72"/>
    </row>
    <row r="70" spans="1:8" s="2488" customFormat="1">
      <c r="A70" s="74"/>
      <c r="B70" s="2489"/>
      <c r="C70" s="71"/>
      <c r="D70" s="71"/>
      <c r="E70" s="71"/>
      <c r="F70" s="71"/>
      <c r="G70" s="71"/>
      <c r="H70" s="72"/>
    </row>
    <row r="71" spans="1:8">
      <c r="A71" s="74" t="s">
        <v>4552</v>
      </c>
      <c r="B71" s="2266"/>
      <c r="C71" s="71"/>
      <c r="D71" s="71"/>
      <c r="E71" s="71"/>
      <c r="F71" s="71"/>
      <c r="G71" s="71"/>
      <c r="H71" s="72"/>
    </row>
    <row r="72" spans="1:8">
      <c r="A72" s="74"/>
      <c r="B72" s="3167" t="s">
        <v>4559</v>
      </c>
      <c r="C72" s="71"/>
      <c r="D72" s="71"/>
      <c r="E72" s="71"/>
      <c r="F72" s="71"/>
      <c r="G72" s="71"/>
      <c r="H72" s="72"/>
    </row>
    <row r="73" spans="1:8" s="2488" customFormat="1">
      <c r="A73" s="74"/>
      <c r="B73" s="2489"/>
      <c r="C73" s="71"/>
      <c r="D73" s="71"/>
      <c r="E73" s="71"/>
      <c r="F73" s="71"/>
      <c r="G73" s="71"/>
      <c r="H73" s="72"/>
    </row>
    <row r="74" spans="1:8">
      <c r="A74" s="74" t="s">
        <v>4553</v>
      </c>
      <c r="B74" s="2266"/>
      <c r="C74" s="71"/>
      <c r="D74" s="71"/>
      <c r="E74" s="71"/>
      <c r="F74" s="71"/>
      <c r="G74" s="71"/>
      <c r="H74" s="72"/>
    </row>
    <row r="75" spans="1:8">
      <c r="A75" s="74"/>
      <c r="B75" s="2266" t="s">
        <v>5233</v>
      </c>
      <c r="C75" s="71"/>
      <c r="D75" s="71"/>
      <c r="E75" s="71"/>
      <c r="F75" s="71"/>
      <c r="G75" s="71"/>
      <c r="H75" s="72"/>
    </row>
    <row r="76" spans="1:8">
      <c r="A76" s="74"/>
      <c r="B76" s="2266" t="s">
        <v>5234</v>
      </c>
      <c r="C76" s="71"/>
      <c r="D76" s="71"/>
      <c r="E76" s="71"/>
      <c r="F76" s="71"/>
      <c r="G76" s="71"/>
      <c r="H76" s="72"/>
    </row>
    <row r="77" spans="1:8">
      <c r="A77" s="74"/>
      <c r="B77" s="2266" t="s">
        <v>5235</v>
      </c>
      <c r="C77" s="71"/>
      <c r="D77" s="71"/>
      <c r="E77" s="71"/>
      <c r="F77" s="71"/>
      <c r="G77" s="71"/>
      <c r="H77" s="72"/>
    </row>
    <row r="78" spans="1:8">
      <c r="A78" s="74"/>
      <c r="B78" s="2266" t="s">
        <v>5236</v>
      </c>
      <c r="C78" s="71"/>
      <c r="D78" s="71"/>
      <c r="E78" s="71"/>
      <c r="F78" s="71"/>
      <c r="G78" s="71"/>
      <c r="H78" s="72"/>
    </row>
    <row r="79" spans="1:8">
      <c r="A79" s="74"/>
      <c r="B79" s="2266" t="s">
        <v>5237</v>
      </c>
      <c r="C79" s="71"/>
      <c r="D79" s="71"/>
      <c r="E79" s="71"/>
      <c r="F79" s="71"/>
      <c r="G79" s="71"/>
      <c r="H79" s="72"/>
    </row>
    <row r="80" spans="1:8">
      <c r="A80" s="74"/>
      <c r="B80" s="2266" t="s">
        <v>5238</v>
      </c>
      <c r="C80" s="71"/>
      <c r="D80" s="71"/>
      <c r="E80" s="71"/>
      <c r="F80" s="71"/>
      <c r="G80" s="71"/>
      <c r="H80" s="72"/>
    </row>
    <row r="81" spans="1:9">
      <c r="A81" s="74"/>
      <c r="B81" s="2266" t="s">
        <v>5239</v>
      </c>
      <c r="C81" s="71"/>
      <c r="D81" s="71"/>
      <c r="E81" s="71"/>
      <c r="F81" s="71"/>
      <c r="G81" s="71"/>
      <c r="H81" s="72"/>
    </row>
    <row r="82" spans="1:9">
      <c r="A82" s="74"/>
      <c r="B82" s="2266" t="s">
        <v>5240</v>
      </c>
      <c r="C82" s="71"/>
      <c r="D82" s="71"/>
      <c r="E82" s="71"/>
      <c r="F82" s="71"/>
      <c r="G82" s="71"/>
      <c r="H82" s="72"/>
    </row>
    <row r="83" spans="1:9">
      <c r="A83" s="74"/>
      <c r="B83" s="2266" t="s">
        <v>5241</v>
      </c>
      <c r="C83" s="71"/>
      <c r="D83" s="71"/>
      <c r="E83" s="71"/>
      <c r="F83" s="71"/>
      <c r="G83" s="71"/>
      <c r="H83" s="72"/>
    </row>
    <row r="84" spans="1:9" s="2488" customFormat="1">
      <c r="A84" s="74"/>
      <c r="B84" s="2489"/>
      <c r="C84" s="71"/>
      <c r="D84" s="71"/>
      <c r="E84" s="71"/>
      <c r="F84" s="71"/>
      <c r="G84" s="71"/>
      <c r="H84" s="72"/>
    </row>
    <row r="85" spans="1:9">
      <c r="A85" s="74"/>
      <c r="B85" s="5207" t="s">
        <v>7183</v>
      </c>
      <c r="C85" s="5207"/>
      <c r="D85" s="5207"/>
      <c r="E85" s="5207"/>
      <c r="F85" s="5207"/>
      <c r="G85" s="5207"/>
      <c r="H85" s="5208"/>
    </row>
    <row r="86" spans="1:9">
      <c r="A86" s="74"/>
      <c r="B86" s="5207"/>
      <c r="C86" s="5207"/>
      <c r="D86" s="5207"/>
      <c r="E86" s="5207"/>
      <c r="F86" s="5207"/>
      <c r="G86" s="5207"/>
      <c r="H86" s="5208"/>
    </row>
    <row r="87" spans="1:9" s="2488" customFormat="1">
      <c r="A87" s="74"/>
      <c r="B87" s="5207"/>
      <c r="C87" s="5207"/>
      <c r="D87" s="5207"/>
      <c r="E87" s="5207"/>
      <c r="F87" s="5207"/>
      <c r="G87" s="5207"/>
      <c r="H87" s="5208"/>
    </row>
    <row r="88" spans="1:9">
      <c r="A88" s="74"/>
      <c r="B88" s="5207"/>
      <c r="C88" s="5207"/>
      <c r="D88" s="5207"/>
      <c r="E88" s="5207"/>
      <c r="F88" s="5207"/>
      <c r="G88" s="5207"/>
      <c r="H88" s="5208"/>
      <c r="I88" s="2530"/>
    </row>
    <row r="89" spans="1:9">
      <c r="A89" s="74"/>
      <c r="B89" s="5207"/>
      <c r="C89" s="5207"/>
      <c r="D89" s="5207"/>
      <c r="E89" s="5207"/>
      <c r="F89" s="5207"/>
      <c r="G89" s="5207"/>
      <c r="H89" s="5208"/>
    </row>
    <row r="90" spans="1:9" s="2488" customFormat="1">
      <c r="A90" s="74"/>
      <c r="B90" s="5207"/>
      <c r="C90" s="5207"/>
      <c r="D90" s="5207"/>
      <c r="E90" s="5207"/>
      <c r="F90" s="5207"/>
      <c r="G90" s="5207"/>
      <c r="H90" s="5208"/>
    </row>
    <row r="91" spans="1:9">
      <c r="A91" s="74"/>
      <c r="B91" s="5207"/>
      <c r="C91" s="5207"/>
      <c r="D91" s="5207"/>
      <c r="E91" s="5207"/>
      <c r="F91" s="5207"/>
      <c r="G91" s="5207"/>
      <c r="H91" s="5208"/>
      <c r="I91" s="2530"/>
    </row>
    <row r="92" spans="1:9">
      <c r="A92" s="74"/>
      <c r="B92" s="5207"/>
      <c r="C92" s="5207"/>
      <c r="D92" s="5207"/>
      <c r="E92" s="5207"/>
      <c r="F92" s="5207"/>
      <c r="G92" s="5207"/>
      <c r="H92" s="5208"/>
    </row>
    <row r="93" spans="1:9" s="2488" customFormat="1" ht="61.5" customHeight="1">
      <c r="A93" s="74"/>
      <c r="B93" s="5207"/>
      <c r="C93" s="5207"/>
      <c r="D93" s="5207"/>
      <c r="E93" s="5207"/>
      <c r="F93" s="5207"/>
      <c r="G93" s="5207"/>
      <c r="H93" s="5208"/>
    </row>
    <row r="94" spans="1:9">
      <c r="A94" s="74"/>
      <c r="B94" s="3928"/>
      <c r="C94" s="71"/>
      <c r="D94" s="71"/>
      <c r="E94" s="71"/>
      <c r="F94" s="71"/>
      <c r="G94" s="71"/>
      <c r="H94" s="72"/>
    </row>
    <row r="95" spans="1:9">
      <c r="A95" s="2568" t="s">
        <v>4554</v>
      </c>
      <c r="B95" s="3928"/>
      <c r="C95" s="2586"/>
      <c r="D95" s="2586"/>
      <c r="E95" s="2586"/>
      <c r="F95" s="2586"/>
      <c r="G95" s="71"/>
      <c r="H95" s="72"/>
    </row>
    <row r="96" spans="1:9" s="2488" customFormat="1">
      <c r="A96" s="2568"/>
      <c r="B96" s="3928" t="s">
        <v>4559</v>
      </c>
      <c r="C96" s="2586"/>
      <c r="D96" s="2586"/>
      <c r="E96" s="2586"/>
      <c r="F96" s="2586"/>
      <c r="G96" s="71"/>
      <c r="H96" s="72"/>
    </row>
    <row r="97" spans="1:8">
      <c r="A97" s="2568"/>
      <c r="B97" s="3928"/>
      <c r="C97" s="2586"/>
      <c r="D97" s="2586"/>
      <c r="E97" s="2586"/>
      <c r="F97" s="2586"/>
      <c r="G97" s="71"/>
      <c r="H97" s="72"/>
    </row>
    <row r="98" spans="1:8">
      <c r="A98" s="2568" t="s">
        <v>4555</v>
      </c>
      <c r="B98" s="3928"/>
      <c r="C98" s="2586"/>
      <c r="D98" s="2586"/>
      <c r="E98" s="2586"/>
      <c r="F98" s="2586"/>
      <c r="G98" s="71"/>
      <c r="H98" s="72"/>
    </row>
    <row r="99" spans="1:8" s="2488" customFormat="1">
      <c r="A99" s="2568"/>
      <c r="B99" s="4112" t="s">
        <v>6564</v>
      </c>
      <c r="C99" s="4117"/>
      <c r="D99" s="2586"/>
      <c r="E99" s="2586"/>
      <c r="F99" s="2586"/>
      <c r="G99" s="71"/>
      <c r="H99" s="72"/>
    </row>
    <row r="100" spans="1:8" ht="16" thickBot="1">
      <c r="A100" s="4183"/>
      <c r="B100" s="4184" t="s">
        <v>6565</v>
      </c>
      <c r="C100" s="4185"/>
      <c r="D100" s="4186"/>
      <c r="E100" s="4186"/>
      <c r="F100" s="4186"/>
      <c r="G100" s="4186"/>
      <c r="H100" s="4187"/>
    </row>
    <row r="101" spans="1:8" s="4173" customFormat="1">
      <c r="A101" s="133" t="s">
        <v>1052</v>
      </c>
      <c r="B101" s="2529"/>
      <c r="C101" s="2586"/>
      <c r="D101" s="2586"/>
      <c r="E101" s="2586"/>
      <c r="F101" s="2586"/>
      <c r="G101" s="2586"/>
      <c r="H101" s="2586"/>
    </row>
    <row r="102" spans="1:8" s="4173" customFormat="1">
      <c r="A102" s="2586" t="s">
        <v>1787</v>
      </c>
      <c r="B102" s="2586"/>
      <c r="C102" s="2586"/>
      <c r="D102" s="2586"/>
      <c r="E102" s="2586"/>
      <c r="F102" s="2586"/>
      <c r="G102" s="2586"/>
      <c r="H102" s="2586"/>
    </row>
    <row r="103" spans="1:8" s="3932" customFormat="1">
      <c r="A103" s="2003" t="s">
        <v>2292</v>
      </c>
      <c r="B103" s="1469"/>
      <c r="C103" s="1469"/>
      <c r="D103" s="1469"/>
      <c r="E103" s="1469"/>
      <c r="F103" s="1469"/>
      <c r="G103" s="1469"/>
      <c r="H103" s="1469"/>
    </row>
    <row r="104" spans="1:8" s="4173" customFormat="1">
      <c r="A104" s="4188"/>
      <c r="B104" s="4189" t="s">
        <v>1757</v>
      </c>
      <c r="C104" s="4190" t="s">
        <v>1307</v>
      </c>
      <c r="D104" s="4191"/>
      <c r="E104" s="4191"/>
      <c r="F104" s="4189"/>
      <c r="G104" s="4192" t="s">
        <v>1680</v>
      </c>
      <c r="H104" s="4193" t="s">
        <v>1760</v>
      </c>
    </row>
    <row r="105" spans="1:8" s="4173" customFormat="1">
      <c r="A105" s="3238"/>
      <c r="B105" s="2309" t="str">
        <f>'Data Sheet'!$C$25</f>
        <v xml:space="preserve">Niagara Mohawk Power Corporation </v>
      </c>
      <c r="C105" s="4174" t="s">
        <v>1308</v>
      </c>
      <c r="D105" s="1001" t="s">
        <v>5953</v>
      </c>
      <c r="E105" s="1533"/>
      <c r="F105" s="1456" t="s">
        <v>1310</v>
      </c>
      <c r="G105" s="753" t="s">
        <v>1682</v>
      </c>
      <c r="H105" s="4194"/>
    </row>
    <row r="106" spans="1:8" s="4173" customFormat="1">
      <c r="A106" s="4195"/>
      <c r="B106" s="1460"/>
      <c r="C106" s="1461" t="s">
        <v>1311</v>
      </c>
      <c r="D106" s="1460" t="s">
        <v>1309</v>
      </c>
      <c r="E106" s="1463"/>
      <c r="F106" s="1462" t="s">
        <v>1312</v>
      </c>
      <c r="G106" s="4176" t="str">
        <f>'Data Sheet'!$C$40</f>
        <v>April 30, 2024</v>
      </c>
      <c r="H106" s="4196" t="str">
        <f>'Data Sheet'!$C$38</f>
        <v>December 31, 2023</v>
      </c>
    </row>
    <row r="107" spans="1:8" s="4173" customFormat="1">
      <c r="A107" s="4197" t="s">
        <v>1050</v>
      </c>
      <c r="B107" s="1467"/>
      <c r="C107" s="1467"/>
      <c r="D107" s="1467"/>
      <c r="E107" s="1467"/>
      <c r="F107" s="1467"/>
      <c r="G107" s="1467"/>
      <c r="H107" s="4198"/>
    </row>
    <row r="108" spans="1:8" s="4173" customFormat="1">
      <c r="A108" s="4199"/>
      <c r="B108" s="683"/>
      <c r="C108" s="683"/>
      <c r="D108" s="683"/>
      <c r="E108" s="683"/>
      <c r="F108" s="683"/>
      <c r="G108" s="683"/>
      <c r="H108" s="4200"/>
    </row>
    <row r="109" spans="1:8">
      <c r="A109" s="4201" t="s">
        <v>4556</v>
      </c>
      <c r="B109" s="4175"/>
      <c r="C109" s="1620"/>
      <c r="D109" s="1620"/>
      <c r="E109" s="1620"/>
      <c r="F109" s="1620"/>
      <c r="G109" s="1620"/>
      <c r="H109" s="4202"/>
    </row>
    <row r="110" spans="1:8" ht="409.6" customHeight="1">
      <c r="A110" s="4201"/>
      <c r="B110" s="5192" t="s">
        <v>7184</v>
      </c>
      <c r="C110" s="5192"/>
      <c r="D110" s="5192"/>
      <c r="E110" s="5192"/>
      <c r="F110" s="5192"/>
      <c r="G110" s="5192"/>
      <c r="H110" s="5193"/>
    </row>
    <row r="111" spans="1:8" ht="247.5" customHeight="1">
      <c r="A111" s="4201"/>
      <c r="B111" s="5192"/>
      <c r="C111" s="5192"/>
      <c r="D111" s="5192"/>
      <c r="E111" s="5192"/>
      <c r="F111" s="5192"/>
      <c r="G111" s="5192"/>
      <c r="H111" s="5193"/>
    </row>
    <row r="112" spans="1:8">
      <c r="A112" s="4201" t="s">
        <v>4557</v>
      </c>
      <c r="B112" s="4175"/>
      <c r="C112" s="1620"/>
      <c r="D112" s="1620"/>
      <c r="E112" s="1620"/>
      <c r="F112" s="1620"/>
      <c r="G112" s="1620"/>
      <c r="H112" s="4202"/>
    </row>
    <row r="113" spans="1:8">
      <c r="A113" s="4201"/>
      <c r="B113" s="4175" t="s">
        <v>4559</v>
      </c>
      <c r="C113" s="1620"/>
      <c r="D113" s="1620"/>
      <c r="E113" s="1620"/>
      <c r="F113" s="1620"/>
      <c r="G113" s="1620"/>
      <c r="H113" s="4202"/>
    </row>
    <row r="114" spans="1:8">
      <c r="A114" s="4201"/>
      <c r="B114" s="1620"/>
      <c r="C114" s="1620"/>
      <c r="D114" s="1620"/>
      <c r="E114" s="1620"/>
      <c r="F114" s="1620"/>
      <c r="G114" s="1620"/>
      <c r="H114" s="4202"/>
    </row>
    <row r="115" spans="1:8">
      <c r="A115" s="4201"/>
      <c r="B115" s="1620"/>
      <c r="C115" s="1620"/>
      <c r="D115" s="1620"/>
      <c r="E115" s="1620"/>
      <c r="F115" s="1620"/>
      <c r="G115" s="1620"/>
      <c r="H115" s="4202"/>
    </row>
    <row r="116" spans="1:8">
      <c r="A116" s="4203"/>
      <c r="B116" s="4204"/>
      <c r="C116" s="4205"/>
      <c r="D116" s="4205"/>
      <c r="E116" s="4205"/>
      <c r="F116" s="4204"/>
      <c r="G116" s="4206"/>
      <c r="H116" s="4207"/>
    </row>
    <row r="117" spans="1:8">
      <c r="A117" s="133" t="str">
        <f>A52</f>
        <v>FERC FORM NO.1 (ED. 12-96) NYPSC Modified-96</v>
      </c>
      <c r="B117" s="21"/>
      <c r="C117" s="71"/>
      <c r="D117" s="71"/>
      <c r="E117" s="71"/>
      <c r="F117" s="71"/>
      <c r="G117" s="71"/>
      <c r="H117" s="71"/>
    </row>
    <row r="118" spans="1:8">
      <c r="A118" s="71" t="s">
        <v>1788</v>
      </c>
      <c r="B118" s="71"/>
      <c r="C118" s="71"/>
      <c r="D118" s="71"/>
      <c r="E118" s="71"/>
      <c r="F118" s="71"/>
      <c r="G118" s="71"/>
      <c r="H118" s="71"/>
    </row>
    <row r="119" spans="1:8">
      <c r="A119" s="124" t="s">
        <v>2292</v>
      </c>
      <c r="B119" s="39"/>
      <c r="C119" s="39"/>
      <c r="D119" s="39"/>
      <c r="E119" s="39"/>
      <c r="F119" s="39"/>
      <c r="G119" s="39"/>
      <c r="H119" s="39"/>
    </row>
    <row r="120" spans="1:8" ht="16" thickBot="1">
      <c r="A120" s="34"/>
      <c r="B120" s="34"/>
      <c r="C120" s="34"/>
      <c r="D120" s="34"/>
      <c r="E120" s="34"/>
      <c r="F120" s="34"/>
      <c r="G120" s="34"/>
      <c r="H120" s="34"/>
    </row>
    <row r="121" spans="1:8">
      <c r="A121" s="33"/>
      <c r="B121" s="48" t="s">
        <v>1757</v>
      </c>
      <c r="C121" s="62" t="s">
        <v>1307</v>
      </c>
      <c r="D121" s="50"/>
      <c r="E121" s="50"/>
      <c r="F121" s="48"/>
      <c r="G121" s="48" t="s">
        <v>1680</v>
      </c>
      <c r="H121" s="63" t="s">
        <v>1681</v>
      </c>
    </row>
    <row r="122" spans="1:8">
      <c r="A122" s="74"/>
      <c r="B122" s="83" t="str">
        <f>'Data Sheet'!$C$25</f>
        <v xml:space="preserve">Niagara Mohawk Power Corporation </v>
      </c>
      <c r="C122" s="61">
        <v>-1</v>
      </c>
      <c r="D122" s="34" t="s">
        <v>5953</v>
      </c>
      <c r="E122" s="21"/>
      <c r="F122" s="67" t="s">
        <v>1310</v>
      </c>
      <c r="G122" s="67" t="s">
        <v>1682</v>
      </c>
      <c r="H122" s="43"/>
    </row>
    <row r="123" spans="1:8">
      <c r="A123" s="76"/>
      <c r="B123" s="42"/>
      <c r="C123" s="103">
        <v>-2</v>
      </c>
      <c r="D123" s="42" t="s">
        <v>1309</v>
      </c>
      <c r="E123" s="36"/>
      <c r="F123" s="102" t="s">
        <v>1312</v>
      </c>
      <c r="G123" s="582" t="str">
        <f>'Data Sheet'!$C$40</f>
        <v>April 30, 2024</v>
      </c>
      <c r="H123" s="1145" t="str">
        <f>'Data Sheet'!$C$38</f>
        <v>December 31, 2023</v>
      </c>
    </row>
    <row r="124" spans="1:8" ht="16" thickBot="1">
      <c r="A124" s="4688" t="s">
        <v>1786</v>
      </c>
      <c r="B124" s="683"/>
      <c r="C124" s="683"/>
      <c r="D124" s="683"/>
      <c r="E124" s="683"/>
      <c r="F124" s="683"/>
      <c r="G124" s="683"/>
      <c r="H124" s="4689"/>
    </row>
    <row r="125" spans="1:8">
      <c r="A125" s="3254"/>
      <c r="B125" s="3668"/>
      <c r="C125" s="3668"/>
      <c r="D125" s="3668"/>
      <c r="E125" s="3668"/>
      <c r="F125" s="3668"/>
      <c r="G125" s="3668"/>
      <c r="H125" s="3669"/>
    </row>
    <row r="126" spans="1:8">
      <c r="A126" s="4224" t="s">
        <v>4558</v>
      </c>
      <c r="B126" s="4414"/>
      <c r="C126" s="1620"/>
      <c r="D126" s="1620"/>
      <c r="E126" s="1620"/>
      <c r="F126" s="1620"/>
      <c r="G126" s="1620"/>
      <c r="H126" s="4229"/>
    </row>
    <row r="127" spans="1:8">
      <c r="A127" s="4393"/>
      <c r="B127" s="4414"/>
      <c r="C127" s="1620"/>
      <c r="D127" s="1620"/>
      <c r="E127" s="1620"/>
      <c r="F127" s="1620"/>
      <c r="G127" s="1620"/>
      <c r="H127" s="4229"/>
    </row>
    <row r="128" spans="1:8">
      <c r="A128" s="4393"/>
      <c r="B128" s="4414"/>
      <c r="C128" s="1620"/>
      <c r="D128" s="1620"/>
      <c r="E128" s="1620"/>
      <c r="F128" s="1620"/>
      <c r="G128" s="1620"/>
      <c r="H128" s="4229"/>
    </row>
    <row r="129" spans="1:8" ht="15.75" customHeight="1">
      <c r="A129" s="4690" t="s">
        <v>4868</v>
      </c>
      <c r="B129" s="5190" t="s">
        <v>7188</v>
      </c>
      <c r="C129" s="5190"/>
      <c r="D129" s="5190"/>
      <c r="E129" s="5190"/>
      <c r="F129" s="5190"/>
      <c r="G129" s="5190"/>
      <c r="H129" s="5191"/>
    </row>
    <row r="130" spans="1:8">
      <c r="A130" s="4224"/>
      <c r="B130" s="5190"/>
      <c r="C130" s="5190"/>
      <c r="D130" s="5190"/>
      <c r="E130" s="5190"/>
      <c r="F130" s="5190"/>
      <c r="G130" s="5190"/>
      <c r="H130" s="5191"/>
    </row>
    <row r="131" spans="1:8">
      <c r="A131" s="4224"/>
      <c r="B131" s="5190"/>
      <c r="C131" s="5190"/>
      <c r="D131" s="5190"/>
      <c r="E131" s="5190"/>
      <c r="F131" s="5190"/>
      <c r="G131" s="5190"/>
      <c r="H131" s="5191"/>
    </row>
    <row r="132" spans="1:8">
      <c r="A132" s="4224"/>
      <c r="B132" s="5190"/>
      <c r="C132" s="5190"/>
      <c r="D132" s="5190"/>
      <c r="E132" s="5190"/>
      <c r="F132" s="5190"/>
      <c r="G132" s="5190"/>
      <c r="H132" s="5191"/>
    </row>
    <row r="133" spans="1:8">
      <c r="A133" s="4224"/>
      <c r="B133" s="5190"/>
      <c r="C133" s="5190"/>
      <c r="D133" s="5190"/>
      <c r="E133" s="5190"/>
      <c r="F133" s="5190"/>
      <c r="G133" s="5190"/>
      <c r="H133" s="5191"/>
    </row>
    <row r="134" spans="1:8" ht="69.75" customHeight="1">
      <c r="A134" s="4224"/>
      <c r="B134" s="5190"/>
      <c r="C134" s="5190"/>
      <c r="D134" s="5190"/>
      <c r="E134" s="5190"/>
      <c r="F134" s="5190"/>
      <c r="G134" s="5190"/>
      <c r="H134" s="5191"/>
    </row>
    <row r="135" spans="1:8">
      <c r="A135" s="4235"/>
      <c r="B135" s="5190"/>
      <c r="C135" s="5190"/>
      <c r="D135" s="5190"/>
      <c r="E135" s="5190"/>
      <c r="F135" s="5190"/>
      <c r="G135" s="5190"/>
      <c r="H135" s="5191"/>
    </row>
    <row r="136" spans="1:8">
      <c r="A136" s="4235"/>
      <c r="B136" s="5190"/>
      <c r="C136" s="5190"/>
      <c r="D136" s="5190"/>
      <c r="E136" s="5190"/>
      <c r="F136" s="5190"/>
      <c r="G136" s="5190"/>
      <c r="H136" s="5191"/>
    </row>
    <row r="137" spans="1:8">
      <c r="A137" s="4235"/>
      <c r="B137" s="5190"/>
      <c r="C137" s="5190"/>
      <c r="D137" s="5190"/>
      <c r="E137" s="5190"/>
      <c r="F137" s="5190"/>
      <c r="G137" s="5190"/>
      <c r="H137" s="5191"/>
    </row>
    <row r="138" spans="1:8">
      <c r="A138" s="4235"/>
      <c r="B138" s="5190"/>
      <c r="C138" s="5190"/>
      <c r="D138" s="5190"/>
      <c r="E138" s="5190"/>
      <c r="F138" s="5190"/>
      <c r="G138" s="5190"/>
      <c r="H138" s="5191"/>
    </row>
    <row r="139" spans="1:8">
      <c r="A139" s="4235"/>
      <c r="B139" s="5190"/>
      <c r="C139" s="5190"/>
      <c r="D139" s="5190"/>
      <c r="E139" s="5190"/>
      <c r="F139" s="5190"/>
      <c r="G139" s="5190"/>
      <c r="H139" s="5191"/>
    </row>
    <row r="140" spans="1:8">
      <c r="A140" s="4235"/>
      <c r="B140" s="5190"/>
      <c r="C140" s="5190"/>
      <c r="D140" s="5190"/>
      <c r="E140" s="5190"/>
      <c r="F140" s="5190"/>
      <c r="G140" s="5190"/>
      <c r="H140" s="5191"/>
    </row>
    <row r="141" spans="1:8">
      <c r="A141" s="4235"/>
      <c r="B141" s="5190"/>
      <c r="C141" s="5190"/>
      <c r="D141" s="5190"/>
      <c r="E141" s="5190"/>
      <c r="F141" s="5190"/>
      <c r="G141" s="5190"/>
      <c r="H141" s="5191"/>
    </row>
    <row r="142" spans="1:8">
      <c r="A142" s="4235"/>
      <c r="B142" s="5190"/>
      <c r="C142" s="5190"/>
      <c r="D142" s="5190"/>
      <c r="E142" s="5190"/>
      <c r="F142" s="5190"/>
      <c r="G142" s="5190"/>
      <c r="H142" s="5191"/>
    </row>
    <row r="143" spans="1:8">
      <c r="A143" s="4235"/>
      <c r="B143" s="5190"/>
      <c r="C143" s="5190"/>
      <c r="D143" s="5190"/>
      <c r="E143" s="5190"/>
      <c r="F143" s="5190"/>
      <c r="G143" s="5190"/>
      <c r="H143" s="5191"/>
    </row>
    <row r="144" spans="1:8">
      <c r="A144" s="4235"/>
      <c r="B144" s="5190"/>
      <c r="C144" s="5190"/>
      <c r="D144" s="5190"/>
      <c r="E144" s="5190"/>
      <c r="F144" s="5190"/>
      <c r="G144" s="5190"/>
      <c r="H144" s="5191"/>
    </row>
    <row r="145" spans="1:8">
      <c r="A145" s="4235"/>
      <c r="B145" s="5190"/>
      <c r="C145" s="5190"/>
      <c r="D145" s="5190"/>
      <c r="E145" s="5190"/>
      <c r="F145" s="5190"/>
      <c r="G145" s="5190"/>
      <c r="H145" s="5191"/>
    </row>
    <row r="146" spans="1:8">
      <c r="A146" s="4235"/>
      <c r="B146" s="5190"/>
      <c r="C146" s="5190"/>
      <c r="D146" s="5190"/>
      <c r="E146" s="5190"/>
      <c r="F146" s="5190"/>
      <c r="G146" s="5190"/>
      <c r="H146" s="5191"/>
    </row>
    <row r="147" spans="1:8">
      <c r="A147" s="4235"/>
      <c r="B147" s="5190"/>
      <c r="C147" s="5190"/>
      <c r="D147" s="5190"/>
      <c r="E147" s="5190"/>
      <c r="F147" s="5190"/>
      <c r="G147" s="5190"/>
      <c r="H147" s="5191"/>
    </row>
    <row r="148" spans="1:8">
      <c r="A148" s="4235"/>
      <c r="B148" s="5190"/>
      <c r="C148" s="5190"/>
      <c r="D148" s="5190"/>
      <c r="E148" s="5190"/>
      <c r="F148" s="5190"/>
      <c r="G148" s="5190"/>
      <c r="H148" s="5191"/>
    </row>
    <row r="149" spans="1:8">
      <c r="A149" s="4235"/>
      <c r="B149" s="5190"/>
      <c r="C149" s="5190"/>
      <c r="D149" s="5190"/>
      <c r="E149" s="5190"/>
      <c r="F149" s="5190"/>
      <c r="G149" s="5190"/>
      <c r="H149" s="5191"/>
    </row>
    <row r="150" spans="1:8">
      <c r="A150" s="4235"/>
      <c r="B150" s="5190"/>
      <c r="C150" s="5190"/>
      <c r="D150" s="5190"/>
      <c r="E150" s="5190"/>
      <c r="F150" s="5190"/>
      <c r="G150" s="5190"/>
      <c r="H150" s="5191"/>
    </row>
    <row r="151" spans="1:8">
      <c r="A151" s="4235"/>
      <c r="B151" s="5190"/>
      <c r="C151" s="5190"/>
      <c r="D151" s="5190"/>
      <c r="E151" s="5190"/>
      <c r="F151" s="5190"/>
      <c r="G151" s="5190"/>
      <c r="H151" s="5191"/>
    </row>
    <row r="152" spans="1:8">
      <c r="A152" s="4235"/>
      <c r="B152" s="5190"/>
      <c r="C152" s="5190"/>
      <c r="D152" s="5190"/>
      <c r="E152" s="5190"/>
      <c r="F152" s="5190"/>
      <c r="G152" s="5190"/>
      <c r="H152" s="5191"/>
    </row>
    <row r="153" spans="1:8">
      <c r="A153" s="4235"/>
      <c r="B153" s="5190"/>
      <c r="C153" s="5190"/>
      <c r="D153" s="5190"/>
      <c r="E153" s="5190"/>
      <c r="F153" s="5190"/>
      <c r="G153" s="5190"/>
      <c r="H153" s="5191"/>
    </row>
    <row r="154" spans="1:8">
      <c r="A154" s="4235"/>
      <c r="B154" s="5190"/>
      <c r="C154" s="5190"/>
      <c r="D154" s="5190"/>
      <c r="E154" s="5190"/>
      <c r="F154" s="5190"/>
      <c r="G154" s="5190"/>
      <c r="H154" s="5191"/>
    </row>
    <row r="155" spans="1:8">
      <c r="A155" s="4235"/>
      <c r="B155" s="5190"/>
      <c r="C155" s="5190"/>
      <c r="D155" s="5190"/>
      <c r="E155" s="5190"/>
      <c r="F155" s="5190"/>
      <c r="G155" s="5190"/>
      <c r="H155" s="5191"/>
    </row>
    <row r="156" spans="1:8">
      <c r="A156" s="4235"/>
      <c r="B156" s="5190"/>
      <c r="C156" s="5190"/>
      <c r="D156" s="5190"/>
      <c r="E156" s="5190"/>
      <c r="F156" s="5190"/>
      <c r="G156" s="5190"/>
      <c r="H156" s="5191"/>
    </row>
    <row r="157" spans="1:8">
      <c r="A157" s="4235"/>
      <c r="B157" s="5190"/>
      <c r="C157" s="5190"/>
      <c r="D157" s="5190"/>
      <c r="E157" s="5190"/>
      <c r="F157" s="5190"/>
      <c r="G157" s="5190"/>
      <c r="H157" s="5191"/>
    </row>
    <row r="158" spans="1:8">
      <c r="A158" s="4235"/>
      <c r="B158" s="5190"/>
      <c r="C158" s="5190"/>
      <c r="D158" s="5190"/>
      <c r="E158" s="5190"/>
      <c r="F158" s="5190"/>
      <c r="G158" s="5190"/>
      <c r="H158" s="5191"/>
    </row>
    <row r="159" spans="1:8">
      <c r="A159" s="4235"/>
      <c r="B159" s="5190"/>
      <c r="C159" s="5190"/>
      <c r="D159" s="5190"/>
      <c r="E159" s="5190"/>
      <c r="F159" s="5190"/>
      <c r="G159" s="5190"/>
      <c r="H159" s="5191"/>
    </row>
    <row r="160" spans="1:8">
      <c r="A160" s="4235"/>
      <c r="B160" s="5190"/>
      <c r="C160" s="5190"/>
      <c r="D160" s="5190"/>
      <c r="E160" s="5190"/>
      <c r="F160" s="5190"/>
      <c r="G160" s="5190"/>
      <c r="H160" s="5191"/>
    </row>
    <row r="161" spans="1:8">
      <c r="A161" s="4235"/>
      <c r="B161" s="1618"/>
      <c r="C161" s="1618"/>
      <c r="D161" s="1618"/>
      <c r="E161" s="1618"/>
      <c r="F161" s="1618"/>
      <c r="G161" s="1620"/>
      <c r="H161" s="4229"/>
    </row>
    <row r="162" spans="1:8">
      <c r="A162" s="4235"/>
      <c r="B162" s="1618"/>
      <c r="C162" s="1618"/>
      <c r="D162" s="1618"/>
      <c r="E162" s="1618"/>
      <c r="F162" s="1618"/>
      <c r="G162" s="1620"/>
      <c r="H162" s="4229"/>
    </row>
    <row r="163" spans="1:8">
      <c r="A163" s="4235"/>
      <c r="B163" s="1618"/>
      <c r="C163" s="1618"/>
      <c r="D163" s="1618"/>
      <c r="E163" s="1618"/>
      <c r="F163" s="1618"/>
      <c r="G163" s="1620"/>
      <c r="H163" s="4229"/>
    </row>
    <row r="164" spans="1:8">
      <c r="A164" s="4235"/>
      <c r="B164" s="1618"/>
      <c r="C164" s="1618"/>
      <c r="D164" s="1618"/>
      <c r="E164" s="1618"/>
      <c r="F164" s="1618"/>
      <c r="G164" s="1620"/>
      <c r="H164" s="4229"/>
    </row>
    <row r="165" spans="1:8">
      <c r="A165" s="4235"/>
      <c r="B165" s="1618"/>
      <c r="C165" s="1618"/>
      <c r="D165" s="1618"/>
      <c r="E165" s="1618"/>
      <c r="F165" s="1618"/>
      <c r="G165" s="1620"/>
      <c r="H165" s="4229"/>
    </row>
    <row r="166" spans="1:8">
      <c r="A166" s="4235"/>
      <c r="B166" s="1618"/>
      <c r="C166" s="1618"/>
      <c r="D166" s="1618"/>
      <c r="E166" s="1618"/>
      <c r="F166" s="1618"/>
      <c r="G166" s="1620"/>
      <c r="H166" s="4229"/>
    </row>
    <row r="167" spans="1:8">
      <c r="A167" s="4235"/>
      <c r="B167" s="1618"/>
      <c r="C167" s="1618"/>
      <c r="D167" s="1618"/>
      <c r="E167" s="1618"/>
      <c r="F167" s="1618"/>
      <c r="G167" s="1620"/>
      <c r="H167" s="4229"/>
    </row>
    <row r="168" spans="1:8">
      <c r="A168" s="4235"/>
      <c r="B168" s="1618"/>
      <c r="C168" s="1618"/>
      <c r="D168" s="1618"/>
      <c r="E168" s="1618"/>
      <c r="F168" s="1618"/>
      <c r="G168" s="1620"/>
      <c r="H168" s="4229"/>
    </row>
    <row r="169" spans="1:8" ht="16" thickBot="1">
      <c r="A169" s="3261"/>
      <c r="B169" s="4348"/>
      <c r="C169" s="4396"/>
      <c r="D169" s="4396"/>
      <c r="E169" s="4396"/>
      <c r="F169" s="4396"/>
      <c r="G169" s="4396"/>
      <c r="H169" s="4231"/>
    </row>
    <row r="170" spans="1:8">
      <c r="A170" s="4394" t="str">
        <f>A52</f>
        <v>FERC FORM NO.1 (ED. 12-96) NYPSC Modified-96</v>
      </c>
      <c r="B170" s="1533"/>
      <c r="C170" s="1620"/>
      <c r="D170" s="1620"/>
      <c r="E170" s="1620"/>
      <c r="F170" s="1620"/>
      <c r="G170" s="1620"/>
      <c r="H170" s="4229"/>
    </row>
    <row r="171" spans="1:8" ht="16" thickBot="1">
      <c r="A171" s="4230" t="s">
        <v>1789</v>
      </c>
      <c r="B171" s="4396"/>
      <c r="C171" s="4511"/>
      <c r="D171" s="4511"/>
      <c r="E171" s="4231"/>
      <c r="F171" s="4231"/>
      <c r="G171" s="4396"/>
      <c r="H171" s="4231"/>
    </row>
    <row r="172" spans="1:8">
      <c r="A172" s="4585"/>
      <c r="B172" s="1001" t="s">
        <v>1757</v>
      </c>
      <c r="C172" s="4514" t="s">
        <v>1307</v>
      </c>
      <c r="D172" s="4514"/>
      <c r="E172" s="4324"/>
      <c r="F172" s="4324"/>
      <c r="G172" s="1456" t="s">
        <v>1680</v>
      </c>
      <c r="H172" s="4225" t="s">
        <v>1681</v>
      </c>
    </row>
    <row r="173" spans="1:8">
      <c r="A173" s="4585"/>
      <c r="B173" s="1533" t="str">
        <f>'Data Sheet'!$C$25</f>
        <v xml:space="preserve">Niagara Mohawk Power Corporation </v>
      </c>
      <c r="C173" s="4514">
        <v>-1</v>
      </c>
      <c r="D173" s="4514" t="s">
        <v>5953</v>
      </c>
      <c r="E173" s="4228"/>
      <c r="F173" s="4324" t="s">
        <v>1310</v>
      </c>
      <c r="G173" s="67" t="s">
        <v>1682</v>
      </c>
      <c r="H173" s="43"/>
    </row>
    <row r="174" spans="1:8">
      <c r="A174" s="4352"/>
      <c r="B174" s="1460"/>
      <c r="C174" s="4539">
        <v>-2</v>
      </c>
      <c r="D174" s="4539" t="s">
        <v>1309</v>
      </c>
      <c r="E174" s="3505"/>
      <c r="F174" s="3507" t="s">
        <v>1312</v>
      </c>
      <c r="G174" s="582" t="str">
        <f>'Data Sheet'!$C$40</f>
        <v>April 30, 2024</v>
      </c>
      <c r="H174" s="1144" t="str">
        <f>'Data Sheet'!$C$38</f>
        <v>December 31, 2023</v>
      </c>
    </row>
    <row r="175" spans="1:8">
      <c r="A175" s="4395" t="s">
        <v>1786</v>
      </c>
      <c r="B175" s="1467"/>
      <c r="C175" s="4540"/>
      <c r="D175" s="4540"/>
      <c r="E175" s="3505"/>
      <c r="F175" s="3505"/>
      <c r="G175" s="36"/>
      <c r="H175" s="37"/>
    </row>
    <row r="176" spans="1:8">
      <c r="A176" s="4585"/>
      <c r="B176" s="1620"/>
      <c r="C176" s="4524"/>
      <c r="D176" s="4524"/>
      <c r="E176" s="4229"/>
      <c r="F176" s="4229"/>
      <c r="G176" s="71"/>
      <c r="H176" s="72"/>
    </row>
    <row r="177" spans="1:8">
      <c r="A177" s="4585"/>
      <c r="B177" s="1620"/>
      <c r="C177" s="4524"/>
      <c r="D177" s="4524"/>
      <c r="E177" s="4229"/>
      <c r="F177" s="4229"/>
      <c r="G177" s="71"/>
      <c r="H177" s="72"/>
    </row>
    <row r="178" spans="1:8">
      <c r="A178" s="4585"/>
      <c r="B178" s="1620"/>
      <c r="C178" s="4524"/>
      <c r="D178" s="4524"/>
      <c r="E178" s="4229"/>
      <c r="F178" s="4229"/>
      <c r="G178" s="71"/>
      <c r="H178" s="72"/>
    </row>
    <row r="179" spans="1:8">
      <c r="A179" s="4585"/>
      <c r="B179" s="1620"/>
      <c r="C179" s="4541"/>
      <c r="D179" s="4541"/>
      <c r="E179" s="4229"/>
      <c r="F179" s="4229"/>
      <c r="G179" s="71"/>
      <c r="H179" s="72"/>
    </row>
    <row r="180" spans="1:8">
      <c r="A180" s="4585"/>
      <c r="B180" s="1620"/>
      <c r="C180" s="1620"/>
      <c r="D180" s="1620"/>
      <c r="E180" s="4229"/>
      <c r="F180" s="4229"/>
      <c r="G180" s="71"/>
      <c r="H180" s="72"/>
    </row>
    <row r="181" spans="1:8" ht="16" thickBot="1">
      <c r="A181" s="3261"/>
      <c r="B181" s="4396"/>
      <c r="C181" s="4396"/>
      <c r="D181" s="4396"/>
      <c r="E181" s="4231"/>
      <c r="F181" s="4229"/>
      <c r="G181" s="71"/>
      <c r="H181" s="72"/>
    </row>
    <row r="182" spans="1:8">
      <c r="A182" s="4224"/>
      <c r="B182" s="1620"/>
      <c r="C182" s="1620"/>
      <c r="D182" s="1620"/>
      <c r="E182" s="1620"/>
      <c r="F182" s="4229"/>
      <c r="G182" s="71"/>
      <c r="H182" s="72"/>
    </row>
    <row r="183" spans="1:8">
      <c r="A183" s="4224"/>
      <c r="B183" s="1620"/>
      <c r="C183" s="1620"/>
      <c r="D183" s="1620"/>
      <c r="E183" s="1620"/>
      <c r="F183" s="4229"/>
      <c r="G183" s="71"/>
      <c r="H183" s="72"/>
    </row>
    <row r="184" spans="1:8">
      <c r="A184" s="4224"/>
      <c r="B184" s="1620"/>
      <c r="C184" s="1620"/>
      <c r="D184" s="1620"/>
      <c r="E184" s="1620"/>
      <c r="F184" s="4229"/>
      <c r="G184" s="71"/>
      <c r="H184" s="72"/>
    </row>
    <row r="185" spans="1:8">
      <c r="A185" s="4224"/>
      <c r="B185" s="1620"/>
      <c r="C185" s="1620"/>
      <c r="D185" s="1620"/>
      <c r="E185" s="1620"/>
      <c r="F185" s="4229"/>
      <c r="G185" s="71"/>
      <c r="H185" s="72"/>
    </row>
    <row r="186" spans="1:8">
      <c r="A186" s="4224"/>
      <c r="B186" s="1620"/>
      <c r="C186" s="1620"/>
      <c r="D186" s="1620"/>
      <c r="E186" s="1620"/>
      <c r="F186" s="4229"/>
      <c r="G186" s="71"/>
      <c r="H186" s="72"/>
    </row>
    <row r="187" spans="1:8">
      <c r="A187" s="4224"/>
      <c r="B187" s="1620"/>
      <c r="C187" s="1620"/>
      <c r="D187" s="1620"/>
      <c r="E187" s="1620"/>
      <c r="F187" s="4229"/>
      <c r="G187" s="71"/>
      <c r="H187" s="72"/>
    </row>
    <row r="188" spans="1:8">
      <c r="A188" s="4224"/>
      <c r="B188" s="1620"/>
      <c r="C188" s="1620"/>
      <c r="D188" s="1620"/>
      <c r="E188" s="1620"/>
      <c r="F188" s="4229"/>
      <c r="G188" s="71"/>
      <c r="H188" s="72"/>
    </row>
    <row r="189" spans="1:8">
      <c r="A189" s="4224"/>
      <c r="B189" s="1620"/>
      <c r="C189" s="1620"/>
      <c r="D189" s="1620"/>
      <c r="E189" s="1620"/>
      <c r="F189" s="4229"/>
      <c r="G189" s="71"/>
      <c r="H189" s="72"/>
    </row>
    <row r="190" spans="1:8">
      <c r="A190" s="4224"/>
      <c r="B190" s="1620"/>
      <c r="C190" s="1620"/>
      <c r="D190" s="1620"/>
      <c r="E190" s="1620"/>
      <c r="F190" s="4229"/>
      <c r="G190" s="71"/>
      <c r="H190" s="72"/>
    </row>
    <row r="191" spans="1:8">
      <c r="A191" s="4224"/>
      <c r="B191" s="1620"/>
      <c r="C191" s="1620"/>
      <c r="D191" s="1620"/>
      <c r="E191" s="1620"/>
      <c r="F191" s="4229"/>
      <c r="G191" s="71"/>
      <c r="H191" s="72"/>
    </row>
    <row r="192" spans="1:8">
      <c r="A192" s="4224"/>
      <c r="B192" s="1620"/>
      <c r="C192" s="1620"/>
      <c r="D192" s="1620"/>
      <c r="E192" s="1620"/>
      <c r="F192" s="4229"/>
      <c r="G192" s="71"/>
      <c r="H192" s="72"/>
    </row>
    <row r="193" spans="1:8">
      <c r="A193" s="4224"/>
      <c r="B193" s="1620"/>
      <c r="C193" s="1620"/>
      <c r="D193" s="1620"/>
      <c r="E193" s="1620"/>
      <c r="F193" s="4229"/>
      <c r="G193" s="71"/>
      <c r="H193" s="72"/>
    </row>
    <row r="194" spans="1:8">
      <c r="A194" s="4224"/>
      <c r="B194" s="1620"/>
      <c r="C194" s="1620"/>
      <c r="D194" s="1620"/>
      <c r="E194" s="1620"/>
      <c r="F194" s="4229"/>
      <c r="G194" s="71"/>
      <c r="H194" s="72"/>
    </row>
    <row r="195" spans="1:8">
      <c r="A195" s="4224"/>
      <c r="B195" s="1620"/>
      <c r="C195" s="1620"/>
      <c r="D195" s="1620"/>
      <c r="E195" s="1620"/>
      <c r="F195" s="4229"/>
      <c r="G195" s="71"/>
      <c r="H195" s="72"/>
    </row>
    <row r="196" spans="1:8">
      <c r="A196" s="4224"/>
      <c r="B196" s="1620"/>
      <c r="C196" s="1620"/>
      <c r="D196" s="1620"/>
      <c r="E196" s="1620"/>
      <c r="F196" s="4229"/>
      <c r="G196" s="71"/>
      <c r="H196" s="72"/>
    </row>
    <row r="197" spans="1:8">
      <c r="A197" s="4224"/>
      <c r="B197" s="1620"/>
      <c r="C197" s="1620"/>
      <c r="D197" s="1620"/>
      <c r="E197" s="1620"/>
      <c r="F197" s="4229"/>
      <c r="G197" s="71"/>
      <c r="H197" s="72"/>
    </row>
    <row r="198" spans="1:8">
      <c r="A198" s="4224"/>
      <c r="B198" s="1620"/>
      <c r="C198" s="1620"/>
      <c r="D198" s="1620"/>
      <c r="E198" s="1620"/>
      <c r="F198" s="4229"/>
      <c r="G198" s="71"/>
      <c r="H198" s="72"/>
    </row>
    <row r="199" spans="1:8">
      <c r="A199" s="4224"/>
      <c r="B199" s="1620"/>
      <c r="C199" s="1620"/>
      <c r="D199" s="1620"/>
      <c r="E199" s="1620"/>
      <c r="F199" s="4229"/>
      <c r="G199" s="71"/>
      <c r="H199" s="72"/>
    </row>
    <row r="200" spans="1:8" ht="16" thickBot="1">
      <c r="A200" s="3261"/>
      <c r="B200" s="4396"/>
      <c r="C200" s="4396"/>
      <c r="D200" s="4396"/>
      <c r="E200" s="4396"/>
      <c r="F200" s="4231"/>
      <c r="G200" s="71"/>
      <c r="H200" s="72"/>
    </row>
    <row r="201" spans="1:8">
      <c r="A201" s="74"/>
      <c r="B201" s="71"/>
      <c r="C201" s="71"/>
      <c r="D201" s="71"/>
      <c r="E201" s="71"/>
      <c r="F201" s="71"/>
      <c r="G201" s="71"/>
      <c r="H201" s="72"/>
    </row>
    <row r="202" spans="1:8">
      <c r="A202" s="74"/>
      <c r="B202" s="71"/>
      <c r="C202" s="71"/>
      <c r="D202" s="71"/>
      <c r="E202" s="71"/>
      <c r="F202" s="71"/>
      <c r="G202" s="71"/>
      <c r="H202" s="72"/>
    </row>
    <row r="203" spans="1:8">
      <c r="A203" s="74"/>
      <c r="B203" s="71"/>
      <c r="C203" s="71"/>
      <c r="D203" s="71"/>
      <c r="E203" s="71"/>
      <c r="F203" s="71"/>
      <c r="G203" s="71"/>
      <c r="H203" s="72"/>
    </row>
    <row r="204" spans="1:8">
      <c r="A204" s="74"/>
      <c r="B204" s="71"/>
      <c r="C204" s="71"/>
      <c r="D204" s="71"/>
      <c r="E204" s="71"/>
      <c r="F204" s="71"/>
      <c r="G204" s="71"/>
      <c r="H204" s="72"/>
    </row>
    <row r="205" spans="1:8">
      <c r="A205" s="74"/>
      <c r="B205" s="71"/>
      <c r="C205" s="71"/>
      <c r="D205" s="71"/>
      <c r="E205" s="71"/>
      <c r="F205" s="71"/>
      <c r="G205" s="71"/>
      <c r="H205" s="72"/>
    </row>
    <row r="206" spans="1:8">
      <c r="A206" s="74"/>
      <c r="B206" s="71"/>
      <c r="C206" s="71"/>
      <c r="D206" s="71"/>
      <c r="E206" s="71"/>
      <c r="F206" s="71"/>
      <c r="G206" s="71"/>
      <c r="H206" s="72"/>
    </row>
    <row r="207" spans="1:8">
      <c r="A207" s="74"/>
      <c r="B207" s="71"/>
      <c r="C207" s="71"/>
      <c r="D207" s="71"/>
      <c r="E207" s="71"/>
      <c r="F207" s="71"/>
      <c r="G207" s="71"/>
      <c r="H207" s="72"/>
    </row>
    <row r="208" spans="1:8">
      <c r="A208" s="74"/>
      <c r="B208" s="71"/>
      <c r="C208" s="71"/>
      <c r="D208" s="71"/>
      <c r="E208" s="71"/>
      <c r="F208" s="71"/>
      <c r="G208" s="71"/>
      <c r="H208" s="72"/>
    </row>
    <row r="209" spans="1:8">
      <c r="A209" s="74"/>
      <c r="B209" s="71"/>
      <c r="C209" s="71"/>
      <c r="D209" s="71"/>
      <c r="E209" s="71"/>
      <c r="F209" s="71"/>
      <c r="G209" s="71"/>
      <c r="H209" s="72"/>
    </row>
    <row r="210" spans="1:8">
      <c r="A210" s="74"/>
      <c r="B210" s="71"/>
      <c r="C210" s="71"/>
      <c r="D210" s="71"/>
      <c r="E210" s="71"/>
      <c r="F210" s="71"/>
      <c r="G210" s="71"/>
      <c r="H210" s="72"/>
    </row>
    <row r="211" spans="1:8">
      <c r="A211" s="74"/>
      <c r="B211" s="71"/>
      <c r="C211" s="71"/>
      <c r="D211" s="71"/>
      <c r="E211" s="71"/>
      <c r="F211" s="71"/>
      <c r="G211" s="71"/>
      <c r="H211" s="72"/>
    </row>
    <row r="212" spans="1:8">
      <c r="A212" s="74"/>
      <c r="B212" s="71"/>
      <c r="C212" s="71"/>
      <c r="D212" s="71"/>
      <c r="E212" s="71"/>
      <c r="F212" s="71"/>
      <c r="G212" s="71"/>
      <c r="H212" s="72"/>
    </row>
    <row r="213" spans="1:8">
      <c r="A213" s="74"/>
      <c r="B213" s="71"/>
      <c r="C213" s="71"/>
      <c r="D213" s="71"/>
      <c r="E213" s="71"/>
      <c r="F213" s="71"/>
      <c r="G213" s="71"/>
      <c r="H213" s="72"/>
    </row>
    <row r="214" spans="1:8">
      <c r="A214" s="74"/>
      <c r="B214" s="71"/>
      <c r="C214" s="71"/>
      <c r="D214" s="71"/>
      <c r="E214" s="71"/>
      <c r="F214" s="71"/>
      <c r="G214" s="71"/>
      <c r="H214" s="72"/>
    </row>
    <row r="215" spans="1:8">
      <c r="A215" s="74"/>
      <c r="B215" s="71"/>
      <c r="C215" s="71"/>
      <c r="D215" s="71"/>
      <c r="E215" s="71"/>
      <c r="F215" s="71"/>
      <c r="G215" s="71"/>
      <c r="H215" s="72"/>
    </row>
    <row r="216" spans="1:8">
      <c r="A216" s="74"/>
      <c r="B216" s="71"/>
      <c r="C216" s="71"/>
      <c r="D216" s="71"/>
      <c r="E216" s="71"/>
      <c r="F216" s="71"/>
      <c r="G216" s="71"/>
      <c r="H216" s="72"/>
    </row>
    <row r="217" spans="1:8">
      <c r="A217" s="74"/>
      <c r="B217" s="71"/>
      <c r="C217" s="71"/>
      <c r="D217" s="71"/>
      <c r="E217" s="71"/>
      <c r="F217" s="71"/>
      <c r="G217" s="71"/>
      <c r="H217" s="72"/>
    </row>
    <row r="218" spans="1:8">
      <c r="A218" s="74"/>
      <c r="B218" s="71"/>
      <c r="C218" s="71"/>
      <c r="D218" s="71"/>
      <c r="E218" s="71"/>
      <c r="F218" s="71"/>
      <c r="G218" s="71"/>
      <c r="H218" s="72"/>
    </row>
    <row r="219" spans="1:8">
      <c r="A219" s="74"/>
      <c r="B219" s="71"/>
      <c r="C219" s="71"/>
      <c r="D219" s="71"/>
      <c r="E219" s="71"/>
      <c r="F219" s="71"/>
      <c r="G219" s="71"/>
      <c r="H219" s="72"/>
    </row>
    <row r="220" spans="1:8">
      <c r="A220" s="74"/>
      <c r="B220" s="21"/>
      <c r="C220" s="71"/>
      <c r="D220" s="71"/>
      <c r="E220" s="71"/>
      <c r="F220" s="71"/>
      <c r="G220" s="71"/>
      <c r="H220" s="72"/>
    </row>
    <row r="221" spans="1:8" ht="16" thickBot="1">
      <c r="A221" s="98"/>
      <c r="B221" s="99"/>
      <c r="C221" s="447"/>
      <c r="D221" s="447"/>
      <c r="E221" s="447"/>
      <c r="F221" s="447"/>
      <c r="G221" s="447"/>
      <c r="H221" s="448"/>
    </row>
    <row r="222" spans="1:8">
      <c r="A222" s="133" t="str">
        <f>A52</f>
        <v>FERC FORM NO.1 (ED. 12-96) NYPSC Modified-96</v>
      </c>
      <c r="B222" s="21"/>
      <c r="C222" s="71"/>
      <c r="D222" s="71"/>
      <c r="E222" s="71"/>
      <c r="F222" s="71"/>
      <c r="G222" s="71"/>
      <c r="H222" s="71"/>
    </row>
    <row r="223" spans="1:8">
      <c r="A223" s="71" t="s">
        <v>1789</v>
      </c>
      <c r="B223" s="71"/>
      <c r="C223" s="71"/>
      <c r="D223" s="71"/>
      <c r="E223" s="71"/>
      <c r="F223" s="71"/>
      <c r="G223" s="71"/>
      <c r="H223" s="71"/>
    </row>
  </sheetData>
  <mergeCells count="16">
    <mergeCell ref="B129:H160"/>
    <mergeCell ref="B110:H111"/>
    <mergeCell ref="B5:C10"/>
    <mergeCell ref="E5:H7"/>
    <mergeCell ref="E8:H12"/>
    <mergeCell ref="B12:C14"/>
    <mergeCell ref="E14:H15"/>
    <mergeCell ref="B85:H93"/>
    <mergeCell ref="B16:C19"/>
    <mergeCell ref="E18:H19"/>
    <mergeCell ref="B22:C25"/>
    <mergeCell ref="E22:H24"/>
    <mergeCell ref="E26:H30"/>
    <mergeCell ref="B27:C30"/>
    <mergeCell ref="B32:C38"/>
    <mergeCell ref="E34:H38"/>
  </mergeCells>
  <printOptions horizontalCentered="1" verticalCentered="1"/>
  <pageMargins left="0.25" right="0.25" top="0.75" bottom="0.75" header="0.3" footer="0.3"/>
  <pageSetup scale="66" fitToHeight="0" orientation="portrait" r:id="rId1"/>
  <headerFooter alignWithMargins="0"/>
  <rowBreaks count="4" manualBreakCount="4">
    <brk id="53" max="16383" man="1"/>
    <brk id="103" max="7" man="1"/>
    <brk id="119" max="16383" man="1"/>
    <brk id="17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tabColor rgb="FF92D050"/>
  </sheetPr>
  <dimension ref="A1:CP253"/>
  <sheetViews>
    <sheetView view="pageBreakPreview" zoomScale="80" zoomScaleNormal="70" zoomScaleSheetLayoutView="80" workbookViewId="0">
      <selection activeCell="J1" sqref="J1:CP1048576"/>
    </sheetView>
  </sheetViews>
  <sheetFormatPr defaultColWidth="9.84375" defaultRowHeight="15.5"/>
  <cols>
    <col min="1" max="1" width="4.84375" style="1388" customWidth="1"/>
    <col min="2" max="2" width="54.84375" style="1388" customWidth="1"/>
    <col min="3" max="3" width="4.53515625" style="1388" customWidth="1"/>
    <col min="4" max="4" width="2.84375" style="1388" customWidth="1"/>
    <col min="5" max="5" width="1.84375" style="1388" customWidth="1"/>
    <col min="6" max="6" width="13.84375" style="1388" customWidth="1"/>
    <col min="7" max="7" width="20.23046875" style="1388" customWidth="1"/>
    <col min="8" max="8" width="21.07421875" style="2409" customWidth="1"/>
    <col min="9" max="9" width="16.53515625" style="2442" bestFit="1" customWidth="1"/>
    <col min="10" max="10" width="16.4609375" customWidth="1"/>
    <col min="11" max="11" width="17.07421875" bestFit="1" customWidth="1"/>
    <col min="12" max="12" width="9.07421875" customWidth="1"/>
    <col min="13" max="13" width="25.07421875" bestFit="1" customWidth="1"/>
    <col min="14" max="14" width="19.07421875" customWidth="1"/>
    <col min="16" max="16" width="16.07421875" customWidth="1"/>
    <col min="17" max="17" width="17.84375" customWidth="1"/>
    <col min="18" max="18" width="9.84375" customWidth="1"/>
    <col min="95" max="16384" width="9.84375" style="1388"/>
  </cols>
  <sheetData>
    <row r="1" spans="1:9">
      <c r="A1" s="3449"/>
      <c r="B1" s="3453" t="s">
        <v>1757</v>
      </c>
      <c r="C1" s="3454" t="s">
        <v>1307</v>
      </c>
      <c r="D1" s="3455"/>
      <c r="E1" s="3455"/>
      <c r="F1" s="3456"/>
      <c r="G1" s="3457" t="s">
        <v>1680</v>
      </c>
      <c r="H1" s="3458" t="s">
        <v>1681</v>
      </c>
      <c r="I1" s="3027"/>
    </row>
    <row r="2" spans="1:9">
      <c r="A2" s="1390"/>
      <c r="B2" s="3370" t="str">
        <f>'Data Sheet'!$C$25</f>
        <v xml:space="preserve">Niagara Mohawk Power Corporation </v>
      </c>
      <c r="C2" s="1392" t="s">
        <v>1308</v>
      </c>
      <c r="D2" s="1418" t="s">
        <v>5953</v>
      </c>
      <c r="E2" s="1418"/>
      <c r="F2" s="1621" t="s">
        <v>1310</v>
      </c>
      <c r="G2" s="1394" t="s">
        <v>1682</v>
      </c>
      <c r="H2" s="3459"/>
      <c r="I2" s="3028"/>
    </row>
    <row r="3" spans="1:9" ht="15" customHeight="1">
      <c r="A3" s="1395"/>
      <c r="B3" s="3460"/>
      <c r="C3" s="1397" t="s">
        <v>1311</v>
      </c>
      <c r="D3" s="1396" t="s">
        <v>1309</v>
      </c>
      <c r="E3" s="1396"/>
      <c r="F3" s="2537" t="s">
        <v>1312</v>
      </c>
      <c r="G3" s="1399" t="str">
        <f>'Data Sheet'!$C$40</f>
        <v>April 30, 2024</v>
      </c>
      <c r="H3" s="3461" t="str">
        <f>'Data Sheet'!$C$38</f>
        <v>December 31, 2023</v>
      </c>
      <c r="I3" s="3027"/>
    </row>
    <row r="4" spans="1:9" ht="15" customHeight="1">
      <c r="A4" s="1401" t="s">
        <v>1790</v>
      </c>
      <c r="B4" s="3462"/>
      <c r="C4" s="1402"/>
      <c r="D4" s="1402"/>
      <c r="E4" s="1402"/>
      <c r="F4" s="1402"/>
      <c r="G4" s="1402"/>
      <c r="H4" s="3463"/>
      <c r="I4" s="3029"/>
    </row>
    <row r="5" spans="1:9">
      <c r="A5" s="3450"/>
      <c r="B5" s="3464"/>
      <c r="C5" s="1420"/>
      <c r="D5" s="1420"/>
      <c r="E5" s="1420"/>
      <c r="F5" s="1404" t="s">
        <v>1693</v>
      </c>
      <c r="G5" s="1404" t="s">
        <v>1791</v>
      </c>
      <c r="H5" s="3465" t="s">
        <v>1791</v>
      </c>
      <c r="I5" s="3029"/>
    </row>
    <row r="6" spans="1:9">
      <c r="A6" s="3450" t="s">
        <v>1686</v>
      </c>
      <c r="B6" s="3464" t="s">
        <v>255</v>
      </c>
      <c r="C6" s="1420"/>
      <c r="D6" s="1420"/>
      <c r="E6" s="1420"/>
      <c r="F6" s="1404" t="s">
        <v>2933</v>
      </c>
      <c r="G6" s="1404" t="s">
        <v>1792</v>
      </c>
      <c r="H6" s="3465" t="s">
        <v>2434</v>
      </c>
      <c r="I6" s="3029"/>
    </row>
    <row r="7" spans="1:9">
      <c r="A7" s="3451" t="s">
        <v>1689</v>
      </c>
      <c r="B7" s="3462" t="s">
        <v>2935</v>
      </c>
      <c r="C7" s="1402"/>
      <c r="D7" s="1402"/>
      <c r="E7" s="1402"/>
      <c r="F7" s="1405" t="s">
        <v>2936</v>
      </c>
      <c r="G7" s="1405" t="s">
        <v>2937</v>
      </c>
      <c r="H7" s="3466" t="s">
        <v>2938</v>
      </c>
      <c r="I7" s="3029"/>
    </row>
    <row r="8" spans="1:9">
      <c r="A8" s="1395" t="s">
        <v>2435</v>
      </c>
      <c r="B8" s="3467" t="s">
        <v>2436</v>
      </c>
      <c r="C8" s="1402"/>
      <c r="D8" s="1402"/>
      <c r="E8" s="1402"/>
      <c r="F8" s="3126"/>
      <c r="G8" s="1407"/>
      <c r="H8" s="3468"/>
      <c r="I8" s="3026"/>
    </row>
    <row r="9" spans="1:9">
      <c r="A9" s="1395" t="s">
        <v>2437</v>
      </c>
      <c r="B9" s="3469" t="s">
        <v>2438</v>
      </c>
      <c r="C9" s="1402"/>
      <c r="D9" s="1402"/>
      <c r="E9" s="1402"/>
      <c r="F9" s="1409" t="s">
        <v>1251</v>
      </c>
      <c r="G9" s="3448">
        <v>15762000794</v>
      </c>
      <c r="H9" s="3986">
        <v>16705188524</v>
      </c>
      <c r="I9" s="2990"/>
    </row>
    <row r="10" spans="1:9">
      <c r="A10" s="1395" t="s">
        <v>2439</v>
      </c>
      <c r="B10" s="3469" t="s">
        <v>2440</v>
      </c>
      <c r="C10" s="1402"/>
      <c r="D10" s="1402"/>
      <c r="E10" s="1402"/>
      <c r="F10" s="1409" t="s">
        <v>1251</v>
      </c>
      <c r="G10" s="3448">
        <v>898711595</v>
      </c>
      <c r="H10" s="3986">
        <v>1233139618</v>
      </c>
      <c r="I10" s="2990"/>
    </row>
    <row r="11" spans="1:9">
      <c r="A11" s="1395" t="s">
        <v>2441</v>
      </c>
      <c r="B11" s="3469" t="s">
        <v>1802</v>
      </c>
      <c r="C11" s="1402"/>
      <c r="D11" s="1402"/>
      <c r="E11" s="1402"/>
      <c r="F11" s="1409"/>
      <c r="G11" s="3448">
        <f>SUM(G9:G10)</f>
        <v>16660712389</v>
      </c>
      <c r="H11" s="3986">
        <f>SUM(H9:H10)</f>
        <v>17938328142</v>
      </c>
      <c r="I11" s="2990"/>
    </row>
    <row r="12" spans="1:9">
      <c r="A12" s="1395" t="s">
        <v>1803</v>
      </c>
      <c r="B12" s="3469" t="s">
        <v>1804</v>
      </c>
      <c r="C12" s="1402"/>
      <c r="D12" s="1402"/>
      <c r="E12" s="1402"/>
      <c r="F12" s="1409" t="s">
        <v>1251</v>
      </c>
      <c r="G12" s="4087">
        <v>4776075426</v>
      </c>
      <c r="H12" s="4088">
        <v>4941815371</v>
      </c>
      <c r="I12" s="3023"/>
    </row>
    <row r="13" spans="1:9">
      <c r="A13" s="1395" t="s">
        <v>1805</v>
      </c>
      <c r="B13" s="3469" t="s">
        <v>1806</v>
      </c>
      <c r="C13" s="1402"/>
      <c r="D13" s="1402"/>
      <c r="E13" s="1402"/>
      <c r="F13" s="1409" t="s">
        <v>1807</v>
      </c>
      <c r="G13" s="4089">
        <f>G11-G12</f>
        <v>11884636963</v>
      </c>
      <c r="H13" s="4090">
        <f>H11-H12</f>
        <v>12996512771</v>
      </c>
      <c r="I13" s="3023"/>
    </row>
    <row r="14" spans="1:9">
      <c r="A14" s="1395" t="s">
        <v>1808</v>
      </c>
      <c r="B14" s="3469" t="s">
        <v>1809</v>
      </c>
      <c r="C14" s="1402"/>
      <c r="D14" s="1402"/>
      <c r="E14" s="1402"/>
      <c r="F14" s="1409" t="s">
        <v>1254</v>
      </c>
      <c r="G14" s="4091"/>
      <c r="H14" s="4092"/>
      <c r="I14" s="3023"/>
    </row>
    <row r="15" spans="1:9">
      <c r="A15" s="1395" t="s">
        <v>1810</v>
      </c>
      <c r="B15" s="3469" t="s">
        <v>1811</v>
      </c>
      <c r="C15" s="1402"/>
      <c r="D15" s="1402"/>
      <c r="E15" s="1402"/>
      <c r="F15" s="1409" t="s">
        <v>1254</v>
      </c>
      <c r="G15" s="4087"/>
      <c r="H15" s="4088"/>
      <c r="I15" s="3024"/>
    </row>
    <row r="16" spans="1:9">
      <c r="A16" s="1395" t="s">
        <v>1812</v>
      </c>
      <c r="B16" s="3469" t="s">
        <v>1813</v>
      </c>
      <c r="C16" s="1402"/>
      <c r="D16" s="1402"/>
      <c r="E16" s="1402"/>
      <c r="F16" s="1409" t="s">
        <v>1807</v>
      </c>
      <c r="G16" s="4087"/>
      <c r="H16" s="4088"/>
      <c r="I16" s="3024"/>
    </row>
    <row r="17" spans="1:9">
      <c r="A17" s="1395" t="s">
        <v>1814</v>
      </c>
      <c r="B17" s="3469" t="s">
        <v>1815</v>
      </c>
      <c r="C17" s="1402"/>
      <c r="D17" s="1402"/>
      <c r="E17" s="1402"/>
      <c r="F17" s="1409" t="s">
        <v>1807</v>
      </c>
      <c r="G17" s="4087">
        <f>G13+G16</f>
        <v>11884636963</v>
      </c>
      <c r="H17" s="4088">
        <f>H13+H16</f>
        <v>12996512771</v>
      </c>
      <c r="I17" s="3024"/>
    </row>
    <row r="18" spans="1:9">
      <c r="A18" s="1395" t="s">
        <v>1816</v>
      </c>
      <c r="B18" s="3469" t="s">
        <v>1817</v>
      </c>
      <c r="C18" s="1402"/>
      <c r="D18" s="1402"/>
      <c r="E18" s="1402"/>
      <c r="F18" s="2076" t="s">
        <v>965</v>
      </c>
      <c r="G18" s="4087"/>
      <c r="H18" s="4088"/>
      <c r="I18" s="3024"/>
    </row>
    <row r="19" spans="1:9">
      <c r="A19" s="1395" t="s">
        <v>1818</v>
      </c>
      <c r="B19" s="3469" t="s">
        <v>1819</v>
      </c>
      <c r="C19" s="1402"/>
      <c r="D19" s="1402"/>
      <c r="E19" s="1402"/>
      <c r="F19" s="1409" t="s">
        <v>1807</v>
      </c>
      <c r="G19" s="4087"/>
      <c r="H19" s="4088"/>
      <c r="I19" s="3024"/>
    </row>
    <row r="20" spans="1:9">
      <c r="A20" s="1395" t="s">
        <v>1820</v>
      </c>
      <c r="B20" s="3467" t="s">
        <v>1821</v>
      </c>
      <c r="C20" s="1402"/>
      <c r="D20" s="1402"/>
      <c r="E20" s="1402"/>
      <c r="F20" s="1409"/>
      <c r="G20" s="4093"/>
      <c r="H20" s="4094"/>
      <c r="I20" s="3026"/>
    </row>
    <row r="21" spans="1:9">
      <c r="A21" s="1395" t="s">
        <v>1822</v>
      </c>
      <c r="B21" s="3469" t="s">
        <v>1823</v>
      </c>
      <c r="C21" s="1402"/>
      <c r="D21" s="1402"/>
      <c r="E21" s="1402"/>
      <c r="F21" s="1409">
        <v>221</v>
      </c>
      <c r="G21" s="4087">
        <v>11580601</v>
      </c>
      <c r="H21" s="4088">
        <v>11561883</v>
      </c>
      <c r="I21" s="3024"/>
    </row>
    <row r="22" spans="1:9">
      <c r="A22" s="1395" t="s">
        <v>1824</v>
      </c>
      <c r="B22" s="3469" t="s">
        <v>1825</v>
      </c>
      <c r="C22" s="1402"/>
      <c r="D22" s="1402"/>
      <c r="E22" s="1402"/>
      <c r="F22" s="1409" t="s">
        <v>1807</v>
      </c>
      <c r="G22" s="4087">
        <v>43826</v>
      </c>
      <c r="H22" s="4088">
        <v>25109</v>
      </c>
      <c r="I22" s="3024"/>
    </row>
    <row r="23" spans="1:9">
      <c r="A23" s="1395" t="s">
        <v>1826</v>
      </c>
      <c r="B23" s="3469" t="s">
        <v>1827</v>
      </c>
      <c r="C23" s="1402"/>
      <c r="D23" s="1402"/>
      <c r="E23" s="1402"/>
      <c r="F23" s="1409" t="s">
        <v>1807</v>
      </c>
      <c r="G23" s="4087"/>
      <c r="H23" s="4088"/>
      <c r="I23" s="3024"/>
    </row>
    <row r="24" spans="1:9">
      <c r="A24" s="1395" t="s">
        <v>1828</v>
      </c>
      <c r="B24" s="3469" t="s">
        <v>1829</v>
      </c>
      <c r="C24" s="1402"/>
      <c r="D24" s="1402"/>
      <c r="E24" s="1402"/>
      <c r="F24" s="1409" t="s">
        <v>1266</v>
      </c>
      <c r="G24" s="4087">
        <v>740460</v>
      </c>
      <c r="H24" s="4088">
        <v>783036</v>
      </c>
      <c r="I24" s="3024"/>
    </row>
    <row r="25" spans="1:9">
      <c r="A25" s="1395" t="s">
        <v>1830</v>
      </c>
      <c r="B25" s="3469" t="s">
        <v>1831</v>
      </c>
      <c r="C25" s="1402"/>
      <c r="D25" s="1402"/>
      <c r="E25" s="1402"/>
      <c r="F25" s="1409" t="s">
        <v>1807</v>
      </c>
      <c r="G25" s="4093"/>
      <c r="H25" s="4094"/>
      <c r="I25" s="3026"/>
    </row>
    <row r="26" spans="1:9">
      <c r="A26" s="1395" t="s">
        <v>1832</v>
      </c>
      <c r="B26" s="3469" t="s">
        <v>1833</v>
      </c>
      <c r="C26" s="1402"/>
      <c r="D26" s="1402"/>
      <c r="E26" s="1402"/>
      <c r="F26" s="1409" t="s">
        <v>1807</v>
      </c>
      <c r="G26" s="4095"/>
      <c r="H26" s="4096"/>
      <c r="I26" s="3024"/>
    </row>
    <row r="27" spans="1:9">
      <c r="A27" s="1395" t="s">
        <v>1834</v>
      </c>
      <c r="B27" s="3469" t="s">
        <v>1835</v>
      </c>
      <c r="C27" s="1402"/>
      <c r="D27" s="1402"/>
      <c r="E27" s="1402"/>
      <c r="F27" s="1409"/>
      <c r="G27" s="4087">
        <v>7826235</v>
      </c>
      <c r="H27" s="4088">
        <v>9085657</v>
      </c>
      <c r="I27" s="3024"/>
    </row>
    <row r="28" spans="1:9">
      <c r="A28" s="1395" t="s">
        <v>1836</v>
      </c>
      <c r="B28" s="3469" t="s">
        <v>1837</v>
      </c>
      <c r="C28" s="1402"/>
      <c r="D28" s="1402"/>
      <c r="E28" s="1402"/>
      <c r="F28" s="1409" t="s">
        <v>1807</v>
      </c>
      <c r="G28" s="4087">
        <v>793152571</v>
      </c>
      <c r="H28" s="4088">
        <v>674649754</v>
      </c>
      <c r="I28" s="3024"/>
    </row>
    <row r="29" spans="1:9">
      <c r="A29" s="1444" t="s">
        <v>1838</v>
      </c>
      <c r="B29" s="3473" t="s">
        <v>3729</v>
      </c>
      <c r="C29" s="1416"/>
      <c r="D29" s="1416"/>
      <c r="E29" s="1416"/>
      <c r="F29" s="2106"/>
      <c r="G29" s="4087">
        <v>57757166</v>
      </c>
      <c r="H29" s="4088">
        <v>8575494</v>
      </c>
      <c r="I29" s="3024"/>
    </row>
    <row r="30" spans="1:9">
      <c r="A30" s="1444" t="s">
        <v>1839</v>
      </c>
      <c r="B30" s="3473" t="s">
        <v>3730</v>
      </c>
      <c r="C30" s="1416"/>
      <c r="D30" s="1416"/>
      <c r="E30" s="1416"/>
      <c r="F30" s="2106"/>
      <c r="G30" s="4087"/>
      <c r="H30" s="4088"/>
      <c r="I30" s="3024"/>
    </row>
    <row r="31" spans="1:9">
      <c r="A31" s="1444" t="s">
        <v>1841</v>
      </c>
      <c r="B31" s="3473" t="s">
        <v>3728</v>
      </c>
      <c r="C31" s="1416"/>
      <c r="D31" s="1416"/>
      <c r="E31" s="1416"/>
      <c r="F31" s="1409"/>
      <c r="G31" s="4095">
        <f>G21-G22+G23+G24+SUM(G26:G30)</f>
        <v>871013207</v>
      </c>
      <c r="H31" s="4096">
        <f>H21-H22+H23+H24+SUM(H26:H30)</f>
        <v>704630715</v>
      </c>
      <c r="I31" s="3024"/>
    </row>
    <row r="32" spans="1:9">
      <c r="A32" s="1444" t="s">
        <v>1843</v>
      </c>
      <c r="B32" s="3474" t="s">
        <v>1840</v>
      </c>
      <c r="C32" s="1416"/>
      <c r="D32" s="1416"/>
      <c r="E32" s="1416"/>
      <c r="F32" s="1409"/>
      <c r="G32" s="4093"/>
      <c r="H32" s="4094"/>
      <c r="I32" s="3026"/>
    </row>
    <row r="33" spans="1:9">
      <c r="A33" s="1444" t="s">
        <v>1845</v>
      </c>
      <c r="B33" s="3473" t="s">
        <v>1842</v>
      </c>
      <c r="C33" s="1416"/>
      <c r="D33" s="1416"/>
      <c r="E33" s="1416"/>
      <c r="F33" s="1409" t="s">
        <v>1807</v>
      </c>
      <c r="G33" s="4087">
        <v>10858305</v>
      </c>
      <c r="H33" s="4088">
        <v>17143043</v>
      </c>
      <c r="I33" s="3024"/>
    </row>
    <row r="34" spans="1:9">
      <c r="A34" s="1444" t="s">
        <v>1847</v>
      </c>
      <c r="B34" s="3473" t="s">
        <v>1844</v>
      </c>
      <c r="C34" s="1416"/>
      <c r="D34" s="1416"/>
      <c r="E34" s="1416"/>
      <c r="F34" s="1409" t="s">
        <v>1807</v>
      </c>
      <c r="G34" s="4087">
        <v>751000</v>
      </c>
      <c r="H34" s="4088">
        <v>16298022</v>
      </c>
      <c r="I34" s="3024"/>
    </row>
    <row r="35" spans="1:9">
      <c r="A35" s="1444" t="s">
        <v>1849</v>
      </c>
      <c r="B35" s="3473" t="s">
        <v>1846</v>
      </c>
      <c r="C35" s="1416"/>
      <c r="D35" s="1416"/>
      <c r="E35" s="1416"/>
      <c r="F35" s="1409" t="s">
        <v>1807</v>
      </c>
      <c r="G35" s="4087"/>
      <c r="H35" s="4088"/>
      <c r="I35" s="3024"/>
    </row>
    <row r="36" spans="1:9">
      <c r="A36" s="1444" t="s">
        <v>1851</v>
      </c>
      <c r="B36" s="3473" t="s">
        <v>1848</v>
      </c>
      <c r="C36" s="1416"/>
      <c r="D36" s="1416"/>
      <c r="E36" s="1416"/>
      <c r="F36" s="1409" t="s">
        <v>1807</v>
      </c>
      <c r="G36" s="4087"/>
      <c r="H36" s="4088"/>
      <c r="I36" s="3024"/>
    </row>
    <row r="37" spans="1:9">
      <c r="A37" s="1444" t="s">
        <v>1853</v>
      </c>
      <c r="B37" s="3473" t="s">
        <v>1850</v>
      </c>
      <c r="C37" s="1416"/>
      <c r="D37" s="1416"/>
      <c r="E37" s="1416"/>
      <c r="F37" s="1409"/>
      <c r="G37" s="4087"/>
      <c r="H37" s="4088"/>
      <c r="I37" s="3024"/>
    </row>
    <row r="38" spans="1:9">
      <c r="A38" s="1444" t="s">
        <v>181</v>
      </c>
      <c r="B38" s="3473" t="s">
        <v>1852</v>
      </c>
      <c r="C38" s="1416"/>
      <c r="D38" s="1416"/>
      <c r="E38" s="1416"/>
      <c r="F38" s="1409" t="s">
        <v>1807</v>
      </c>
      <c r="G38" s="4087">
        <v>651665875</v>
      </c>
      <c r="H38" s="4088">
        <v>620045588</v>
      </c>
      <c r="I38" s="3024"/>
    </row>
    <row r="39" spans="1:9">
      <c r="A39" s="1444" t="s">
        <v>183</v>
      </c>
      <c r="B39" s="3473" t="s">
        <v>180</v>
      </c>
      <c r="C39" s="1416"/>
      <c r="D39" s="1416"/>
      <c r="E39" s="1416"/>
      <c r="F39" s="1409" t="s">
        <v>1807</v>
      </c>
      <c r="G39" s="4087">
        <v>59225316</v>
      </c>
      <c r="H39" s="4088">
        <v>50417303</v>
      </c>
      <c r="I39" s="3024"/>
    </row>
    <row r="40" spans="1:9">
      <c r="A40" s="1444" t="s">
        <v>185</v>
      </c>
      <c r="B40" s="3473" t="s">
        <v>182</v>
      </c>
      <c r="C40" s="1416"/>
      <c r="D40" s="1416"/>
      <c r="E40" s="1416"/>
      <c r="F40" s="1409" t="s">
        <v>1807</v>
      </c>
      <c r="G40" s="4087">
        <v>233378989</v>
      </c>
      <c r="H40" s="4088">
        <v>227451099</v>
      </c>
      <c r="I40" s="3024"/>
    </row>
    <row r="41" spans="1:9">
      <c r="A41" s="1444" t="s">
        <v>187</v>
      </c>
      <c r="B41" s="3473" t="s">
        <v>184</v>
      </c>
      <c r="C41" s="1416"/>
      <c r="D41" s="1416"/>
      <c r="E41" s="1416"/>
      <c r="F41" s="1409" t="s">
        <v>1807</v>
      </c>
      <c r="G41" s="4087">
        <v>180488809</v>
      </c>
      <c r="H41" s="4088">
        <v>0</v>
      </c>
      <c r="I41" s="3024"/>
    </row>
    <row r="42" spans="1:9">
      <c r="A42" s="1444" t="s">
        <v>189</v>
      </c>
      <c r="B42" s="3473" t="s">
        <v>186</v>
      </c>
      <c r="C42" s="1416"/>
      <c r="D42" s="1416"/>
      <c r="E42" s="1416"/>
      <c r="F42" s="1409" t="s">
        <v>1807</v>
      </c>
      <c r="G42" s="4087">
        <v>19344932</v>
      </c>
      <c r="H42" s="4088">
        <v>17254905</v>
      </c>
      <c r="I42" s="3024"/>
    </row>
    <row r="43" spans="1:9">
      <c r="A43" s="1444" t="s">
        <v>191</v>
      </c>
      <c r="B43" s="3473" t="s">
        <v>188</v>
      </c>
      <c r="C43" s="1416"/>
      <c r="D43" s="1416"/>
      <c r="E43" s="1416"/>
      <c r="F43" s="1409">
        <v>227</v>
      </c>
      <c r="G43" s="4087"/>
      <c r="H43" s="4088"/>
      <c r="I43" s="3024"/>
    </row>
    <row r="44" spans="1:9">
      <c r="A44" s="1444" t="s">
        <v>928</v>
      </c>
      <c r="B44" s="3473" t="s">
        <v>190</v>
      </c>
      <c r="C44" s="1416"/>
      <c r="D44" s="1416"/>
      <c r="E44" s="1416"/>
      <c r="F44" s="1409">
        <v>227</v>
      </c>
      <c r="G44" s="4087"/>
      <c r="H44" s="4088"/>
      <c r="I44" s="3024"/>
    </row>
    <row r="45" spans="1:9">
      <c r="A45" s="1444" t="s">
        <v>930</v>
      </c>
      <c r="B45" s="3473" t="s">
        <v>192</v>
      </c>
      <c r="C45" s="1416"/>
      <c r="D45" s="1416"/>
      <c r="E45" s="1416"/>
      <c r="F45" s="1409">
        <v>227</v>
      </c>
      <c r="G45" s="4087"/>
      <c r="H45" s="4088"/>
      <c r="I45" s="3024"/>
    </row>
    <row r="46" spans="1:9">
      <c r="A46" s="1444" t="s">
        <v>932</v>
      </c>
      <c r="B46" s="3473" t="s">
        <v>929</v>
      </c>
      <c r="C46" s="1416"/>
      <c r="D46" s="1416"/>
      <c r="E46" s="1416"/>
      <c r="F46" s="1409">
        <v>227</v>
      </c>
      <c r="G46" s="4087">
        <v>79920296</v>
      </c>
      <c r="H46" s="4088">
        <v>124207016</v>
      </c>
      <c r="I46" s="3024"/>
    </row>
    <row r="47" spans="1:9">
      <c r="A47" s="1444" t="s">
        <v>934</v>
      </c>
      <c r="B47" s="3473" t="s">
        <v>931</v>
      </c>
      <c r="C47" s="1416"/>
      <c r="D47" s="1416"/>
      <c r="E47" s="1416"/>
      <c r="F47" s="1409">
        <v>227</v>
      </c>
      <c r="G47" s="4087"/>
      <c r="H47" s="4088"/>
      <c r="I47" s="3024"/>
    </row>
    <row r="48" spans="1:9">
      <c r="A48" s="1444" t="s">
        <v>937</v>
      </c>
      <c r="B48" s="3473" t="s">
        <v>933</v>
      </c>
      <c r="C48" s="1416"/>
      <c r="D48" s="1416"/>
      <c r="E48" s="1416"/>
      <c r="F48" s="1409">
        <v>227</v>
      </c>
      <c r="G48" s="4087"/>
      <c r="H48" s="4088"/>
      <c r="I48" s="3024"/>
    </row>
    <row r="49" spans="1:9">
      <c r="A49" s="1444" t="s">
        <v>939</v>
      </c>
      <c r="B49" s="3473" t="s">
        <v>935</v>
      </c>
      <c r="C49" s="1416"/>
      <c r="D49" s="1416"/>
      <c r="E49" s="1416"/>
      <c r="F49" s="1409" t="s">
        <v>936</v>
      </c>
      <c r="G49" s="4087"/>
      <c r="H49" s="4088"/>
      <c r="I49" s="3024"/>
    </row>
    <row r="50" spans="1:9">
      <c r="A50" s="1444" t="s">
        <v>941</v>
      </c>
      <c r="B50" s="3473" t="s">
        <v>938</v>
      </c>
      <c r="C50" s="1416"/>
      <c r="D50" s="1416"/>
      <c r="E50" s="1416"/>
      <c r="F50" s="1409" t="s">
        <v>1269</v>
      </c>
      <c r="G50" s="4087">
        <v>0</v>
      </c>
      <c r="H50" s="4088">
        <v>0</v>
      </c>
      <c r="I50" s="3024"/>
    </row>
    <row r="51" spans="1:9">
      <c r="A51" s="1444" t="s">
        <v>943</v>
      </c>
      <c r="B51" s="3473" t="s">
        <v>940</v>
      </c>
      <c r="C51" s="1416"/>
      <c r="D51" s="1416"/>
      <c r="E51" s="1416"/>
      <c r="F51" s="1409" t="s">
        <v>1269</v>
      </c>
      <c r="G51" s="4087"/>
      <c r="H51" s="4088"/>
      <c r="I51" s="3024"/>
    </row>
    <row r="52" spans="1:9">
      <c r="A52" s="1444" t="s">
        <v>945</v>
      </c>
      <c r="B52" s="3473" t="s">
        <v>942</v>
      </c>
      <c r="C52" s="1416"/>
      <c r="D52" s="1416"/>
      <c r="E52" s="1416"/>
      <c r="F52" s="1409" t="s">
        <v>1807</v>
      </c>
      <c r="G52" s="4087">
        <v>-141281</v>
      </c>
      <c r="H52" s="4088">
        <v>-109351</v>
      </c>
      <c r="I52" s="3024"/>
    </row>
    <row r="53" spans="1:9">
      <c r="A53" s="1444" t="s">
        <v>946</v>
      </c>
      <c r="B53" s="3473" t="s">
        <v>944</v>
      </c>
      <c r="C53" s="1416"/>
      <c r="D53" s="1416"/>
      <c r="E53" s="1416"/>
      <c r="F53" s="1409" t="s">
        <v>1807</v>
      </c>
      <c r="G53" s="4087">
        <v>91370772</v>
      </c>
      <c r="H53" s="4088">
        <v>48404401</v>
      </c>
      <c r="I53" s="3024"/>
    </row>
    <row r="54" spans="1:9">
      <c r="A54" s="1444" t="s">
        <v>948</v>
      </c>
      <c r="B54" s="3473" t="s">
        <v>1770</v>
      </c>
      <c r="C54" s="1416"/>
      <c r="D54" s="1416"/>
      <c r="E54" s="1416"/>
      <c r="F54" s="1409" t="s">
        <v>1807</v>
      </c>
      <c r="G54" s="4087"/>
      <c r="H54" s="4088"/>
      <c r="I54" s="3024"/>
    </row>
    <row r="55" spans="1:9" ht="14.25" customHeight="1">
      <c r="A55" s="1444" t="s">
        <v>950</v>
      </c>
      <c r="B55" s="3473" t="s">
        <v>947</v>
      </c>
      <c r="C55" s="1416"/>
      <c r="D55" s="1416"/>
      <c r="E55" s="1416"/>
      <c r="F55" s="1409" t="s">
        <v>1807</v>
      </c>
      <c r="G55" s="4087">
        <v>54827919</v>
      </c>
      <c r="H55" s="4088">
        <v>48242331</v>
      </c>
      <c r="I55" s="3024"/>
    </row>
    <row r="56" spans="1:9">
      <c r="A56" s="1444" t="s">
        <v>952</v>
      </c>
      <c r="B56" s="3473" t="s">
        <v>949</v>
      </c>
      <c r="C56" s="1416"/>
      <c r="D56" s="1416"/>
      <c r="E56" s="1416"/>
      <c r="F56" s="1409" t="s">
        <v>1807</v>
      </c>
      <c r="G56" s="4087"/>
      <c r="H56" s="4088"/>
      <c r="I56" s="3024"/>
    </row>
    <row r="57" spans="1:9">
      <c r="A57" s="1444" t="s">
        <v>954</v>
      </c>
      <c r="B57" s="3473" t="s">
        <v>951</v>
      </c>
      <c r="C57" s="1416"/>
      <c r="D57" s="1416"/>
      <c r="E57" s="1416"/>
      <c r="F57" s="1409" t="s">
        <v>1807</v>
      </c>
      <c r="G57" s="4087"/>
      <c r="H57" s="4088"/>
      <c r="I57" s="3024"/>
    </row>
    <row r="58" spans="1:9">
      <c r="A58" s="1444" t="s">
        <v>956</v>
      </c>
      <c r="B58" s="3473" t="s">
        <v>953</v>
      </c>
      <c r="C58" s="1416"/>
      <c r="D58" s="1416"/>
      <c r="E58" s="1416"/>
      <c r="F58" s="1409" t="s">
        <v>1807</v>
      </c>
      <c r="G58" s="4087">
        <v>20904871</v>
      </c>
      <c r="H58" s="4088">
        <v>15435654</v>
      </c>
      <c r="I58" s="3024"/>
    </row>
    <row r="59" spans="1:9">
      <c r="A59" s="1444" t="s">
        <v>958</v>
      </c>
      <c r="B59" s="3473" t="s">
        <v>955</v>
      </c>
      <c r="C59" s="1416"/>
      <c r="D59" s="1416"/>
      <c r="E59" s="1416"/>
      <c r="F59" s="1409" t="s">
        <v>1807</v>
      </c>
      <c r="G59" s="4087">
        <v>172991744</v>
      </c>
      <c r="H59" s="4088">
        <v>177493515</v>
      </c>
      <c r="I59" s="3024"/>
    </row>
    <row r="60" spans="1:9">
      <c r="A60" s="1444" t="s">
        <v>961</v>
      </c>
      <c r="B60" s="3473" t="s">
        <v>957</v>
      </c>
      <c r="C60" s="1416"/>
      <c r="D60" s="1416"/>
      <c r="E60" s="1416"/>
      <c r="F60" s="1409"/>
      <c r="G60" s="4087">
        <v>1495562</v>
      </c>
      <c r="H60" s="4088">
        <v>951271</v>
      </c>
      <c r="I60" s="3024"/>
    </row>
    <row r="61" spans="1:9">
      <c r="A61" s="1444" t="s">
        <v>963</v>
      </c>
      <c r="B61" s="3473" t="s">
        <v>3731</v>
      </c>
      <c r="C61" s="1416"/>
      <c r="D61" s="1416"/>
      <c r="E61" s="1416"/>
      <c r="F61" s="2106"/>
      <c r="G61" s="4087">
        <v>191338129</v>
      </c>
      <c r="H61" s="4088">
        <v>24749135</v>
      </c>
      <c r="I61" s="3024"/>
    </row>
    <row r="62" spans="1:9">
      <c r="A62" s="1444" t="s">
        <v>966</v>
      </c>
      <c r="B62" s="3473" t="s">
        <v>3732</v>
      </c>
      <c r="C62" s="1416"/>
      <c r="D62" s="1416"/>
      <c r="E62" s="1416"/>
      <c r="F62" s="2106"/>
      <c r="G62" s="4087">
        <v>57757166</v>
      </c>
      <c r="H62" s="4088">
        <v>8575494</v>
      </c>
      <c r="I62" s="3024"/>
    </row>
    <row r="63" spans="1:9">
      <c r="A63" s="1444" t="s">
        <v>968</v>
      </c>
      <c r="B63" s="3473" t="s">
        <v>3733</v>
      </c>
      <c r="C63" s="1416"/>
      <c r="D63" s="1416"/>
      <c r="E63" s="1416"/>
      <c r="F63" s="2106"/>
      <c r="G63" s="4087">
        <v>0</v>
      </c>
      <c r="H63" s="4088">
        <v>0</v>
      </c>
      <c r="I63" s="3024"/>
    </row>
    <row r="64" spans="1:9">
      <c r="A64" s="1444" t="s">
        <v>970</v>
      </c>
      <c r="B64" s="3473" t="s">
        <v>3734</v>
      </c>
      <c r="C64" s="1416"/>
      <c r="D64" s="1416"/>
      <c r="E64" s="1416"/>
      <c r="F64" s="2106"/>
      <c r="G64" s="4087"/>
      <c r="H64" s="4088"/>
      <c r="I64" s="3024"/>
    </row>
    <row r="65" spans="1:9" ht="16" thickBot="1">
      <c r="A65" s="3452" t="s">
        <v>972</v>
      </c>
      <c r="B65" s="3475" t="s">
        <v>3745</v>
      </c>
      <c r="C65" s="3476"/>
      <c r="D65" s="3476"/>
      <c r="E65" s="3476"/>
      <c r="F65" s="3477"/>
      <c r="G65" s="4097">
        <f>SUM(G33:G39)-G40+SUM(G41:G50)-G51+SUM(G52:G61)-G62+G63-G64</f>
        <v>1243906094</v>
      </c>
      <c r="H65" s="4098">
        <f>SUM(H33:H39)-H40+SUM(H41:H50)-H51+SUM(H52:H61)-H62+H63-H64</f>
        <v>924506240</v>
      </c>
      <c r="I65" s="3025"/>
    </row>
    <row r="66" spans="1:9">
      <c r="A66" s="1418"/>
      <c r="B66" s="1419"/>
      <c r="C66" s="1420"/>
      <c r="D66" s="1420"/>
      <c r="E66" s="1420"/>
      <c r="F66" s="1421"/>
      <c r="G66" s="2715"/>
      <c r="H66" s="2715"/>
      <c r="I66" s="3017"/>
    </row>
    <row r="67" spans="1:9">
      <c r="A67" s="1434" t="s">
        <v>4490</v>
      </c>
      <c r="B67" s="1443"/>
      <c r="C67" s="1403"/>
      <c r="D67" s="1403"/>
      <c r="E67" s="1403"/>
      <c r="F67" s="1403"/>
      <c r="G67" s="2716"/>
      <c r="H67" s="2716"/>
      <c r="I67" s="3018"/>
    </row>
    <row r="68" spans="1:9">
      <c r="A68" s="1403" t="s">
        <v>959</v>
      </c>
      <c r="B68" s="1403"/>
      <c r="C68" s="1403"/>
      <c r="D68" s="1423"/>
      <c r="E68" s="1403"/>
      <c r="F68" s="1403"/>
      <c r="G68" s="2716"/>
      <c r="H68" s="2716"/>
      <c r="I68" s="3018"/>
    </row>
    <row r="69" spans="1:9">
      <c r="A69" s="1403"/>
      <c r="B69" s="1403"/>
      <c r="C69" s="1403"/>
      <c r="D69" s="1423"/>
      <c r="E69" s="1403"/>
      <c r="F69" s="1403"/>
      <c r="G69" s="2716"/>
      <c r="H69" s="2716"/>
      <c r="I69" s="3018"/>
    </row>
    <row r="70" spans="1:9" ht="16" thickBot="1">
      <c r="A70" s="1393"/>
      <c r="B70" s="1393"/>
      <c r="C70" s="1393"/>
      <c r="D70" s="1393"/>
      <c r="E70" s="1393"/>
      <c r="F70" s="1393"/>
      <c r="G70" s="2555"/>
      <c r="H70" s="2555"/>
      <c r="I70" s="3019"/>
    </row>
    <row r="71" spans="1:9">
      <c r="A71" s="3478"/>
      <c r="B71" s="3456" t="s">
        <v>1757</v>
      </c>
      <c r="C71" s="3454" t="s">
        <v>1307</v>
      </c>
      <c r="D71" s="3455"/>
      <c r="E71" s="3455"/>
      <c r="F71" s="3456"/>
      <c r="G71" s="3479" t="s">
        <v>1680</v>
      </c>
      <c r="H71" s="3480" t="s">
        <v>1681</v>
      </c>
      <c r="I71" s="3028"/>
    </row>
    <row r="72" spans="1:9">
      <c r="A72" s="4711"/>
      <c r="B72" s="2540" t="str">
        <f>'Data Sheet'!$C$25</f>
        <v xml:space="preserve">Niagara Mohawk Power Corporation </v>
      </c>
      <c r="C72" s="1392" t="s">
        <v>1308</v>
      </c>
      <c r="D72" s="1418" t="s">
        <v>5953</v>
      </c>
      <c r="E72" s="1418"/>
      <c r="F72" s="1425" t="s">
        <v>1310</v>
      </c>
      <c r="G72" s="2809" t="s">
        <v>1682</v>
      </c>
      <c r="H72" s="4712"/>
      <c r="I72" s="3028"/>
    </row>
    <row r="73" spans="1:9">
      <c r="A73" s="4684"/>
      <c r="B73" s="1396"/>
      <c r="C73" s="1397" t="s">
        <v>1311</v>
      </c>
      <c r="D73" s="1396" t="s">
        <v>1309</v>
      </c>
      <c r="E73" s="1396"/>
      <c r="F73" s="1426" t="s">
        <v>1312</v>
      </c>
      <c r="G73" s="2413" t="str">
        <f>'Data Sheet'!$C$40</f>
        <v>April 30, 2024</v>
      </c>
      <c r="H73" s="3481" t="str">
        <f>'Data Sheet'!$C$38</f>
        <v>December 31, 2023</v>
      </c>
      <c r="I73" s="3030"/>
    </row>
    <row r="74" spans="1:9">
      <c r="A74" s="4713" t="s">
        <v>960</v>
      </c>
      <c r="B74" s="1429"/>
      <c r="C74" s="1402"/>
      <c r="D74" s="1402"/>
      <c r="E74" s="1402"/>
      <c r="F74" s="1402"/>
      <c r="G74" s="2810"/>
      <c r="H74" s="3463"/>
      <c r="I74" s="3029"/>
    </row>
    <row r="75" spans="1:9">
      <c r="A75" s="3482"/>
      <c r="B75" s="1420"/>
      <c r="C75" s="1420"/>
      <c r="D75" s="1420"/>
      <c r="E75" s="1420"/>
      <c r="F75" s="1404" t="s">
        <v>1693</v>
      </c>
      <c r="G75" s="2811" t="s">
        <v>1791</v>
      </c>
      <c r="H75" s="3465" t="s">
        <v>1791</v>
      </c>
      <c r="I75" s="3029"/>
    </row>
    <row r="76" spans="1:9">
      <c r="A76" s="3482" t="s">
        <v>1686</v>
      </c>
      <c r="B76" s="1420" t="s">
        <v>255</v>
      </c>
      <c r="C76" s="1420"/>
      <c r="D76" s="1420"/>
      <c r="E76" s="1420"/>
      <c r="F76" s="1404" t="s">
        <v>2933</v>
      </c>
      <c r="G76" s="2811" t="s">
        <v>1792</v>
      </c>
      <c r="H76" s="3465" t="s">
        <v>2434</v>
      </c>
      <c r="I76" s="3029"/>
    </row>
    <row r="77" spans="1:9">
      <c r="A77" s="4378" t="s">
        <v>1689</v>
      </c>
      <c r="B77" s="1402" t="s">
        <v>2935</v>
      </c>
      <c r="C77" s="1402"/>
      <c r="D77" s="1402"/>
      <c r="E77" s="1402"/>
      <c r="F77" s="1405" t="s">
        <v>2936</v>
      </c>
      <c r="G77" s="2812" t="s">
        <v>2937</v>
      </c>
      <c r="H77" s="3466" t="s">
        <v>2938</v>
      </c>
      <c r="I77" s="3029"/>
    </row>
    <row r="78" spans="1:9">
      <c r="A78" s="4379" t="s">
        <v>974</v>
      </c>
      <c r="B78" s="1417" t="s">
        <v>962</v>
      </c>
      <c r="C78" s="1416"/>
      <c r="D78" s="1416"/>
      <c r="E78" s="1416"/>
      <c r="F78" s="1430"/>
      <c r="G78" s="2813"/>
      <c r="H78" s="3483"/>
      <c r="I78" s="3026"/>
    </row>
    <row r="79" spans="1:9">
      <c r="A79" s="4379" t="s">
        <v>976</v>
      </c>
      <c r="B79" s="1415" t="s">
        <v>964</v>
      </c>
      <c r="C79" s="1416"/>
      <c r="D79" s="1416"/>
      <c r="E79" s="1416"/>
      <c r="F79" s="1431" t="s">
        <v>965</v>
      </c>
      <c r="G79" s="4099">
        <v>22316530</v>
      </c>
      <c r="H79" s="3490">
        <v>19618486</v>
      </c>
      <c r="I79" s="3024"/>
    </row>
    <row r="80" spans="1:9">
      <c r="A80" s="4379" t="s">
        <v>978</v>
      </c>
      <c r="B80" s="1415" t="s">
        <v>967</v>
      </c>
      <c r="C80" s="1416"/>
      <c r="D80" s="1416"/>
      <c r="E80" s="1416"/>
      <c r="F80" s="1431">
        <v>230</v>
      </c>
      <c r="G80" s="4100"/>
      <c r="H80" s="3470"/>
      <c r="I80" s="3024"/>
    </row>
    <row r="81" spans="1:9">
      <c r="A81" s="4379" t="s">
        <v>980</v>
      </c>
      <c r="B81" s="1415" t="s">
        <v>969</v>
      </c>
      <c r="C81" s="1416"/>
      <c r="D81" s="1416"/>
      <c r="E81" s="1416"/>
      <c r="F81" s="1431">
        <v>230</v>
      </c>
      <c r="G81" s="4100">
        <v>4622215</v>
      </c>
      <c r="H81" s="3470">
        <v>4622215</v>
      </c>
      <c r="I81" s="3024">
        <f>G81-H81</f>
        <v>0</v>
      </c>
    </row>
    <row r="82" spans="1:9">
      <c r="A82" s="4379" t="s">
        <v>982</v>
      </c>
      <c r="B82" s="1415" t="s">
        <v>971</v>
      </c>
      <c r="C82" s="1416"/>
      <c r="D82" s="1416"/>
      <c r="E82" s="1416"/>
      <c r="F82" s="1431">
        <v>232</v>
      </c>
      <c r="G82" s="4100">
        <v>988089410</v>
      </c>
      <c r="H82" s="3470">
        <v>1255819121</v>
      </c>
      <c r="I82" s="3024"/>
    </row>
    <row r="83" spans="1:9">
      <c r="A83" s="4379" t="s">
        <v>984</v>
      </c>
      <c r="B83" s="1415" t="s">
        <v>973</v>
      </c>
      <c r="C83" s="1416"/>
      <c r="D83" s="1416"/>
      <c r="E83" s="1416"/>
      <c r="F83" s="1431" t="s">
        <v>965</v>
      </c>
      <c r="G83" s="4100">
        <v>20238366</v>
      </c>
      <c r="H83" s="3470">
        <v>31284790</v>
      </c>
      <c r="I83" s="3024"/>
    </row>
    <row r="84" spans="1:9">
      <c r="A84" s="4379" t="s">
        <v>986</v>
      </c>
      <c r="B84" s="1415" t="s">
        <v>975</v>
      </c>
      <c r="C84" s="1416"/>
      <c r="D84" s="1416"/>
      <c r="E84" s="1416"/>
      <c r="F84" s="1431" t="s">
        <v>965</v>
      </c>
      <c r="G84" s="4100"/>
      <c r="H84" s="3470"/>
      <c r="I84" s="3024"/>
    </row>
    <row r="85" spans="1:9">
      <c r="A85" s="4379" t="s">
        <v>988</v>
      </c>
      <c r="B85" s="1415" t="s">
        <v>977</v>
      </c>
      <c r="C85" s="1416"/>
      <c r="D85" s="1416"/>
      <c r="E85" s="1416"/>
      <c r="F85" s="1431" t="s">
        <v>965</v>
      </c>
      <c r="G85" s="4100">
        <v>85327</v>
      </c>
      <c r="H85" s="3470">
        <v>153988</v>
      </c>
      <c r="I85" s="3024"/>
    </row>
    <row r="86" spans="1:9">
      <c r="A86" s="4379" t="s">
        <v>990</v>
      </c>
      <c r="B86" s="1415" t="s">
        <v>979</v>
      </c>
      <c r="C86" s="1416"/>
      <c r="D86" s="1416"/>
      <c r="E86" s="1416"/>
      <c r="F86" s="1431" t="s">
        <v>965</v>
      </c>
      <c r="G86" s="4100"/>
      <c r="H86" s="3470"/>
      <c r="I86" s="3024"/>
    </row>
    <row r="87" spans="1:9">
      <c r="A87" s="4379" t="s">
        <v>992</v>
      </c>
      <c r="B87" s="1415" t="s">
        <v>981</v>
      </c>
      <c r="C87" s="1416"/>
      <c r="D87" s="1416"/>
      <c r="E87" s="1416"/>
      <c r="F87" s="1431">
        <v>233</v>
      </c>
      <c r="G87" s="4100">
        <v>1678813</v>
      </c>
      <c r="H87" s="3470">
        <v>967271</v>
      </c>
      <c r="I87" s="3024"/>
    </row>
    <row r="88" spans="1:9">
      <c r="A88" s="4379" t="s">
        <v>993</v>
      </c>
      <c r="B88" s="1415" t="s">
        <v>983</v>
      </c>
      <c r="C88" s="1416"/>
      <c r="D88" s="1416"/>
      <c r="E88" s="1416"/>
      <c r="F88" s="1431" t="s">
        <v>965</v>
      </c>
      <c r="G88" s="4100"/>
      <c r="H88" s="3470"/>
      <c r="I88" s="3024"/>
    </row>
    <row r="89" spans="1:9">
      <c r="A89" s="4379" t="s">
        <v>2187</v>
      </c>
      <c r="B89" s="1415" t="s">
        <v>985</v>
      </c>
      <c r="C89" s="1416"/>
      <c r="D89" s="1416"/>
      <c r="E89" s="1416"/>
      <c r="F89" s="1431" t="s">
        <v>2066</v>
      </c>
      <c r="G89" s="4100"/>
      <c r="H89" s="3470"/>
      <c r="I89" s="3024"/>
    </row>
    <row r="90" spans="1:9">
      <c r="A90" s="4379" t="s">
        <v>2189</v>
      </c>
      <c r="B90" s="1415" t="s">
        <v>987</v>
      </c>
      <c r="C90" s="1416"/>
      <c r="D90" s="1416"/>
      <c r="E90" s="1416"/>
      <c r="F90" s="1431" t="s">
        <v>965</v>
      </c>
      <c r="G90" s="4100">
        <v>2258523</v>
      </c>
      <c r="H90" s="3470">
        <v>1217092</v>
      </c>
      <c r="I90" s="3024"/>
    </row>
    <row r="91" spans="1:9">
      <c r="A91" s="4379" t="s">
        <v>2190</v>
      </c>
      <c r="B91" s="1415" t="s">
        <v>989</v>
      </c>
      <c r="C91" s="1416"/>
      <c r="D91" s="1416"/>
      <c r="E91" s="1416"/>
      <c r="F91" s="1431">
        <v>234</v>
      </c>
      <c r="G91" s="4100">
        <v>1205025534</v>
      </c>
      <c r="H91" s="3470">
        <v>1156862737</v>
      </c>
      <c r="I91" s="3024"/>
    </row>
    <row r="92" spans="1:9">
      <c r="A92" s="4379" t="s">
        <v>3736</v>
      </c>
      <c r="B92" s="1415" t="s">
        <v>991</v>
      </c>
      <c r="C92" s="1416"/>
      <c r="D92" s="1416"/>
      <c r="E92" s="1416"/>
      <c r="F92" s="1431" t="s">
        <v>965</v>
      </c>
      <c r="G92" s="4100"/>
      <c r="H92" s="3470"/>
      <c r="I92" s="3024"/>
    </row>
    <row r="93" spans="1:9">
      <c r="A93" s="4379" t="s">
        <v>3737</v>
      </c>
      <c r="B93" s="1415" t="s">
        <v>4411</v>
      </c>
      <c r="C93" s="1416"/>
      <c r="D93" s="1416"/>
      <c r="E93" s="1416"/>
      <c r="F93" s="1430"/>
      <c r="G93" s="4100">
        <f>SUM(G79:G92)</f>
        <v>2244314718</v>
      </c>
      <c r="H93" s="3470">
        <f>SUM(H79:H92)</f>
        <v>2470545700</v>
      </c>
      <c r="I93" s="3024"/>
    </row>
    <row r="94" spans="1:9">
      <c r="A94" s="4379" t="s">
        <v>3738</v>
      </c>
      <c r="B94" s="2087" t="s">
        <v>3735</v>
      </c>
      <c r="C94" s="3484"/>
      <c r="D94" s="3484"/>
      <c r="E94" s="3484"/>
      <c r="F94" s="1435"/>
      <c r="G94" s="4101"/>
      <c r="H94" s="3485"/>
      <c r="I94" s="3024"/>
    </row>
    <row r="95" spans="1:9">
      <c r="A95" s="4379"/>
      <c r="B95" s="1415" t="s">
        <v>3739</v>
      </c>
      <c r="C95" s="1416"/>
      <c r="D95" s="1416"/>
      <c r="E95" s="1416"/>
      <c r="F95" s="1430"/>
      <c r="G95" s="4102">
        <f>G17+G18+G19+G31+G65+G93</f>
        <v>16243870982</v>
      </c>
      <c r="H95" s="3486">
        <f>H17+H18+H19+H31+H65+H93</f>
        <v>17096195426</v>
      </c>
      <c r="I95" s="3025"/>
    </row>
    <row r="96" spans="1:9">
      <c r="A96" s="4711"/>
      <c r="B96" s="1420"/>
      <c r="C96" s="1420"/>
      <c r="D96" s="1420"/>
      <c r="E96" s="1420"/>
      <c r="F96" s="1418"/>
      <c r="G96" s="3487"/>
      <c r="H96" s="4714"/>
      <c r="I96" s="3024"/>
    </row>
    <row r="97" spans="1:9">
      <c r="A97" s="4711"/>
      <c r="B97" s="1420"/>
      <c r="C97" s="1420"/>
      <c r="D97" s="1420"/>
      <c r="E97" s="1420"/>
      <c r="F97" s="1418"/>
      <c r="G97" s="3487"/>
      <c r="H97" s="4714"/>
      <c r="I97" s="3024"/>
    </row>
    <row r="98" spans="1:9">
      <c r="A98" s="4711"/>
      <c r="B98" s="1420"/>
      <c r="C98" s="1420"/>
      <c r="D98" s="1420"/>
      <c r="E98" s="1420"/>
      <c r="F98" s="1418"/>
      <c r="G98" s="3487"/>
      <c r="H98" s="4714"/>
      <c r="I98" s="3024"/>
    </row>
    <row r="99" spans="1:9">
      <c r="A99" s="4711"/>
      <c r="B99" s="1420"/>
      <c r="C99" s="1420"/>
      <c r="D99" s="1420"/>
      <c r="E99" s="1420"/>
      <c r="F99" s="1418"/>
      <c r="G99" s="3487"/>
      <c r="H99" s="4714"/>
      <c r="I99" s="3024"/>
    </row>
    <row r="100" spans="1:9">
      <c r="A100" s="4711"/>
      <c r="B100" s="1420"/>
      <c r="C100" s="1420"/>
      <c r="D100" s="1420"/>
      <c r="E100" s="1420"/>
      <c r="F100" s="1418"/>
      <c r="G100" s="3487"/>
      <c r="H100" s="4714"/>
      <c r="I100" s="3024"/>
    </row>
    <row r="101" spans="1:9">
      <c r="A101" s="4711"/>
      <c r="B101" s="1420"/>
      <c r="C101" s="1420"/>
      <c r="D101" s="1420"/>
      <c r="E101" s="1420"/>
      <c r="F101" s="1418"/>
      <c r="G101" s="3487"/>
      <c r="H101" s="4714"/>
      <c r="I101" s="3024"/>
    </row>
    <row r="102" spans="1:9">
      <c r="A102" s="4711"/>
      <c r="B102" s="1420"/>
      <c r="C102" s="1420"/>
      <c r="D102" s="1420"/>
      <c r="E102" s="1420"/>
      <c r="F102" s="1418"/>
      <c r="G102" s="3487"/>
      <c r="H102" s="4714"/>
      <c r="I102" s="3024"/>
    </row>
    <row r="103" spans="1:9">
      <c r="A103" s="4711"/>
      <c r="B103" s="1420"/>
      <c r="C103" s="1420"/>
      <c r="D103" s="1420"/>
      <c r="E103" s="1420"/>
      <c r="F103" s="1418"/>
      <c r="G103" s="3487"/>
      <c r="H103" s="4714"/>
      <c r="I103" s="3024"/>
    </row>
    <row r="104" spans="1:9">
      <c r="A104" s="4711"/>
      <c r="B104" s="1420"/>
      <c r="C104" s="1420"/>
      <c r="D104" s="1420"/>
      <c r="E104" s="1420"/>
      <c r="F104" s="1418"/>
      <c r="G104" s="3487"/>
      <c r="H104" s="4714"/>
      <c r="I104" s="3024"/>
    </row>
    <row r="105" spans="1:9">
      <c r="A105" s="4711"/>
      <c r="B105" s="1420"/>
      <c r="C105" s="1420"/>
      <c r="D105" s="1420"/>
      <c r="E105" s="1420"/>
      <c r="F105" s="1418"/>
      <c r="G105" s="3487"/>
      <c r="H105" s="4714"/>
      <c r="I105" s="3024"/>
    </row>
    <row r="106" spans="1:9">
      <c r="A106" s="4711"/>
      <c r="B106" s="1420"/>
      <c r="C106" s="1420"/>
      <c r="D106" s="1420"/>
      <c r="E106" s="1420"/>
      <c r="F106" s="1418"/>
      <c r="G106" s="3487"/>
      <c r="H106" s="4714"/>
      <c r="I106" s="3024"/>
    </row>
    <row r="107" spans="1:9">
      <c r="A107" s="4711"/>
      <c r="B107" s="1420"/>
      <c r="C107" s="1420"/>
      <c r="D107" s="1420"/>
      <c r="E107" s="1420"/>
      <c r="F107" s="1418"/>
      <c r="G107" s="3487"/>
      <c r="H107" s="4714"/>
      <c r="I107" s="3024"/>
    </row>
    <row r="108" spans="1:9">
      <c r="A108" s="4711"/>
      <c r="B108" s="1420"/>
      <c r="C108" s="1420"/>
      <c r="D108" s="1420"/>
      <c r="E108" s="1420"/>
      <c r="F108" s="1418"/>
      <c r="G108" s="3487"/>
      <c r="H108" s="4714"/>
      <c r="I108" s="3024"/>
    </row>
    <row r="109" spans="1:9">
      <c r="A109" s="4711"/>
      <c r="B109" s="1420"/>
      <c r="C109" s="1420"/>
      <c r="D109" s="1420"/>
      <c r="E109" s="1420"/>
      <c r="F109" s="1418"/>
      <c r="G109" s="3487"/>
      <c r="H109" s="4714"/>
      <c r="I109" s="3024"/>
    </row>
    <row r="110" spans="1:9">
      <c r="A110" s="4711"/>
      <c r="B110" s="1420"/>
      <c r="C110" s="1420"/>
      <c r="D110" s="1420"/>
      <c r="E110" s="1420"/>
      <c r="F110" s="1418"/>
      <c r="G110" s="3487"/>
      <c r="H110" s="4714"/>
      <c r="I110" s="3024"/>
    </row>
    <row r="111" spans="1:9">
      <c r="A111" s="4711"/>
      <c r="B111" s="1420"/>
      <c r="C111" s="1420"/>
      <c r="D111" s="1420"/>
      <c r="E111" s="1420"/>
      <c r="F111" s="1418"/>
      <c r="G111" s="3487"/>
      <c r="H111" s="4714"/>
      <c r="I111" s="3024"/>
    </row>
    <row r="112" spans="1:9">
      <c r="A112" s="4711"/>
      <c r="B112" s="1420"/>
      <c r="C112" s="1420"/>
      <c r="D112" s="1420"/>
      <c r="E112" s="1420"/>
      <c r="F112" s="1418"/>
      <c r="G112" s="3487"/>
      <c r="H112" s="4714"/>
      <c r="I112" s="3024"/>
    </row>
    <row r="113" spans="1:9">
      <c r="A113" s="4711"/>
      <c r="B113" s="1420"/>
      <c r="C113" s="1420"/>
      <c r="D113" s="1420"/>
      <c r="E113" s="1420"/>
      <c r="F113" s="1418"/>
      <c r="G113" s="3487"/>
      <c r="H113" s="4714"/>
      <c r="I113" s="3024"/>
    </row>
    <row r="114" spans="1:9">
      <c r="A114" s="4711"/>
      <c r="B114" s="1420"/>
      <c r="C114" s="1420"/>
      <c r="D114" s="1420"/>
      <c r="E114" s="1420"/>
      <c r="F114" s="1418"/>
      <c r="G114" s="3487"/>
      <c r="H114" s="4714"/>
      <c r="I114" s="3024"/>
    </row>
    <row r="115" spans="1:9">
      <c r="A115" s="4711"/>
      <c r="B115" s="1420"/>
      <c r="C115" s="1420"/>
      <c r="D115" s="1420"/>
      <c r="E115" s="1420"/>
      <c r="F115" s="1418"/>
      <c r="G115" s="3487"/>
      <c r="H115" s="4714"/>
      <c r="I115" s="3024"/>
    </row>
    <row r="116" spans="1:9">
      <c r="A116" s="4711"/>
      <c r="B116" s="1420"/>
      <c r="C116" s="1420"/>
      <c r="D116" s="1420"/>
      <c r="E116" s="1420"/>
      <c r="F116" s="1418"/>
      <c r="G116" s="3487"/>
      <c r="H116" s="4714"/>
      <c r="I116" s="3024"/>
    </row>
    <row r="117" spans="1:9">
      <c r="A117" s="4711"/>
      <c r="B117" s="1420"/>
      <c r="C117" s="1420"/>
      <c r="D117" s="1420"/>
      <c r="E117" s="1420"/>
      <c r="F117" s="1418"/>
      <c r="G117" s="3487"/>
      <c r="H117" s="4714"/>
      <c r="I117" s="3024"/>
    </row>
    <row r="118" spans="1:9">
      <c r="A118" s="4711"/>
      <c r="B118" s="1418"/>
      <c r="C118" s="1420"/>
      <c r="D118" s="1420"/>
      <c r="E118" s="1420"/>
      <c r="F118" s="1418"/>
      <c r="G118" s="3487"/>
      <c r="H118" s="4714"/>
      <c r="I118" s="3024"/>
    </row>
    <row r="119" spans="1:9">
      <c r="A119" s="4711"/>
      <c r="B119" s="1418"/>
      <c r="C119" s="1420"/>
      <c r="D119" s="1420"/>
      <c r="E119" s="1420"/>
      <c r="F119" s="1418"/>
      <c r="G119" s="3487"/>
      <c r="H119" s="4714"/>
      <c r="I119" s="3024"/>
    </row>
    <row r="120" spans="1:9">
      <c r="A120" s="4711"/>
      <c r="B120" s="1418"/>
      <c r="C120" s="1420"/>
      <c r="D120" s="1420"/>
      <c r="E120" s="1420"/>
      <c r="F120" s="1418"/>
      <c r="G120" s="3487"/>
      <c r="H120" s="4714"/>
      <c r="I120" s="3024"/>
    </row>
    <row r="121" spans="1:9">
      <c r="A121" s="4711"/>
      <c r="B121" s="1418"/>
      <c r="C121" s="1420"/>
      <c r="D121" s="1420"/>
      <c r="E121" s="1420"/>
      <c r="F121" s="1418"/>
      <c r="G121" s="3487"/>
      <c r="H121" s="4714"/>
      <c r="I121" s="3024"/>
    </row>
    <row r="122" spans="1:9">
      <c r="A122" s="4711"/>
      <c r="B122" s="1418"/>
      <c r="C122" s="1420"/>
      <c r="D122" s="1420"/>
      <c r="E122" s="1420"/>
      <c r="F122" s="1418"/>
      <c r="G122" s="3487"/>
      <c r="H122" s="4714"/>
      <c r="I122" s="3024"/>
    </row>
    <row r="123" spans="1:9">
      <c r="A123" s="4711"/>
      <c r="B123" s="1418"/>
      <c r="C123" s="1420"/>
      <c r="D123" s="1420"/>
      <c r="E123" s="1420"/>
      <c r="F123" s="1418"/>
      <c r="G123" s="3487"/>
      <c r="H123" s="4714"/>
      <c r="I123" s="3024"/>
    </row>
    <row r="124" spans="1:9">
      <c r="A124" s="4711"/>
      <c r="B124" s="1418"/>
      <c r="C124" s="1420"/>
      <c r="D124" s="1420"/>
      <c r="E124" s="1420"/>
      <c r="F124" s="1418"/>
      <c r="G124" s="3487"/>
      <c r="H124" s="4714"/>
      <c r="I124" s="3024"/>
    </row>
    <row r="125" spans="1:9">
      <c r="A125" s="4711"/>
      <c r="B125" s="1418"/>
      <c r="C125" s="1420"/>
      <c r="D125" s="1420"/>
      <c r="E125" s="1420"/>
      <c r="F125" s="1418"/>
      <c r="G125" s="3487"/>
      <c r="H125" s="4714"/>
      <c r="I125" s="3024"/>
    </row>
    <row r="126" spans="1:9" ht="16" thickBot="1">
      <c r="A126" s="3488"/>
      <c r="B126" s="4715"/>
      <c r="C126" s="4391"/>
      <c r="D126" s="4391"/>
      <c r="E126" s="4391"/>
      <c r="F126" s="4715"/>
      <c r="G126" s="4716"/>
      <c r="H126" s="3489"/>
      <c r="I126" s="3024"/>
    </row>
    <row r="127" spans="1:9">
      <c r="A127" s="2087" t="s">
        <v>4490</v>
      </c>
      <c r="B127" s="4382"/>
      <c r="C127" s="1420"/>
      <c r="D127" s="1420"/>
      <c r="E127" s="1420"/>
      <c r="F127" s="1393"/>
      <c r="G127" s="2555"/>
      <c r="H127" s="2555"/>
      <c r="I127" s="3019"/>
    </row>
    <row r="128" spans="1:9">
      <c r="A128" s="1420" t="s">
        <v>994</v>
      </c>
      <c r="B128" s="1420"/>
      <c r="C128" s="1420"/>
      <c r="D128" s="1420"/>
      <c r="E128" s="1420"/>
      <c r="F128" s="1403"/>
      <c r="G128" s="2716"/>
      <c r="H128" s="2716"/>
      <c r="I128" s="3018"/>
    </row>
    <row r="129" spans="1:9">
      <c r="A129" s="1420"/>
      <c r="B129" s="1420"/>
      <c r="C129" s="1420"/>
      <c r="D129" s="1420"/>
      <c r="E129" s="1420"/>
      <c r="F129" s="1403"/>
      <c r="G129" s="2716"/>
      <c r="H129" s="2716"/>
      <c r="I129" s="3018"/>
    </row>
    <row r="130" spans="1:9" ht="16" thickBot="1">
      <c r="A130" s="1418"/>
      <c r="B130" s="1418"/>
      <c r="C130" s="1418"/>
      <c r="D130" s="1418"/>
      <c r="E130" s="1418"/>
      <c r="F130" s="1418"/>
      <c r="G130" s="2555"/>
      <c r="H130" s="2555"/>
      <c r="I130" s="3019"/>
    </row>
    <row r="131" spans="1:9">
      <c r="A131" s="3478"/>
      <c r="B131" s="3455" t="s">
        <v>1757</v>
      </c>
      <c r="C131" s="3455" t="s">
        <v>1307</v>
      </c>
      <c r="D131" s="3455"/>
      <c r="E131" s="4717"/>
      <c r="F131" s="4717"/>
      <c r="G131" s="3479" t="s">
        <v>1680</v>
      </c>
      <c r="H131" s="3480" t="s">
        <v>1681</v>
      </c>
      <c r="I131" s="3028"/>
    </row>
    <row r="132" spans="1:9">
      <c r="A132" s="4711"/>
      <c r="B132" s="1621" t="str">
        <f>'Data Sheet'!$C$25</f>
        <v xml:space="preserve">Niagara Mohawk Power Corporation </v>
      </c>
      <c r="C132" s="4692" t="s">
        <v>1308</v>
      </c>
      <c r="D132" s="4382" t="s">
        <v>5953</v>
      </c>
      <c r="E132" s="4693"/>
      <c r="F132" s="4693" t="s">
        <v>1310</v>
      </c>
      <c r="G132" s="2809" t="s">
        <v>1682</v>
      </c>
      <c r="H132" s="4712"/>
      <c r="I132" s="3028"/>
    </row>
    <row r="133" spans="1:9" ht="16" thickBot="1">
      <c r="A133" s="4711"/>
      <c r="B133" s="1418"/>
      <c r="C133" s="4692" t="s">
        <v>1311</v>
      </c>
      <c r="D133" s="4382" t="s">
        <v>1309</v>
      </c>
      <c r="E133" s="4693"/>
      <c r="F133" s="4693" t="s">
        <v>1312</v>
      </c>
      <c r="G133" s="2424" t="str">
        <f>'Data Sheet'!$C$40</f>
        <v>April 30, 2024</v>
      </c>
      <c r="H133" s="4729" t="str">
        <f>'Data Sheet'!$C$38</f>
        <v>December 31, 2023</v>
      </c>
      <c r="I133" s="3030"/>
    </row>
    <row r="134" spans="1:9" ht="16" thickBot="1">
      <c r="A134" s="4730" t="s">
        <v>995</v>
      </c>
      <c r="B134" s="4731"/>
      <c r="C134" s="4732"/>
      <c r="D134" s="4732"/>
      <c r="E134" s="4683"/>
      <c r="F134" s="4733"/>
      <c r="G134" s="4734"/>
      <c r="H134" s="4735"/>
      <c r="I134" s="3029"/>
    </row>
    <row r="135" spans="1:9">
      <c r="A135" s="4711"/>
      <c r="B135" s="4721"/>
      <c r="C135" s="1420"/>
      <c r="D135" s="1420"/>
      <c r="E135" s="4384"/>
      <c r="F135" s="4704" t="s">
        <v>1693</v>
      </c>
      <c r="G135" s="4697" t="s">
        <v>1791</v>
      </c>
      <c r="H135" s="3465" t="s">
        <v>1791</v>
      </c>
      <c r="I135" s="3029"/>
    </row>
    <row r="136" spans="1:9">
      <c r="A136" s="4711" t="s">
        <v>1686</v>
      </c>
      <c r="B136" s="4721" t="s">
        <v>255</v>
      </c>
      <c r="C136" s="4538"/>
      <c r="D136" s="4538"/>
      <c r="E136" s="4384"/>
      <c r="F136" s="4704" t="s">
        <v>2933</v>
      </c>
      <c r="G136" s="4697" t="s">
        <v>1792</v>
      </c>
      <c r="H136" s="3465" t="s">
        <v>2434</v>
      </c>
      <c r="I136" s="3029"/>
    </row>
    <row r="137" spans="1:9">
      <c r="A137" s="4718" t="s">
        <v>1689</v>
      </c>
      <c r="B137" s="4721" t="s">
        <v>2935</v>
      </c>
      <c r="C137" s="4538"/>
      <c r="D137" s="4538"/>
      <c r="E137" s="4384"/>
      <c r="F137" s="4705" t="s">
        <v>2936</v>
      </c>
      <c r="G137" s="2810" t="s">
        <v>2937</v>
      </c>
      <c r="H137" s="3466" t="s">
        <v>2938</v>
      </c>
      <c r="I137" s="3029"/>
    </row>
    <row r="138" spans="1:9">
      <c r="A138" s="4684" t="s">
        <v>2435</v>
      </c>
      <c r="B138" s="4722" t="s">
        <v>996</v>
      </c>
      <c r="C138" s="4694"/>
      <c r="D138" s="4694"/>
      <c r="E138" s="4696"/>
      <c r="F138" s="4706"/>
      <c r="G138" s="4698"/>
      <c r="H138" s="3471"/>
      <c r="I138" s="3026"/>
    </row>
    <row r="139" spans="1:9">
      <c r="A139" s="4684" t="s">
        <v>2437</v>
      </c>
      <c r="B139" s="4723" t="s">
        <v>997</v>
      </c>
      <c r="C139" s="4694"/>
      <c r="D139" s="4694"/>
      <c r="E139" s="4696"/>
      <c r="F139" s="4707" t="s">
        <v>1618</v>
      </c>
      <c r="G139" s="4699">
        <v>187364863</v>
      </c>
      <c r="H139" s="4104">
        <v>187364863</v>
      </c>
      <c r="I139" s="3024"/>
    </row>
    <row r="140" spans="1:9">
      <c r="A140" s="4684" t="s">
        <v>2439</v>
      </c>
      <c r="B140" s="4723" t="s">
        <v>998</v>
      </c>
      <c r="C140" s="4694"/>
      <c r="D140" s="4694"/>
      <c r="E140" s="4696"/>
      <c r="F140" s="4707" t="s">
        <v>1618</v>
      </c>
      <c r="G140" s="4700">
        <v>28984701</v>
      </c>
      <c r="H140" s="3472">
        <v>28984701</v>
      </c>
      <c r="I140" s="3024"/>
    </row>
    <row r="141" spans="1:9">
      <c r="A141" s="4684" t="s">
        <v>2441</v>
      </c>
      <c r="B141" s="4724" t="s">
        <v>999</v>
      </c>
      <c r="C141" s="1420"/>
      <c r="D141" s="1420"/>
      <c r="E141" s="4389"/>
      <c r="F141" s="4708" t="s">
        <v>965</v>
      </c>
      <c r="G141" s="4700"/>
      <c r="H141" s="3472"/>
      <c r="I141" s="3024"/>
    </row>
    <row r="142" spans="1:9">
      <c r="A142" s="4684" t="s">
        <v>1803</v>
      </c>
      <c r="B142" s="4724" t="s">
        <v>1000</v>
      </c>
      <c r="C142" s="4695"/>
      <c r="D142" s="4695"/>
      <c r="E142" s="4389"/>
      <c r="F142" s="4708" t="s">
        <v>965</v>
      </c>
      <c r="G142" s="4700"/>
      <c r="H142" s="3472"/>
      <c r="I142" s="3024"/>
    </row>
    <row r="143" spans="1:9">
      <c r="A143" s="4684" t="s">
        <v>1805</v>
      </c>
      <c r="B143" s="4724" t="s">
        <v>1001</v>
      </c>
      <c r="C143" s="4694"/>
      <c r="D143" s="4694"/>
      <c r="E143" s="4389"/>
      <c r="F143" s="4708" t="s">
        <v>965</v>
      </c>
      <c r="G143" s="4700"/>
      <c r="H143" s="3472"/>
      <c r="I143" s="3024"/>
    </row>
    <row r="144" spans="1:9">
      <c r="A144" s="4684" t="s">
        <v>1808</v>
      </c>
      <c r="B144" s="4725" t="s">
        <v>1714</v>
      </c>
      <c r="C144" s="4694"/>
      <c r="D144" s="4694"/>
      <c r="E144" s="4389"/>
      <c r="F144" s="4707">
        <v>253</v>
      </c>
      <c r="G144" s="4701">
        <v>1858731405</v>
      </c>
      <c r="H144" s="3470">
        <v>1858731405</v>
      </c>
      <c r="I144" s="3024"/>
    </row>
    <row r="145" spans="1:9">
      <c r="A145" s="4684" t="s">
        <v>1810</v>
      </c>
      <c r="B145" s="4724" t="s">
        <v>2321</v>
      </c>
      <c r="C145" s="4694"/>
      <c r="D145" s="4694"/>
      <c r="E145" s="4389"/>
      <c r="F145" s="4708" t="s">
        <v>965</v>
      </c>
      <c r="G145" s="4700"/>
      <c r="H145" s="3472"/>
      <c r="I145" s="3024"/>
    </row>
    <row r="146" spans="1:9">
      <c r="A146" s="4684" t="s">
        <v>1812</v>
      </c>
      <c r="B146" s="4724" t="s">
        <v>2322</v>
      </c>
      <c r="C146" s="4694"/>
      <c r="D146" s="4694"/>
      <c r="E146" s="4389"/>
      <c r="F146" s="4707">
        <v>254</v>
      </c>
      <c r="G146" s="4700"/>
      <c r="H146" s="3472"/>
      <c r="I146" s="3024"/>
    </row>
    <row r="147" spans="1:9">
      <c r="A147" s="4684" t="s">
        <v>1814</v>
      </c>
      <c r="B147" s="4724" t="s">
        <v>2323</v>
      </c>
      <c r="C147" s="4694"/>
      <c r="D147" s="4694"/>
      <c r="E147" s="4389"/>
      <c r="F147" s="4707">
        <v>254</v>
      </c>
      <c r="G147" s="4700"/>
      <c r="H147" s="3472"/>
      <c r="I147" s="3024"/>
    </row>
    <row r="148" spans="1:9">
      <c r="A148" s="4684" t="s">
        <v>1816</v>
      </c>
      <c r="B148" s="4724" t="s">
        <v>2324</v>
      </c>
      <c r="C148" s="4694"/>
      <c r="D148" s="4694"/>
      <c r="E148" s="4389"/>
      <c r="F148" s="4707" t="s">
        <v>472</v>
      </c>
      <c r="G148" s="4700">
        <v>2019835018</v>
      </c>
      <c r="H148" s="3472">
        <v>2329551540</v>
      </c>
      <c r="I148" s="3024"/>
    </row>
    <row r="149" spans="1:9">
      <c r="A149" s="4684" t="s">
        <v>1818</v>
      </c>
      <c r="B149" s="4724" t="s">
        <v>2325</v>
      </c>
      <c r="C149" s="4694"/>
      <c r="D149" s="4694"/>
      <c r="E149" s="4389"/>
      <c r="F149" s="4707" t="s">
        <v>472</v>
      </c>
      <c r="G149" s="4700">
        <v>-2774355</v>
      </c>
      <c r="H149" s="3472">
        <v>-2731779</v>
      </c>
      <c r="I149" s="3024"/>
    </row>
    <row r="150" spans="1:9">
      <c r="A150" s="4684" t="s">
        <v>1820</v>
      </c>
      <c r="B150" s="4724" t="s">
        <v>2326</v>
      </c>
      <c r="C150" s="4694"/>
      <c r="D150" s="4694"/>
      <c r="E150" s="4389"/>
      <c r="F150" s="4707" t="s">
        <v>1618</v>
      </c>
      <c r="G150" s="4700"/>
      <c r="H150" s="3472"/>
      <c r="I150" s="3024"/>
    </row>
    <row r="151" spans="1:9">
      <c r="A151" s="4387" t="s">
        <v>1822</v>
      </c>
      <c r="B151" s="4725" t="s">
        <v>3740</v>
      </c>
      <c r="C151" s="3484"/>
      <c r="D151" s="3484"/>
      <c r="E151" s="4685"/>
      <c r="F151" s="4708" t="s">
        <v>3741</v>
      </c>
      <c r="G151" s="4700">
        <v>2512588</v>
      </c>
      <c r="H151" s="3472">
        <v>2719599</v>
      </c>
      <c r="I151" s="3024"/>
    </row>
    <row r="152" spans="1:9">
      <c r="A152" s="4387" t="s">
        <v>1824</v>
      </c>
      <c r="B152" s="4725" t="s">
        <v>4410</v>
      </c>
      <c r="C152" s="4694"/>
      <c r="D152" s="4694"/>
      <c r="E152" s="4685"/>
      <c r="F152" s="4708" t="s">
        <v>965</v>
      </c>
      <c r="G152" s="4700">
        <f>SUM(G139:G145)-G146-G147+SUM(G148:G149)-G150+G151</f>
        <v>4094654220</v>
      </c>
      <c r="H152" s="3472">
        <f>SUM(H139:H145)-H146-H147+SUM(H148:H149)-H150+H151</f>
        <v>4404620329</v>
      </c>
      <c r="I152" s="3024"/>
    </row>
    <row r="153" spans="1:9">
      <c r="A153" s="4387" t="s">
        <v>1826</v>
      </c>
      <c r="B153" s="4726" t="s">
        <v>2327</v>
      </c>
      <c r="C153" s="4694"/>
      <c r="D153" s="4694"/>
      <c r="E153" s="4389"/>
      <c r="F153" s="4706"/>
      <c r="G153" s="4702"/>
      <c r="H153" s="3471"/>
      <c r="I153" s="3026"/>
    </row>
    <row r="154" spans="1:9">
      <c r="A154" s="4387" t="s">
        <v>1828</v>
      </c>
      <c r="B154" s="4724" t="s">
        <v>2328</v>
      </c>
      <c r="C154" s="4694"/>
      <c r="D154" s="4694"/>
      <c r="E154" s="4389"/>
      <c r="F154" s="4707" t="s">
        <v>1623</v>
      </c>
      <c r="G154" s="4701">
        <v>4224165000</v>
      </c>
      <c r="H154" s="3470">
        <v>4154365000</v>
      </c>
      <c r="I154" s="3024"/>
    </row>
    <row r="155" spans="1:9">
      <c r="A155" s="4387" t="s">
        <v>1830</v>
      </c>
      <c r="B155" s="4724" t="s">
        <v>2329</v>
      </c>
      <c r="C155" s="4694"/>
      <c r="D155" s="4694"/>
      <c r="E155" s="4389"/>
      <c r="F155" s="4707" t="s">
        <v>1623</v>
      </c>
      <c r="G155" s="4700"/>
      <c r="H155" s="3472"/>
      <c r="I155" s="3024"/>
    </row>
    <row r="156" spans="1:9">
      <c r="A156" s="4387" t="s">
        <v>1832</v>
      </c>
      <c r="B156" s="4724" t="s">
        <v>2330</v>
      </c>
      <c r="C156" s="4694"/>
      <c r="D156" s="4694"/>
      <c r="E156" s="4389"/>
      <c r="F156" s="4707" t="s">
        <v>1623</v>
      </c>
      <c r="G156" s="4700"/>
      <c r="H156" s="3472"/>
      <c r="I156" s="3024"/>
    </row>
    <row r="157" spans="1:9">
      <c r="A157" s="4387" t="s">
        <v>1834</v>
      </c>
      <c r="B157" s="4725" t="s">
        <v>2331</v>
      </c>
      <c r="C157" s="4694"/>
      <c r="D157" s="4694"/>
      <c r="E157" s="4389"/>
      <c r="F157" s="4707" t="s">
        <v>1623</v>
      </c>
      <c r="G157" s="4700">
        <v>0</v>
      </c>
      <c r="H157" s="3472">
        <v>0</v>
      </c>
      <c r="I157" s="3024"/>
    </row>
    <row r="158" spans="1:9">
      <c r="A158" s="4387" t="s">
        <v>1836</v>
      </c>
      <c r="B158" s="4724" t="s">
        <v>2332</v>
      </c>
      <c r="C158" s="4694"/>
      <c r="D158" s="4694"/>
      <c r="E158" s="4389"/>
      <c r="F158" s="4707" t="s">
        <v>965</v>
      </c>
      <c r="G158" s="4700"/>
      <c r="H158" s="3472"/>
      <c r="I158" s="3024"/>
    </row>
    <row r="159" spans="1:9">
      <c r="A159" s="4387" t="s">
        <v>1838</v>
      </c>
      <c r="B159" s="4724" t="s">
        <v>2333</v>
      </c>
      <c r="C159" s="4694"/>
      <c r="D159" s="4694"/>
      <c r="E159" s="4389"/>
      <c r="F159" s="4707" t="s">
        <v>965</v>
      </c>
      <c r="G159" s="4700">
        <v>6191</v>
      </c>
      <c r="H159" s="3472">
        <v>5048</v>
      </c>
      <c r="I159" s="3024"/>
    </row>
    <row r="160" spans="1:9">
      <c r="A160" s="4387" t="s">
        <v>1839</v>
      </c>
      <c r="B160" s="4725" t="s">
        <v>4409</v>
      </c>
      <c r="C160" s="4694"/>
      <c r="D160" s="4694"/>
      <c r="E160" s="4685"/>
      <c r="F160" s="4707" t="s">
        <v>965</v>
      </c>
      <c r="G160" s="4700">
        <f>G154-G155+SUM(G156:G158)-G159</f>
        <v>4224158809</v>
      </c>
      <c r="H160" s="3472">
        <f>H154-H155+SUM(H156:H158)-H159</f>
        <v>4154359952</v>
      </c>
      <c r="I160" s="3024"/>
    </row>
    <row r="161" spans="1:9">
      <c r="A161" s="4387" t="s">
        <v>1841</v>
      </c>
      <c r="B161" s="4726" t="s">
        <v>2334</v>
      </c>
      <c r="C161" s="4694"/>
      <c r="D161" s="4694"/>
      <c r="E161" s="4389"/>
      <c r="F161" s="4706"/>
      <c r="G161" s="4702"/>
      <c r="H161" s="3471"/>
      <c r="I161" s="3026"/>
    </row>
    <row r="162" spans="1:9">
      <c r="A162" s="4387" t="s">
        <v>1843</v>
      </c>
      <c r="B162" s="4724" t="s">
        <v>2335</v>
      </c>
      <c r="C162" s="4694"/>
      <c r="D162" s="4694"/>
      <c r="E162" s="4389"/>
      <c r="F162" s="4707" t="s">
        <v>965</v>
      </c>
      <c r="G162" s="4700">
        <v>304112119</v>
      </c>
      <c r="H162" s="3472">
        <v>329514838</v>
      </c>
      <c r="I162" s="3024"/>
    </row>
    <row r="163" spans="1:9">
      <c r="A163" s="4387" t="s">
        <v>1845</v>
      </c>
      <c r="B163" s="4724" t="s">
        <v>2336</v>
      </c>
      <c r="C163" s="4694"/>
      <c r="D163" s="4694"/>
      <c r="E163" s="4389"/>
      <c r="F163" s="4707" t="s">
        <v>965</v>
      </c>
      <c r="G163" s="4700"/>
      <c r="H163" s="3472"/>
      <c r="I163" s="3024"/>
    </row>
    <row r="164" spans="1:9">
      <c r="A164" s="4387" t="s">
        <v>1847</v>
      </c>
      <c r="B164" s="4724" t="s">
        <v>2337</v>
      </c>
      <c r="C164" s="4694"/>
      <c r="D164" s="4694"/>
      <c r="E164" s="4389"/>
      <c r="F164" s="4707" t="s">
        <v>965</v>
      </c>
      <c r="G164" s="4700">
        <v>17320099</v>
      </c>
      <c r="H164" s="3472">
        <v>19079142</v>
      </c>
      <c r="I164" s="3024"/>
    </row>
    <row r="165" spans="1:9">
      <c r="A165" s="4387" t="s">
        <v>1849</v>
      </c>
      <c r="B165" s="4724" t="s">
        <v>2338</v>
      </c>
      <c r="C165" s="4694"/>
      <c r="D165" s="4694"/>
      <c r="E165" s="4389"/>
      <c r="F165" s="4707" t="s">
        <v>965</v>
      </c>
      <c r="G165" s="4700">
        <v>86132174</v>
      </c>
      <c r="H165" s="3472">
        <v>34082529</v>
      </c>
      <c r="I165" s="3024"/>
    </row>
    <row r="166" spans="1:9">
      <c r="A166" s="4387" t="s">
        <v>1851</v>
      </c>
      <c r="B166" s="4724" t="s">
        <v>2339</v>
      </c>
      <c r="C166" s="4694"/>
      <c r="D166" s="4694"/>
      <c r="E166" s="4389"/>
      <c r="F166" s="4707" t="s">
        <v>965</v>
      </c>
      <c r="G166" s="4700">
        <v>373569081</v>
      </c>
      <c r="H166" s="3472">
        <v>382312791</v>
      </c>
      <c r="I166" s="3024"/>
    </row>
    <row r="167" spans="1:9">
      <c r="A167" s="4387" t="s">
        <v>1853</v>
      </c>
      <c r="B167" s="4724" t="s">
        <v>2340</v>
      </c>
      <c r="C167" s="4694"/>
      <c r="D167" s="4694"/>
      <c r="E167" s="4389"/>
      <c r="F167" s="4707" t="s">
        <v>965</v>
      </c>
      <c r="G167" s="4700"/>
      <c r="H167" s="3472"/>
      <c r="I167" s="3024"/>
    </row>
    <row r="168" spans="1:9">
      <c r="A168" s="4387" t="s">
        <v>181</v>
      </c>
      <c r="B168" s="4725" t="s">
        <v>3742</v>
      </c>
      <c r="C168" s="4694"/>
      <c r="D168" s="4694"/>
      <c r="E168" s="4685"/>
      <c r="F168" s="4708"/>
      <c r="G168" s="4700">
        <v>9176449</v>
      </c>
      <c r="H168" s="3472">
        <v>31475741</v>
      </c>
      <c r="I168" s="3024"/>
    </row>
    <row r="169" spans="1:9">
      <c r="A169" s="4387" t="s">
        <v>183</v>
      </c>
      <c r="B169" s="4725" t="s">
        <v>3743</v>
      </c>
      <c r="C169" s="4694"/>
      <c r="D169" s="4694"/>
      <c r="E169" s="4685"/>
      <c r="F169" s="4708"/>
      <c r="G169" s="4700"/>
      <c r="H169" s="3472"/>
      <c r="I169" s="3024"/>
    </row>
    <row r="170" spans="1:9">
      <c r="A170" s="4387" t="s">
        <v>185</v>
      </c>
      <c r="B170" s="4725" t="s">
        <v>3744</v>
      </c>
      <c r="C170" s="4694"/>
      <c r="D170" s="4694"/>
      <c r="E170" s="4685"/>
      <c r="F170" s="4708"/>
      <c r="G170" s="4700">
        <v>11568527</v>
      </c>
      <c r="H170" s="3472">
        <v>11842710</v>
      </c>
      <c r="I170" s="3024"/>
    </row>
    <row r="171" spans="1:9">
      <c r="A171" s="4387" t="s">
        <v>187</v>
      </c>
      <c r="B171" s="4725" t="s">
        <v>4408</v>
      </c>
      <c r="C171" s="4694"/>
      <c r="D171" s="4694"/>
      <c r="E171" s="4685"/>
      <c r="F171" s="4709"/>
      <c r="G171" s="4703">
        <f>SUM(G162:G170)</f>
        <v>801878449</v>
      </c>
      <c r="H171" s="3490">
        <f>SUM(H162:H170)</f>
        <v>808307751</v>
      </c>
      <c r="I171" s="3024"/>
    </row>
    <row r="172" spans="1:9">
      <c r="A172" s="4387" t="s">
        <v>189</v>
      </c>
      <c r="B172" s="4726" t="s">
        <v>2341</v>
      </c>
      <c r="C172" s="4694"/>
      <c r="D172" s="4694"/>
      <c r="E172" s="4389"/>
      <c r="F172" s="4706"/>
      <c r="G172" s="4702"/>
      <c r="H172" s="3471"/>
      <c r="I172" s="3026"/>
    </row>
    <row r="173" spans="1:9">
      <c r="A173" s="4387" t="s">
        <v>191</v>
      </c>
      <c r="B173" s="4724" t="s">
        <v>2342</v>
      </c>
      <c r="C173" s="4694"/>
      <c r="D173" s="4694"/>
      <c r="E173" s="4389"/>
      <c r="F173" s="4707" t="s">
        <v>965</v>
      </c>
      <c r="G173" s="4700"/>
      <c r="H173" s="3472"/>
      <c r="I173" s="3024"/>
    </row>
    <row r="174" spans="1:9">
      <c r="A174" s="4387" t="s">
        <v>928</v>
      </c>
      <c r="B174" s="4724" t="s">
        <v>2343</v>
      </c>
      <c r="C174" s="4694"/>
      <c r="D174" s="4694"/>
      <c r="E174" s="4389"/>
      <c r="F174" s="4707" t="s">
        <v>965</v>
      </c>
      <c r="G174" s="4700">
        <v>441032206</v>
      </c>
      <c r="H174" s="3472">
        <v>403129877</v>
      </c>
      <c r="I174" s="3024"/>
    </row>
    <row r="175" spans="1:9">
      <c r="A175" s="4387" t="s">
        <v>930</v>
      </c>
      <c r="B175" s="4724" t="s">
        <v>2344</v>
      </c>
      <c r="C175" s="4694"/>
      <c r="D175" s="4694"/>
      <c r="E175" s="4389"/>
      <c r="F175" s="4707" t="s">
        <v>965</v>
      </c>
      <c r="G175" s="4700">
        <v>0</v>
      </c>
      <c r="H175" s="3472">
        <v>780497945</v>
      </c>
      <c r="I175" s="3024"/>
    </row>
    <row r="176" spans="1:9">
      <c r="A176" s="4387" t="s">
        <v>932</v>
      </c>
      <c r="B176" s="4724" t="s">
        <v>2345</v>
      </c>
      <c r="C176" s="4694"/>
      <c r="D176" s="4694"/>
      <c r="E176" s="4389"/>
      <c r="F176" s="4707" t="s">
        <v>965</v>
      </c>
      <c r="G176" s="4700">
        <v>91610447</v>
      </c>
      <c r="H176" s="3472">
        <v>191674132</v>
      </c>
      <c r="I176" s="3024"/>
    </row>
    <row r="177" spans="1:9">
      <c r="A177" s="4387" t="s">
        <v>934</v>
      </c>
      <c r="B177" s="4724" t="s">
        <v>2346</v>
      </c>
      <c r="C177" s="4694"/>
      <c r="D177" s="4694"/>
      <c r="E177" s="4389"/>
      <c r="F177" s="4707" t="s">
        <v>965</v>
      </c>
      <c r="G177" s="4700">
        <v>53217075</v>
      </c>
      <c r="H177" s="3472">
        <v>40117219</v>
      </c>
      <c r="I177" s="3024"/>
    </row>
    <row r="178" spans="1:9">
      <c r="A178" s="4387" t="s">
        <v>937</v>
      </c>
      <c r="B178" s="4724" t="s">
        <v>2347</v>
      </c>
      <c r="C178" s="4694"/>
      <c r="D178" s="4694"/>
      <c r="E178" s="4389"/>
      <c r="F178" s="4707" t="s">
        <v>1630</v>
      </c>
      <c r="G178" s="4700">
        <v>27249080</v>
      </c>
      <c r="H178" s="3472">
        <v>20383859</v>
      </c>
      <c r="I178" s="3024"/>
    </row>
    <row r="179" spans="1:9">
      <c r="A179" s="4387" t="s">
        <v>939</v>
      </c>
      <c r="B179" s="4727" t="s">
        <v>2348</v>
      </c>
      <c r="C179" s="4695"/>
      <c r="D179" s="4695"/>
      <c r="E179" s="4384"/>
      <c r="F179" s="4707" t="s">
        <v>965</v>
      </c>
      <c r="G179" s="4700">
        <v>32577799</v>
      </c>
      <c r="H179" s="3472">
        <v>34318828</v>
      </c>
      <c r="I179" s="3024"/>
    </row>
    <row r="180" spans="1:9">
      <c r="A180" s="4387" t="s">
        <v>941</v>
      </c>
      <c r="B180" s="4723" t="s">
        <v>2349</v>
      </c>
      <c r="C180" s="4694"/>
      <c r="D180" s="4694"/>
      <c r="E180" s="4696"/>
      <c r="F180" s="4707" t="s">
        <v>965</v>
      </c>
      <c r="G180" s="4700"/>
      <c r="H180" s="3472"/>
      <c r="I180" s="3024"/>
    </row>
    <row r="181" spans="1:9" ht="16" thickBot="1">
      <c r="A181" s="4691" t="s">
        <v>943</v>
      </c>
      <c r="B181" s="4723" t="s">
        <v>2350</v>
      </c>
      <c r="C181" s="4694"/>
      <c r="D181" s="4694"/>
      <c r="E181" s="4696"/>
      <c r="F181" s="4707" t="s">
        <v>965</v>
      </c>
      <c r="G181" s="4700"/>
      <c r="H181" s="3472"/>
      <c r="I181" s="3024"/>
    </row>
    <row r="182" spans="1:9">
      <c r="A182" s="4387" t="s">
        <v>945</v>
      </c>
      <c r="B182" s="4724" t="s">
        <v>2351</v>
      </c>
      <c r="C182" s="1402"/>
      <c r="D182" s="1402"/>
      <c r="E182" s="4389"/>
      <c r="F182" s="4707" t="s">
        <v>965</v>
      </c>
      <c r="G182" s="4700"/>
      <c r="H182" s="3472"/>
      <c r="I182" s="3024"/>
    </row>
    <row r="183" spans="1:9">
      <c r="A183" s="4387" t="s">
        <v>946</v>
      </c>
      <c r="B183" s="4724" t="s">
        <v>2352</v>
      </c>
      <c r="C183" s="1402"/>
      <c r="D183" s="1402"/>
      <c r="E183" s="4389"/>
      <c r="F183" s="4707" t="s">
        <v>965</v>
      </c>
      <c r="G183" s="4700">
        <v>-1079724</v>
      </c>
      <c r="H183" s="3472">
        <v>-2591368</v>
      </c>
      <c r="I183" s="3024"/>
    </row>
    <row r="184" spans="1:9">
      <c r="A184" s="4387" t="s">
        <v>948</v>
      </c>
      <c r="B184" s="4724" t="s">
        <v>2353</v>
      </c>
      <c r="C184" s="1402"/>
      <c r="D184" s="1402"/>
      <c r="E184" s="4389"/>
      <c r="F184" s="4707" t="s">
        <v>965</v>
      </c>
      <c r="G184" s="4700">
        <v>852124445</v>
      </c>
      <c r="H184" s="3472">
        <v>529355088</v>
      </c>
      <c r="I184" s="3024"/>
    </row>
    <row r="185" spans="1:9">
      <c r="A185" s="4387" t="s">
        <v>950</v>
      </c>
      <c r="B185" s="4724" t="s">
        <v>2354</v>
      </c>
      <c r="C185" s="1402"/>
      <c r="D185" s="1402"/>
      <c r="E185" s="4389"/>
      <c r="F185" s="4707" t="s">
        <v>965</v>
      </c>
      <c r="G185" s="4700">
        <v>41958953</v>
      </c>
      <c r="H185" s="3472">
        <v>43976141</v>
      </c>
      <c r="I185" s="3024"/>
    </row>
    <row r="186" spans="1:9">
      <c r="A186" s="4387" t="s">
        <v>952</v>
      </c>
      <c r="B186" s="4725" t="s">
        <v>3746</v>
      </c>
      <c r="C186" s="1416"/>
      <c r="D186" s="1416"/>
      <c r="E186" s="4685"/>
      <c r="F186" s="4708"/>
      <c r="G186" s="4700">
        <v>46982188</v>
      </c>
      <c r="H186" s="3472">
        <v>125512442</v>
      </c>
      <c r="I186" s="3024"/>
    </row>
    <row r="187" spans="1:9">
      <c r="A187" s="4387" t="s">
        <v>954</v>
      </c>
      <c r="B187" s="4725" t="s">
        <v>3747</v>
      </c>
      <c r="C187" s="1416"/>
      <c r="D187" s="1416"/>
      <c r="E187" s="4685"/>
      <c r="F187" s="4708"/>
      <c r="G187" s="4700">
        <v>-9176449</v>
      </c>
      <c r="H187" s="3472">
        <v>-31475741</v>
      </c>
      <c r="I187" s="3024"/>
    </row>
    <row r="188" spans="1:9">
      <c r="A188" s="4387" t="s">
        <v>956</v>
      </c>
      <c r="B188" s="4725" t="s">
        <v>3748</v>
      </c>
      <c r="C188" s="1416"/>
      <c r="D188" s="1416"/>
      <c r="E188" s="4685"/>
      <c r="F188" s="4708"/>
      <c r="G188" s="4700">
        <v>0</v>
      </c>
      <c r="H188" s="3472">
        <v>0</v>
      </c>
      <c r="I188" s="3024"/>
    </row>
    <row r="189" spans="1:9">
      <c r="A189" s="4387" t="s">
        <v>958</v>
      </c>
      <c r="B189" s="4725" t="s">
        <v>3749</v>
      </c>
      <c r="C189" s="1416"/>
      <c r="D189" s="1416"/>
      <c r="E189" s="4685"/>
      <c r="F189" s="4708"/>
      <c r="G189" s="3487"/>
      <c r="H189" s="3472"/>
      <c r="I189" s="3024"/>
    </row>
    <row r="190" spans="1:9" ht="16" thickBot="1">
      <c r="A190" s="4720" t="s">
        <v>961</v>
      </c>
      <c r="B190" s="3475" t="s">
        <v>4407</v>
      </c>
      <c r="C190" s="4380"/>
      <c r="D190" s="4380"/>
      <c r="E190" s="4728"/>
      <c r="F190" s="4691"/>
      <c r="G190" s="4719">
        <f>SUM(G173:G189)</f>
        <v>1576496020</v>
      </c>
      <c r="H190" s="4710">
        <f>SUM(H173:H189)</f>
        <v>2134898422</v>
      </c>
      <c r="I190" s="3025"/>
    </row>
    <row r="191" spans="1:9">
      <c r="A191" s="2087" t="s">
        <v>4490</v>
      </c>
      <c r="B191" s="4382"/>
      <c r="C191" s="1420"/>
      <c r="D191" s="1420"/>
      <c r="E191" s="1420"/>
      <c r="F191" s="1418"/>
      <c r="G191" s="3487"/>
      <c r="H191" s="2555"/>
      <c r="I191" s="3019"/>
    </row>
    <row r="192" spans="1:9">
      <c r="A192" s="3484" t="s">
        <v>2356</v>
      </c>
      <c r="B192" s="1420"/>
      <c r="C192" s="1420"/>
      <c r="D192" s="1030"/>
      <c r="E192" s="1420"/>
      <c r="F192" s="4384"/>
      <c r="G192" s="2716"/>
      <c r="H192" s="2716"/>
      <c r="I192" s="3018"/>
    </row>
    <row r="193" spans="1:9" ht="16" thickBot="1">
      <c r="A193" s="4382"/>
      <c r="B193" s="1418"/>
      <c r="C193" s="1418"/>
      <c r="D193" s="1418"/>
      <c r="E193" s="1418"/>
      <c r="F193" s="1418"/>
      <c r="G193" s="2555"/>
      <c r="H193" s="2555"/>
      <c r="I193" s="3019"/>
    </row>
    <row r="194" spans="1:9">
      <c r="A194" s="3491"/>
      <c r="B194" s="3456" t="s">
        <v>1757</v>
      </c>
      <c r="C194" s="3454" t="s">
        <v>1307</v>
      </c>
      <c r="D194" s="3455"/>
      <c r="E194" s="3455"/>
      <c r="F194" s="4386"/>
      <c r="G194" s="3479" t="s">
        <v>1680</v>
      </c>
      <c r="H194" s="3480" t="s">
        <v>1681</v>
      </c>
      <c r="I194" s="3028"/>
    </row>
    <row r="195" spans="1:9">
      <c r="A195" s="4385"/>
      <c r="B195" s="2540" t="str">
        <f>'Data Sheet'!$C$25</f>
        <v xml:space="preserve">Niagara Mohawk Power Corporation </v>
      </c>
      <c r="C195" s="1392" t="s">
        <v>1308</v>
      </c>
      <c r="D195" s="1418" t="s">
        <v>5953</v>
      </c>
      <c r="E195" s="1418"/>
      <c r="F195" s="4383" t="s">
        <v>1310</v>
      </c>
      <c r="G195" s="2809" t="s">
        <v>1682</v>
      </c>
      <c r="H195" s="4712"/>
      <c r="I195" s="3028"/>
    </row>
    <row r="196" spans="1:9">
      <c r="A196" s="4387"/>
      <c r="B196" s="1396"/>
      <c r="C196" s="1397" t="s">
        <v>1311</v>
      </c>
      <c r="D196" s="1396" t="s">
        <v>1309</v>
      </c>
      <c r="E196" s="1396"/>
      <c r="F196" s="4388" t="s">
        <v>1312</v>
      </c>
      <c r="G196" s="2413" t="str">
        <f>'Data Sheet'!$C$40</f>
        <v>April 30, 2024</v>
      </c>
      <c r="H196" s="3481" t="str">
        <f>'Data Sheet'!$C$38</f>
        <v>December 31, 2023</v>
      </c>
      <c r="I196" s="3030"/>
    </row>
    <row r="197" spans="1:9">
      <c r="A197" s="3499" t="s">
        <v>2357</v>
      </c>
      <c r="B197" s="1402"/>
      <c r="C197" s="1402"/>
      <c r="D197" s="1402"/>
      <c r="E197" s="1402"/>
      <c r="F197" s="4389"/>
      <c r="G197" s="2810"/>
      <c r="H197" s="4736"/>
      <c r="I197" s="3029"/>
    </row>
    <row r="198" spans="1:9">
      <c r="A198" s="3492"/>
      <c r="B198" s="1420"/>
      <c r="C198" s="1420"/>
      <c r="D198" s="1420"/>
      <c r="E198" s="1420"/>
      <c r="F198" s="4377" t="s">
        <v>1693</v>
      </c>
      <c r="G198" s="2811" t="s">
        <v>1791</v>
      </c>
      <c r="H198" s="3465" t="s">
        <v>1791</v>
      </c>
      <c r="I198" s="3029"/>
    </row>
    <row r="199" spans="1:9">
      <c r="A199" s="3492" t="s">
        <v>1686</v>
      </c>
      <c r="B199" s="1420" t="s">
        <v>255</v>
      </c>
      <c r="C199" s="1420"/>
      <c r="D199" s="1420"/>
      <c r="E199" s="1420"/>
      <c r="F199" s="4377" t="s">
        <v>2933</v>
      </c>
      <c r="G199" s="2811" t="s">
        <v>1792</v>
      </c>
      <c r="H199" s="3465" t="s">
        <v>2434</v>
      </c>
      <c r="I199" s="3029"/>
    </row>
    <row r="200" spans="1:9" ht="16" thickBot="1">
      <c r="A200" s="4390" t="s">
        <v>1689</v>
      </c>
      <c r="B200" s="4391" t="s">
        <v>2935</v>
      </c>
      <c r="C200" s="4391"/>
      <c r="D200" s="4391"/>
      <c r="E200" s="4391"/>
      <c r="F200" s="4392" t="s">
        <v>2936</v>
      </c>
      <c r="G200" s="2812" t="s">
        <v>2937</v>
      </c>
      <c r="H200" s="3466" t="s">
        <v>2938</v>
      </c>
      <c r="I200" s="3029"/>
    </row>
    <row r="201" spans="1:9">
      <c r="A201" s="4379" t="s">
        <v>963</v>
      </c>
      <c r="B201" s="1406" t="s">
        <v>2358</v>
      </c>
      <c r="C201" s="1402"/>
      <c r="D201" s="1402"/>
      <c r="E201" s="1402"/>
      <c r="F201" s="1405"/>
      <c r="G201" s="2807"/>
      <c r="H201" s="3471"/>
      <c r="I201" s="3026"/>
    </row>
    <row r="202" spans="1:9">
      <c r="A202" s="4379" t="s">
        <v>966</v>
      </c>
      <c r="B202" s="1408" t="s">
        <v>2359</v>
      </c>
      <c r="C202" s="1402"/>
      <c r="D202" s="1402"/>
      <c r="E202" s="1402"/>
      <c r="F202" s="1439"/>
      <c r="G202" s="4103">
        <v>6430321</v>
      </c>
      <c r="H202" s="4104">
        <v>6007855</v>
      </c>
      <c r="I202" s="3024"/>
    </row>
    <row r="203" spans="1:9">
      <c r="A203" s="4379" t="s">
        <v>968</v>
      </c>
      <c r="B203" s="1408" t="s">
        <v>2360</v>
      </c>
      <c r="C203" s="1402"/>
      <c r="D203" s="1402"/>
      <c r="E203" s="1402"/>
      <c r="F203" s="1397" t="s">
        <v>1632</v>
      </c>
      <c r="G203" s="4100">
        <v>9339789</v>
      </c>
      <c r="H203" s="3470">
        <v>8708090</v>
      </c>
      <c r="I203" s="3024"/>
    </row>
    <row r="204" spans="1:9">
      <c r="A204" s="4379" t="s">
        <v>970</v>
      </c>
      <c r="B204" s="1408" t="s">
        <v>2361</v>
      </c>
      <c r="C204" s="1402"/>
      <c r="D204" s="1402"/>
      <c r="E204" s="1402"/>
      <c r="F204" s="1439"/>
      <c r="G204" s="2271"/>
      <c r="H204" s="3472"/>
      <c r="I204" s="3024"/>
    </row>
    <row r="205" spans="1:9">
      <c r="A205" s="4379" t="s">
        <v>972</v>
      </c>
      <c r="B205" s="1408" t="s">
        <v>2362</v>
      </c>
      <c r="C205" s="1402"/>
      <c r="D205" s="1402"/>
      <c r="E205" s="1402"/>
      <c r="F205" s="1397">
        <v>269</v>
      </c>
      <c r="G205" s="2271">
        <v>230033289</v>
      </c>
      <c r="H205" s="3472">
        <v>247088401</v>
      </c>
      <c r="I205" s="3024"/>
    </row>
    <row r="206" spans="1:9">
      <c r="A206" s="4379" t="s">
        <v>974</v>
      </c>
      <c r="B206" s="1408" t="s">
        <v>2363</v>
      </c>
      <c r="C206" s="1402"/>
      <c r="D206" s="1402"/>
      <c r="E206" s="1402"/>
      <c r="F206" s="1397">
        <v>278</v>
      </c>
      <c r="G206" s="2271">
        <v>2939807590</v>
      </c>
      <c r="H206" s="3472">
        <v>2958408973</v>
      </c>
      <c r="I206" s="3024"/>
    </row>
    <row r="207" spans="1:9">
      <c r="A207" s="4379" t="s">
        <v>976</v>
      </c>
      <c r="B207" s="1408" t="s">
        <v>2364</v>
      </c>
      <c r="C207" s="1402"/>
      <c r="D207" s="1402"/>
      <c r="E207" s="1402"/>
      <c r="F207" s="1397">
        <v>269</v>
      </c>
      <c r="G207" s="2271"/>
      <c r="H207" s="3472"/>
      <c r="I207" s="3024"/>
    </row>
    <row r="208" spans="1:9">
      <c r="A208" s="4379" t="s">
        <v>978</v>
      </c>
      <c r="B208" s="1408" t="s">
        <v>2365</v>
      </c>
      <c r="C208" s="1402"/>
      <c r="D208" s="1402"/>
      <c r="E208" s="1402"/>
      <c r="F208" s="1397" t="s">
        <v>2366</v>
      </c>
      <c r="G208" s="2271">
        <v>2361072495</v>
      </c>
      <c r="H208" s="3472">
        <v>2373795653</v>
      </c>
      <c r="I208" s="3024"/>
    </row>
    <row r="209" spans="1:9">
      <c r="A209" s="4379" t="s">
        <v>980</v>
      </c>
      <c r="B209" s="1415" t="s">
        <v>4406</v>
      </c>
      <c r="C209" s="1416"/>
      <c r="D209" s="1416"/>
      <c r="E209" s="1416"/>
      <c r="F209" s="1439"/>
      <c r="G209" s="2271">
        <f>SUM(G202:G208)</f>
        <v>5546683484</v>
      </c>
      <c r="H209" s="3472">
        <f>SUM(H202:H208)</f>
        <v>5594008972</v>
      </c>
      <c r="I209" s="3024"/>
    </row>
    <row r="210" spans="1:9">
      <c r="A210" s="4379" t="s">
        <v>982</v>
      </c>
      <c r="B210" s="1408"/>
      <c r="C210" s="1402"/>
      <c r="D210" s="1402"/>
      <c r="E210" s="1402"/>
      <c r="F210" s="1439"/>
      <c r="G210" s="2808"/>
      <c r="H210" s="3472"/>
      <c r="I210" s="3024"/>
    </row>
    <row r="211" spans="1:9">
      <c r="A211" s="4379" t="s">
        <v>984</v>
      </c>
      <c r="B211" s="1408"/>
      <c r="C211" s="1402"/>
      <c r="D211" s="1402"/>
      <c r="E211" s="1402"/>
      <c r="F211" s="1439"/>
      <c r="G211" s="2808"/>
      <c r="H211" s="3472"/>
      <c r="I211" s="3024"/>
    </row>
    <row r="212" spans="1:9">
      <c r="A212" s="4379" t="s">
        <v>986</v>
      </c>
      <c r="B212" s="1408"/>
      <c r="C212" s="1402"/>
      <c r="D212" s="1402"/>
      <c r="E212" s="1402"/>
      <c r="F212" s="1439"/>
      <c r="G212" s="2808"/>
      <c r="H212" s="3472"/>
      <c r="I212" s="3024"/>
    </row>
    <row r="213" spans="1:9">
      <c r="A213" s="4379" t="s">
        <v>988</v>
      </c>
      <c r="B213" s="1408"/>
      <c r="C213" s="1402"/>
      <c r="D213" s="1402"/>
      <c r="E213" s="1402"/>
      <c r="F213" s="1439"/>
      <c r="G213" s="2808"/>
      <c r="H213" s="3472"/>
      <c r="I213" s="3024"/>
    </row>
    <row r="214" spans="1:9">
      <c r="A214" s="4379" t="s">
        <v>990</v>
      </c>
      <c r="B214" s="1408"/>
      <c r="C214" s="1402"/>
      <c r="D214" s="1402"/>
      <c r="E214" s="1402"/>
      <c r="F214" s="1439"/>
      <c r="G214" s="2808"/>
      <c r="H214" s="3472"/>
      <c r="I214" s="3024"/>
    </row>
    <row r="215" spans="1:9">
      <c r="A215" s="4379" t="s">
        <v>992</v>
      </c>
      <c r="B215" s="1408"/>
      <c r="C215" s="1402"/>
      <c r="D215" s="1402"/>
      <c r="E215" s="1402"/>
      <c r="F215" s="1439"/>
      <c r="G215" s="2808"/>
      <c r="H215" s="3472"/>
      <c r="I215" s="3024"/>
    </row>
    <row r="216" spans="1:9">
      <c r="A216" s="4379" t="s">
        <v>993</v>
      </c>
      <c r="B216" s="1408"/>
      <c r="C216" s="1402"/>
      <c r="D216" s="1402"/>
      <c r="E216" s="1402"/>
      <c r="F216" s="1439"/>
      <c r="G216" s="2808"/>
      <c r="H216" s="3472"/>
      <c r="I216" s="3024"/>
    </row>
    <row r="217" spans="1:9">
      <c r="A217" s="4379" t="s">
        <v>2187</v>
      </c>
      <c r="B217" s="1408"/>
      <c r="C217" s="1402"/>
      <c r="D217" s="1402"/>
      <c r="E217" s="1402"/>
      <c r="F217" s="1439"/>
      <c r="G217" s="2808"/>
      <c r="H217" s="3472"/>
      <c r="I217" s="3024"/>
    </row>
    <row r="218" spans="1:9">
      <c r="A218" s="4379" t="s">
        <v>2189</v>
      </c>
      <c r="B218" s="1408"/>
      <c r="C218" s="1402"/>
      <c r="D218" s="1402"/>
      <c r="E218" s="1402"/>
      <c r="F218" s="1439"/>
      <c r="G218" s="2808"/>
      <c r="H218" s="3472"/>
      <c r="I218" s="3024"/>
    </row>
    <row r="219" spans="1:9">
      <c r="A219" s="4379" t="s">
        <v>2190</v>
      </c>
      <c r="B219" s="1408"/>
      <c r="C219" s="1402"/>
      <c r="D219" s="1402"/>
      <c r="E219" s="1402"/>
      <c r="F219" s="1439"/>
      <c r="G219" s="2808"/>
      <c r="H219" s="3472"/>
      <c r="I219" s="3024"/>
    </row>
    <row r="220" spans="1:9">
      <c r="A220" s="4379" t="s">
        <v>3736</v>
      </c>
      <c r="B220" s="1408"/>
      <c r="C220" s="1402"/>
      <c r="D220" s="1402"/>
      <c r="E220" s="1402"/>
      <c r="F220" s="1439"/>
      <c r="G220" s="2808"/>
      <c r="H220" s="3472"/>
      <c r="I220" s="3024"/>
    </row>
    <row r="221" spans="1:9">
      <c r="A221" s="4379" t="s">
        <v>3737</v>
      </c>
      <c r="B221" s="1408"/>
      <c r="C221" s="1402"/>
      <c r="D221" s="1402"/>
      <c r="E221" s="1402"/>
      <c r="F221" s="1439"/>
      <c r="G221" s="2808"/>
      <c r="H221" s="3472"/>
      <c r="I221" s="3024"/>
    </row>
    <row r="222" spans="1:9">
      <c r="A222" s="4379" t="s">
        <v>3738</v>
      </c>
      <c r="B222" s="1408"/>
      <c r="C222" s="1402"/>
      <c r="D222" s="1402"/>
      <c r="E222" s="1402"/>
      <c r="F222" s="1439"/>
      <c r="G222" s="2808"/>
      <c r="H222" s="3472"/>
      <c r="I222" s="3024"/>
    </row>
    <row r="223" spans="1:9">
      <c r="A223" s="4379" t="s">
        <v>3750</v>
      </c>
      <c r="B223" s="3493" t="s">
        <v>3752</v>
      </c>
      <c r="C223" s="3484"/>
      <c r="D223" s="3484"/>
      <c r="E223" s="3484"/>
      <c r="F223" s="1404"/>
      <c r="G223" s="2814"/>
      <c r="H223" s="3494"/>
      <c r="I223" s="3026"/>
    </row>
    <row r="224" spans="1:9">
      <c r="A224" s="4379"/>
      <c r="B224" s="1445" t="s">
        <v>3751</v>
      </c>
      <c r="C224" s="1416"/>
      <c r="D224" s="1416"/>
      <c r="E224" s="1416"/>
      <c r="F224" s="1405"/>
      <c r="G224" s="2815">
        <f>G152+G160+G171+G190+G209</f>
        <v>16243870982</v>
      </c>
      <c r="H224" s="3495">
        <f>H152+H160+H171+H190+H209</f>
        <v>17096195426</v>
      </c>
      <c r="I224" s="3025"/>
    </row>
    <row r="225" spans="1:9">
      <c r="A225" s="4711"/>
      <c r="B225" s="1420"/>
      <c r="C225" s="1420"/>
      <c r="D225" s="1420"/>
      <c r="E225" s="1420"/>
      <c r="F225" s="1420"/>
      <c r="G225" s="3496"/>
      <c r="H225" s="4737"/>
      <c r="I225" s="3026"/>
    </row>
    <row r="226" spans="1:9">
      <c r="A226" s="4711"/>
      <c r="B226" s="3497" t="s">
        <v>2367</v>
      </c>
      <c r="C226" s="1420"/>
      <c r="D226" s="1420"/>
      <c r="E226" s="1420"/>
      <c r="F226" s="1420"/>
      <c r="G226" s="3496"/>
      <c r="H226" s="4737"/>
      <c r="I226" s="3026"/>
    </row>
    <row r="227" spans="1:9">
      <c r="A227" s="4711"/>
      <c r="B227" s="1419" t="s">
        <v>152</v>
      </c>
      <c r="C227" s="1420"/>
      <c r="D227" s="1420"/>
      <c r="E227" s="1420"/>
      <c r="F227" s="1420"/>
      <c r="G227" s="3496"/>
      <c r="H227" s="4737"/>
      <c r="I227" s="3026"/>
    </row>
    <row r="228" spans="1:9">
      <c r="A228" s="4711"/>
      <c r="B228" s="1419" t="s">
        <v>153</v>
      </c>
      <c r="C228" s="1420"/>
      <c r="D228" s="1420"/>
      <c r="E228" s="1420"/>
      <c r="F228" s="1420"/>
      <c r="G228" s="3496"/>
      <c r="H228" s="4737"/>
      <c r="I228" s="3026"/>
    </row>
    <row r="229" spans="1:9">
      <c r="A229" s="4711"/>
      <c r="B229" s="1420"/>
      <c r="C229" s="1420"/>
      <c r="D229" s="1420"/>
      <c r="E229" s="1420"/>
      <c r="F229" s="1420"/>
      <c r="G229" s="3496"/>
      <c r="H229" s="4682"/>
      <c r="I229" s="3026"/>
    </row>
    <row r="230" spans="1:9">
      <c r="A230" s="4711"/>
      <c r="B230" s="1420"/>
      <c r="C230" s="1420"/>
      <c r="D230" s="1420"/>
      <c r="E230" s="1420"/>
      <c r="F230" s="1420"/>
      <c r="G230" s="3496"/>
      <c r="H230" s="4737"/>
      <c r="I230" s="3026"/>
    </row>
    <row r="231" spans="1:9">
      <c r="A231" s="4711"/>
      <c r="B231" s="1420"/>
      <c r="C231" s="1420"/>
      <c r="D231" s="1420"/>
      <c r="E231" s="1420"/>
      <c r="F231" s="1420"/>
      <c r="G231" s="3496"/>
      <c r="H231" s="4737"/>
      <c r="I231" s="3026"/>
    </row>
    <row r="232" spans="1:9">
      <c r="A232" s="4711"/>
      <c r="B232" s="1420"/>
      <c r="C232" s="1420"/>
      <c r="D232" s="1420"/>
      <c r="E232" s="1420"/>
      <c r="F232" s="1420"/>
      <c r="G232" s="3496"/>
      <c r="H232" s="4737"/>
      <c r="I232" s="3026"/>
    </row>
    <row r="233" spans="1:9">
      <c r="A233" s="4711"/>
      <c r="B233" s="1420"/>
      <c r="C233" s="1420"/>
      <c r="D233" s="1420"/>
      <c r="E233" s="1420"/>
      <c r="F233" s="1420"/>
      <c r="G233" s="3496"/>
      <c r="H233" s="4737"/>
      <c r="I233" s="3026"/>
    </row>
    <row r="234" spans="1:9">
      <c r="A234" s="4711"/>
      <c r="B234" s="1420"/>
      <c r="C234" s="1420"/>
      <c r="D234" s="1420"/>
      <c r="E234" s="1420"/>
      <c r="F234" s="1420"/>
      <c r="G234" s="3496"/>
      <c r="H234" s="4737"/>
      <c r="I234" s="3026"/>
    </row>
    <row r="235" spans="1:9">
      <c r="A235" s="4711"/>
      <c r="B235" s="1420"/>
      <c r="C235" s="1420"/>
      <c r="D235" s="1420"/>
      <c r="E235" s="1420"/>
      <c r="F235" s="1420"/>
      <c r="G235" s="3496"/>
      <c r="H235" s="4737"/>
      <c r="I235" s="3026"/>
    </row>
    <row r="236" spans="1:9">
      <c r="A236" s="4711"/>
      <c r="B236" s="1420"/>
      <c r="C236" s="1420"/>
      <c r="D236" s="1420"/>
      <c r="E236" s="1420"/>
      <c r="F236" s="1420"/>
      <c r="G236" s="3496"/>
      <c r="H236" s="4737"/>
      <c r="I236" s="3026"/>
    </row>
    <row r="237" spans="1:9">
      <c r="A237" s="4711"/>
      <c r="B237" s="1420"/>
      <c r="C237" s="1420"/>
      <c r="D237" s="1420"/>
      <c r="E237" s="1420"/>
      <c r="F237" s="1420"/>
      <c r="G237" s="3496"/>
      <c r="H237" s="4737"/>
      <c r="I237" s="3026"/>
    </row>
    <row r="238" spans="1:9">
      <c r="A238" s="4711"/>
      <c r="B238" s="1420"/>
      <c r="C238" s="1420"/>
      <c r="D238" s="1420"/>
      <c r="E238" s="1420"/>
      <c r="F238" s="1420"/>
      <c r="G238" s="3496"/>
      <c r="H238" s="4737"/>
      <c r="I238" s="3026"/>
    </row>
    <row r="239" spans="1:9">
      <c r="A239" s="4711"/>
      <c r="B239" s="1420"/>
      <c r="C239" s="1420"/>
      <c r="D239" s="1420"/>
      <c r="E239" s="1420"/>
      <c r="F239" s="1420"/>
      <c r="G239" s="3496"/>
      <c r="H239" s="4737"/>
      <c r="I239" s="3026"/>
    </row>
    <row r="240" spans="1:9">
      <c r="A240" s="4711"/>
      <c r="B240" s="1420"/>
      <c r="C240" s="1420"/>
      <c r="D240" s="1420"/>
      <c r="E240" s="1420"/>
      <c r="F240" s="1420"/>
      <c r="G240" s="3496"/>
      <c r="H240" s="4737"/>
      <c r="I240" s="3026"/>
    </row>
    <row r="241" spans="1:9">
      <c r="A241" s="4711"/>
      <c r="B241" s="1418"/>
      <c r="C241" s="1420"/>
      <c r="D241" s="1420"/>
      <c r="E241" s="1420"/>
      <c r="F241" s="1420"/>
      <c r="G241" s="3496"/>
      <c r="H241" s="4737"/>
      <c r="I241" s="3026"/>
    </row>
    <row r="242" spans="1:9">
      <c r="A242" s="4711"/>
      <c r="B242" s="1418"/>
      <c r="C242" s="1420"/>
      <c r="D242" s="1420"/>
      <c r="E242" s="1420"/>
      <c r="F242" s="1420"/>
      <c r="G242" s="3496"/>
      <c r="H242" s="4737"/>
      <c r="I242" s="3026"/>
    </row>
    <row r="243" spans="1:9">
      <c r="A243" s="4711"/>
      <c r="B243" s="1418"/>
      <c r="C243" s="1420"/>
      <c r="D243" s="1420"/>
      <c r="E243" s="1420"/>
      <c r="F243" s="1420"/>
      <c r="G243" s="3496"/>
      <c r="H243" s="4737"/>
      <c r="I243" s="3026"/>
    </row>
    <row r="244" spans="1:9">
      <c r="A244" s="4711"/>
      <c r="B244" s="1418"/>
      <c r="C244" s="1420"/>
      <c r="D244" s="1420"/>
      <c r="E244" s="1420"/>
      <c r="F244" s="1420"/>
      <c r="G244" s="3496"/>
      <c r="H244" s="4737"/>
      <c r="I244" s="3026"/>
    </row>
    <row r="245" spans="1:9">
      <c r="A245" s="4711"/>
      <c r="B245" s="1418"/>
      <c r="C245" s="1420"/>
      <c r="D245" s="1420"/>
      <c r="E245" s="1420"/>
      <c r="F245" s="1420"/>
      <c r="G245" s="3496"/>
      <c r="H245" s="4737"/>
      <c r="I245" s="3026"/>
    </row>
    <row r="246" spans="1:9">
      <c r="A246" s="4711"/>
      <c r="B246" s="1418"/>
      <c r="C246" s="1420"/>
      <c r="D246" s="1420"/>
      <c r="E246" s="1420"/>
      <c r="F246" s="1420"/>
      <c r="G246" s="3496"/>
      <c r="H246" s="4737"/>
      <c r="I246" s="3026"/>
    </row>
    <row r="247" spans="1:9">
      <c r="A247" s="4711"/>
      <c r="B247" s="1418"/>
      <c r="C247" s="1420"/>
      <c r="D247" s="1420"/>
      <c r="E247" s="1420"/>
      <c r="F247" s="1420"/>
      <c r="G247" s="3496"/>
      <c r="H247" s="4737"/>
      <c r="I247" s="3026"/>
    </row>
    <row r="248" spans="1:9">
      <c r="A248" s="4711"/>
      <c r="B248" s="1418"/>
      <c r="C248" s="1420"/>
      <c r="D248" s="1420"/>
      <c r="E248" s="1420"/>
      <c r="F248" s="1420"/>
      <c r="G248" s="3496"/>
      <c r="H248" s="4737"/>
      <c r="I248" s="3026"/>
    </row>
    <row r="249" spans="1:9">
      <c r="A249" s="4711"/>
      <c r="B249" s="1418"/>
      <c r="C249" s="1420"/>
      <c r="D249" s="1420"/>
      <c r="E249" s="1420"/>
      <c r="F249" s="1420"/>
      <c r="G249" s="3496"/>
      <c r="H249" s="4737"/>
      <c r="I249" s="3026"/>
    </row>
    <row r="250" spans="1:9">
      <c r="A250" s="4711"/>
      <c r="B250" s="1418"/>
      <c r="C250" s="1420"/>
      <c r="D250" s="1420"/>
      <c r="E250" s="1420"/>
      <c r="F250" s="1420"/>
      <c r="G250" s="3496"/>
      <c r="H250" s="4737"/>
      <c r="I250" s="3026"/>
    </row>
    <row r="251" spans="1:9" ht="16" thickBot="1">
      <c r="A251" s="3488"/>
      <c r="B251" s="4715"/>
      <c r="C251" s="4391"/>
      <c r="D251" s="4391"/>
      <c r="E251" s="4391"/>
      <c r="F251" s="4391"/>
      <c r="G251" s="4441"/>
      <c r="H251" s="3498"/>
      <c r="I251" s="3026"/>
    </row>
    <row r="252" spans="1:9">
      <c r="A252" s="4381" t="s">
        <v>4490</v>
      </c>
      <c r="B252" s="4382"/>
      <c r="C252" s="1420"/>
      <c r="D252" s="1420"/>
      <c r="E252" s="1420"/>
      <c r="F252" s="1420"/>
      <c r="G252" s="3496"/>
      <c r="H252" s="4737"/>
      <c r="I252" s="3018"/>
    </row>
    <row r="253" spans="1:9" ht="16" thickBot="1">
      <c r="A253" s="5216" t="s">
        <v>154</v>
      </c>
      <c r="B253" s="5217"/>
      <c r="C253" s="5217"/>
      <c r="D253" s="5217"/>
      <c r="E253" s="5217"/>
      <c r="F253" s="5217"/>
      <c r="G253" s="5217"/>
      <c r="H253" s="5218"/>
      <c r="I253" s="3018"/>
    </row>
  </sheetData>
  <mergeCells count="1">
    <mergeCell ref="A253:H253"/>
  </mergeCells>
  <printOptions horizontalCentered="1" verticalCentered="1"/>
  <pageMargins left="0.5" right="0.5" top="0" bottom="0" header="0.25" footer="0.25"/>
  <pageSetup scale="64" fitToHeight="4" orientation="portrait" r:id="rId1"/>
  <headerFooter alignWithMargins="0"/>
  <rowBreaks count="3" manualBreakCount="3">
    <brk id="68" max="16383" man="1"/>
    <brk id="129" max="16383" man="1"/>
    <brk id="19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tabColor rgb="FF92D050"/>
  </sheetPr>
  <dimension ref="A1:BO200"/>
  <sheetViews>
    <sheetView view="pageBreakPreview" zoomScale="60" zoomScaleNormal="60" workbookViewId="0">
      <selection activeCell="AF1" sqref="AF1:AZ1048576"/>
    </sheetView>
  </sheetViews>
  <sheetFormatPr defaultColWidth="9.84375" defaultRowHeight="15.5"/>
  <cols>
    <col min="1" max="1" width="4.84375" style="1388" customWidth="1"/>
    <col min="2" max="2" width="53.07421875" style="1388" customWidth="1"/>
    <col min="3" max="3" width="3.84375" style="1388" customWidth="1"/>
    <col min="4" max="5" width="2.84375" style="1388" customWidth="1"/>
    <col min="6" max="6" width="15.4609375" style="1388" customWidth="1"/>
    <col min="7" max="7" width="18.53515625" style="1388" customWidth="1"/>
    <col min="8" max="8" width="16.84375" style="1388" customWidth="1"/>
    <col min="9" max="9" width="18.84375" style="1388" customWidth="1"/>
    <col min="10" max="10" width="21" style="1388" customWidth="1"/>
    <col min="11" max="11" width="23.4609375" style="1388" customWidth="1"/>
    <col min="12" max="14" width="16.84375" style="1388" customWidth="1"/>
    <col min="15" max="16" width="4.84375" style="1388" customWidth="1"/>
    <col min="17" max="21" width="14.84375" style="1388" customWidth="1"/>
    <col min="22" max="22" width="16.07421875" style="1388" customWidth="1"/>
    <col min="23" max="23" width="5.84375" style="1388" customWidth="1"/>
    <col min="24" max="24" width="49" style="1388" customWidth="1"/>
    <col min="25" max="25" width="3.84375" style="1388" customWidth="1"/>
    <col min="26" max="26" width="3.07421875" style="1388" customWidth="1"/>
    <col min="27" max="27" width="2.84375" style="1388" customWidth="1"/>
    <col min="28" max="28" width="13.84375" style="1388" customWidth="1"/>
    <col min="29" max="29" width="15.84375" style="1388" customWidth="1"/>
    <col min="30" max="30" width="16.84375" style="1388" customWidth="1"/>
    <col min="31" max="31" width="7.07421875" style="1442" customWidth="1"/>
    <col min="32" max="32" width="20.4609375" customWidth="1"/>
    <col min="33" max="33" width="17.84375" customWidth="1"/>
    <col min="34" max="34" width="9.84375" customWidth="1"/>
    <col min="35" max="35" width="27.84375" bestFit="1" customWidth="1"/>
    <col min="36" max="36" width="15.84375" customWidth="1"/>
    <col min="37" max="37" width="28.53515625" customWidth="1"/>
    <col min="38" max="38" width="16.07421875" bestFit="1" customWidth="1"/>
    <col min="39" max="39" width="27.07421875" bestFit="1" customWidth="1"/>
    <col min="40" max="40" width="14.84375" customWidth="1"/>
    <col min="41" max="41" width="34" customWidth="1"/>
    <col min="42" max="42" width="15.3046875" bestFit="1" customWidth="1"/>
    <col min="43" max="43" width="8.84375" customWidth="1"/>
    <col min="48" max="48" width="16.69140625" bestFit="1" customWidth="1"/>
    <col min="50" max="50" width="16" bestFit="1" customWidth="1"/>
    <col min="53" max="16384" width="9.84375" style="1388"/>
  </cols>
  <sheetData>
    <row r="1" spans="1:31">
      <c r="A1" s="3900"/>
      <c r="B1" s="3898" t="s">
        <v>1757</v>
      </c>
      <c r="C1" s="3500" t="s">
        <v>1307</v>
      </c>
      <c r="D1" s="3901"/>
      <c r="E1" s="3901"/>
      <c r="F1" s="3898"/>
      <c r="G1" s="3898" t="s">
        <v>1680</v>
      </c>
      <c r="H1" s="3921" t="s">
        <v>1681</v>
      </c>
      <c r="I1" s="3922" t="s">
        <v>1757</v>
      </c>
      <c r="J1" s="3544"/>
      <c r="K1" s="3220" t="s">
        <v>1307</v>
      </c>
      <c r="L1" s="3219"/>
      <c r="M1" s="3219" t="s">
        <v>1759</v>
      </c>
      <c r="N1" s="3501" t="s">
        <v>1681</v>
      </c>
      <c r="O1" s="3404"/>
      <c r="P1" s="3218" t="s">
        <v>1757</v>
      </c>
      <c r="Q1" s="3544"/>
      <c r="R1" s="3501"/>
      <c r="S1" s="3220" t="s">
        <v>1307</v>
      </c>
      <c r="T1" s="3219"/>
      <c r="U1" s="3219" t="s">
        <v>1759</v>
      </c>
      <c r="V1" s="3890" t="s">
        <v>1681</v>
      </c>
      <c r="W1" s="3218"/>
      <c r="X1" s="3219" t="s">
        <v>1757</v>
      </c>
      <c r="Y1" s="3220" t="s">
        <v>1307</v>
      </c>
      <c r="Z1" s="3501"/>
      <c r="AA1" s="3501"/>
      <c r="AB1" s="3219"/>
      <c r="AC1" s="3219" t="s">
        <v>1680</v>
      </c>
      <c r="AD1" s="3502" t="s">
        <v>1760</v>
      </c>
      <c r="AE1" s="3031"/>
    </row>
    <row r="2" spans="1:31">
      <c r="A2" s="1453"/>
      <c r="B2" s="2309" t="str">
        <f>'Data Sheet'!$C$25</f>
        <v xml:space="preserve">Niagara Mohawk Power Corporation </v>
      </c>
      <c r="C2" s="3886" t="s">
        <v>1308</v>
      </c>
      <c r="D2" s="1001" t="s">
        <v>5953</v>
      </c>
      <c r="E2" s="1001"/>
      <c r="F2" s="1456" t="s">
        <v>1310</v>
      </c>
      <c r="G2" s="1456" t="s">
        <v>1682</v>
      </c>
      <c r="H2" s="1457"/>
      <c r="I2" s="2568" t="str">
        <f>'Data Sheet'!$C$25</f>
        <v xml:space="preserve">Niagara Mohawk Power Corporation </v>
      </c>
      <c r="J2" s="1533"/>
      <c r="K2" s="1458" t="s">
        <v>5955</v>
      </c>
      <c r="L2" s="2309"/>
      <c r="M2" s="1456" t="s">
        <v>1682</v>
      </c>
      <c r="N2" s="1001"/>
      <c r="O2" s="3229"/>
      <c r="P2" s="3222" t="str">
        <f>'Data Sheet'!$C$25</f>
        <v xml:space="preserve">Niagara Mohawk Power Corporation </v>
      </c>
      <c r="Q2" s="1533"/>
      <c r="R2" s="1001"/>
      <c r="S2" s="1458" t="s">
        <v>5955</v>
      </c>
      <c r="T2" s="1456"/>
      <c r="U2" s="1456" t="s">
        <v>1682</v>
      </c>
      <c r="V2" s="3223"/>
      <c r="W2" s="3228"/>
      <c r="X2" s="2309" t="str">
        <f>'Data Sheet'!$C$25</f>
        <v xml:space="preserve">Niagara Mohawk Power Corporation </v>
      </c>
      <c r="Y2" s="3381" t="s">
        <v>1308</v>
      </c>
      <c r="Z2" s="1001" t="s">
        <v>5953</v>
      </c>
      <c r="AA2" s="1001"/>
      <c r="AB2" s="1456" t="s">
        <v>1310</v>
      </c>
      <c r="AC2" s="1456" t="s">
        <v>1682</v>
      </c>
      <c r="AD2" s="3229"/>
      <c r="AE2" s="2995"/>
    </row>
    <row r="3" spans="1:31" ht="15" customHeight="1">
      <c r="A3" s="1459"/>
      <c r="B3" s="1460"/>
      <c r="C3" s="1461" t="s">
        <v>1311</v>
      </c>
      <c r="D3" s="1460" t="s">
        <v>1309</v>
      </c>
      <c r="E3" s="1460"/>
      <c r="F3" s="1462" t="s">
        <v>1312</v>
      </c>
      <c r="G3" s="3889" t="str">
        <f>'Data Sheet'!$C$40</f>
        <v>April 30, 2024</v>
      </c>
      <c r="H3" s="1428" t="str">
        <f>'Data Sheet'!$C$38</f>
        <v>December 31, 2023</v>
      </c>
      <c r="I3" s="1459"/>
      <c r="J3" s="1463"/>
      <c r="K3" s="1464" t="s">
        <v>155</v>
      </c>
      <c r="L3" s="3888"/>
      <c r="M3" s="3889" t="str">
        <f>'Data Sheet'!$C$40</f>
        <v>April 30, 2024</v>
      </c>
      <c r="N3" s="1465" t="str">
        <f>'Data Sheet'!$C$38</f>
        <v>December 31, 2023</v>
      </c>
      <c r="O3" s="3507"/>
      <c r="P3" s="3224"/>
      <c r="Q3" s="1463"/>
      <c r="R3" s="1460"/>
      <c r="S3" s="1464" t="s">
        <v>155</v>
      </c>
      <c r="T3" s="1462"/>
      <c r="U3" s="3889" t="str">
        <f>'Data Sheet'!$C$40</f>
        <v>April 30, 2024</v>
      </c>
      <c r="V3" s="3503" t="str">
        <f>'Data Sheet'!$C$38</f>
        <v>December 31, 2023</v>
      </c>
      <c r="W3" s="3224"/>
      <c r="X3" s="1460"/>
      <c r="Y3" s="1461" t="s">
        <v>1311</v>
      </c>
      <c r="Z3" s="1460" t="s">
        <v>1309</v>
      </c>
      <c r="AA3" s="1460"/>
      <c r="AB3" s="1462" t="s">
        <v>1312</v>
      </c>
      <c r="AC3" s="3399" t="str">
        <f>'Data Sheet'!$C$40</f>
        <v>April 30, 2024</v>
      </c>
      <c r="AD3" s="3503" t="str">
        <f>'Data Sheet'!$C$38</f>
        <v>December 31, 2023</v>
      </c>
      <c r="AE3" s="3032"/>
    </row>
    <row r="4" spans="1:31" ht="15" customHeight="1">
      <c r="A4" s="1466" t="s">
        <v>156</v>
      </c>
      <c r="B4" s="1467"/>
      <c r="C4" s="1467"/>
      <c r="D4" s="1467"/>
      <c r="E4" s="1467"/>
      <c r="F4" s="1467"/>
      <c r="G4" s="1467"/>
      <c r="H4" s="1468"/>
      <c r="I4" s="1466" t="s">
        <v>157</v>
      </c>
      <c r="J4" s="1467"/>
      <c r="K4" s="1467"/>
      <c r="L4" s="1467"/>
      <c r="M4" s="1467"/>
      <c r="N4" s="1467"/>
      <c r="O4" s="3505"/>
      <c r="P4" s="3504" t="s">
        <v>157</v>
      </c>
      <c r="Q4" s="1467"/>
      <c r="R4" s="1467"/>
      <c r="S4" s="1467"/>
      <c r="T4" s="1467"/>
      <c r="U4" s="1467"/>
      <c r="V4" s="3505"/>
      <c r="W4" s="3504" t="s">
        <v>157</v>
      </c>
      <c r="X4" s="1467"/>
      <c r="Y4" s="1467"/>
      <c r="Z4" s="1467"/>
      <c r="AA4" s="1467"/>
      <c r="AB4" s="1467"/>
      <c r="AC4" s="1467"/>
      <c r="AD4" s="3505"/>
      <c r="AE4" s="3033"/>
    </row>
    <row r="5" spans="1:31" ht="15" customHeight="1">
      <c r="A5" s="1453"/>
      <c r="B5" s="5168" t="s">
        <v>598</v>
      </c>
      <c r="C5" s="683"/>
      <c r="D5" s="5228" t="s">
        <v>599</v>
      </c>
      <c r="E5" s="5224"/>
      <c r="F5" s="5224"/>
      <c r="G5" s="5224"/>
      <c r="H5" s="5224"/>
      <c r="I5" s="5224" t="s">
        <v>4236</v>
      </c>
      <c r="J5" s="5224"/>
      <c r="K5" s="5225"/>
      <c r="L5" s="5168" t="s">
        <v>246</v>
      </c>
      <c r="M5" s="5149"/>
      <c r="N5" s="5149"/>
      <c r="O5" s="5219"/>
      <c r="P5" s="3891"/>
      <c r="Q5" s="683"/>
      <c r="R5" s="683"/>
      <c r="S5" s="683"/>
      <c r="T5" s="683"/>
      <c r="U5" s="683"/>
      <c r="V5" s="3229"/>
      <c r="W5" s="3506"/>
      <c r="X5" s="1001"/>
      <c r="Y5" s="1001"/>
      <c r="Z5" s="1001"/>
      <c r="AA5" s="1001"/>
      <c r="AB5" s="3381" t="s">
        <v>1398</v>
      </c>
      <c r="AC5" s="1464" t="s">
        <v>1399</v>
      </c>
      <c r="AD5" s="3507"/>
      <c r="AE5" s="2995"/>
    </row>
    <row r="6" spans="1:31">
      <c r="A6" s="1453"/>
      <c r="B6" s="5223"/>
      <c r="C6" s="683"/>
      <c r="D6" s="5229"/>
      <c r="E6" s="5226"/>
      <c r="F6" s="5226"/>
      <c r="G6" s="5226"/>
      <c r="H6" s="5226"/>
      <c r="I6" s="5226"/>
      <c r="J6" s="5226"/>
      <c r="K6" s="5227"/>
      <c r="L6" s="5220"/>
      <c r="M6" s="5220"/>
      <c r="N6" s="5220"/>
      <c r="O6" s="5221"/>
      <c r="P6" s="3891"/>
      <c r="Q6" s="683"/>
      <c r="R6" s="683"/>
      <c r="S6" s="683"/>
      <c r="T6" s="683"/>
      <c r="U6" s="683"/>
      <c r="V6" s="3229"/>
      <c r="W6" s="3506" t="s">
        <v>1686</v>
      </c>
      <c r="X6" s="3006" t="s">
        <v>1400</v>
      </c>
      <c r="Y6" s="1001"/>
      <c r="Z6" s="1001"/>
      <c r="AA6" s="1001"/>
      <c r="AB6" s="3381" t="s">
        <v>2933</v>
      </c>
      <c r="AC6" s="3381" t="s">
        <v>164</v>
      </c>
      <c r="AD6" s="3508" t="s">
        <v>167</v>
      </c>
      <c r="AE6" s="3031"/>
    </row>
    <row r="7" spans="1:31">
      <c r="A7" s="1453"/>
      <c r="B7" s="5223"/>
      <c r="C7" s="683"/>
      <c r="D7" s="5229"/>
      <c r="E7" s="5226"/>
      <c r="F7" s="5226"/>
      <c r="G7" s="5226"/>
      <c r="H7" s="5226"/>
      <c r="I7" s="5226"/>
      <c r="J7" s="5226"/>
      <c r="K7" s="5227"/>
      <c r="L7" s="5220" t="s">
        <v>247</v>
      </c>
      <c r="M7" s="5220"/>
      <c r="N7" s="5220"/>
      <c r="O7" s="5222"/>
      <c r="P7" s="3891"/>
      <c r="Q7" s="683"/>
      <c r="R7" s="683"/>
      <c r="S7" s="683"/>
      <c r="T7" s="683"/>
      <c r="U7" s="683"/>
      <c r="V7" s="3229"/>
      <c r="W7" s="3509" t="s">
        <v>1689</v>
      </c>
      <c r="X7" s="1467" t="s">
        <v>2935</v>
      </c>
      <c r="Y7" s="1467"/>
      <c r="Z7" s="1467"/>
      <c r="AA7" s="1467"/>
      <c r="AB7" s="1473" t="s">
        <v>2936</v>
      </c>
      <c r="AC7" s="1473" t="s">
        <v>2937</v>
      </c>
      <c r="AD7" s="3510" t="s">
        <v>2938</v>
      </c>
      <c r="AE7" s="3033"/>
    </row>
    <row r="8" spans="1:31">
      <c r="A8" s="1453"/>
      <c r="B8" s="5223"/>
      <c r="C8" s="683"/>
      <c r="D8" s="5229"/>
      <c r="E8" s="5226"/>
      <c r="F8" s="5226"/>
      <c r="G8" s="5226"/>
      <c r="H8" s="5226"/>
      <c r="I8" s="5226" t="s">
        <v>248</v>
      </c>
      <c r="J8" s="5226"/>
      <c r="K8" s="5227"/>
      <c r="L8" s="5220"/>
      <c r="M8" s="5220"/>
      <c r="N8" s="5220"/>
      <c r="O8" s="5222"/>
      <c r="P8" s="3891"/>
      <c r="Q8" s="683"/>
      <c r="R8" s="683"/>
      <c r="S8" s="683"/>
      <c r="T8" s="683"/>
      <c r="U8" s="3892"/>
      <c r="V8" s="3229"/>
      <c r="W8" s="3511" t="s">
        <v>564</v>
      </c>
      <c r="X8" s="1474" t="s">
        <v>1401</v>
      </c>
      <c r="Y8" s="1467"/>
      <c r="Z8" s="1467"/>
      <c r="AA8" s="1467"/>
      <c r="AB8" s="1473" t="s">
        <v>1402</v>
      </c>
      <c r="AC8" s="1475">
        <f>G49</f>
        <v>502508929</v>
      </c>
      <c r="AD8" s="3512">
        <f>H49</f>
        <v>492593109</v>
      </c>
      <c r="AE8" s="3034"/>
    </row>
    <row r="9" spans="1:31" ht="15.75" customHeight="1">
      <c r="A9" s="1453"/>
      <c r="B9" s="5223"/>
      <c r="C9" s="683"/>
      <c r="D9" s="5229"/>
      <c r="E9" s="5226"/>
      <c r="F9" s="5226"/>
      <c r="G9" s="5226"/>
      <c r="H9" s="5226"/>
      <c r="I9" s="5226"/>
      <c r="J9" s="5226"/>
      <c r="K9" s="5227"/>
      <c r="L9" s="5220"/>
      <c r="M9" s="5220"/>
      <c r="N9" s="5220"/>
      <c r="O9" s="5222"/>
      <c r="P9" s="3891"/>
      <c r="Q9" s="683"/>
      <c r="R9" s="683"/>
      <c r="S9" s="683"/>
      <c r="T9" s="683"/>
      <c r="U9" s="683"/>
      <c r="V9" s="3229"/>
      <c r="W9" s="3511" t="s">
        <v>2293</v>
      </c>
      <c r="X9" s="1476" t="s">
        <v>690</v>
      </c>
      <c r="Y9" s="1460"/>
      <c r="Z9" s="1460"/>
      <c r="AA9" s="1460"/>
      <c r="AB9" s="1464"/>
      <c r="AC9" s="1477"/>
      <c r="AD9" s="3513"/>
      <c r="AE9" s="2995"/>
    </row>
    <row r="10" spans="1:31">
      <c r="A10" s="1453"/>
      <c r="B10" s="5223" t="s">
        <v>685</v>
      </c>
      <c r="C10" s="683"/>
      <c r="D10" s="5229"/>
      <c r="E10" s="5226"/>
      <c r="F10" s="5226"/>
      <c r="G10" s="5226"/>
      <c r="H10" s="5226"/>
      <c r="I10" s="5226" t="s">
        <v>686</v>
      </c>
      <c r="J10" s="5226"/>
      <c r="K10" s="5227"/>
      <c r="L10" s="5220"/>
      <c r="M10" s="5220"/>
      <c r="N10" s="5220"/>
      <c r="O10" s="5222"/>
      <c r="P10" s="3891"/>
      <c r="Q10" s="683"/>
      <c r="R10" s="683"/>
      <c r="S10" s="683"/>
      <c r="T10" s="683"/>
      <c r="U10" s="683"/>
      <c r="V10" s="3229"/>
      <c r="W10" s="3511" t="s">
        <v>2294</v>
      </c>
      <c r="X10" s="1474" t="s">
        <v>1403</v>
      </c>
      <c r="Y10" s="1467"/>
      <c r="Z10" s="1467"/>
      <c r="AA10" s="1467"/>
      <c r="AB10" s="1464"/>
      <c r="AC10" s="1478"/>
      <c r="AD10" s="3514"/>
      <c r="AE10" s="2997"/>
    </row>
    <row r="11" spans="1:31">
      <c r="A11" s="1453"/>
      <c r="B11" s="5223"/>
      <c r="C11" s="683"/>
      <c r="D11" s="5229"/>
      <c r="E11" s="5226"/>
      <c r="F11" s="5226"/>
      <c r="G11" s="5226"/>
      <c r="H11" s="5226"/>
      <c r="I11" s="5226"/>
      <c r="J11" s="5226"/>
      <c r="K11" s="5227"/>
      <c r="L11" s="683"/>
      <c r="M11" s="3496"/>
      <c r="N11" s="3496"/>
      <c r="O11" s="3229"/>
      <c r="P11" s="3891"/>
      <c r="Q11" s="683"/>
      <c r="R11" s="683"/>
      <c r="S11" s="683"/>
      <c r="T11" s="3496"/>
      <c r="U11" s="3496"/>
      <c r="V11" s="3229"/>
      <c r="W11" s="3511" t="s">
        <v>2295</v>
      </c>
      <c r="X11" s="1474" t="s">
        <v>1404</v>
      </c>
      <c r="Y11" s="1467"/>
      <c r="Z11" s="1467"/>
      <c r="AA11" s="1467"/>
      <c r="AB11" s="1464"/>
      <c r="AC11" s="1477"/>
      <c r="AD11" s="3513"/>
      <c r="AE11" s="2995"/>
    </row>
    <row r="12" spans="1:31" ht="15" customHeight="1">
      <c r="A12" s="1453"/>
      <c r="B12" s="5223" t="s">
        <v>687</v>
      </c>
      <c r="C12" s="683"/>
      <c r="D12" s="5229"/>
      <c r="E12" s="5226"/>
      <c r="F12" s="5226"/>
      <c r="G12" s="5226"/>
      <c r="H12" s="5226"/>
      <c r="I12" s="5226"/>
      <c r="J12" s="5226"/>
      <c r="K12" s="5227"/>
      <c r="L12" s="3885"/>
      <c r="M12" s="3496"/>
      <c r="N12" s="3496"/>
      <c r="O12" s="3229"/>
      <c r="P12" s="3228"/>
      <c r="Q12" s="1001"/>
      <c r="R12" s="683"/>
      <c r="S12" s="683"/>
      <c r="T12" s="3496"/>
      <c r="U12" s="3496"/>
      <c r="V12" s="3229"/>
      <c r="W12" s="3511" t="s">
        <v>2296</v>
      </c>
      <c r="X12" s="1474" t="s">
        <v>1405</v>
      </c>
      <c r="Y12" s="1467"/>
      <c r="Z12" s="1467"/>
      <c r="AA12" s="1467"/>
      <c r="AB12" s="1464"/>
      <c r="AC12" s="1414">
        <v>0</v>
      </c>
      <c r="AD12" s="3515">
        <v>0</v>
      </c>
      <c r="AE12" s="2997"/>
    </row>
    <row r="13" spans="1:31" ht="15" customHeight="1">
      <c r="A13" s="1453"/>
      <c r="B13" s="5223"/>
      <c r="C13" s="683"/>
      <c r="D13" s="5229"/>
      <c r="E13" s="5226"/>
      <c r="F13" s="5226"/>
      <c r="G13" s="5226"/>
      <c r="H13" s="5226"/>
      <c r="I13" s="5226"/>
      <c r="J13" s="5226"/>
      <c r="K13" s="5227"/>
      <c r="L13" s="3885"/>
      <c r="M13" s="3496"/>
      <c r="N13" s="3496"/>
      <c r="O13" s="3229"/>
      <c r="P13" s="3228"/>
      <c r="Q13" s="1001"/>
      <c r="R13" s="683"/>
      <c r="S13" s="683"/>
      <c r="T13" s="3496"/>
      <c r="U13" s="3496"/>
      <c r="V13" s="3229"/>
      <c r="W13" s="3511" t="s">
        <v>2297</v>
      </c>
      <c r="X13" s="1474" t="s">
        <v>1406</v>
      </c>
      <c r="Y13" s="1467"/>
      <c r="Z13" s="1467"/>
      <c r="AA13" s="1467"/>
      <c r="AB13" s="1464"/>
      <c r="AC13" s="1414">
        <v>-576364</v>
      </c>
      <c r="AD13" s="3515">
        <v>660641</v>
      </c>
      <c r="AE13" s="2997"/>
    </row>
    <row r="14" spans="1:31">
      <c r="A14" s="1453"/>
      <c r="B14" s="5223" t="s">
        <v>689</v>
      </c>
      <c r="C14" s="683"/>
      <c r="D14" s="5230" t="s">
        <v>688</v>
      </c>
      <c r="E14" s="5231"/>
      <c r="F14" s="5231"/>
      <c r="G14" s="5231"/>
      <c r="H14" s="5231"/>
      <c r="I14" s="3920"/>
      <c r="J14" s="2077"/>
      <c r="K14" s="2077"/>
      <c r="L14" s="3885"/>
      <c r="M14" s="3496"/>
      <c r="N14" s="3496"/>
      <c r="O14" s="3229"/>
      <c r="P14" s="3891"/>
      <c r="Q14" s="683"/>
      <c r="R14" s="683"/>
      <c r="S14" s="683"/>
      <c r="T14" s="3496"/>
      <c r="U14" s="3496"/>
      <c r="V14" s="3229"/>
      <c r="W14" s="3511" t="s">
        <v>2298</v>
      </c>
      <c r="X14" s="1474" t="s">
        <v>1407</v>
      </c>
      <c r="Y14" s="1467"/>
      <c r="Z14" s="1467"/>
      <c r="AA14" s="1467"/>
      <c r="AB14" s="1464"/>
      <c r="AC14" s="1414">
        <v>0</v>
      </c>
      <c r="AD14" s="3515">
        <v>0</v>
      </c>
      <c r="AE14" s="2997"/>
    </row>
    <row r="15" spans="1:31" ht="15" customHeight="1">
      <c r="A15" s="1453"/>
      <c r="B15" s="5220"/>
      <c r="C15" s="683"/>
      <c r="D15" s="5230"/>
      <c r="E15" s="5231"/>
      <c r="F15" s="5231"/>
      <c r="G15" s="5231"/>
      <c r="H15" s="5231"/>
      <c r="I15" s="3920"/>
      <c r="J15" s="2077"/>
      <c r="K15" s="2077"/>
      <c r="L15" s="3885"/>
      <c r="M15" s="3496"/>
      <c r="N15" s="3496"/>
      <c r="O15" s="3229"/>
      <c r="P15" s="3891"/>
      <c r="Q15" s="683"/>
      <c r="R15" s="683"/>
      <c r="S15" s="683"/>
      <c r="T15" s="3496"/>
      <c r="U15" s="3496"/>
      <c r="V15" s="3229"/>
      <c r="W15" s="3511" t="s">
        <v>2299</v>
      </c>
      <c r="X15" s="1474" t="s">
        <v>1408</v>
      </c>
      <c r="Y15" s="1467"/>
      <c r="Z15" s="1467"/>
      <c r="AA15" s="1467"/>
      <c r="AB15" s="1464"/>
      <c r="AC15" s="1414">
        <v>5885177</v>
      </c>
      <c r="AD15" s="3515">
        <v>14568477</v>
      </c>
      <c r="AE15" s="2997"/>
    </row>
    <row r="16" spans="1:31">
      <c r="A16" s="1453"/>
      <c r="B16" s="5223"/>
      <c r="C16" s="683"/>
      <c r="D16" s="3887"/>
      <c r="E16" s="3887"/>
      <c r="F16" s="3887"/>
      <c r="G16" s="3887"/>
      <c r="H16" s="3637"/>
      <c r="I16" s="3905"/>
      <c r="J16" s="3887"/>
      <c r="K16" s="3887"/>
      <c r="L16" s="3885"/>
      <c r="M16" s="683"/>
      <c r="N16" s="683"/>
      <c r="O16" s="3229"/>
      <c r="P16" s="3891"/>
      <c r="Q16" s="683"/>
      <c r="R16" s="683"/>
      <c r="S16" s="683"/>
      <c r="T16" s="683"/>
      <c r="U16" s="683"/>
      <c r="V16" s="3229"/>
      <c r="W16" s="3511" t="s">
        <v>2300</v>
      </c>
      <c r="X16" s="1474" t="s">
        <v>1409</v>
      </c>
      <c r="Y16" s="1467"/>
      <c r="Z16" s="1467"/>
      <c r="AA16" s="1467"/>
      <c r="AB16" s="1464"/>
      <c r="AC16" s="1414">
        <v>85337</v>
      </c>
      <c r="AD16" s="3515">
        <v>93093</v>
      </c>
      <c r="AE16" s="2997"/>
    </row>
    <row r="17" spans="1:52">
      <c r="A17" s="1459"/>
      <c r="B17" s="5171"/>
      <c r="C17" s="1467"/>
      <c r="D17" s="1467"/>
      <c r="E17" s="1467"/>
      <c r="F17" s="1467"/>
      <c r="G17" s="1467"/>
      <c r="H17" s="3505"/>
      <c r="I17" s="3906"/>
      <c r="J17" s="1520"/>
      <c r="K17" s="1520"/>
      <c r="L17" s="1467"/>
      <c r="M17" s="1467"/>
      <c r="N17" s="1467"/>
      <c r="O17" s="3229"/>
      <c r="P17" s="3504"/>
      <c r="Q17" s="1467"/>
      <c r="R17" s="1467"/>
      <c r="S17" s="1467"/>
      <c r="T17" s="1467"/>
      <c r="U17" s="1467"/>
      <c r="V17" s="3229"/>
      <c r="W17" s="3511" t="s">
        <v>2301</v>
      </c>
      <c r="X17" s="1474" t="s">
        <v>1410</v>
      </c>
      <c r="Y17" s="1467"/>
      <c r="Z17" s="1467"/>
      <c r="AA17" s="1467"/>
      <c r="AB17" s="1461">
        <v>119</v>
      </c>
      <c r="AC17" s="1414">
        <v>42576</v>
      </c>
      <c r="AD17" s="3515">
        <v>-3799</v>
      </c>
      <c r="AE17" s="2997"/>
    </row>
    <row r="18" spans="1:52">
      <c r="A18" s="1470"/>
      <c r="B18" s="683"/>
      <c r="C18" s="683"/>
      <c r="D18" s="683"/>
      <c r="E18" s="683"/>
      <c r="F18" s="3886" t="s">
        <v>158</v>
      </c>
      <c r="G18" s="1480" t="s">
        <v>159</v>
      </c>
      <c r="H18" s="3907"/>
      <c r="I18" s="3908" t="s">
        <v>160</v>
      </c>
      <c r="J18" s="1467"/>
      <c r="K18" s="1467" t="s">
        <v>161</v>
      </c>
      <c r="L18" s="1467"/>
      <c r="M18" s="1480" t="s">
        <v>162</v>
      </c>
      <c r="N18" s="1482"/>
      <c r="O18" s="3724"/>
      <c r="P18" s="3893"/>
      <c r="Q18" s="1480" t="s">
        <v>162</v>
      </c>
      <c r="R18" s="1482"/>
      <c r="S18" s="1480" t="s">
        <v>162</v>
      </c>
      <c r="T18" s="1482"/>
      <c r="U18" s="1480" t="s">
        <v>162</v>
      </c>
      <c r="V18" s="3894"/>
      <c r="W18" s="3511" t="s">
        <v>2302</v>
      </c>
      <c r="X18" s="1474" t="s">
        <v>1411</v>
      </c>
      <c r="Y18" s="1467"/>
      <c r="Z18" s="1467"/>
      <c r="AA18" s="1467"/>
      <c r="AB18" s="1464"/>
      <c r="AC18" s="1414">
        <v>22539948</v>
      </c>
      <c r="AD18" s="3515">
        <v>13424238</v>
      </c>
      <c r="AE18" s="2997"/>
    </row>
    <row r="19" spans="1:52">
      <c r="A19" s="1484" t="s">
        <v>1686</v>
      </c>
      <c r="B19" s="3006" t="s">
        <v>163</v>
      </c>
      <c r="C19" s="683"/>
      <c r="D19" s="683"/>
      <c r="E19" s="683"/>
      <c r="F19" s="3886" t="s">
        <v>1743</v>
      </c>
      <c r="G19" s="1485" t="s">
        <v>164</v>
      </c>
      <c r="H19" s="3223" t="s">
        <v>165</v>
      </c>
      <c r="I19" s="3909" t="s">
        <v>164</v>
      </c>
      <c r="J19" s="1487" t="s">
        <v>167</v>
      </c>
      <c r="K19" s="3006" t="s">
        <v>166</v>
      </c>
      <c r="L19" s="1486" t="s">
        <v>167</v>
      </c>
      <c r="M19" s="1487" t="s">
        <v>164</v>
      </c>
      <c r="N19" s="1486" t="s">
        <v>167</v>
      </c>
      <c r="O19" s="3508" t="s">
        <v>1686</v>
      </c>
      <c r="P19" s="3527" t="s">
        <v>1686</v>
      </c>
      <c r="Q19" s="1487" t="s">
        <v>164</v>
      </c>
      <c r="R19" s="1486" t="s">
        <v>167</v>
      </c>
      <c r="S19" s="1487" t="s">
        <v>164</v>
      </c>
      <c r="T19" s="1486" t="s">
        <v>167</v>
      </c>
      <c r="U19" s="1487" t="s">
        <v>164</v>
      </c>
      <c r="V19" s="3508" t="s">
        <v>167</v>
      </c>
      <c r="W19" s="3511" t="s">
        <v>2303</v>
      </c>
      <c r="X19" s="1474" t="s">
        <v>1412</v>
      </c>
      <c r="Y19" s="1467"/>
      <c r="Z19" s="1467"/>
      <c r="AA19" s="1467"/>
      <c r="AB19" s="1464"/>
      <c r="AC19" s="1414">
        <v>19085067</v>
      </c>
      <c r="AD19" s="3515">
        <v>23440606</v>
      </c>
      <c r="AE19" s="2997"/>
    </row>
    <row r="20" spans="1:52">
      <c r="A20" s="1484" t="s">
        <v>1689</v>
      </c>
      <c r="B20" s="683"/>
      <c r="C20" s="683"/>
      <c r="D20" s="683"/>
      <c r="E20" s="683"/>
      <c r="F20" s="3886" t="s">
        <v>1689</v>
      </c>
      <c r="G20" s="1488"/>
      <c r="H20" s="3526"/>
      <c r="I20" s="3910"/>
      <c r="J20" s="1456"/>
      <c r="K20" s="683"/>
      <c r="L20" s="1458"/>
      <c r="M20" s="1488"/>
      <c r="N20" s="1489"/>
      <c r="O20" s="3508" t="s">
        <v>1689</v>
      </c>
      <c r="P20" s="3527" t="s">
        <v>1689</v>
      </c>
      <c r="Q20" s="1488"/>
      <c r="R20" s="1489"/>
      <c r="S20" s="1488"/>
      <c r="T20" s="1489"/>
      <c r="U20" s="1488"/>
      <c r="V20" s="3526"/>
      <c r="W20" s="3511" t="s">
        <v>2304</v>
      </c>
      <c r="X20" s="1474" t="s">
        <v>1413</v>
      </c>
      <c r="Y20" s="1467"/>
      <c r="Z20" s="1467"/>
      <c r="AA20" s="1467"/>
      <c r="AB20" s="1464"/>
      <c r="AC20" s="1414">
        <v>1230554</v>
      </c>
      <c r="AD20" s="3515">
        <v>-2918546</v>
      </c>
      <c r="AE20" s="2997"/>
    </row>
    <row r="21" spans="1:52">
      <c r="A21" s="1472"/>
      <c r="B21" s="1490" t="s">
        <v>2935</v>
      </c>
      <c r="C21" s="1467"/>
      <c r="D21" s="1467"/>
      <c r="E21" s="1467"/>
      <c r="F21" s="1461" t="s">
        <v>2936</v>
      </c>
      <c r="G21" s="1491" t="s">
        <v>2937</v>
      </c>
      <c r="H21" s="3529" t="s">
        <v>2938</v>
      </c>
      <c r="I21" s="3911" t="s">
        <v>2268</v>
      </c>
      <c r="J21" s="1493" t="s">
        <v>2269</v>
      </c>
      <c r="K21" s="1493" t="s">
        <v>2270</v>
      </c>
      <c r="L21" s="1493" t="s">
        <v>2271</v>
      </c>
      <c r="M21" s="1491" t="s">
        <v>2272</v>
      </c>
      <c r="N21" s="1494" t="s">
        <v>2273</v>
      </c>
      <c r="O21" s="3507"/>
      <c r="P21" s="3509"/>
      <c r="Q21" s="1491" t="s">
        <v>2274</v>
      </c>
      <c r="R21" s="1494" t="s">
        <v>2275</v>
      </c>
      <c r="S21" s="1491" t="s">
        <v>168</v>
      </c>
      <c r="T21" s="1494" t="s">
        <v>169</v>
      </c>
      <c r="U21" s="1491" t="s">
        <v>170</v>
      </c>
      <c r="V21" s="3529" t="s">
        <v>171</v>
      </c>
      <c r="W21" s="3511" t="s">
        <v>2305</v>
      </c>
      <c r="X21" s="1474" t="s">
        <v>1414</v>
      </c>
      <c r="Y21" s="1467"/>
      <c r="Z21" s="1467"/>
      <c r="AA21" s="1467"/>
      <c r="AB21" s="1464"/>
      <c r="AC21" s="1414">
        <v>7999</v>
      </c>
      <c r="AD21" s="3515">
        <v>12243</v>
      </c>
      <c r="AE21" s="2997"/>
    </row>
    <row r="22" spans="1:52">
      <c r="A22" s="1472">
        <v>1</v>
      </c>
      <c r="B22" s="1476" t="s">
        <v>172</v>
      </c>
      <c r="C22" s="1467"/>
      <c r="D22" s="1467"/>
      <c r="E22" s="1467"/>
      <c r="F22" s="1464"/>
      <c r="G22" s="1478"/>
      <c r="H22" s="3514"/>
      <c r="I22" s="3912"/>
      <c r="J22" s="1495"/>
      <c r="K22" s="1496"/>
      <c r="L22" s="1477"/>
      <c r="M22" s="1478"/>
      <c r="N22" s="1497"/>
      <c r="O22" s="3728">
        <v>1</v>
      </c>
      <c r="P22" s="3509">
        <v>1</v>
      </c>
      <c r="Q22" s="1478"/>
      <c r="R22" s="1497"/>
      <c r="S22" s="1478"/>
      <c r="T22" s="1497"/>
      <c r="U22" s="1478"/>
      <c r="V22" s="3514"/>
      <c r="W22" s="3511" t="s">
        <v>2306</v>
      </c>
      <c r="X22" s="1512" t="s">
        <v>4414</v>
      </c>
      <c r="Y22" s="1513"/>
      <c r="Z22" s="1513"/>
      <c r="AA22" s="1513"/>
      <c r="AB22" s="1464"/>
      <c r="AC22" s="1414">
        <v>37682668</v>
      </c>
      <c r="AD22" s="3515">
        <v>18818717</v>
      </c>
      <c r="AE22" s="2997"/>
    </row>
    <row r="23" spans="1:52">
      <c r="A23" s="1472">
        <v>2</v>
      </c>
      <c r="B23" s="1474" t="s">
        <v>173</v>
      </c>
      <c r="C23" s="1467"/>
      <c r="D23" s="1467"/>
      <c r="E23" s="1467"/>
      <c r="F23" s="1461" t="s">
        <v>756</v>
      </c>
      <c r="G23" s="1440">
        <f>I23+K23+M23+Q23+S23+U23</f>
        <v>3921385747</v>
      </c>
      <c r="H23" s="3913">
        <f>J23+L23+N23+R23+T23+V23</f>
        <v>4456004428</v>
      </c>
      <c r="I23" s="3914">
        <v>3150454323</v>
      </c>
      <c r="J23" s="3903">
        <v>3638485471</v>
      </c>
      <c r="K23" s="1498">
        <v>768530856</v>
      </c>
      <c r="L23" s="3181">
        <v>815195211</v>
      </c>
      <c r="M23" s="3072">
        <v>2400568</v>
      </c>
      <c r="N23" s="3072">
        <v>2323746</v>
      </c>
      <c r="O23" s="3728">
        <v>2</v>
      </c>
      <c r="P23" s="3509">
        <v>2</v>
      </c>
      <c r="Q23" s="1440"/>
      <c r="R23" s="1410"/>
      <c r="S23" s="1440"/>
      <c r="T23" s="1410"/>
      <c r="U23" s="1440"/>
      <c r="V23" s="3895"/>
      <c r="W23" s="3511" t="s">
        <v>2307</v>
      </c>
      <c r="X23" s="1474" t="s">
        <v>2174</v>
      </c>
      <c r="Y23" s="1467"/>
      <c r="Z23" s="1467"/>
      <c r="AA23" s="1467"/>
      <c r="AB23" s="1464"/>
      <c r="AC23" s="1477"/>
      <c r="AD23" s="3513"/>
      <c r="AE23" s="2995"/>
    </row>
    <row r="24" spans="1:52">
      <c r="A24" s="1472">
        <v>3</v>
      </c>
      <c r="B24" s="1474" t="s">
        <v>174</v>
      </c>
      <c r="C24" s="1467"/>
      <c r="D24" s="1467"/>
      <c r="E24" s="1467"/>
      <c r="F24" s="1464"/>
      <c r="G24" s="1478"/>
      <c r="H24" s="3514"/>
      <c r="I24" s="3915"/>
      <c r="J24" s="3904"/>
      <c r="K24" s="1496"/>
      <c r="L24" s="1477"/>
      <c r="M24" s="1478"/>
      <c r="N24" s="1478"/>
      <c r="O24" s="3728">
        <v>3</v>
      </c>
      <c r="P24" s="3509">
        <v>3</v>
      </c>
      <c r="Q24" s="1478"/>
      <c r="R24" s="1497"/>
      <c r="S24" s="1478"/>
      <c r="T24" s="1497"/>
      <c r="U24" s="1478"/>
      <c r="V24" s="3514"/>
      <c r="W24" s="3511" t="s">
        <v>2308</v>
      </c>
      <c r="X24" s="1474" t="s">
        <v>2175</v>
      </c>
      <c r="Y24" s="1467"/>
      <c r="Z24" s="1467"/>
      <c r="AA24" s="1467"/>
      <c r="AB24" s="1464"/>
      <c r="AC24" s="1414">
        <v>78958</v>
      </c>
      <c r="AD24" s="3515">
        <v>187831</v>
      </c>
      <c r="AE24" s="2997"/>
    </row>
    <row r="25" spans="1:52">
      <c r="A25" s="1472">
        <v>4</v>
      </c>
      <c r="B25" s="1474" t="s">
        <v>175</v>
      </c>
      <c r="C25" s="1467"/>
      <c r="D25" s="1467"/>
      <c r="E25" s="1467"/>
      <c r="F25" s="1461" t="s">
        <v>3241</v>
      </c>
      <c r="G25" s="1414">
        <f>I25+K25+M25+Q25+S25+U25</f>
        <v>2506354356</v>
      </c>
      <c r="H25" s="3517">
        <f>J25+L25+N25+R25+T25+V25</f>
        <v>2662009838</v>
      </c>
      <c r="I25" s="3914">
        <v>2028031541</v>
      </c>
      <c r="J25" s="3903">
        <v>2132446890</v>
      </c>
      <c r="K25" s="3993">
        <v>478322815</v>
      </c>
      <c r="L25" s="3181">
        <v>529562948</v>
      </c>
      <c r="M25" s="1414"/>
      <c r="N25" s="1414">
        <v>0</v>
      </c>
      <c r="O25" s="3728">
        <v>4</v>
      </c>
      <c r="P25" s="3509">
        <v>4</v>
      </c>
      <c r="Q25" s="1414"/>
      <c r="R25" s="1412"/>
      <c r="S25" s="1414"/>
      <c r="T25" s="1412"/>
      <c r="U25" s="1414"/>
      <c r="V25" s="3515"/>
      <c r="W25" s="3511" t="s">
        <v>2309</v>
      </c>
      <c r="X25" s="1474" t="s">
        <v>2176</v>
      </c>
      <c r="Y25" s="1467"/>
      <c r="Z25" s="1467"/>
      <c r="AA25" s="1467"/>
      <c r="AB25" s="1461">
        <v>340</v>
      </c>
      <c r="AC25" s="1414">
        <v>0</v>
      </c>
      <c r="AD25" s="3515">
        <v>0</v>
      </c>
      <c r="AE25" s="2997"/>
    </row>
    <row r="26" spans="1:52">
      <c r="A26" s="1472">
        <v>5</v>
      </c>
      <c r="B26" s="1474" t="s">
        <v>176</v>
      </c>
      <c r="C26" s="1467"/>
      <c r="D26" s="1467"/>
      <c r="E26" s="1467"/>
      <c r="F26" s="1461" t="s">
        <v>3241</v>
      </c>
      <c r="G26" s="1414">
        <f t="shared" ref="G26:G46" si="0">I26+K26+M26+Q26+S26+U26</f>
        <v>203208711</v>
      </c>
      <c r="H26" s="3517">
        <f>J26+L26+N26+R26+T26+V26</f>
        <v>520397294</v>
      </c>
      <c r="I26" s="3914">
        <v>150990160</v>
      </c>
      <c r="J26" s="3903">
        <v>474235681</v>
      </c>
      <c r="K26" s="3994">
        <v>52218551</v>
      </c>
      <c r="L26" s="3181">
        <v>46161613</v>
      </c>
      <c r="M26" s="1414"/>
      <c r="N26" s="1414">
        <v>0</v>
      </c>
      <c r="O26" s="3728">
        <v>5</v>
      </c>
      <c r="P26" s="3509">
        <v>5</v>
      </c>
      <c r="Q26" s="1414"/>
      <c r="R26" s="1412"/>
      <c r="S26" s="1414"/>
      <c r="T26" s="1412"/>
      <c r="U26" s="1414"/>
      <c r="V26" s="3515"/>
      <c r="W26" s="3511" t="s">
        <v>2310</v>
      </c>
      <c r="X26" s="1474" t="s">
        <v>6138</v>
      </c>
      <c r="Y26" s="1467"/>
      <c r="Z26" s="1467"/>
      <c r="AA26" s="1467"/>
      <c r="AB26" s="1461">
        <v>340</v>
      </c>
      <c r="AC26" s="1414">
        <v>5780292</v>
      </c>
      <c r="AD26" s="3515">
        <v>8651563</v>
      </c>
      <c r="AE26" s="2997"/>
    </row>
    <row r="27" spans="1:52">
      <c r="A27" s="1472">
        <v>6</v>
      </c>
      <c r="B27" s="1474" t="s">
        <v>177</v>
      </c>
      <c r="C27" s="1467"/>
      <c r="D27" s="1467"/>
      <c r="E27" s="1467"/>
      <c r="F27" s="1461" t="s">
        <v>2059</v>
      </c>
      <c r="G27" s="1414">
        <f t="shared" si="0"/>
        <v>385325070</v>
      </c>
      <c r="H27" s="3517">
        <f>J27+L27+N27+R27+T27+V27</f>
        <v>370520027</v>
      </c>
      <c r="I27" s="3914">
        <v>302046640</v>
      </c>
      <c r="J27" s="3903">
        <v>292520713</v>
      </c>
      <c r="K27" s="3994">
        <v>83278430</v>
      </c>
      <c r="L27" s="3181">
        <v>77999314</v>
      </c>
      <c r="M27" s="1414"/>
      <c r="N27" s="1414">
        <v>0</v>
      </c>
      <c r="O27" s="3728">
        <v>6</v>
      </c>
      <c r="P27" s="3509">
        <v>6</v>
      </c>
      <c r="Q27" s="1414"/>
      <c r="R27" s="1412"/>
      <c r="S27" s="1414"/>
      <c r="T27" s="1412"/>
      <c r="U27" s="1414"/>
      <c r="V27" s="3515"/>
      <c r="W27" s="3511" t="s">
        <v>2311</v>
      </c>
      <c r="X27" s="1512" t="s">
        <v>6139</v>
      </c>
      <c r="Y27" s="1513"/>
      <c r="Z27" s="1513"/>
      <c r="AA27" s="1513"/>
      <c r="AB27" s="2110"/>
      <c r="AC27" s="1414">
        <v>940614</v>
      </c>
      <c r="AD27" s="3515">
        <v>2487793</v>
      </c>
      <c r="AE27" s="2997"/>
    </row>
    <row r="28" spans="1:52" s="1652" customFormat="1">
      <c r="A28" s="2107">
        <v>7</v>
      </c>
      <c r="B28" s="1512" t="s">
        <v>4412</v>
      </c>
      <c r="C28" s="1513"/>
      <c r="D28" s="1513"/>
      <c r="E28" s="1513"/>
      <c r="F28" s="2108" t="s">
        <v>2059</v>
      </c>
      <c r="G28" s="1414">
        <f t="shared" si="0"/>
        <v>0</v>
      </c>
      <c r="H28" s="3517">
        <f t="shared" ref="H28:H46" si="1">J28+L28+N28+R28+T28+V28</f>
        <v>0</v>
      </c>
      <c r="I28" s="3914">
        <v>0</v>
      </c>
      <c r="J28" s="3903">
        <v>0</v>
      </c>
      <c r="K28" s="3994">
        <v>0</v>
      </c>
      <c r="L28" s="3181">
        <v>0</v>
      </c>
      <c r="M28" s="1414"/>
      <c r="N28" s="1414">
        <v>0</v>
      </c>
      <c r="O28" s="3424">
        <v>7</v>
      </c>
      <c r="P28" s="3896">
        <v>7</v>
      </c>
      <c r="Q28" s="1432"/>
      <c r="R28" s="2109"/>
      <c r="S28" s="1432"/>
      <c r="T28" s="2109"/>
      <c r="U28" s="1432"/>
      <c r="V28" s="3517"/>
      <c r="W28" s="3516" t="s">
        <v>2312</v>
      </c>
      <c r="X28" s="1512" t="s">
        <v>6140</v>
      </c>
      <c r="Y28" s="1513"/>
      <c r="Z28" s="1513"/>
      <c r="AA28" s="1513"/>
      <c r="AB28" s="2110"/>
      <c r="AC28" s="1414">
        <v>87343</v>
      </c>
      <c r="AD28" s="3515">
        <v>9750</v>
      </c>
      <c r="AE28" s="2995"/>
      <c r="AF28"/>
      <c r="AG28"/>
      <c r="AH28"/>
      <c r="AI28"/>
      <c r="AJ28"/>
      <c r="AK28"/>
      <c r="AL28"/>
      <c r="AM28"/>
      <c r="AN28"/>
      <c r="AO28"/>
      <c r="AP28"/>
      <c r="AQ28"/>
      <c r="AR28"/>
      <c r="AS28"/>
      <c r="AT28"/>
      <c r="AU28"/>
      <c r="AV28"/>
      <c r="AW28"/>
      <c r="AX28"/>
      <c r="AY28"/>
      <c r="AZ28"/>
    </row>
    <row r="29" spans="1:52">
      <c r="A29" s="1472">
        <v>8</v>
      </c>
      <c r="B29" s="1474" t="s">
        <v>125</v>
      </c>
      <c r="C29" s="1467"/>
      <c r="D29" s="1467"/>
      <c r="E29" s="1467"/>
      <c r="F29" s="1461" t="s">
        <v>2059</v>
      </c>
      <c r="G29" s="1414">
        <f t="shared" si="0"/>
        <v>-1240666</v>
      </c>
      <c r="H29" s="3517">
        <f t="shared" si="1"/>
        <v>-1827757</v>
      </c>
      <c r="I29" s="3914">
        <v>1581836</v>
      </c>
      <c r="J29" s="3903">
        <v>978602</v>
      </c>
      <c r="K29" s="3994">
        <v>-2822502</v>
      </c>
      <c r="L29" s="3181">
        <v>-2806359</v>
      </c>
      <c r="M29" s="1414"/>
      <c r="N29" s="1414">
        <v>0</v>
      </c>
      <c r="O29" s="3728">
        <v>8</v>
      </c>
      <c r="P29" s="3509">
        <v>8</v>
      </c>
      <c r="Q29" s="1414"/>
      <c r="R29" s="1412"/>
      <c r="S29" s="1414"/>
      <c r="T29" s="1412"/>
      <c r="U29" s="1414"/>
      <c r="V29" s="3515"/>
      <c r="W29" s="3511" t="s">
        <v>2313</v>
      </c>
      <c r="X29" s="1512" t="s">
        <v>6141</v>
      </c>
      <c r="Y29" s="1513"/>
      <c r="Z29" s="1513"/>
      <c r="AA29" s="1513"/>
      <c r="AB29" s="2108" t="s">
        <v>1630</v>
      </c>
      <c r="AC29" s="1414">
        <v>568427</v>
      </c>
      <c r="AD29" s="3515">
        <v>446400</v>
      </c>
      <c r="AE29" s="2997"/>
    </row>
    <row r="30" spans="1:52">
      <c r="A30" s="1472">
        <v>9</v>
      </c>
      <c r="B30" s="1474" t="s">
        <v>126</v>
      </c>
      <c r="C30" s="1467"/>
      <c r="D30" s="1467"/>
      <c r="E30" s="1467"/>
      <c r="F30" s="1461" t="s">
        <v>2059</v>
      </c>
      <c r="G30" s="1414">
        <f t="shared" si="0"/>
        <v>0</v>
      </c>
      <c r="H30" s="3517">
        <f t="shared" si="1"/>
        <v>0</v>
      </c>
      <c r="I30" s="3914">
        <v>0</v>
      </c>
      <c r="J30" s="4035">
        <v>0</v>
      </c>
      <c r="K30" s="3994">
        <v>0</v>
      </c>
      <c r="L30" s="3181">
        <v>0</v>
      </c>
      <c r="M30" s="1414"/>
      <c r="N30" s="1414">
        <v>0</v>
      </c>
      <c r="O30" s="3728">
        <v>9</v>
      </c>
      <c r="P30" s="3509">
        <v>9</v>
      </c>
      <c r="Q30" s="1414"/>
      <c r="R30" s="1412"/>
      <c r="S30" s="1414"/>
      <c r="T30" s="1412"/>
      <c r="U30" s="1414"/>
      <c r="V30" s="3515"/>
      <c r="W30" s="3511" t="s">
        <v>2314</v>
      </c>
      <c r="X30" s="1512" t="s">
        <v>6142</v>
      </c>
      <c r="Y30" s="1513"/>
      <c r="Z30" s="1513"/>
      <c r="AA30" s="1513"/>
      <c r="AB30" s="2108" t="s">
        <v>1630</v>
      </c>
      <c r="AC30" s="1432">
        <v>7514874</v>
      </c>
      <c r="AD30" s="3515">
        <v>4819911</v>
      </c>
      <c r="AE30" s="2997"/>
    </row>
    <row r="31" spans="1:52">
      <c r="A31" s="1470">
        <v>10</v>
      </c>
      <c r="B31" s="1002" t="s">
        <v>127</v>
      </c>
      <c r="C31" s="683"/>
      <c r="D31" s="683"/>
      <c r="E31" s="683"/>
      <c r="F31" s="1458"/>
      <c r="G31" s="3987"/>
      <c r="H31" s="3988"/>
      <c r="I31" s="4077"/>
      <c r="J31" s="4037"/>
      <c r="K31" s="4034"/>
      <c r="L31" s="3987"/>
      <c r="M31" s="3987"/>
      <c r="N31" s="2272"/>
      <c r="O31" s="3223">
        <v>10</v>
      </c>
      <c r="P31" s="3506">
        <v>10</v>
      </c>
      <c r="Q31" s="1488"/>
      <c r="R31" s="1489"/>
      <c r="S31" s="1488"/>
      <c r="T31" s="1489"/>
      <c r="U31" s="1488"/>
      <c r="V31" s="3526"/>
      <c r="W31" s="3511" t="s">
        <v>2315</v>
      </c>
      <c r="X31" s="1512" t="s">
        <v>6143</v>
      </c>
      <c r="Y31" s="1513"/>
      <c r="Z31" s="1513"/>
      <c r="AA31" s="1513"/>
      <c r="AB31" s="2108" t="s">
        <v>1630</v>
      </c>
      <c r="AC31" s="1414">
        <v>14970508</v>
      </c>
      <c r="AD31" s="3515">
        <v>16603248</v>
      </c>
      <c r="AE31" s="2997"/>
    </row>
    <row r="32" spans="1:52" ht="16.5" customHeight="1">
      <c r="A32" s="1472"/>
      <c r="B32" s="1474" t="s">
        <v>128</v>
      </c>
      <c r="C32" s="1467"/>
      <c r="D32" s="1467"/>
      <c r="E32" s="1467"/>
      <c r="F32" s="1464"/>
      <c r="G32" s="1414">
        <f t="shared" si="0"/>
        <v>0</v>
      </c>
      <c r="H32" s="3517">
        <f t="shared" si="1"/>
        <v>0</v>
      </c>
      <c r="I32" s="3914">
        <v>0</v>
      </c>
      <c r="J32" s="4036">
        <v>0</v>
      </c>
      <c r="K32" s="3994">
        <v>0</v>
      </c>
      <c r="L32" s="3181">
        <v>0</v>
      </c>
      <c r="M32" s="1414"/>
      <c r="N32" s="1414">
        <v>0</v>
      </c>
      <c r="O32" s="3728"/>
      <c r="P32" s="3509"/>
      <c r="Q32" s="1414"/>
      <c r="R32" s="1412"/>
      <c r="S32" s="1414"/>
      <c r="T32" s="1412"/>
      <c r="U32" s="1414"/>
      <c r="V32" s="3515"/>
      <c r="W32" s="3511" t="s">
        <v>3461</v>
      </c>
      <c r="X32" s="1512" t="s">
        <v>6144</v>
      </c>
      <c r="Y32" s="1513"/>
      <c r="Z32" s="1513"/>
      <c r="AA32" s="1513"/>
      <c r="AB32" s="2108" t="s">
        <v>1387</v>
      </c>
      <c r="AC32" s="1414">
        <v>581874</v>
      </c>
      <c r="AD32" s="3515">
        <v>586644</v>
      </c>
      <c r="AE32" s="2997"/>
    </row>
    <row r="33" spans="1:52">
      <c r="A33" s="1472">
        <v>11</v>
      </c>
      <c r="B33" s="1474" t="s">
        <v>240</v>
      </c>
      <c r="C33" s="1467"/>
      <c r="D33" s="1467"/>
      <c r="E33" s="1467"/>
      <c r="F33" s="1464"/>
      <c r="G33" s="1414">
        <f t="shared" si="0"/>
        <v>0</v>
      </c>
      <c r="H33" s="3517">
        <f t="shared" si="1"/>
        <v>0</v>
      </c>
      <c r="I33" s="3914">
        <v>0</v>
      </c>
      <c r="J33" s="3903">
        <v>0</v>
      </c>
      <c r="K33" s="3994">
        <v>0</v>
      </c>
      <c r="L33" s="3181">
        <v>0</v>
      </c>
      <c r="M33" s="1414"/>
      <c r="N33" s="1414">
        <v>0</v>
      </c>
      <c r="O33" s="3728">
        <v>11</v>
      </c>
      <c r="P33" s="3509">
        <v>11</v>
      </c>
      <c r="Q33" s="1414"/>
      <c r="R33" s="1412"/>
      <c r="S33" s="1414"/>
      <c r="T33" s="1412"/>
      <c r="U33" s="1414"/>
      <c r="V33" s="3515"/>
      <c r="W33" s="3511" t="s">
        <v>3462</v>
      </c>
      <c r="X33" s="1474" t="s">
        <v>6145</v>
      </c>
      <c r="Y33" s="1467"/>
      <c r="Z33" s="1467"/>
      <c r="AA33" s="1467"/>
      <c r="AB33" s="1461" t="s">
        <v>1387</v>
      </c>
      <c r="AC33" s="1414">
        <v>751108</v>
      </c>
      <c r="AD33" s="3515">
        <v>-3966515</v>
      </c>
      <c r="AE33" s="2997"/>
    </row>
    <row r="34" spans="1:52">
      <c r="A34" s="1472">
        <v>12</v>
      </c>
      <c r="B34" s="1512" t="s">
        <v>241</v>
      </c>
      <c r="C34" s="1467"/>
      <c r="D34" s="1467"/>
      <c r="E34" s="1467"/>
      <c r="F34" s="1464"/>
      <c r="G34" s="1414">
        <f t="shared" si="0"/>
        <v>86597006</v>
      </c>
      <c r="H34" s="3517">
        <f t="shared" si="1"/>
        <v>35860422</v>
      </c>
      <c r="I34" s="3914">
        <v>49681260</v>
      </c>
      <c r="J34" s="3903">
        <v>27951937</v>
      </c>
      <c r="K34" s="3994">
        <v>36915746</v>
      </c>
      <c r="L34" s="3181">
        <v>7908485</v>
      </c>
      <c r="M34" s="1414"/>
      <c r="N34" s="1414">
        <v>0</v>
      </c>
      <c r="O34" s="3728">
        <v>12</v>
      </c>
      <c r="P34" s="3509">
        <v>12</v>
      </c>
      <c r="Q34" s="1414"/>
      <c r="R34" s="1412"/>
      <c r="S34" s="1414"/>
      <c r="T34" s="1412"/>
      <c r="U34" s="1414"/>
      <c r="V34" s="3515"/>
      <c r="W34" s="3999">
        <v>53</v>
      </c>
      <c r="X34" s="1474" t="s">
        <v>6146</v>
      </c>
      <c r="Y34" s="1467"/>
      <c r="Z34" s="1467"/>
      <c r="AA34" s="1467"/>
      <c r="AB34" s="1464"/>
      <c r="AC34" s="1414">
        <v>354287</v>
      </c>
      <c r="AD34" s="3515">
        <v>-779426</v>
      </c>
      <c r="AE34" s="2997"/>
    </row>
    <row r="35" spans="1:52">
      <c r="A35" s="1472">
        <v>13</v>
      </c>
      <c r="B35" s="1512" t="s">
        <v>242</v>
      </c>
      <c r="C35" s="1467"/>
      <c r="D35" s="1467"/>
      <c r="E35" s="1467"/>
      <c r="F35" s="1464"/>
      <c r="G35" s="1414">
        <f t="shared" si="0"/>
        <v>125948360</v>
      </c>
      <c r="H35" s="3517">
        <f t="shared" si="1"/>
        <v>197707</v>
      </c>
      <c r="I35" s="3914">
        <v>101082418</v>
      </c>
      <c r="J35" s="3903">
        <v>0</v>
      </c>
      <c r="K35" s="3994">
        <v>24865942</v>
      </c>
      <c r="L35" s="3181">
        <v>197707</v>
      </c>
      <c r="M35" s="1414"/>
      <c r="N35" s="1414">
        <v>0</v>
      </c>
      <c r="O35" s="3728">
        <v>13</v>
      </c>
      <c r="P35" s="3509">
        <v>13</v>
      </c>
      <c r="Q35" s="1414"/>
      <c r="R35" s="1412"/>
      <c r="S35" s="1414"/>
      <c r="T35" s="1412"/>
      <c r="U35" s="1414"/>
      <c r="V35" s="3515"/>
      <c r="W35" s="3999">
        <v>54</v>
      </c>
      <c r="X35" s="1474" t="s">
        <v>6147</v>
      </c>
      <c r="Y35" s="1467"/>
      <c r="Z35" s="1467"/>
      <c r="AA35" s="1467"/>
      <c r="AB35" s="1464"/>
      <c r="AC35" s="1414">
        <v>-253492</v>
      </c>
      <c r="AD35" s="3515">
        <v>-840265</v>
      </c>
      <c r="AE35" s="2997"/>
    </row>
    <row r="36" spans="1:52" s="1442" customFormat="1">
      <c r="A36" s="2107">
        <v>14</v>
      </c>
      <c r="B36" s="1512" t="s">
        <v>243</v>
      </c>
      <c r="C36" s="1513"/>
      <c r="D36" s="1513"/>
      <c r="E36" s="1513"/>
      <c r="F36" s="2108" t="s">
        <v>1630</v>
      </c>
      <c r="G36" s="1414">
        <f t="shared" si="0"/>
        <v>323808204</v>
      </c>
      <c r="H36" s="3517">
        <f t="shared" si="1"/>
        <v>322551474</v>
      </c>
      <c r="I36" s="3914">
        <v>259872932</v>
      </c>
      <c r="J36" s="3903">
        <v>256623199</v>
      </c>
      <c r="K36" s="3994">
        <v>63935272</v>
      </c>
      <c r="L36" s="3181">
        <v>65928275</v>
      </c>
      <c r="M36" s="1414"/>
      <c r="N36" s="1414">
        <v>0</v>
      </c>
      <c r="O36" s="3424">
        <v>14</v>
      </c>
      <c r="P36" s="3896">
        <v>14</v>
      </c>
      <c r="Q36" s="1432"/>
      <c r="R36" s="2109"/>
      <c r="S36" s="1432"/>
      <c r="T36" s="2109"/>
      <c r="U36" s="1432"/>
      <c r="V36" s="3517"/>
      <c r="W36" s="3999">
        <v>55</v>
      </c>
      <c r="X36" s="1474" t="s">
        <v>6148</v>
      </c>
      <c r="Y36" s="1467"/>
      <c r="Z36" s="1467"/>
      <c r="AA36" s="1467"/>
      <c r="AB36" s="1464"/>
      <c r="AC36" s="1414"/>
      <c r="AD36" s="3515">
        <v>0</v>
      </c>
      <c r="AE36" s="2997"/>
      <c r="AF36"/>
      <c r="AG36"/>
      <c r="AH36"/>
      <c r="AI36"/>
      <c r="AJ36"/>
      <c r="AK36"/>
      <c r="AL36"/>
      <c r="AM36"/>
      <c r="AN36"/>
      <c r="AO36"/>
      <c r="AP36"/>
      <c r="AQ36"/>
      <c r="AR36"/>
      <c r="AS36"/>
      <c r="AT36"/>
      <c r="AU36"/>
      <c r="AV36"/>
      <c r="AW36"/>
      <c r="AX36"/>
      <c r="AY36"/>
      <c r="AZ36"/>
    </row>
    <row r="37" spans="1:52">
      <c r="A37" s="1472">
        <v>15</v>
      </c>
      <c r="B37" s="1512" t="s">
        <v>244</v>
      </c>
      <c r="C37" s="1467"/>
      <c r="D37" s="1467"/>
      <c r="E37" s="1467"/>
      <c r="F37" s="1461" t="s">
        <v>1630</v>
      </c>
      <c r="G37" s="1414">
        <f>I37+K37+M37+Q37+S37+U37</f>
        <v>43142781</v>
      </c>
      <c r="H37" s="3517">
        <f t="shared" si="1"/>
        <v>37578670</v>
      </c>
      <c r="I37" s="3914">
        <v>33862338</v>
      </c>
      <c r="J37" s="3903">
        <v>28459195</v>
      </c>
      <c r="K37" s="3994">
        <v>9280443</v>
      </c>
      <c r="L37" s="3181">
        <v>9119475</v>
      </c>
      <c r="M37" s="1414"/>
      <c r="N37" s="1414">
        <v>0</v>
      </c>
      <c r="O37" s="3728">
        <v>15</v>
      </c>
      <c r="P37" s="3509">
        <v>15</v>
      </c>
      <c r="Q37" s="1414"/>
      <c r="R37" s="1412"/>
      <c r="S37" s="1414"/>
      <c r="T37" s="1412"/>
      <c r="U37" s="1414"/>
      <c r="V37" s="3515"/>
      <c r="W37" s="3999">
        <v>56</v>
      </c>
      <c r="X37" s="1474" t="s">
        <v>6149</v>
      </c>
      <c r="Y37" s="1467"/>
      <c r="Z37" s="1467"/>
      <c r="AA37" s="1467"/>
      <c r="AB37" s="1464"/>
      <c r="AC37" s="1414">
        <v>-631699</v>
      </c>
      <c r="AD37" s="3515">
        <v>-774282</v>
      </c>
      <c r="AE37" s="2997"/>
    </row>
    <row r="38" spans="1:52">
      <c r="A38" s="1472">
        <v>16</v>
      </c>
      <c r="B38" s="1512" t="s">
        <v>245</v>
      </c>
      <c r="C38" s="1467"/>
      <c r="D38" s="1467"/>
      <c r="E38" s="1467"/>
      <c r="F38" s="1461" t="s">
        <v>1630</v>
      </c>
      <c r="G38" s="1414">
        <f t="shared" si="0"/>
        <v>6154385</v>
      </c>
      <c r="H38" s="3517">
        <f t="shared" si="1"/>
        <v>-653291</v>
      </c>
      <c r="I38" s="3914">
        <v>4494503</v>
      </c>
      <c r="J38" s="3903">
        <v>-311446</v>
      </c>
      <c r="K38" s="3994">
        <v>1659882</v>
      </c>
      <c r="L38" s="3181">
        <v>-341845</v>
      </c>
      <c r="M38" s="1414"/>
      <c r="N38" s="1414">
        <v>0</v>
      </c>
      <c r="O38" s="3728">
        <v>16</v>
      </c>
      <c r="P38" s="3509">
        <v>16</v>
      </c>
      <c r="Q38" s="1414"/>
      <c r="R38" s="1412"/>
      <c r="S38" s="1414"/>
      <c r="T38" s="1412"/>
      <c r="U38" s="1414"/>
      <c r="V38" s="3515"/>
      <c r="W38" s="3999">
        <v>57</v>
      </c>
      <c r="X38" s="1512" t="s">
        <v>4415</v>
      </c>
      <c r="Y38" s="1513"/>
      <c r="Z38" s="1513"/>
      <c r="AA38" s="1513"/>
      <c r="AB38" s="2110"/>
      <c r="AC38" s="1414">
        <f>SUM(AC32:AC37)</f>
        <v>802078</v>
      </c>
      <c r="AD38" s="4076">
        <f>SUM(AD32:AD37)</f>
        <v>-5773844</v>
      </c>
      <c r="AE38" s="2995"/>
    </row>
    <row r="39" spans="1:52">
      <c r="A39" s="1472">
        <v>17</v>
      </c>
      <c r="B39" s="1512" t="s">
        <v>1386</v>
      </c>
      <c r="C39" s="1467"/>
      <c r="D39" s="1467"/>
      <c r="E39" s="1467"/>
      <c r="F39" s="1461" t="s">
        <v>1387</v>
      </c>
      <c r="G39" s="1414">
        <f t="shared" si="0"/>
        <v>191935720</v>
      </c>
      <c r="H39" s="3517">
        <f t="shared" si="1"/>
        <v>252591982</v>
      </c>
      <c r="I39" s="3914">
        <v>163512204</v>
      </c>
      <c r="J39" s="3903">
        <v>206907480</v>
      </c>
      <c r="K39" s="3994">
        <v>28423516</v>
      </c>
      <c r="L39" s="3181">
        <v>45684502</v>
      </c>
      <c r="M39" s="1414"/>
      <c r="N39" s="1414">
        <v>0</v>
      </c>
      <c r="O39" s="3728">
        <v>17</v>
      </c>
      <c r="P39" s="3509">
        <v>17</v>
      </c>
      <c r="Q39" s="1414"/>
      <c r="R39" s="1412"/>
      <c r="S39" s="1414"/>
      <c r="T39" s="1412"/>
      <c r="U39" s="1414"/>
      <c r="V39" s="3515"/>
      <c r="W39" s="3999">
        <v>58</v>
      </c>
      <c r="X39" s="1512" t="s">
        <v>4416</v>
      </c>
      <c r="Y39" s="1513"/>
      <c r="Z39" s="1513"/>
      <c r="AA39" s="1513"/>
      <c r="AB39" s="1464"/>
      <c r="AC39" s="1414">
        <f>AC22-AC31-AC38</f>
        <v>21910082</v>
      </c>
      <c r="AD39" s="1413">
        <f>AD22-AD31-AD38</f>
        <v>7989313</v>
      </c>
      <c r="AE39" s="2997"/>
    </row>
    <row r="40" spans="1:52" ht="15.75" customHeight="1">
      <c r="A40" s="1472">
        <v>18</v>
      </c>
      <c r="B40" s="1512" t="s">
        <v>1388</v>
      </c>
      <c r="C40" s="1467"/>
      <c r="D40" s="1467"/>
      <c r="E40" s="1467"/>
      <c r="F40" s="1461" t="s">
        <v>1387</v>
      </c>
      <c r="G40" s="1414">
        <f t="shared" si="0"/>
        <v>200515598</v>
      </c>
      <c r="H40" s="3517">
        <f t="shared" si="1"/>
        <v>235478733</v>
      </c>
      <c r="I40" s="3914">
        <v>161274504</v>
      </c>
      <c r="J40" s="3903">
        <v>204532843</v>
      </c>
      <c r="K40" s="3994">
        <v>39241094</v>
      </c>
      <c r="L40" s="3181">
        <v>30945890</v>
      </c>
      <c r="M40" s="1414"/>
      <c r="N40" s="1414">
        <v>0</v>
      </c>
      <c r="O40" s="3728">
        <v>18</v>
      </c>
      <c r="P40" s="3509">
        <v>18</v>
      </c>
      <c r="Q40" s="1414"/>
      <c r="R40" s="1412"/>
      <c r="S40" s="1414"/>
      <c r="T40" s="1412"/>
      <c r="U40" s="1414"/>
      <c r="V40" s="3515"/>
      <c r="W40" s="3999">
        <v>59</v>
      </c>
      <c r="X40" s="1476" t="s">
        <v>704</v>
      </c>
      <c r="Y40" s="1460"/>
      <c r="Z40" s="1460"/>
      <c r="AA40" s="1460"/>
      <c r="AB40" s="1464"/>
      <c r="AC40" s="1477"/>
      <c r="AD40" s="3513"/>
      <c r="AE40" s="2997"/>
    </row>
    <row r="41" spans="1:52">
      <c r="A41" s="1472">
        <v>19</v>
      </c>
      <c r="B41" s="1474" t="s">
        <v>1389</v>
      </c>
      <c r="C41" s="1467"/>
      <c r="D41" s="1467"/>
      <c r="E41" s="1467"/>
      <c r="F41" s="1461">
        <v>266</v>
      </c>
      <c r="G41" s="1414">
        <f t="shared" si="0"/>
        <v>0</v>
      </c>
      <c r="H41" s="3517">
        <f t="shared" si="1"/>
        <v>0</v>
      </c>
      <c r="I41" s="3914">
        <v>0</v>
      </c>
      <c r="J41" s="3903">
        <v>0</v>
      </c>
      <c r="K41" s="3994">
        <v>0</v>
      </c>
      <c r="L41" s="3181">
        <v>0</v>
      </c>
      <c r="M41" s="1414"/>
      <c r="N41" s="1414">
        <v>0</v>
      </c>
      <c r="O41" s="3728">
        <v>19</v>
      </c>
      <c r="P41" s="3509">
        <v>19</v>
      </c>
      <c r="Q41" s="1414"/>
      <c r="R41" s="1412"/>
      <c r="S41" s="1414"/>
      <c r="T41" s="1412"/>
      <c r="U41" s="1414"/>
      <c r="V41" s="3515"/>
      <c r="W41" s="3999">
        <v>60</v>
      </c>
      <c r="X41" s="1474" t="s">
        <v>2177</v>
      </c>
      <c r="Y41" s="1467"/>
      <c r="Z41" s="1467"/>
      <c r="AA41" s="1467"/>
      <c r="AB41" s="1464"/>
      <c r="AC41" s="1414">
        <v>153482039</v>
      </c>
      <c r="AD41" s="3515">
        <v>140392288</v>
      </c>
      <c r="AE41" s="2997"/>
    </row>
    <row r="42" spans="1:52">
      <c r="A42" s="1472">
        <v>20</v>
      </c>
      <c r="B42" s="1474" t="s">
        <v>1390</v>
      </c>
      <c r="C42" s="1467"/>
      <c r="D42" s="1467"/>
      <c r="E42" s="1467"/>
      <c r="F42" s="1464"/>
      <c r="G42" s="1414">
        <f t="shared" si="0"/>
        <v>0</v>
      </c>
      <c r="H42" s="3517">
        <f t="shared" si="1"/>
        <v>0</v>
      </c>
      <c r="I42" s="3914">
        <v>-458041</v>
      </c>
      <c r="J42" s="3903">
        <v>0</v>
      </c>
      <c r="K42" s="3994">
        <v>458041</v>
      </c>
      <c r="L42" s="3181">
        <v>0</v>
      </c>
      <c r="M42" s="1414"/>
      <c r="N42" s="1414">
        <v>0</v>
      </c>
      <c r="O42" s="3728">
        <v>20</v>
      </c>
      <c r="P42" s="3509">
        <v>20</v>
      </c>
      <c r="Q42" s="1414"/>
      <c r="R42" s="1412"/>
      <c r="S42" s="1414"/>
      <c r="T42" s="1412"/>
      <c r="U42" s="1414"/>
      <c r="V42" s="3515"/>
      <c r="W42" s="3999">
        <v>61</v>
      </c>
      <c r="X42" s="1474" t="s">
        <v>2178</v>
      </c>
      <c r="Y42" s="1467"/>
      <c r="Z42" s="1467"/>
      <c r="AA42" s="1467"/>
      <c r="AB42" s="1464"/>
      <c r="AC42" s="1432">
        <v>2699187</v>
      </c>
      <c r="AD42" s="3515">
        <v>2712590</v>
      </c>
      <c r="AE42" s="2997"/>
    </row>
    <row r="43" spans="1:52">
      <c r="A43" s="1472">
        <v>21</v>
      </c>
      <c r="B43" s="1474" t="s">
        <v>1391</v>
      </c>
      <c r="C43" s="1467"/>
      <c r="D43" s="1467"/>
      <c r="E43" s="1467"/>
      <c r="F43" s="1464"/>
      <c r="G43" s="1414">
        <f t="shared" si="0"/>
        <v>55209</v>
      </c>
      <c r="H43" s="3517">
        <f t="shared" si="1"/>
        <v>59100</v>
      </c>
      <c r="I43" s="3914">
        <v>-1672665</v>
      </c>
      <c r="J43" s="3903">
        <v>1683036</v>
      </c>
      <c r="K43" s="3994">
        <v>1727874</v>
      </c>
      <c r="L43" s="3181">
        <v>-1623936</v>
      </c>
      <c r="M43" s="1414"/>
      <c r="N43" s="1414">
        <v>0</v>
      </c>
      <c r="O43" s="3728">
        <v>21</v>
      </c>
      <c r="P43" s="3509">
        <v>21</v>
      </c>
      <c r="Q43" s="1414"/>
      <c r="R43" s="1412"/>
      <c r="S43" s="1414"/>
      <c r="T43" s="1412"/>
      <c r="U43" s="1414"/>
      <c r="V43" s="3515"/>
      <c r="W43" s="3999">
        <v>62</v>
      </c>
      <c r="X43" s="1474" t="s">
        <v>2179</v>
      </c>
      <c r="Y43" s="1467"/>
      <c r="Z43" s="1467"/>
      <c r="AA43" s="1467"/>
      <c r="AB43" s="1464"/>
      <c r="AC43" s="1432">
        <v>938217</v>
      </c>
      <c r="AD43" s="3515">
        <v>1190529</v>
      </c>
      <c r="AE43" s="2997"/>
    </row>
    <row r="44" spans="1:52">
      <c r="A44" s="1472">
        <v>22</v>
      </c>
      <c r="B44" s="1474" t="s">
        <v>1392</v>
      </c>
      <c r="C44" s="1467"/>
      <c r="D44" s="1467"/>
      <c r="E44" s="1467"/>
      <c r="F44" s="1464"/>
      <c r="G44" s="1414">
        <f t="shared" si="0"/>
        <v>0</v>
      </c>
      <c r="H44" s="3517">
        <f t="shared" si="1"/>
        <v>0</v>
      </c>
      <c r="I44" s="3914">
        <v>0</v>
      </c>
      <c r="J44" s="3903">
        <v>0</v>
      </c>
      <c r="K44" s="3994">
        <v>0</v>
      </c>
      <c r="L44" s="3181">
        <v>0</v>
      </c>
      <c r="M44" s="1414"/>
      <c r="N44" s="1414">
        <v>0</v>
      </c>
      <c r="O44" s="3728">
        <v>22</v>
      </c>
      <c r="P44" s="3509">
        <v>22</v>
      </c>
      <c r="Q44" s="1414"/>
      <c r="R44" s="1412"/>
      <c r="S44" s="1414"/>
      <c r="T44" s="1412"/>
      <c r="U44" s="1414"/>
      <c r="V44" s="3515"/>
      <c r="W44" s="3999">
        <v>63</v>
      </c>
      <c r="X44" s="1474" t="s">
        <v>2180</v>
      </c>
      <c r="Y44" s="1467"/>
      <c r="Z44" s="1467"/>
      <c r="AA44" s="1467"/>
      <c r="AB44" s="1464"/>
      <c r="AC44" s="1432">
        <v>0</v>
      </c>
      <c r="AD44" s="3515">
        <v>0</v>
      </c>
      <c r="AE44" s="2997"/>
    </row>
    <row r="45" spans="1:52">
      <c r="A45" s="1472">
        <v>23</v>
      </c>
      <c r="B45" s="1474" t="s">
        <v>1393</v>
      </c>
      <c r="C45" s="1467"/>
      <c r="D45" s="1467"/>
      <c r="E45" s="1467"/>
      <c r="F45" s="1464"/>
      <c r="G45" s="1414">
        <f t="shared" si="0"/>
        <v>0</v>
      </c>
      <c r="H45" s="3517">
        <f t="shared" si="1"/>
        <v>0</v>
      </c>
      <c r="I45" s="3914">
        <v>0</v>
      </c>
      <c r="J45" s="3903">
        <v>0</v>
      </c>
      <c r="K45" s="3994">
        <v>0</v>
      </c>
      <c r="L45" s="3181">
        <v>0</v>
      </c>
      <c r="M45" s="1414"/>
      <c r="N45" s="1414">
        <v>0</v>
      </c>
      <c r="O45" s="3728">
        <v>23</v>
      </c>
      <c r="P45" s="3509">
        <v>23</v>
      </c>
      <c r="Q45" s="1414"/>
      <c r="R45" s="1412"/>
      <c r="S45" s="1414"/>
      <c r="T45" s="1412"/>
      <c r="U45" s="1414"/>
      <c r="V45" s="3515"/>
      <c r="W45" s="3999">
        <v>64</v>
      </c>
      <c r="X45" s="1474" t="s">
        <v>2181</v>
      </c>
      <c r="Y45" s="1467"/>
      <c r="Z45" s="1467"/>
      <c r="AA45" s="1467"/>
      <c r="AB45" s="1464"/>
      <c r="AC45" s="1432">
        <v>0</v>
      </c>
      <c r="AD45" s="3515">
        <v>0</v>
      </c>
      <c r="AE45" s="2997"/>
    </row>
    <row r="46" spans="1:52" s="1652" customFormat="1">
      <c r="A46" s="2107">
        <v>24</v>
      </c>
      <c r="B46" s="1512" t="s">
        <v>3754</v>
      </c>
      <c r="C46" s="1513"/>
      <c r="D46" s="1513"/>
      <c r="E46" s="1513"/>
      <c r="F46" s="2110"/>
      <c r="G46" s="1414">
        <f t="shared" si="0"/>
        <v>0</v>
      </c>
      <c r="H46" s="3517">
        <f t="shared" si="1"/>
        <v>0</v>
      </c>
      <c r="I46" s="3914">
        <v>0</v>
      </c>
      <c r="J46" s="3903">
        <v>0</v>
      </c>
      <c r="K46" s="3994">
        <v>0</v>
      </c>
      <c r="L46" s="3181">
        <v>0</v>
      </c>
      <c r="M46" s="1414"/>
      <c r="N46" s="1414">
        <v>0</v>
      </c>
      <c r="O46" s="3424">
        <v>24</v>
      </c>
      <c r="P46" s="3896">
        <v>24</v>
      </c>
      <c r="Q46" s="1432"/>
      <c r="R46" s="1432"/>
      <c r="S46" s="1432"/>
      <c r="T46" s="1432"/>
      <c r="U46" s="1432"/>
      <c r="V46" s="3517"/>
      <c r="W46" s="3999">
        <v>65</v>
      </c>
      <c r="X46" s="1474" t="s">
        <v>2182</v>
      </c>
      <c r="Y46" s="1467"/>
      <c r="Z46" s="1467"/>
      <c r="AA46" s="1467"/>
      <c r="AB46" s="1461">
        <v>340</v>
      </c>
      <c r="AC46" s="1432">
        <v>8885008</v>
      </c>
      <c r="AD46" s="3515">
        <v>0</v>
      </c>
      <c r="AE46" s="2997"/>
      <c r="AF46"/>
      <c r="AG46"/>
      <c r="AH46"/>
      <c r="AI46"/>
      <c r="AJ46"/>
      <c r="AK46"/>
      <c r="AL46"/>
      <c r="AM46"/>
      <c r="AN46"/>
      <c r="AO46"/>
      <c r="AP46"/>
      <c r="AQ46"/>
      <c r="AR46"/>
      <c r="AS46"/>
      <c r="AT46"/>
      <c r="AU46"/>
      <c r="AV46"/>
      <c r="AW46"/>
      <c r="AX46"/>
      <c r="AY46"/>
      <c r="AZ46"/>
    </row>
    <row r="47" spans="1:52">
      <c r="A47" s="1472">
        <v>25</v>
      </c>
      <c r="B47" s="1474" t="s">
        <v>6150</v>
      </c>
      <c r="C47" s="1467"/>
      <c r="D47" s="1467"/>
      <c r="E47" s="1467"/>
      <c r="F47" s="1464"/>
      <c r="G47" s="1414">
        <f t="shared" ref="G47:L47" si="2">SUM(G25:G46)-2*SUM(G35,G40,G42,G44)</f>
        <v>3418876818</v>
      </c>
      <c r="H47" s="4076">
        <f t="shared" si="2"/>
        <v>3963411319</v>
      </c>
      <c r="I47" s="4078">
        <f t="shared" si="2"/>
        <v>2730501868</v>
      </c>
      <c r="J47" s="1414">
        <f t="shared" si="2"/>
        <v>3216962444</v>
      </c>
      <c r="K47" s="1414">
        <f t="shared" si="2"/>
        <v>688374950</v>
      </c>
      <c r="L47" s="1414">
        <f t="shared" si="2"/>
        <v>746448875</v>
      </c>
      <c r="M47" s="1414">
        <f t="shared" ref="M47:N47" si="3">SUM(M25:M34)-M35+SUM(M36:M39)-M40+M41-M42+M43-M44+M45+M46</f>
        <v>0</v>
      </c>
      <c r="N47" s="1414">
        <f t="shared" si="3"/>
        <v>0</v>
      </c>
      <c r="O47" s="3728">
        <v>25</v>
      </c>
      <c r="P47" s="3509">
        <v>25</v>
      </c>
      <c r="Q47" s="1414">
        <f t="shared" ref="Q47:V47" si="4">SUM(Q25:Q34)-Q35+SUM(Q36:Q39)-Q40+Q41-Q42+Q43-Q44+Q45+Q46</f>
        <v>0</v>
      </c>
      <c r="R47" s="1414">
        <f t="shared" si="4"/>
        <v>0</v>
      </c>
      <c r="S47" s="1414">
        <f t="shared" si="4"/>
        <v>0</v>
      </c>
      <c r="T47" s="1414">
        <f t="shared" si="4"/>
        <v>0</v>
      </c>
      <c r="U47" s="1414">
        <f t="shared" si="4"/>
        <v>0</v>
      </c>
      <c r="V47" s="3515">
        <f t="shared" si="4"/>
        <v>0</v>
      </c>
      <c r="W47" s="3999">
        <v>66</v>
      </c>
      <c r="X47" s="1474" t="s">
        <v>2183</v>
      </c>
      <c r="Y47" s="1467"/>
      <c r="Z47" s="1467"/>
      <c r="AA47" s="1467"/>
      <c r="AB47" s="1461">
        <v>340</v>
      </c>
      <c r="AC47" s="1432">
        <v>55816888</v>
      </c>
      <c r="AD47" s="3515">
        <v>31708868</v>
      </c>
      <c r="AE47" s="2997"/>
    </row>
    <row r="48" spans="1:52">
      <c r="A48" s="1470">
        <v>26</v>
      </c>
      <c r="B48" s="3902" t="s">
        <v>1394</v>
      </c>
      <c r="C48" s="3899"/>
      <c r="D48" s="3899"/>
      <c r="E48" s="683"/>
      <c r="F48" s="1458"/>
      <c r="G48" s="1488"/>
      <c r="H48" s="3526"/>
      <c r="I48" s="3916"/>
      <c r="J48" s="1500"/>
      <c r="K48" s="683"/>
      <c r="L48" s="1458"/>
      <c r="M48" s="1488"/>
      <c r="N48" s="1489"/>
      <c r="O48" s="3223">
        <v>26</v>
      </c>
      <c r="P48" s="3506">
        <v>26</v>
      </c>
      <c r="Q48" s="1488"/>
      <c r="R48" s="1489"/>
      <c r="S48" s="1488"/>
      <c r="T48" s="1489"/>
      <c r="U48" s="1488"/>
      <c r="V48" s="3526"/>
      <c r="W48" s="3999">
        <v>67</v>
      </c>
      <c r="X48" s="2111" t="s">
        <v>2184</v>
      </c>
      <c r="Y48" s="1513"/>
      <c r="Z48" s="1513"/>
      <c r="AA48" s="1513"/>
      <c r="AB48" s="2110"/>
      <c r="AC48" s="1432">
        <v>16320299</v>
      </c>
      <c r="AD48" s="3515">
        <v>8291988</v>
      </c>
      <c r="AE48" s="2997"/>
    </row>
    <row r="49" spans="1:67">
      <c r="A49" s="1472"/>
      <c r="B49" s="2112" t="s">
        <v>4413</v>
      </c>
      <c r="C49" s="2113"/>
      <c r="D49" s="2113"/>
      <c r="E49" s="1467"/>
      <c r="F49" s="1464"/>
      <c r="G49" s="1440">
        <f>G23-G47</f>
        <v>502508929</v>
      </c>
      <c r="H49" s="3895">
        <f t="shared" ref="H49:N49" si="5">H23-H47</f>
        <v>492593109</v>
      </c>
      <c r="I49" s="3917">
        <f t="shared" si="5"/>
        <v>419952455</v>
      </c>
      <c r="J49" s="1440">
        <f t="shared" si="5"/>
        <v>421523027</v>
      </c>
      <c r="K49" s="1440">
        <f t="shared" si="5"/>
        <v>80155906</v>
      </c>
      <c r="L49" s="1440">
        <f>L23-L47</f>
        <v>68746336</v>
      </c>
      <c r="M49" s="1440">
        <f t="shared" si="5"/>
        <v>2400568</v>
      </c>
      <c r="N49" s="1440">
        <f t="shared" si="5"/>
        <v>2323746</v>
      </c>
      <c r="O49" s="3895"/>
      <c r="P49" s="3897"/>
      <c r="Q49" s="1440">
        <f t="shared" ref="Q49:V49" si="6">Q23-Q47</f>
        <v>0</v>
      </c>
      <c r="R49" s="1440">
        <f>R23-R47</f>
        <v>0</v>
      </c>
      <c r="S49" s="1440">
        <f t="shared" si="6"/>
        <v>0</v>
      </c>
      <c r="T49" s="1440">
        <f t="shared" si="6"/>
        <v>0</v>
      </c>
      <c r="U49" s="1440">
        <f t="shared" si="6"/>
        <v>0</v>
      </c>
      <c r="V49" s="3895">
        <f t="shared" si="6"/>
        <v>0</v>
      </c>
      <c r="W49" s="3999">
        <v>68</v>
      </c>
      <c r="X49" s="1512" t="s">
        <v>4417</v>
      </c>
      <c r="Y49" s="1513"/>
      <c r="Z49" s="1513"/>
      <c r="AA49" s="1513"/>
      <c r="AB49" s="1464"/>
      <c r="AC49" s="1414">
        <f>SUM(AC41:AC43)-AC44-AC45+AC46+AC47-AC48</f>
        <v>205501040</v>
      </c>
      <c r="AD49" s="3515">
        <f>SUM(AD41:AD43)-AD44-AD45+AD46+AD47-AD48</f>
        <v>167712287</v>
      </c>
      <c r="AE49" s="2995"/>
    </row>
    <row r="50" spans="1:67">
      <c r="A50" s="1453"/>
      <c r="B50" s="1001"/>
      <c r="C50" s="683"/>
      <c r="D50" s="683"/>
      <c r="E50" s="683"/>
      <c r="F50" s="1001"/>
      <c r="G50" s="1003"/>
      <c r="H50" s="3234"/>
      <c r="I50" s="3918"/>
      <c r="J50" s="1001"/>
      <c r="K50" s="683"/>
      <c r="L50" s="1001"/>
      <c r="M50" s="1003"/>
      <c r="N50" s="1003"/>
      <c r="O50" s="3229"/>
      <c r="P50" s="3222"/>
      <c r="Q50" s="1001"/>
      <c r="R50" s="1001"/>
      <c r="S50" s="1001"/>
      <c r="T50" s="1001"/>
      <c r="U50" s="1001"/>
      <c r="V50" s="3229"/>
      <c r="W50" s="3999">
        <v>69</v>
      </c>
      <c r="X50" s="1512" t="s">
        <v>4418</v>
      </c>
      <c r="Y50" s="1513"/>
      <c r="Z50" s="1513"/>
      <c r="AA50" s="1513"/>
      <c r="AB50" s="1464"/>
      <c r="AC50" s="1414">
        <f>AC8+AC39-AC49</f>
        <v>318917971</v>
      </c>
      <c r="AD50" s="4076">
        <f>AD8+AD39-AD49</f>
        <v>332870135</v>
      </c>
      <c r="AE50" s="2997"/>
    </row>
    <row r="51" spans="1:67">
      <c r="A51" s="1453"/>
      <c r="B51" s="1001"/>
      <c r="C51" s="683"/>
      <c r="D51" s="683"/>
      <c r="E51" s="683"/>
      <c r="F51" s="1001"/>
      <c r="G51" s="1003"/>
      <c r="H51" s="3234"/>
      <c r="I51" s="3918"/>
      <c r="J51" s="1003"/>
      <c r="K51" s="683"/>
      <c r="L51" s="1001"/>
      <c r="M51" s="1003"/>
      <c r="N51" s="1003"/>
      <c r="O51" s="3229"/>
      <c r="P51" s="3222"/>
      <c r="Q51" s="1001"/>
      <c r="R51" s="1001"/>
      <c r="S51" s="1001"/>
      <c r="T51" s="1001"/>
      <c r="U51" s="1001"/>
      <c r="V51" s="3229"/>
      <c r="W51" s="3999">
        <v>70</v>
      </c>
      <c r="X51" s="1476" t="s">
        <v>712</v>
      </c>
      <c r="Y51" s="1460"/>
      <c r="Z51" s="1460"/>
      <c r="AA51" s="1460"/>
      <c r="AB51" s="1464"/>
      <c r="AC51" s="1477"/>
      <c r="AD51" s="3513"/>
      <c r="AE51" s="2997"/>
    </row>
    <row r="52" spans="1:67">
      <c r="A52" s="1453"/>
      <c r="B52" s="1001"/>
      <c r="C52" s="683"/>
      <c r="D52" s="683"/>
      <c r="E52" s="683"/>
      <c r="F52" s="1001"/>
      <c r="G52" s="1003"/>
      <c r="H52" s="3234"/>
      <c r="I52" s="3918"/>
      <c r="J52" s="1001"/>
      <c r="K52" s="683"/>
      <c r="L52" s="1001"/>
      <c r="M52" s="1003"/>
      <c r="N52" s="1003"/>
      <c r="O52" s="3229"/>
      <c r="P52" s="3222"/>
      <c r="Q52" s="1001"/>
      <c r="R52" s="1001"/>
      <c r="S52" s="1001"/>
      <c r="T52" s="1001"/>
      <c r="U52" s="1001"/>
      <c r="V52" s="3229"/>
      <c r="W52" s="3999">
        <v>71</v>
      </c>
      <c r="X52" s="1474" t="s">
        <v>2185</v>
      </c>
      <c r="Y52" s="1467"/>
      <c r="Z52" s="1467"/>
      <c r="AA52" s="1467"/>
      <c r="AB52" s="1464"/>
      <c r="AC52" s="1414">
        <v>0</v>
      </c>
      <c r="AD52" s="3515"/>
      <c r="AE52" s="2997"/>
    </row>
    <row r="53" spans="1:67">
      <c r="A53" s="1453"/>
      <c r="B53" s="1001"/>
      <c r="C53" s="683"/>
      <c r="D53" s="683"/>
      <c r="E53" s="683"/>
      <c r="F53" s="1001"/>
      <c r="G53" s="1003"/>
      <c r="H53" s="3234"/>
      <c r="I53" s="3918"/>
      <c r="J53" s="1001"/>
      <c r="K53" s="683"/>
      <c r="L53" s="1001"/>
      <c r="M53" s="1003"/>
      <c r="N53" s="1003"/>
      <c r="O53" s="3229"/>
      <c r="P53" s="3222"/>
      <c r="Q53" s="1001"/>
      <c r="R53" s="1001"/>
      <c r="S53" s="1001"/>
      <c r="T53" s="1001"/>
      <c r="U53" s="1001"/>
      <c r="V53" s="3229"/>
      <c r="W53" s="3999">
        <v>72</v>
      </c>
      <c r="X53" s="1474" t="s">
        <v>2186</v>
      </c>
      <c r="Y53" s="1467"/>
      <c r="Z53" s="1467"/>
      <c r="AA53" s="1467"/>
      <c r="AB53" s="1464"/>
      <c r="AC53" s="1414">
        <v>0</v>
      </c>
      <c r="AD53" s="3515"/>
      <c r="AE53" s="2997"/>
    </row>
    <row r="54" spans="1:67">
      <c r="A54" s="1453"/>
      <c r="B54" s="1001"/>
      <c r="C54" s="683"/>
      <c r="D54" s="683"/>
      <c r="E54" s="683"/>
      <c r="F54" s="1001"/>
      <c r="G54" s="1003"/>
      <c r="H54" s="3234"/>
      <c r="I54" s="3918"/>
      <c r="J54" s="1001"/>
      <c r="K54" s="683"/>
      <c r="L54" s="1001"/>
      <c r="M54" s="1003"/>
      <c r="N54" s="1003"/>
      <c r="O54" s="3229"/>
      <c r="P54" s="3222"/>
      <c r="Q54" s="1001"/>
      <c r="R54" s="1001"/>
      <c r="S54" s="1001"/>
      <c r="T54" s="1001"/>
      <c r="U54" s="1001"/>
      <c r="V54" s="3229"/>
      <c r="W54" s="3999">
        <v>73</v>
      </c>
      <c r="X54" s="1512" t="s">
        <v>4419</v>
      </c>
      <c r="Y54" s="1513"/>
      <c r="Z54" s="1513"/>
      <c r="AA54" s="1513"/>
      <c r="AB54" s="1464"/>
      <c r="AC54" s="1414">
        <f>AC52-AC53</f>
        <v>0</v>
      </c>
      <c r="AD54" s="3515">
        <f>AD52-AD53</f>
        <v>0</v>
      </c>
      <c r="AE54" s="2997"/>
    </row>
    <row r="55" spans="1:67">
      <c r="A55" s="1453"/>
      <c r="B55" s="1001"/>
      <c r="C55" s="683"/>
      <c r="D55" s="683"/>
      <c r="E55" s="683"/>
      <c r="F55" s="1001"/>
      <c r="G55" s="1003"/>
      <c r="H55" s="3234"/>
      <c r="I55" s="3918"/>
      <c r="J55" s="1001"/>
      <c r="K55" s="683"/>
      <c r="L55" s="1001"/>
      <c r="M55" s="1003"/>
      <c r="N55" s="1003"/>
      <c r="O55" s="3229"/>
      <c r="P55" s="3222"/>
      <c r="Q55" s="1001"/>
      <c r="R55" s="1001"/>
      <c r="S55" s="1001"/>
      <c r="T55" s="1001"/>
      <c r="U55" s="1001"/>
      <c r="V55" s="3229"/>
      <c r="W55" s="3999">
        <v>74</v>
      </c>
      <c r="X55" s="1474" t="s">
        <v>2188</v>
      </c>
      <c r="Y55" s="1467"/>
      <c r="Z55" s="1467"/>
      <c r="AA55" s="1467"/>
      <c r="AB55" s="1461" t="s">
        <v>1630</v>
      </c>
      <c r="AC55" s="1414">
        <v>0</v>
      </c>
      <c r="AD55" s="3515"/>
      <c r="AE55" s="3035"/>
    </row>
    <row r="56" spans="1:67">
      <c r="A56" s="1453"/>
      <c r="B56" s="1001"/>
      <c r="C56" s="683"/>
      <c r="D56" s="683"/>
      <c r="E56" s="683"/>
      <c r="F56" s="1001"/>
      <c r="G56" s="1003"/>
      <c r="H56" s="3234"/>
      <c r="I56" s="3918"/>
      <c r="J56" s="1001"/>
      <c r="K56" s="683"/>
      <c r="L56" s="1001"/>
      <c r="M56" s="1003"/>
      <c r="N56" s="1003"/>
      <c r="O56" s="3229"/>
      <c r="P56" s="3222"/>
      <c r="Q56" s="1001"/>
      <c r="R56" s="1001"/>
      <c r="S56" s="1001"/>
      <c r="T56" s="1001"/>
      <c r="U56" s="1001"/>
      <c r="V56" s="3229"/>
      <c r="W56" s="3999">
        <v>75</v>
      </c>
      <c r="X56" s="1512" t="s">
        <v>4420</v>
      </c>
      <c r="Y56" s="1513"/>
      <c r="Z56" s="1513"/>
      <c r="AA56" s="1513"/>
      <c r="AB56" s="1464"/>
      <c r="AC56" s="1414">
        <f>AC54-AC55</f>
        <v>0</v>
      </c>
      <c r="AD56" s="3515">
        <f>AD54-AD55</f>
        <v>0</v>
      </c>
      <c r="AE56" s="2997"/>
      <c r="BA56" s="1618"/>
      <c r="BB56" s="1618"/>
      <c r="BC56" s="1618"/>
      <c r="BD56" s="1618"/>
      <c r="BE56" s="1618"/>
      <c r="BF56" s="1618"/>
      <c r="BG56" s="1618"/>
      <c r="BH56" s="1618"/>
      <c r="BI56" s="1618"/>
      <c r="BJ56" s="1618"/>
      <c r="BK56" s="1618"/>
      <c r="BL56" s="1618"/>
      <c r="BM56" s="1618"/>
      <c r="BN56" s="1618"/>
      <c r="BO56" s="1618"/>
    </row>
    <row r="57" spans="1:67">
      <c r="A57" s="1453"/>
      <c r="B57" s="1001"/>
      <c r="C57" s="683"/>
      <c r="D57" s="683"/>
      <c r="E57" s="683"/>
      <c r="F57" s="1001"/>
      <c r="G57" s="1003"/>
      <c r="H57" s="3234"/>
      <c r="I57" s="3918"/>
      <c r="J57" s="1001"/>
      <c r="K57" s="683"/>
      <c r="L57" s="1001"/>
      <c r="M57" s="1003"/>
      <c r="N57" s="1003"/>
      <c r="O57" s="3229"/>
      <c r="P57" s="3222"/>
      <c r="Q57" s="1001"/>
      <c r="R57" s="1001"/>
      <c r="S57" s="1001"/>
      <c r="T57" s="1001"/>
      <c r="U57" s="1001"/>
      <c r="V57" s="3229"/>
      <c r="W57" s="3999">
        <v>76</v>
      </c>
      <c r="X57" s="1512" t="s">
        <v>4421</v>
      </c>
      <c r="Y57" s="1513"/>
      <c r="Z57" s="1513"/>
      <c r="AA57" s="1513"/>
      <c r="AB57" s="1464"/>
      <c r="AC57" s="1440">
        <f>AC50-AC56</f>
        <v>318917971</v>
      </c>
      <c r="AD57" s="3518">
        <f>AD50-AD56</f>
        <v>332870135</v>
      </c>
      <c r="AE57" s="2997"/>
    </row>
    <row r="58" spans="1:67">
      <c r="A58" s="1453"/>
      <c r="B58" s="1001"/>
      <c r="C58" s="683"/>
      <c r="D58" s="683"/>
      <c r="E58" s="683"/>
      <c r="F58" s="1001"/>
      <c r="G58" s="1003"/>
      <c r="H58" s="3234"/>
      <c r="I58" s="3918"/>
      <c r="J58" s="1001"/>
      <c r="K58" s="683"/>
      <c r="L58" s="1001"/>
      <c r="M58" s="1003"/>
      <c r="N58" s="1003"/>
      <c r="O58" s="3229"/>
      <c r="P58" s="3222"/>
      <c r="Q58" s="1001"/>
      <c r="R58" s="1001"/>
      <c r="S58" s="1001"/>
      <c r="T58" s="1001"/>
      <c r="U58" s="1001"/>
      <c r="V58" s="3229"/>
      <c r="W58" s="3228"/>
      <c r="X58" s="1001"/>
      <c r="Y58" s="683"/>
      <c r="Z58" s="683"/>
      <c r="AA58" s="683"/>
      <c r="AB58" s="1001"/>
      <c r="AC58" s="3519"/>
      <c r="AD58" s="3234"/>
      <c r="AE58" s="2997"/>
    </row>
    <row r="59" spans="1:67">
      <c r="A59" s="1453"/>
      <c r="B59" s="1001"/>
      <c r="C59" s="683"/>
      <c r="D59" s="683"/>
      <c r="E59" s="683"/>
      <c r="F59" s="1001"/>
      <c r="G59" s="1003"/>
      <c r="H59" s="3234"/>
      <c r="I59" s="3918"/>
      <c r="J59" s="1001"/>
      <c r="K59" s="683"/>
      <c r="L59" s="1001"/>
      <c r="M59" s="1003"/>
      <c r="N59" s="1003"/>
      <c r="O59" s="3229"/>
      <c r="P59" s="3222"/>
      <c r="Q59" s="1001"/>
      <c r="R59" s="1001"/>
      <c r="S59" s="1001"/>
      <c r="T59" s="1001"/>
      <c r="U59" s="1001"/>
      <c r="V59" s="3229"/>
      <c r="W59" s="3228"/>
      <c r="X59" s="1001"/>
      <c r="Y59" s="683"/>
      <c r="Z59" s="683"/>
      <c r="AA59" s="683"/>
      <c r="AB59" s="1001"/>
      <c r="AC59" s="3519"/>
      <c r="AD59" s="3234"/>
      <c r="AE59" s="2997"/>
    </row>
    <row r="60" spans="1:67" ht="16" thickBot="1">
      <c r="A60" s="1501"/>
      <c r="B60" s="1502"/>
      <c r="C60" s="1503"/>
      <c r="D60" s="1503"/>
      <c r="E60" s="1503"/>
      <c r="F60" s="1502"/>
      <c r="G60" s="1437"/>
      <c r="H60" s="3919"/>
      <c r="I60" s="3235"/>
      <c r="J60" s="3236"/>
      <c r="K60" s="3520"/>
      <c r="L60" s="3236"/>
      <c r="M60" s="3521"/>
      <c r="N60" s="3521"/>
      <c r="O60" s="3237"/>
      <c r="P60" s="3261"/>
      <c r="Q60" s="3236"/>
      <c r="R60" s="3236"/>
      <c r="S60" s="3236"/>
      <c r="T60" s="3236"/>
      <c r="U60" s="3236"/>
      <c r="V60" s="3237"/>
      <c r="W60" s="3235"/>
      <c r="X60" s="3236"/>
      <c r="Y60" s="3520"/>
      <c r="Z60" s="3520"/>
      <c r="AA60" s="3520"/>
      <c r="AB60" s="3236"/>
      <c r="AC60" s="3521"/>
      <c r="AD60" s="3522"/>
      <c r="AE60" s="2997"/>
    </row>
    <row r="61" spans="1:67">
      <c r="A61" s="1455"/>
      <c r="B61" s="1455"/>
      <c r="C61" s="1469"/>
      <c r="D61" s="1469"/>
      <c r="E61" s="1469"/>
      <c r="F61" s="1455"/>
      <c r="G61" s="1424"/>
      <c r="H61" s="1424"/>
      <c r="I61" s="1455"/>
      <c r="J61" s="1455"/>
      <c r="K61" s="1469"/>
      <c r="L61" s="1455"/>
      <c r="M61" s="1424"/>
      <c r="N61" s="1424"/>
      <c r="O61" s="1455"/>
      <c r="P61" s="1368"/>
      <c r="Q61" s="1455"/>
      <c r="R61" s="1455"/>
      <c r="S61" s="1455"/>
      <c r="T61" s="1455"/>
      <c r="U61" s="1455"/>
      <c r="V61" s="1455"/>
      <c r="W61" s="1455"/>
      <c r="X61" s="1455"/>
      <c r="Y61" s="1469"/>
      <c r="Z61" s="1469"/>
      <c r="AA61" s="1469"/>
      <c r="AB61" s="1455"/>
      <c r="AC61" s="1424"/>
      <c r="AD61" s="1424"/>
      <c r="AE61" s="3036"/>
    </row>
    <row r="62" spans="1:67">
      <c r="A62" s="2051" t="s">
        <v>4491</v>
      </c>
      <c r="B62" s="2114"/>
      <c r="C62" s="1469"/>
      <c r="D62" s="1469"/>
      <c r="E62" s="1469"/>
      <c r="F62" s="1455"/>
      <c r="G62" s="1424"/>
      <c r="H62" s="1368"/>
      <c r="I62" s="2051" t="s">
        <v>4491</v>
      </c>
      <c r="J62" s="2114"/>
      <c r="K62" s="1469"/>
      <c r="L62" s="1455"/>
      <c r="M62" s="1424"/>
      <c r="N62" s="1424"/>
      <c r="O62" s="1455"/>
      <c r="P62" s="2051" t="s">
        <v>4491</v>
      </c>
      <c r="Q62" s="2114"/>
      <c r="R62" s="2114"/>
      <c r="S62" s="1455"/>
      <c r="T62" s="1455"/>
      <c r="U62" s="1455"/>
      <c r="V62" s="1455"/>
      <c r="W62" s="2051" t="s">
        <v>4491</v>
      </c>
      <c r="X62" s="2114"/>
      <c r="Y62" s="2114"/>
      <c r="Z62" s="1469"/>
      <c r="AA62" s="1469"/>
      <c r="AB62" s="1455"/>
      <c r="AC62" s="1424"/>
      <c r="AD62" s="1424"/>
      <c r="AE62" s="3036"/>
    </row>
    <row r="63" spans="1:67">
      <c r="A63" s="1469" t="s">
        <v>1395</v>
      </c>
      <c r="B63" s="1469"/>
      <c r="C63" s="1383"/>
      <c r="D63" s="1383"/>
      <c r="E63" s="1469"/>
      <c r="F63" s="1469"/>
      <c r="G63" s="1422"/>
      <c r="H63" s="1383"/>
      <c r="I63" s="1422" t="s">
        <v>1396</v>
      </c>
      <c r="J63" s="1469"/>
      <c r="K63" s="1469"/>
      <c r="L63" s="1469"/>
      <c r="M63" s="1422"/>
      <c r="N63" s="1422"/>
      <c r="O63" s="1469"/>
      <c r="P63" s="1469" t="s">
        <v>1397</v>
      </c>
      <c r="Q63" s="1469"/>
      <c r="R63" s="1469"/>
      <c r="S63" s="1469"/>
      <c r="T63" s="1469"/>
      <c r="U63" s="1469"/>
      <c r="V63" s="1469"/>
      <c r="W63" s="1469" t="s">
        <v>2191</v>
      </c>
      <c r="X63" s="1469"/>
      <c r="Y63" s="1469"/>
      <c r="Z63" s="1383"/>
      <c r="AA63" s="1469"/>
      <c r="AB63" s="1469"/>
      <c r="AC63" s="1422"/>
      <c r="AD63" s="1422"/>
      <c r="AE63" s="3037"/>
    </row>
    <row r="64" spans="1:67">
      <c r="I64" s="1455"/>
      <c r="J64" s="1455"/>
      <c r="K64" s="1469"/>
      <c r="L64" s="1455"/>
      <c r="M64" s="1424"/>
      <c r="N64" s="1424"/>
      <c r="O64" s="1455"/>
      <c r="P64" s="1368"/>
      <c r="Q64" s="1455"/>
      <c r="R64" s="1455"/>
      <c r="S64" s="1455"/>
      <c r="T64" s="1455"/>
      <c r="U64" s="1455"/>
      <c r="V64" s="1455"/>
    </row>
    <row r="125" spans="1:5" ht="16" thickBot="1"/>
    <row r="126" spans="1:5">
      <c r="A126" s="4232"/>
      <c r="B126" s="4233"/>
      <c r="C126" s="4233"/>
      <c r="D126" s="4233"/>
      <c r="E126" s="4234"/>
    </row>
    <row r="127" spans="1:5">
      <c r="A127" s="4583"/>
      <c r="B127" s="1618"/>
      <c r="C127" s="1618"/>
      <c r="D127" s="1618"/>
      <c r="E127" s="4236"/>
    </row>
    <row r="128" spans="1:5">
      <c r="A128" s="4583"/>
      <c r="B128" s="1618"/>
      <c r="C128" s="1618"/>
      <c r="D128" s="1618"/>
      <c r="E128" s="4236"/>
    </row>
    <row r="129" spans="1:6">
      <c r="A129" s="4583"/>
      <c r="B129" s="1618"/>
      <c r="C129" s="1618"/>
      <c r="D129" s="1618"/>
      <c r="E129" s="4236"/>
    </row>
    <row r="130" spans="1:6">
      <c r="A130" s="4583"/>
      <c r="B130" s="1618"/>
      <c r="C130" s="1618"/>
      <c r="D130" s="1618"/>
      <c r="E130" s="4236"/>
    </row>
    <row r="131" spans="1:6">
      <c r="A131" s="4583"/>
      <c r="B131" s="1618"/>
      <c r="C131" s="1618"/>
      <c r="D131" s="1618"/>
      <c r="E131" s="4236"/>
    </row>
    <row r="132" spans="1:6">
      <c r="A132" s="4583"/>
      <c r="B132" s="1618"/>
      <c r="C132" s="1551"/>
      <c r="D132" s="1551"/>
      <c r="E132" s="4236"/>
    </row>
    <row r="133" spans="1:6">
      <c r="A133" s="4583"/>
      <c r="B133" s="1618"/>
      <c r="C133" s="4488"/>
      <c r="D133" s="4488"/>
      <c r="E133" s="4236"/>
    </row>
    <row r="134" spans="1:6">
      <c r="A134" s="4583"/>
      <c r="B134" s="1618"/>
      <c r="C134" s="4488"/>
      <c r="D134" s="4488"/>
      <c r="E134" s="4236"/>
    </row>
    <row r="135" spans="1:6">
      <c r="A135" s="4583"/>
      <c r="B135" s="1618"/>
      <c r="C135" s="4488"/>
      <c r="D135" s="4488"/>
      <c r="E135" s="4236"/>
      <c r="F135" s="1618"/>
    </row>
    <row r="136" spans="1:6">
      <c r="A136" s="4583"/>
      <c r="B136" s="1618"/>
      <c r="C136" s="4488"/>
      <c r="D136" s="4488"/>
      <c r="E136" s="4236"/>
      <c r="F136" s="4236"/>
    </row>
    <row r="137" spans="1:6">
      <c r="A137" s="4583"/>
      <c r="B137" s="1618"/>
      <c r="C137" s="4488"/>
      <c r="D137" s="4488"/>
      <c r="E137" s="4236"/>
      <c r="F137" s="4236"/>
    </row>
    <row r="138" spans="1:6">
      <c r="A138" s="4583"/>
      <c r="B138" s="1618"/>
      <c r="C138" s="4488"/>
      <c r="D138" s="4488"/>
      <c r="E138" s="4236"/>
      <c r="F138" s="4236"/>
    </row>
    <row r="139" spans="1:6">
      <c r="A139" s="4583"/>
      <c r="B139" s="1618"/>
      <c r="C139" s="4488"/>
      <c r="D139" s="4488"/>
      <c r="E139" s="4236"/>
      <c r="F139" s="4236"/>
    </row>
    <row r="140" spans="1:6">
      <c r="A140" s="4583"/>
      <c r="B140" s="1618"/>
      <c r="C140" s="4488"/>
      <c r="D140" s="4488"/>
      <c r="E140" s="4236"/>
      <c r="F140" s="4236"/>
    </row>
    <row r="141" spans="1:6">
      <c r="A141" s="4583"/>
      <c r="B141" s="1618"/>
      <c r="C141" s="4488"/>
      <c r="D141" s="4488"/>
      <c r="E141" s="4236"/>
      <c r="F141" s="4236"/>
    </row>
    <row r="142" spans="1:6">
      <c r="A142" s="4583"/>
      <c r="B142" s="1618"/>
      <c r="C142" s="4488"/>
      <c r="D142" s="4488"/>
      <c r="E142" s="4236"/>
      <c r="F142" s="4236"/>
    </row>
    <row r="143" spans="1:6">
      <c r="A143" s="4583"/>
      <c r="B143" s="1618"/>
      <c r="C143" s="4488"/>
      <c r="D143" s="4488"/>
      <c r="E143" s="4236"/>
      <c r="F143" s="4236"/>
    </row>
    <row r="144" spans="1:6">
      <c r="A144" s="4583"/>
      <c r="B144" s="1618"/>
      <c r="C144" s="4488"/>
      <c r="D144" s="4488"/>
      <c r="E144" s="4236"/>
      <c r="F144" s="4236"/>
    </row>
    <row r="145" spans="1:6">
      <c r="A145" s="4583"/>
      <c r="B145" s="1618"/>
      <c r="C145" s="4488"/>
      <c r="D145" s="4488"/>
      <c r="E145" s="4236"/>
      <c r="F145" s="4236"/>
    </row>
    <row r="146" spans="1:6">
      <c r="A146" s="4583"/>
      <c r="B146" s="1618"/>
      <c r="C146" s="4488"/>
      <c r="D146" s="4488"/>
      <c r="E146" s="4236"/>
      <c r="F146" s="4236"/>
    </row>
    <row r="147" spans="1:6">
      <c r="A147" s="4583"/>
      <c r="B147" s="1618"/>
      <c r="C147" s="4488"/>
      <c r="D147" s="4488"/>
      <c r="E147" s="4236"/>
      <c r="F147" s="4236"/>
    </row>
    <row r="148" spans="1:6">
      <c r="A148" s="4583"/>
      <c r="B148" s="1618"/>
      <c r="C148" s="4488"/>
      <c r="D148" s="4488"/>
      <c r="E148" s="4236"/>
      <c r="F148" s="4236"/>
    </row>
    <row r="149" spans="1:6">
      <c r="A149" s="4583"/>
      <c r="B149" s="1618"/>
      <c r="C149" s="4488"/>
      <c r="D149" s="4488"/>
      <c r="E149" s="4236"/>
      <c r="F149" s="4236"/>
    </row>
    <row r="150" spans="1:6">
      <c r="A150" s="4583"/>
      <c r="B150" s="1618"/>
      <c r="C150" s="4488"/>
      <c r="D150" s="4488"/>
      <c r="E150" s="4236"/>
      <c r="F150" s="4236"/>
    </row>
    <row r="151" spans="1:6">
      <c r="A151" s="4583"/>
      <c r="B151" s="1618"/>
      <c r="C151" s="4488"/>
      <c r="D151" s="4488"/>
      <c r="E151" s="4236"/>
      <c r="F151" s="4236"/>
    </row>
    <row r="152" spans="1:6">
      <c r="A152" s="4583"/>
      <c r="B152" s="1618"/>
      <c r="C152" s="4488"/>
      <c r="D152" s="4488"/>
      <c r="E152" s="4236"/>
      <c r="F152" s="4236"/>
    </row>
    <row r="153" spans="1:6">
      <c r="A153" s="4583"/>
      <c r="B153" s="1618"/>
      <c r="C153" s="4488"/>
      <c r="D153" s="4488"/>
      <c r="E153" s="4236"/>
      <c r="F153" s="4236"/>
    </row>
    <row r="154" spans="1:6">
      <c r="A154" s="4583"/>
      <c r="B154" s="1618"/>
      <c r="C154" s="4488"/>
      <c r="D154" s="4488"/>
      <c r="E154" s="4236"/>
      <c r="F154" s="4236"/>
    </row>
    <row r="155" spans="1:6">
      <c r="A155" s="4583"/>
      <c r="B155" s="1618"/>
      <c r="C155" s="4488"/>
      <c r="D155" s="4488"/>
      <c r="E155" s="4236"/>
      <c r="F155" s="4236"/>
    </row>
    <row r="156" spans="1:6">
      <c r="A156" s="4583"/>
      <c r="B156" s="1618"/>
      <c r="C156" s="4488"/>
      <c r="D156" s="4488"/>
      <c r="E156" s="4236"/>
      <c r="F156" s="4236"/>
    </row>
    <row r="157" spans="1:6">
      <c r="A157" s="4583"/>
      <c r="B157" s="1618"/>
      <c r="C157" s="4488"/>
      <c r="D157" s="4488"/>
      <c r="E157" s="4236"/>
      <c r="F157" s="4236"/>
    </row>
    <row r="158" spans="1:6">
      <c r="A158" s="4583"/>
      <c r="B158" s="1618"/>
      <c r="C158" s="4488"/>
      <c r="D158" s="4488"/>
      <c r="E158" s="4236"/>
      <c r="F158" s="4236"/>
    </row>
    <row r="159" spans="1:6">
      <c r="A159" s="4583"/>
      <c r="B159" s="1618"/>
      <c r="C159" s="4488"/>
      <c r="D159" s="4488"/>
      <c r="E159" s="4236"/>
      <c r="F159" s="4236"/>
    </row>
    <row r="160" spans="1:6">
      <c r="A160" s="4583"/>
      <c r="B160" s="1618"/>
      <c r="C160" s="4488"/>
      <c r="D160" s="4488"/>
      <c r="E160" s="4236"/>
      <c r="F160" s="4236"/>
    </row>
    <row r="161" spans="1:6">
      <c r="A161" s="4583"/>
      <c r="B161" s="1618"/>
      <c r="C161" s="4488"/>
      <c r="D161" s="4488"/>
      <c r="E161" s="4236"/>
      <c r="F161" s="4236"/>
    </row>
    <row r="162" spans="1:6">
      <c r="A162" s="4583"/>
      <c r="B162" s="1618"/>
      <c r="C162" s="4488"/>
      <c r="D162" s="4488"/>
      <c r="E162" s="4236"/>
      <c r="F162" s="4236"/>
    </row>
    <row r="163" spans="1:6">
      <c r="A163" s="4583"/>
      <c r="B163" s="1618"/>
      <c r="C163" s="4488"/>
      <c r="D163" s="4488"/>
      <c r="E163" s="4236"/>
      <c r="F163" s="4236"/>
    </row>
    <row r="164" spans="1:6">
      <c r="A164" s="4583"/>
      <c r="B164" s="1618"/>
      <c r="C164" s="4488"/>
      <c r="D164" s="4488"/>
      <c r="E164" s="4236"/>
      <c r="F164" s="4236"/>
    </row>
    <row r="165" spans="1:6">
      <c r="A165" s="4583"/>
      <c r="B165" s="1618"/>
      <c r="C165" s="4488"/>
      <c r="D165" s="4488"/>
      <c r="E165" s="4236"/>
      <c r="F165" s="4236"/>
    </row>
    <row r="166" spans="1:6">
      <c r="A166" s="4583"/>
      <c r="B166" s="1618"/>
      <c r="C166" s="4488"/>
      <c r="D166" s="4488"/>
      <c r="E166" s="4236"/>
      <c r="F166" s="4236"/>
    </row>
    <row r="167" spans="1:6">
      <c r="A167" s="4583"/>
      <c r="B167" s="1618"/>
      <c r="C167" s="4488"/>
      <c r="D167" s="4488"/>
      <c r="E167" s="4236"/>
      <c r="F167" s="4236"/>
    </row>
    <row r="168" spans="1:6">
      <c r="A168" s="4583"/>
      <c r="B168" s="1618"/>
      <c r="C168" s="4488"/>
      <c r="D168" s="4488"/>
      <c r="E168" s="4236"/>
      <c r="F168" s="4236"/>
    </row>
    <row r="169" spans="1:6">
      <c r="A169" s="4583"/>
      <c r="B169" s="1618"/>
      <c r="C169" s="4488"/>
      <c r="D169" s="4488"/>
      <c r="E169" s="4236"/>
      <c r="F169" s="4236"/>
    </row>
    <row r="170" spans="1:6">
      <c r="A170" s="4583"/>
      <c r="B170" s="1618"/>
      <c r="C170" s="4488"/>
      <c r="D170" s="4488"/>
      <c r="E170" s="4236"/>
      <c r="F170" s="4236"/>
    </row>
    <row r="171" spans="1:6">
      <c r="A171" s="4583"/>
      <c r="B171" s="1618"/>
      <c r="C171" s="4488"/>
      <c r="D171" s="4488"/>
      <c r="E171" s="4236"/>
      <c r="F171" s="4236"/>
    </row>
    <row r="172" spans="1:6">
      <c r="A172" s="4583"/>
      <c r="B172" s="1618"/>
      <c r="C172" s="4488"/>
      <c r="D172" s="4488"/>
      <c r="E172" s="4236"/>
      <c r="F172" s="4236"/>
    </row>
    <row r="173" spans="1:6">
      <c r="A173" s="4583"/>
      <c r="B173" s="1618"/>
      <c r="C173" s="4488"/>
      <c r="D173" s="4488"/>
      <c r="E173" s="4236"/>
      <c r="F173" s="4236"/>
    </row>
    <row r="174" spans="1:6">
      <c r="A174" s="4583"/>
      <c r="B174" s="1618"/>
      <c r="C174" s="4488"/>
      <c r="D174" s="4488"/>
      <c r="E174" s="4236"/>
      <c r="F174" s="4236"/>
    </row>
    <row r="175" spans="1:6">
      <c r="A175" s="4583"/>
      <c r="B175" s="1618"/>
      <c r="C175" s="4488"/>
      <c r="D175" s="4488"/>
      <c r="E175" s="4236"/>
      <c r="F175" s="4236"/>
    </row>
    <row r="176" spans="1:6">
      <c r="A176" s="4583"/>
      <c r="B176" s="1618"/>
      <c r="C176" s="4488"/>
      <c r="D176" s="4488"/>
      <c r="E176" s="4236"/>
      <c r="F176" s="4236"/>
    </row>
    <row r="177" spans="1:6">
      <c r="A177" s="4583"/>
      <c r="B177" s="1618"/>
      <c r="C177" s="4488"/>
      <c r="D177" s="4488"/>
      <c r="E177" s="4236"/>
      <c r="F177" s="4236"/>
    </row>
    <row r="178" spans="1:6">
      <c r="A178" s="4583"/>
      <c r="B178" s="1618"/>
      <c r="C178" s="4488"/>
      <c r="D178" s="4488"/>
      <c r="E178" s="4236"/>
      <c r="F178" s="4236"/>
    </row>
    <row r="179" spans="1:6">
      <c r="A179" s="4583"/>
      <c r="B179" s="1618"/>
      <c r="C179" s="3109"/>
      <c r="D179" s="3109"/>
      <c r="E179" s="4236"/>
      <c r="F179" s="4236"/>
    </row>
    <row r="180" spans="1:6">
      <c r="A180" s="4583"/>
      <c r="B180" s="1618"/>
      <c r="C180" s="1618"/>
      <c r="D180" s="1618"/>
      <c r="E180" s="4236"/>
      <c r="F180" s="4236"/>
    </row>
    <row r="181" spans="1:6" ht="16" thickBot="1">
      <c r="A181" s="4237"/>
      <c r="B181" s="4257"/>
      <c r="C181" s="4257"/>
      <c r="D181" s="4257"/>
      <c r="E181" s="4239"/>
      <c r="F181" s="4236"/>
    </row>
    <row r="182" spans="1:6">
      <c r="A182" s="4235"/>
      <c r="B182" s="1618"/>
      <c r="C182" s="1618"/>
      <c r="D182" s="1618"/>
      <c r="E182" s="1618"/>
      <c r="F182" s="4236"/>
    </row>
    <row r="183" spans="1:6">
      <c r="A183" s="4235"/>
      <c r="B183" s="1618"/>
      <c r="C183" s="1618"/>
      <c r="D183" s="1618"/>
      <c r="E183" s="1618"/>
      <c r="F183" s="4236"/>
    </row>
    <row r="184" spans="1:6">
      <c r="A184" s="4235"/>
      <c r="B184" s="1618"/>
      <c r="C184" s="1618"/>
      <c r="D184" s="1618"/>
      <c r="E184" s="1618"/>
      <c r="F184" s="4236"/>
    </row>
    <row r="185" spans="1:6">
      <c r="A185" s="4235"/>
      <c r="B185" s="1618"/>
      <c r="C185" s="1618"/>
      <c r="D185" s="1618"/>
      <c r="E185" s="1618"/>
      <c r="F185" s="4236"/>
    </row>
    <row r="186" spans="1:6">
      <c r="A186" s="4235"/>
      <c r="B186" s="1618"/>
      <c r="C186" s="1618"/>
      <c r="D186" s="1618"/>
      <c r="E186" s="1618"/>
      <c r="F186" s="4236"/>
    </row>
    <row r="187" spans="1:6">
      <c r="A187" s="4235"/>
      <c r="B187" s="1618"/>
      <c r="C187" s="1618"/>
      <c r="D187" s="1618"/>
      <c r="E187" s="1618"/>
      <c r="F187" s="4236"/>
    </row>
    <row r="188" spans="1:6">
      <c r="A188" s="4235"/>
      <c r="B188" s="1618"/>
      <c r="C188" s="1618"/>
      <c r="D188" s="1618"/>
      <c r="E188" s="1618"/>
      <c r="F188" s="4236"/>
    </row>
    <row r="189" spans="1:6">
      <c r="A189" s="4235"/>
      <c r="B189" s="1618"/>
      <c r="C189" s="1618"/>
      <c r="D189" s="1618"/>
      <c r="E189" s="1618"/>
      <c r="F189" s="4236"/>
    </row>
    <row r="190" spans="1:6">
      <c r="A190" s="4235"/>
      <c r="B190" s="1618"/>
      <c r="C190" s="1618"/>
      <c r="D190" s="1618"/>
      <c r="E190" s="1618"/>
      <c r="F190" s="4236"/>
    </row>
    <row r="191" spans="1:6">
      <c r="A191" s="4235"/>
      <c r="B191" s="1618"/>
      <c r="C191" s="1618"/>
      <c r="D191" s="1618"/>
      <c r="E191" s="1618"/>
      <c r="F191" s="4236"/>
    </row>
    <row r="192" spans="1:6">
      <c r="A192" s="4235"/>
      <c r="B192" s="1618"/>
      <c r="C192" s="1618"/>
      <c r="D192" s="1618"/>
      <c r="E192" s="1618"/>
      <c r="F192" s="4236"/>
    </row>
    <row r="193" spans="1:6">
      <c r="A193" s="4235"/>
      <c r="B193" s="1618"/>
      <c r="C193" s="1618"/>
      <c r="D193" s="1618"/>
      <c r="E193" s="1618"/>
      <c r="F193" s="4236"/>
    </row>
    <row r="194" spans="1:6">
      <c r="A194" s="4235"/>
      <c r="B194" s="1618"/>
      <c r="C194" s="1618"/>
      <c r="D194" s="1618"/>
      <c r="E194" s="1618"/>
      <c r="F194" s="4236"/>
    </row>
    <row r="195" spans="1:6">
      <c r="A195" s="4235"/>
      <c r="B195" s="1618"/>
      <c r="C195" s="1618"/>
      <c r="D195" s="1618"/>
      <c r="E195" s="1618"/>
      <c r="F195" s="4236"/>
    </row>
    <row r="196" spans="1:6">
      <c r="A196" s="4235"/>
      <c r="B196" s="1618"/>
      <c r="C196" s="1618"/>
      <c r="D196" s="1618"/>
      <c r="E196" s="1618"/>
      <c r="F196" s="4236"/>
    </row>
    <row r="197" spans="1:6">
      <c r="A197" s="4235"/>
      <c r="B197" s="1618"/>
      <c r="C197" s="1618"/>
      <c r="D197" s="1618"/>
      <c r="E197" s="1618"/>
      <c r="F197" s="4236"/>
    </row>
    <row r="198" spans="1:6">
      <c r="A198" s="4235"/>
      <c r="B198" s="1618"/>
      <c r="C198" s="1618"/>
      <c r="D198" s="1618"/>
      <c r="E198" s="1618"/>
      <c r="F198" s="4236"/>
    </row>
    <row r="199" spans="1:6">
      <c r="A199" s="4235"/>
      <c r="B199" s="1618"/>
      <c r="C199" s="1618"/>
      <c r="D199" s="1618"/>
      <c r="E199" s="1618"/>
      <c r="F199" s="4236"/>
    </row>
    <row r="200" spans="1:6" ht="16" thickBot="1">
      <c r="A200" s="4237"/>
      <c r="B200" s="4257"/>
      <c r="C200" s="4257"/>
      <c r="D200" s="4257"/>
      <c r="E200" s="4257"/>
      <c r="F200" s="4239"/>
    </row>
  </sheetData>
  <mergeCells count="12">
    <mergeCell ref="L5:O6"/>
    <mergeCell ref="L7:O10"/>
    <mergeCell ref="B16:B17"/>
    <mergeCell ref="I5:K7"/>
    <mergeCell ref="I8:K9"/>
    <mergeCell ref="I10:K13"/>
    <mergeCell ref="B5:B9"/>
    <mergeCell ref="B10:B11"/>
    <mergeCell ref="B12:B13"/>
    <mergeCell ref="B14:B15"/>
    <mergeCell ref="D5:H13"/>
    <mergeCell ref="D14:H15"/>
  </mergeCells>
  <printOptions horizontalCentered="1" verticalCentered="1"/>
  <pageMargins left="0.25" right="0.25" top="0.25" bottom="0.25" header="0" footer="0"/>
  <pageSetup scale="70" fitToWidth="4" orientation="portrait" r:id="rId1"/>
  <headerFooter alignWithMargins="0"/>
  <colBreaks count="3" manualBreakCount="3">
    <brk id="8" max="63" man="1"/>
    <brk id="15" max="1048575" man="1"/>
    <brk id="22"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tabColor rgb="FF92D050"/>
  </sheetPr>
  <dimension ref="A1:Q200"/>
  <sheetViews>
    <sheetView view="pageBreakPreview" zoomScale="60" zoomScaleNormal="100" workbookViewId="0">
      <selection activeCell="I1" sqref="I1:P1048576"/>
    </sheetView>
  </sheetViews>
  <sheetFormatPr defaultColWidth="9.84375" defaultRowHeight="15.5"/>
  <cols>
    <col min="1" max="1" width="4.84375" style="13" customWidth="1"/>
    <col min="2" max="2" width="47.53515625" style="13" customWidth="1"/>
    <col min="3" max="3" width="3.84375" style="13" customWidth="1"/>
    <col min="4" max="4" width="2.84375" style="13" customWidth="1"/>
    <col min="5" max="5" width="22.84375" style="13" customWidth="1"/>
    <col min="6" max="6" width="15.07421875" style="13" customWidth="1"/>
    <col min="7" max="7" width="18" style="13" customWidth="1"/>
    <col min="8" max="8" width="8.07421875" style="1652" customWidth="1"/>
    <col min="9" max="9" width="16.84375" customWidth="1"/>
    <col min="10" max="10" width="22.4609375" customWidth="1"/>
    <col min="11" max="11" width="6.07421875" customWidth="1"/>
    <col min="12" max="12" width="20.07421875" customWidth="1"/>
    <col min="13" max="13" width="14.53515625" customWidth="1"/>
    <col min="16" max="16" width="13.69140625" bestFit="1" customWidth="1"/>
    <col min="17" max="16384" width="9.84375" style="13"/>
  </cols>
  <sheetData>
    <row r="1" spans="1:8">
      <c r="A1" s="3218"/>
      <c r="B1" s="3219" t="s">
        <v>1757</v>
      </c>
      <c r="C1" s="3220" t="s">
        <v>1307</v>
      </c>
      <c r="D1" s="3501"/>
      <c r="E1" s="3501"/>
      <c r="F1" s="3523" t="s">
        <v>1759</v>
      </c>
      <c r="G1" s="3502" t="s">
        <v>1760</v>
      </c>
      <c r="H1" s="3031"/>
    </row>
    <row r="2" spans="1:8">
      <c r="A2" s="3228"/>
      <c r="B2" s="2309" t="str">
        <f>'Data Sheet'!$C$25</f>
        <v xml:space="preserve">Niagara Mohawk Power Corporation </v>
      </c>
      <c r="C2" s="1458" t="s">
        <v>1308</v>
      </c>
      <c r="D2" s="1001" t="s">
        <v>5953</v>
      </c>
      <c r="E2" s="1456" t="s">
        <v>1310</v>
      </c>
      <c r="F2" s="3389" t="s">
        <v>1761</v>
      </c>
      <c r="G2" s="3229"/>
      <c r="H2" s="2995"/>
    </row>
    <row r="3" spans="1:8" ht="15" customHeight="1">
      <c r="A3" s="3224"/>
      <c r="B3" s="1460"/>
      <c r="C3" s="1464" t="s">
        <v>1311</v>
      </c>
      <c r="D3" s="1460" t="s">
        <v>1309</v>
      </c>
      <c r="E3" s="1462" t="s">
        <v>1312</v>
      </c>
      <c r="F3" s="3399" t="str">
        <f>'Data Sheet'!$C$40</f>
        <v>April 30, 2024</v>
      </c>
      <c r="G3" s="3503" t="str">
        <f>'Data Sheet'!$C$38</f>
        <v>December 31, 2023</v>
      </c>
      <c r="H3" s="3032"/>
    </row>
    <row r="4" spans="1:8" ht="15" customHeight="1">
      <c r="A4" s="3504"/>
      <c r="B4" s="1467" t="s">
        <v>2192</v>
      </c>
      <c r="C4" s="1467"/>
      <c r="D4" s="1467"/>
      <c r="E4" s="1467"/>
      <c r="F4" s="1467"/>
      <c r="G4" s="3505"/>
      <c r="H4" s="3033"/>
    </row>
    <row r="5" spans="1:8">
      <c r="A5" s="3228"/>
      <c r="B5" s="5168" t="s">
        <v>2227</v>
      </c>
      <c r="C5" s="5153"/>
      <c r="D5" s="683"/>
      <c r="E5" s="1002" t="s">
        <v>2228</v>
      </c>
      <c r="F5" s="1533"/>
      <c r="G5" s="3524"/>
      <c r="H5" s="3033"/>
    </row>
    <row r="6" spans="1:8">
      <c r="A6" s="3228"/>
      <c r="B6" s="5220"/>
      <c r="C6" s="5244"/>
      <c r="D6" s="683"/>
      <c r="E6" s="5223" t="s">
        <v>2229</v>
      </c>
      <c r="F6" s="5220"/>
      <c r="G6" s="5222"/>
      <c r="H6" s="3038"/>
    </row>
    <row r="7" spans="1:8">
      <c r="A7" s="3228"/>
      <c r="B7" s="5220"/>
      <c r="C7" s="5244"/>
      <c r="D7" s="683"/>
      <c r="E7" s="5220"/>
      <c r="F7" s="5220"/>
      <c r="G7" s="5222"/>
      <c r="H7" s="3038"/>
    </row>
    <row r="8" spans="1:8">
      <c r="A8" s="3228"/>
      <c r="B8" s="5223" t="s">
        <v>2230</v>
      </c>
      <c r="C8" s="5220"/>
      <c r="D8" s="683"/>
      <c r="E8" s="5220"/>
      <c r="F8" s="5220"/>
      <c r="G8" s="5222"/>
      <c r="H8" s="3038"/>
    </row>
    <row r="9" spans="1:8">
      <c r="A9" s="3228"/>
      <c r="B9" s="5220"/>
      <c r="C9" s="5220"/>
      <c r="D9" s="683"/>
      <c r="E9" s="5223" t="s">
        <v>2231</v>
      </c>
      <c r="F9" s="5220"/>
      <c r="G9" s="5222"/>
      <c r="H9" s="3038"/>
    </row>
    <row r="10" spans="1:8">
      <c r="A10" s="3228"/>
      <c r="B10" s="5220"/>
      <c r="C10" s="5220"/>
      <c r="D10" s="683"/>
      <c r="E10" s="5220"/>
      <c r="F10" s="5220"/>
      <c r="G10" s="5222"/>
      <c r="H10" s="3038"/>
    </row>
    <row r="11" spans="1:8">
      <c r="A11" s="3228"/>
      <c r="B11" s="5220"/>
      <c r="C11" s="5220"/>
      <c r="D11" s="683"/>
      <c r="E11" s="5220"/>
      <c r="F11" s="5220"/>
      <c r="G11" s="5222"/>
      <c r="H11" s="3038"/>
    </row>
    <row r="12" spans="1:8">
      <c r="A12" s="3228"/>
      <c r="B12" s="5223" t="s">
        <v>2232</v>
      </c>
      <c r="C12" s="5220"/>
      <c r="D12" s="683"/>
      <c r="E12" s="5220"/>
      <c r="F12" s="5220"/>
      <c r="G12" s="5222"/>
      <c r="H12" s="3038"/>
    </row>
    <row r="13" spans="1:8">
      <c r="A13" s="3228"/>
      <c r="B13" s="5220"/>
      <c r="C13" s="5220"/>
      <c r="D13" s="683"/>
      <c r="E13" s="5220"/>
      <c r="F13" s="5220"/>
      <c r="G13" s="5222"/>
      <c r="H13" s="3038"/>
    </row>
    <row r="14" spans="1:8">
      <c r="A14" s="3228"/>
      <c r="B14" s="5223" t="s">
        <v>2233</v>
      </c>
      <c r="C14" s="5220"/>
      <c r="D14" s="683"/>
      <c r="E14" s="5223" t="s">
        <v>2234</v>
      </c>
      <c r="F14" s="5220"/>
      <c r="G14" s="5222"/>
      <c r="H14" s="3038"/>
    </row>
    <row r="15" spans="1:8">
      <c r="A15" s="3228"/>
      <c r="B15" s="5220"/>
      <c r="C15" s="5220"/>
      <c r="D15" s="683"/>
      <c r="E15" s="5220"/>
      <c r="F15" s="5220"/>
      <c r="G15" s="5222"/>
      <c r="H15" s="3038"/>
    </row>
    <row r="16" spans="1:8">
      <c r="A16" s="3224"/>
      <c r="B16" s="5171"/>
      <c r="C16" s="5171"/>
      <c r="D16" s="1467"/>
      <c r="E16" s="3380"/>
      <c r="F16" s="3380"/>
      <c r="G16" s="3525"/>
      <c r="H16" s="3038"/>
    </row>
    <row r="17" spans="1:8">
      <c r="A17" s="3228"/>
      <c r="B17" s="56"/>
      <c r="C17" s="683"/>
      <c r="D17" s="683"/>
      <c r="E17" s="683"/>
      <c r="F17" s="3381" t="s">
        <v>1793</v>
      </c>
      <c r="G17" s="3223"/>
      <c r="H17" s="2995"/>
    </row>
    <row r="18" spans="1:8">
      <c r="A18" s="3506"/>
      <c r="B18" s="56"/>
      <c r="C18" s="683"/>
      <c r="D18" s="683"/>
      <c r="E18" s="683"/>
      <c r="F18" s="1485" t="s">
        <v>1794</v>
      </c>
      <c r="G18" s="3526"/>
      <c r="H18" s="2997"/>
    </row>
    <row r="19" spans="1:8">
      <c r="A19" s="3527" t="s">
        <v>1686</v>
      </c>
      <c r="B19" s="3381" t="s">
        <v>1740</v>
      </c>
      <c r="C19" s="683"/>
      <c r="D19" s="683"/>
      <c r="E19" s="683"/>
      <c r="F19" s="1485" t="s">
        <v>163</v>
      </c>
      <c r="G19" s="3528" t="s">
        <v>1795</v>
      </c>
      <c r="H19" s="3039"/>
    </row>
    <row r="20" spans="1:8">
      <c r="A20" s="3527" t="s">
        <v>1689</v>
      </c>
      <c r="B20" s="56"/>
      <c r="C20" s="683"/>
      <c r="D20" s="683"/>
      <c r="E20" s="683"/>
      <c r="F20" s="1485" t="s">
        <v>1796</v>
      </c>
      <c r="G20" s="3526"/>
      <c r="H20" s="2997"/>
    </row>
    <row r="21" spans="1:8">
      <c r="A21" s="3509"/>
      <c r="B21" s="1461" t="s">
        <v>2935</v>
      </c>
      <c r="C21" s="1467"/>
      <c r="D21" s="1467"/>
      <c r="E21" s="1467"/>
      <c r="F21" s="1491" t="s">
        <v>2936</v>
      </c>
      <c r="G21" s="3529" t="s">
        <v>2937</v>
      </c>
      <c r="H21" s="3039"/>
    </row>
    <row r="22" spans="1:8">
      <c r="A22" s="3509"/>
      <c r="B22" s="1000" t="s">
        <v>1797</v>
      </c>
      <c r="C22" s="1467"/>
      <c r="D22" s="1467"/>
      <c r="E22" s="1467"/>
      <c r="F22" s="144"/>
      <c r="G22" s="3530"/>
      <c r="H22" s="2997"/>
    </row>
    <row r="23" spans="1:8">
      <c r="A23" s="3509">
        <v>1</v>
      </c>
      <c r="B23" s="1474" t="s">
        <v>1798</v>
      </c>
      <c r="C23" s="1467"/>
      <c r="D23" s="1467"/>
      <c r="E23" s="1467"/>
      <c r="F23" s="144"/>
      <c r="G23" s="3531">
        <v>2019835018</v>
      </c>
      <c r="H23" s="3035"/>
    </row>
    <row r="24" spans="1:8">
      <c r="A24" s="3509">
        <v>2</v>
      </c>
      <c r="B24" s="1474" t="s">
        <v>1799</v>
      </c>
      <c r="C24" s="1467"/>
      <c r="D24" s="1467"/>
      <c r="E24" s="1467"/>
      <c r="F24" s="144"/>
      <c r="G24" s="4023"/>
      <c r="H24" s="2997"/>
    </row>
    <row r="25" spans="1:8">
      <c r="A25" s="3509">
        <v>3</v>
      </c>
      <c r="B25" s="1474" t="s">
        <v>1854</v>
      </c>
      <c r="C25" s="1467"/>
      <c r="D25" s="1467"/>
      <c r="E25" s="1467"/>
      <c r="F25" s="1625"/>
      <c r="G25" s="3821"/>
      <c r="H25" s="1871"/>
    </row>
    <row r="26" spans="1:8">
      <c r="A26" s="3509">
        <v>4</v>
      </c>
      <c r="B26" s="3156" t="s">
        <v>7189</v>
      </c>
      <c r="C26" s="1467"/>
      <c r="D26" s="1467"/>
      <c r="E26" s="1467"/>
      <c r="F26" s="1464"/>
      <c r="G26" s="3895">
        <v>-8098374.9000000004</v>
      </c>
      <c r="H26" s="2997"/>
    </row>
    <row r="27" spans="1:8">
      <c r="A27" s="3509">
        <v>5</v>
      </c>
      <c r="B27" s="3156" t="s">
        <v>5065</v>
      </c>
      <c r="C27" s="1467"/>
      <c r="D27" s="1467"/>
      <c r="E27" s="1467"/>
      <c r="F27" s="1464"/>
      <c r="G27" s="3895">
        <v>0</v>
      </c>
      <c r="H27" s="2997"/>
    </row>
    <row r="28" spans="1:8">
      <c r="A28" s="3509">
        <v>6</v>
      </c>
      <c r="B28" s="1474"/>
      <c r="C28" s="1467"/>
      <c r="D28" s="1467"/>
      <c r="E28" s="1467"/>
      <c r="F28" s="1464"/>
      <c r="G28" s="3895"/>
      <c r="H28" s="2997"/>
    </row>
    <row r="29" spans="1:8">
      <c r="A29" s="3509">
        <v>7</v>
      </c>
      <c r="B29" s="1474"/>
      <c r="C29" s="1467"/>
      <c r="D29" s="1467"/>
      <c r="E29" s="1467"/>
      <c r="F29" s="1464"/>
      <c r="G29" s="3895"/>
      <c r="H29" s="2997"/>
    </row>
    <row r="30" spans="1:8">
      <c r="A30" s="3509">
        <v>8</v>
      </c>
      <c r="B30" s="1474"/>
      <c r="C30" s="1467"/>
      <c r="D30" s="1467"/>
      <c r="E30" s="1467"/>
      <c r="F30" s="1464"/>
      <c r="G30" s="3895"/>
      <c r="H30" s="2997"/>
    </row>
    <row r="31" spans="1:8">
      <c r="A31" s="3509">
        <v>9</v>
      </c>
      <c r="B31" s="1474" t="s">
        <v>1855</v>
      </c>
      <c r="C31" s="1467"/>
      <c r="D31" s="1467"/>
      <c r="E31" s="1467"/>
      <c r="F31" s="1464"/>
      <c r="G31" s="3895">
        <f>SUM(G26:G30)</f>
        <v>-8098374.9000000004</v>
      </c>
      <c r="H31" s="2997"/>
    </row>
    <row r="32" spans="1:8">
      <c r="A32" s="3509">
        <v>10</v>
      </c>
      <c r="B32" s="1474"/>
      <c r="C32" s="1467"/>
      <c r="D32" s="1467"/>
      <c r="E32" s="1467"/>
      <c r="F32" s="1464"/>
      <c r="G32" s="3895"/>
      <c r="H32" s="2997"/>
    </row>
    <row r="33" spans="1:8">
      <c r="A33" s="3509">
        <v>11</v>
      </c>
      <c r="B33" s="1474"/>
      <c r="C33" s="1467"/>
      <c r="D33" s="1467"/>
      <c r="E33" s="1467"/>
      <c r="F33" s="1464"/>
      <c r="G33" s="3895"/>
      <c r="H33" s="2997"/>
    </row>
    <row r="34" spans="1:8">
      <c r="A34" s="3509">
        <v>12</v>
      </c>
      <c r="B34" s="1474"/>
      <c r="C34" s="1467"/>
      <c r="D34" s="1467"/>
      <c r="E34" s="1467"/>
      <c r="F34" s="1464"/>
      <c r="G34" s="3895"/>
      <c r="H34" s="2997"/>
    </row>
    <row r="35" spans="1:8">
      <c r="A35" s="3509">
        <v>13</v>
      </c>
      <c r="B35" s="1474"/>
      <c r="C35" s="1467"/>
      <c r="D35" s="1467"/>
      <c r="E35" s="1467"/>
      <c r="F35" s="1464"/>
      <c r="G35" s="3895"/>
      <c r="H35" s="2997"/>
    </row>
    <row r="36" spans="1:8">
      <c r="A36" s="3509">
        <v>14</v>
      </c>
      <c r="B36" s="1474"/>
      <c r="C36" s="1467"/>
      <c r="D36" s="1467"/>
      <c r="E36" s="1467"/>
      <c r="F36" s="1464"/>
      <c r="G36" s="3895"/>
      <c r="H36" s="2997"/>
    </row>
    <row r="37" spans="1:8">
      <c r="A37" s="3509">
        <v>15</v>
      </c>
      <c r="B37" s="1474" t="s">
        <v>1856</v>
      </c>
      <c r="C37" s="1467"/>
      <c r="D37" s="1467"/>
      <c r="E37" s="1467"/>
      <c r="F37" s="1464"/>
      <c r="G37" s="3895">
        <f>SUM(G32:G36)</f>
        <v>0</v>
      </c>
      <c r="H37" s="2997"/>
    </row>
    <row r="38" spans="1:8">
      <c r="A38" s="3509">
        <v>16</v>
      </c>
      <c r="B38" s="1474" t="s">
        <v>1857</v>
      </c>
      <c r="C38" s="1467"/>
      <c r="D38" s="1467"/>
      <c r="E38" s="1467"/>
      <c r="F38" s="1464"/>
      <c r="G38" s="3895">
        <f>+'114117'!AC57-'114117'!AC17</f>
        <v>318875395</v>
      </c>
      <c r="H38" s="2997"/>
    </row>
    <row r="39" spans="1:8">
      <c r="A39" s="3509">
        <v>17</v>
      </c>
      <c r="B39" s="1474" t="s">
        <v>1858</v>
      </c>
      <c r="C39" s="1467"/>
      <c r="D39" s="1467"/>
      <c r="E39" s="1467"/>
      <c r="F39" s="144"/>
      <c r="G39" s="4023"/>
      <c r="H39" s="2997"/>
    </row>
    <row r="40" spans="1:8">
      <c r="A40" s="3509">
        <v>18</v>
      </c>
      <c r="B40" s="1474"/>
      <c r="C40" s="1467"/>
      <c r="D40" s="1467"/>
      <c r="E40" s="1467"/>
      <c r="F40" s="1464"/>
      <c r="G40" s="3895"/>
      <c r="H40" s="2997"/>
    </row>
    <row r="41" spans="1:8">
      <c r="A41" s="3509">
        <v>19</v>
      </c>
      <c r="B41" s="1474"/>
      <c r="C41" s="1467"/>
      <c r="D41" s="1467"/>
      <c r="E41" s="1467"/>
      <c r="F41" s="1464"/>
      <c r="G41" s="3895"/>
      <c r="H41" s="2997"/>
    </row>
    <row r="42" spans="1:8">
      <c r="A42" s="3509">
        <v>20</v>
      </c>
      <c r="B42" s="1474"/>
      <c r="C42" s="1467"/>
      <c r="D42" s="1467"/>
      <c r="E42" s="1467"/>
      <c r="F42" s="1464"/>
      <c r="G42" s="3895"/>
      <c r="H42" s="2997"/>
    </row>
    <row r="43" spans="1:8">
      <c r="A43" s="3509">
        <v>21</v>
      </c>
      <c r="B43" s="1474"/>
      <c r="C43" s="1467"/>
      <c r="D43" s="1467"/>
      <c r="E43" s="1467"/>
      <c r="F43" s="1464"/>
      <c r="G43" s="3895"/>
      <c r="H43" s="2997"/>
    </row>
    <row r="44" spans="1:8">
      <c r="A44" s="3509">
        <v>22</v>
      </c>
      <c r="B44" s="1474" t="s">
        <v>1859</v>
      </c>
      <c r="C44" s="1467"/>
      <c r="D44" s="1467"/>
      <c r="E44" s="1467"/>
      <c r="F44" s="1464"/>
      <c r="G44" s="3895">
        <f>SUM(G40:G43)</f>
        <v>0</v>
      </c>
      <c r="H44" s="2997"/>
    </row>
    <row r="45" spans="1:8">
      <c r="A45" s="3509">
        <v>23</v>
      </c>
      <c r="B45" s="1474" t="s">
        <v>1860</v>
      </c>
      <c r="C45" s="1467"/>
      <c r="D45" s="1467"/>
      <c r="E45" s="1467"/>
      <c r="F45" s="146"/>
      <c r="G45" s="4024"/>
      <c r="H45" s="2997"/>
    </row>
    <row r="46" spans="1:8">
      <c r="A46" s="3509">
        <v>24</v>
      </c>
      <c r="B46" s="1474" t="s">
        <v>4560</v>
      </c>
      <c r="C46" s="1467"/>
      <c r="D46" s="1467"/>
      <c r="E46" s="1467"/>
      <c r="F46" s="1464"/>
      <c r="G46" s="4025">
        <v>1060498</v>
      </c>
      <c r="H46" s="2997"/>
    </row>
    <row r="47" spans="1:8">
      <c r="A47" s="3509">
        <v>25</v>
      </c>
      <c r="B47" s="1474"/>
      <c r="C47" s="1467"/>
      <c r="D47" s="1467"/>
      <c r="E47" s="1467"/>
      <c r="F47" s="1464"/>
      <c r="G47" s="3895"/>
      <c r="H47" s="2997"/>
    </row>
    <row r="48" spans="1:8">
      <c r="A48" s="3509">
        <v>26</v>
      </c>
      <c r="B48" s="1474"/>
      <c r="C48" s="1467"/>
      <c r="D48" s="1467"/>
      <c r="E48" s="1467"/>
      <c r="F48" s="1464"/>
      <c r="G48" s="3895"/>
      <c r="H48" s="2997"/>
    </row>
    <row r="49" spans="1:8">
      <c r="A49" s="3509">
        <v>27</v>
      </c>
      <c r="B49" s="1474"/>
      <c r="C49" s="1467"/>
      <c r="D49" s="1467"/>
      <c r="E49" s="1467"/>
      <c r="F49" s="1464"/>
      <c r="G49" s="3895"/>
      <c r="H49" s="2997"/>
    </row>
    <row r="50" spans="1:8">
      <c r="A50" s="3509">
        <v>28</v>
      </c>
      <c r="B50" s="1474"/>
      <c r="C50" s="1467"/>
      <c r="D50" s="1467"/>
      <c r="E50" s="1467"/>
      <c r="F50" s="1464"/>
      <c r="G50" s="3895"/>
      <c r="H50" s="2997"/>
    </row>
    <row r="51" spans="1:8">
      <c r="A51" s="3509">
        <v>29</v>
      </c>
      <c r="B51" s="1474" t="s">
        <v>1861</v>
      </c>
      <c r="C51" s="1467"/>
      <c r="D51" s="1467"/>
      <c r="E51" s="1467"/>
      <c r="F51" s="3157"/>
      <c r="G51" s="3895">
        <f>SUM(G46:G50)</f>
        <v>1060498</v>
      </c>
      <c r="H51" s="2997"/>
    </row>
    <row r="52" spans="1:8">
      <c r="A52" s="3509">
        <v>30</v>
      </c>
      <c r="B52" s="1474" t="s">
        <v>1862</v>
      </c>
      <c r="C52" s="1467"/>
      <c r="D52" s="1467"/>
      <c r="E52" s="1467"/>
      <c r="F52" s="144"/>
      <c r="G52" s="4023"/>
      <c r="H52" s="2997"/>
    </row>
    <row r="53" spans="1:8">
      <c r="A53" s="3509">
        <v>31</v>
      </c>
      <c r="B53" s="1474" t="s">
        <v>4892</v>
      </c>
      <c r="C53" s="1467"/>
      <c r="D53" s="1467"/>
      <c r="E53" s="1467"/>
      <c r="F53" s="1464"/>
      <c r="G53" s="3895">
        <v>0</v>
      </c>
      <c r="H53" s="2997"/>
    </row>
    <row r="54" spans="1:8">
      <c r="A54" s="3509">
        <v>32</v>
      </c>
      <c r="B54" s="1474"/>
      <c r="C54" s="1467"/>
      <c r="D54" s="1467"/>
      <c r="E54" s="1467"/>
      <c r="F54" s="1464"/>
      <c r="G54" s="3895"/>
      <c r="H54" s="2997"/>
    </row>
    <row r="55" spans="1:8">
      <c r="A55" s="3509">
        <v>33</v>
      </c>
      <c r="B55" s="1474"/>
      <c r="C55" s="1467"/>
      <c r="D55" s="1467"/>
      <c r="E55" s="1467"/>
      <c r="F55" s="1464"/>
      <c r="G55" s="3895"/>
      <c r="H55" s="2997"/>
    </row>
    <row r="56" spans="1:8">
      <c r="A56" s="3509">
        <v>34</v>
      </c>
      <c r="B56" s="1474"/>
      <c r="C56" s="1467"/>
      <c r="D56" s="1467"/>
      <c r="E56" s="1467"/>
      <c r="F56" s="1464"/>
      <c r="G56" s="3895"/>
      <c r="H56" s="2997"/>
    </row>
    <row r="57" spans="1:8">
      <c r="A57" s="3509">
        <v>35</v>
      </c>
      <c r="B57" s="1474"/>
      <c r="C57" s="1467"/>
      <c r="D57" s="1467"/>
      <c r="E57" s="1467"/>
      <c r="F57" s="1464"/>
      <c r="G57" s="3895"/>
      <c r="H57" s="2997"/>
    </row>
    <row r="58" spans="1:8">
      <c r="A58" s="3509">
        <v>36</v>
      </c>
      <c r="B58" s="1474" t="s">
        <v>1863</v>
      </c>
      <c r="C58" s="1467"/>
      <c r="D58" s="1467"/>
      <c r="E58" s="1467"/>
      <c r="F58" s="1464"/>
      <c r="G58" s="3895">
        <f>SUM(G53:G57)</f>
        <v>0</v>
      </c>
      <c r="H58" s="2997"/>
    </row>
    <row r="59" spans="1:8">
      <c r="A59" s="3509">
        <v>37</v>
      </c>
      <c r="B59" s="1474" t="s">
        <v>567</v>
      </c>
      <c r="C59" s="1467"/>
      <c r="D59" s="1467"/>
      <c r="E59" s="1467"/>
      <c r="F59" s="1464"/>
      <c r="G59" s="3895"/>
      <c r="H59" s="2997"/>
    </row>
    <row r="60" spans="1:8" ht="16" thickBot="1">
      <c r="A60" s="3533">
        <v>38</v>
      </c>
      <c r="B60" s="3534" t="s">
        <v>568</v>
      </c>
      <c r="C60" s="3520"/>
      <c r="D60" s="3520"/>
      <c r="E60" s="3520"/>
      <c r="F60" s="3535"/>
      <c r="G60" s="4026">
        <f>G23+G31+G37+G38+G44-G51-G58</f>
        <v>2329551540.0999999</v>
      </c>
      <c r="H60" s="3024"/>
    </row>
    <row r="61" spans="1:8">
      <c r="A61" s="1001"/>
      <c r="B61" s="1002"/>
      <c r="C61" s="683"/>
      <c r="D61" s="683"/>
      <c r="E61" s="683"/>
      <c r="F61" s="1001"/>
      <c r="G61" s="1003"/>
      <c r="H61" s="2997"/>
    </row>
    <row r="62" spans="1:8">
      <c r="A62" s="21" t="s">
        <v>1678</v>
      </c>
      <c r="B62" s="39"/>
      <c r="C62" s="21"/>
      <c r="D62" s="21"/>
      <c r="E62" s="39"/>
      <c r="F62" s="34"/>
      <c r="G62" s="127"/>
      <c r="H62" s="3036"/>
    </row>
    <row r="63" spans="1:8">
      <c r="A63" s="5238" t="s">
        <v>569</v>
      </c>
      <c r="B63" s="5239"/>
      <c r="C63" s="5239"/>
      <c r="D63" s="5239"/>
      <c r="E63" s="5239"/>
      <c r="F63" s="5239"/>
      <c r="G63" s="5239"/>
      <c r="H63" s="3040"/>
    </row>
    <row r="64" spans="1:8" ht="16" thickBot="1">
      <c r="A64" s="39"/>
      <c r="B64" s="71"/>
      <c r="C64" s="71"/>
      <c r="D64" s="71"/>
      <c r="E64" s="39"/>
      <c r="F64" s="39"/>
      <c r="G64" s="131"/>
      <c r="H64" s="3037"/>
    </row>
    <row r="65" spans="1:8">
      <c r="A65" s="47"/>
      <c r="B65" s="48" t="s">
        <v>1757</v>
      </c>
      <c r="C65" s="62" t="s">
        <v>1307</v>
      </c>
      <c r="D65" s="50"/>
      <c r="E65" s="50"/>
      <c r="F65" s="539" t="s">
        <v>1759</v>
      </c>
      <c r="G65" s="143" t="s">
        <v>1760</v>
      </c>
      <c r="H65" s="3031"/>
    </row>
    <row r="66" spans="1:8">
      <c r="A66" s="38"/>
      <c r="B66" s="697" t="str">
        <f>'Data Sheet'!$C$25</f>
        <v xml:space="preserve">Niagara Mohawk Power Corporation </v>
      </c>
      <c r="C66" s="61" t="s">
        <v>1308</v>
      </c>
      <c r="D66" s="34" t="s">
        <v>5953</v>
      </c>
      <c r="E66" s="67" t="s">
        <v>1310</v>
      </c>
      <c r="F66" s="252" t="s">
        <v>1761</v>
      </c>
      <c r="G66" s="43"/>
      <c r="H66" s="2995"/>
    </row>
    <row r="67" spans="1:8">
      <c r="A67" s="41"/>
      <c r="B67" s="42"/>
      <c r="C67" s="103" t="s">
        <v>1311</v>
      </c>
      <c r="D67" s="42" t="s">
        <v>1309</v>
      </c>
      <c r="E67" s="102" t="s">
        <v>1312</v>
      </c>
      <c r="F67" s="582" t="str">
        <f>'Data Sheet'!$C$40</f>
        <v>April 30, 2024</v>
      </c>
      <c r="G67" s="1111" t="str">
        <f>'Data Sheet'!$C$38</f>
        <v>December 31, 2023</v>
      </c>
      <c r="H67" s="3032"/>
    </row>
    <row r="68" spans="1:8">
      <c r="A68" s="35" t="s">
        <v>570</v>
      </c>
      <c r="B68" s="36"/>
      <c r="C68" s="36"/>
      <c r="D68" s="36"/>
      <c r="E68" s="36"/>
      <c r="F68" s="36"/>
      <c r="G68" s="37"/>
      <c r="H68" s="3033"/>
    </row>
    <row r="69" spans="1:8">
      <c r="A69" s="55" t="s">
        <v>1686</v>
      </c>
      <c r="B69" s="147" t="s">
        <v>1740</v>
      </c>
      <c r="C69" s="34"/>
      <c r="D69" s="34"/>
      <c r="E69" s="34"/>
      <c r="F69" s="34"/>
      <c r="G69" s="1471" t="s">
        <v>1795</v>
      </c>
      <c r="H69" s="3033"/>
    </row>
    <row r="70" spans="1:8">
      <c r="A70" s="58" t="s">
        <v>1689</v>
      </c>
      <c r="B70" s="148" t="s">
        <v>571</v>
      </c>
      <c r="C70" s="42"/>
      <c r="D70" s="36"/>
      <c r="E70" s="36"/>
      <c r="F70" s="36"/>
      <c r="G70" s="1509" t="s">
        <v>2936</v>
      </c>
      <c r="H70" s="3033"/>
    </row>
    <row r="71" spans="1:8">
      <c r="A71" s="55"/>
      <c r="B71" s="34"/>
      <c r="C71" s="34"/>
      <c r="D71" s="39"/>
      <c r="E71" s="39"/>
      <c r="F71" s="39"/>
      <c r="G71" s="145"/>
      <c r="H71" s="2997"/>
    </row>
    <row r="72" spans="1:8">
      <c r="A72" s="55"/>
      <c r="B72" s="124" t="s">
        <v>266</v>
      </c>
      <c r="C72" s="969"/>
      <c r="D72" s="73"/>
      <c r="E72" s="124"/>
      <c r="F72" s="39"/>
      <c r="G72" s="145"/>
      <c r="H72" s="2997"/>
    </row>
    <row r="73" spans="1:8">
      <c r="A73" s="55"/>
      <c r="B73" s="5235" t="s">
        <v>2235</v>
      </c>
      <c r="C73" s="5151"/>
      <c r="D73" s="5151"/>
      <c r="E73" s="5151"/>
      <c r="F73" s="5240"/>
      <c r="G73" s="145"/>
      <c r="H73" s="2997"/>
    </row>
    <row r="74" spans="1:8">
      <c r="A74" s="55"/>
      <c r="B74" s="5236"/>
      <c r="C74" s="5151"/>
      <c r="D74" s="5151"/>
      <c r="E74" s="5151"/>
      <c r="F74" s="5240"/>
      <c r="G74" s="145"/>
      <c r="H74" s="2997"/>
    </row>
    <row r="75" spans="1:8">
      <c r="A75" s="58"/>
      <c r="B75" s="36"/>
      <c r="C75" s="36"/>
      <c r="D75" s="36"/>
      <c r="E75" s="36"/>
      <c r="F75" s="42"/>
      <c r="G75" s="145"/>
      <c r="H75" s="2997"/>
    </row>
    <row r="76" spans="1:8">
      <c r="A76" s="55" t="s">
        <v>932</v>
      </c>
      <c r="B76" s="39"/>
      <c r="C76" s="39"/>
      <c r="D76" s="39"/>
      <c r="E76" s="39"/>
      <c r="F76" s="34"/>
      <c r="G76" s="140"/>
      <c r="H76" s="2997"/>
    </row>
    <row r="77" spans="1:8">
      <c r="A77" s="55" t="s">
        <v>934</v>
      </c>
      <c r="B77" s="39"/>
      <c r="C77" s="39"/>
      <c r="D77" s="39"/>
      <c r="E77" s="39"/>
      <c r="F77" s="34"/>
      <c r="G77" s="140"/>
      <c r="H77" s="2997"/>
    </row>
    <row r="78" spans="1:8">
      <c r="A78" s="55" t="s">
        <v>937</v>
      </c>
      <c r="B78" s="39"/>
      <c r="C78" s="39"/>
      <c r="D78" s="39"/>
      <c r="E78" s="39"/>
      <c r="F78" s="34"/>
      <c r="G78" s="140"/>
      <c r="H78" s="2997"/>
    </row>
    <row r="79" spans="1:8">
      <c r="A79" s="55" t="s">
        <v>939</v>
      </c>
      <c r="B79" s="39"/>
      <c r="C79" s="39"/>
      <c r="D79" s="39"/>
      <c r="E79" s="39"/>
      <c r="F79" s="34"/>
      <c r="G79" s="140"/>
      <c r="H79" s="2997"/>
    </row>
    <row r="80" spans="1:8">
      <c r="A80" s="55" t="s">
        <v>941</v>
      </c>
      <c r="B80" s="39"/>
      <c r="C80" s="39"/>
      <c r="D80" s="39"/>
      <c r="E80" s="39"/>
      <c r="F80" s="34"/>
      <c r="G80" s="140"/>
      <c r="H80" s="2997"/>
    </row>
    <row r="81" spans="1:8">
      <c r="A81" s="58" t="s">
        <v>943</v>
      </c>
      <c r="B81" s="36"/>
      <c r="C81" s="36"/>
      <c r="D81" s="36"/>
      <c r="E81" s="36"/>
      <c r="F81" s="42"/>
      <c r="G81" s="137"/>
      <c r="H81" s="2997"/>
    </row>
    <row r="82" spans="1:8">
      <c r="A82" s="58" t="s">
        <v>945</v>
      </c>
      <c r="B82" s="36" t="s">
        <v>267</v>
      </c>
      <c r="C82" s="36"/>
      <c r="D82" s="36"/>
      <c r="E82" s="36"/>
      <c r="F82" s="42"/>
      <c r="G82" s="137">
        <f>SUM(G76:G81)</f>
        <v>0</v>
      </c>
      <c r="H82" s="2997"/>
    </row>
    <row r="83" spans="1:8">
      <c r="A83" s="55"/>
      <c r="B83" s="39"/>
      <c r="C83" s="39"/>
      <c r="D83" s="39"/>
      <c r="E83" s="39"/>
      <c r="F83" s="34"/>
      <c r="G83" s="145"/>
      <c r="H83" s="2997"/>
    </row>
    <row r="84" spans="1:8">
      <c r="A84" s="55"/>
      <c r="B84" s="5241" t="s">
        <v>268</v>
      </c>
      <c r="C84" s="5242"/>
      <c r="D84" s="5242"/>
      <c r="E84" s="5242"/>
      <c r="F84" s="5243"/>
      <c r="G84" s="145"/>
      <c r="H84" s="2997"/>
    </row>
    <row r="85" spans="1:8">
      <c r="A85" s="55"/>
      <c r="B85" s="5233" t="s">
        <v>269</v>
      </c>
      <c r="C85" s="5156"/>
      <c r="D85" s="5156"/>
      <c r="E85" s="5156"/>
      <c r="F85" s="5234"/>
      <c r="G85" s="145"/>
      <c r="H85" s="2997"/>
    </row>
    <row r="86" spans="1:8">
      <c r="A86" s="55"/>
      <c r="B86" s="39"/>
      <c r="C86" s="39"/>
      <c r="D86" s="39"/>
      <c r="E86" s="39"/>
      <c r="F86" s="34"/>
      <c r="G86" s="145"/>
      <c r="H86" s="2997"/>
    </row>
    <row r="87" spans="1:8">
      <c r="A87" s="55"/>
      <c r="B87" s="5235" t="s">
        <v>2236</v>
      </c>
      <c r="C87" s="5151"/>
      <c r="D87" s="5151"/>
      <c r="E87" s="5151"/>
      <c r="F87" s="34"/>
      <c r="G87" s="145"/>
      <c r="H87" s="2997"/>
    </row>
    <row r="88" spans="1:8">
      <c r="A88" s="55"/>
      <c r="B88" s="5236"/>
      <c r="C88" s="5151"/>
      <c r="D88" s="5151"/>
      <c r="E88" s="5151"/>
      <c r="F88" s="34"/>
      <c r="G88" s="145"/>
      <c r="H88" s="2997"/>
    </row>
    <row r="89" spans="1:8">
      <c r="A89" s="55"/>
      <c r="B89" s="5236"/>
      <c r="C89" s="5151"/>
      <c r="D89" s="5151"/>
      <c r="E89" s="5151"/>
      <c r="F89" s="34"/>
      <c r="G89" s="145"/>
      <c r="H89" s="2997"/>
    </row>
    <row r="90" spans="1:8">
      <c r="A90" s="58"/>
      <c r="B90" s="5237"/>
      <c r="C90" s="5171"/>
      <c r="D90" s="5171"/>
      <c r="E90" s="5171"/>
      <c r="F90" s="42"/>
      <c r="G90" s="145"/>
      <c r="H90" s="2997"/>
    </row>
    <row r="91" spans="1:8">
      <c r="A91" s="58" t="s">
        <v>946</v>
      </c>
      <c r="B91" s="1004" t="s">
        <v>270</v>
      </c>
      <c r="C91" s="36"/>
      <c r="D91" s="36"/>
      <c r="E91" s="36"/>
      <c r="F91" s="42"/>
      <c r="G91" s="137"/>
      <c r="H91" s="2997"/>
    </row>
    <row r="92" spans="1:8">
      <c r="A92" s="58" t="s">
        <v>948</v>
      </c>
      <c r="B92" s="1004" t="s">
        <v>271</v>
      </c>
      <c r="C92" s="36"/>
      <c r="D92" s="36"/>
      <c r="E92" s="36"/>
      <c r="F92" s="42"/>
      <c r="G92" s="137">
        <f>G82+G91</f>
        <v>0</v>
      </c>
      <c r="H92" s="2997"/>
    </row>
    <row r="93" spans="1:8">
      <c r="A93" s="58" t="s">
        <v>950</v>
      </c>
      <c r="B93" s="1004" t="s">
        <v>272</v>
      </c>
      <c r="C93" s="36"/>
      <c r="D93" s="36"/>
      <c r="E93" s="36"/>
      <c r="F93" s="42"/>
      <c r="G93" s="1413">
        <f>G60+G92</f>
        <v>2329551540.0999999</v>
      </c>
      <c r="H93" s="2997"/>
    </row>
    <row r="94" spans="1:8">
      <c r="A94" s="55"/>
      <c r="B94" s="39"/>
      <c r="C94" s="39"/>
      <c r="D94" s="39"/>
      <c r="E94" s="39"/>
      <c r="F94" s="34"/>
      <c r="G94" s="145"/>
      <c r="H94" s="2997"/>
    </row>
    <row r="95" spans="1:8">
      <c r="A95" s="55"/>
      <c r="B95" s="124" t="s">
        <v>273</v>
      </c>
      <c r="C95" s="39"/>
      <c r="D95" s="39"/>
      <c r="E95" s="39"/>
      <c r="F95" s="34"/>
      <c r="G95" s="145"/>
      <c r="H95" s="2997"/>
    </row>
    <row r="96" spans="1:8">
      <c r="A96" s="58"/>
      <c r="B96" s="36"/>
      <c r="C96" s="36"/>
      <c r="D96" s="36"/>
      <c r="E96" s="36"/>
      <c r="F96" s="42"/>
      <c r="G96" s="145"/>
      <c r="H96" s="2997"/>
    </row>
    <row r="97" spans="1:17">
      <c r="A97" s="58" t="s">
        <v>952</v>
      </c>
      <c r="B97" s="679" t="s">
        <v>274</v>
      </c>
      <c r="C97" s="36"/>
      <c r="D97" s="36"/>
      <c r="E97" s="36"/>
      <c r="F97" s="42"/>
      <c r="G97" s="137">
        <v>-2774355</v>
      </c>
      <c r="H97" s="2997"/>
    </row>
    <row r="98" spans="1:17">
      <c r="A98" s="58" t="s">
        <v>954</v>
      </c>
      <c r="B98" s="679" t="s">
        <v>275</v>
      </c>
      <c r="C98" s="36"/>
      <c r="D98" s="36"/>
      <c r="E98" s="36"/>
      <c r="F98" s="42"/>
      <c r="G98" s="1433">
        <f>+'114117'!AC17</f>
        <v>42576</v>
      </c>
      <c r="H98" s="2997"/>
    </row>
    <row r="99" spans="1:17">
      <c r="A99" s="58" t="s">
        <v>956</v>
      </c>
      <c r="B99" s="679" t="s">
        <v>276</v>
      </c>
      <c r="C99" s="36"/>
      <c r="D99" s="36"/>
      <c r="E99" s="36"/>
      <c r="F99" s="42"/>
      <c r="G99" s="137"/>
      <c r="H99" s="2997"/>
    </row>
    <row r="100" spans="1:17">
      <c r="A100" s="58" t="s">
        <v>958</v>
      </c>
      <c r="B100" s="679" t="s">
        <v>277</v>
      </c>
      <c r="C100" s="42"/>
      <c r="D100" s="42"/>
      <c r="E100" s="42"/>
      <c r="F100" s="42"/>
      <c r="G100" s="137"/>
      <c r="H100" s="2997"/>
    </row>
    <row r="101" spans="1:17">
      <c r="A101" s="58" t="s">
        <v>961</v>
      </c>
      <c r="B101" s="679" t="s">
        <v>278</v>
      </c>
      <c r="C101" s="36"/>
      <c r="D101" s="36"/>
      <c r="E101" s="36"/>
      <c r="F101" s="42"/>
      <c r="G101" s="137">
        <f>G97+G98-G99+G100</f>
        <v>-2731779</v>
      </c>
      <c r="H101" s="2997"/>
    </row>
    <row r="102" spans="1:17">
      <c r="A102" s="38"/>
      <c r="B102" s="39"/>
      <c r="C102" s="39"/>
      <c r="D102" s="39"/>
      <c r="E102" s="39"/>
      <c r="F102" s="34"/>
      <c r="G102" s="128"/>
      <c r="H102" s="2997"/>
    </row>
    <row r="103" spans="1:17">
      <c r="A103" s="38"/>
      <c r="B103" s="39"/>
      <c r="C103" s="39"/>
      <c r="D103" s="39"/>
      <c r="E103" s="39"/>
      <c r="F103" s="34"/>
      <c r="G103" s="128"/>
      <c r="H103" s="2997"/>
      <c r="Q103" s="1621"/>
    </row>
    <row r="104" spans="1:17">
      <c r="A104" s="38"/>
      <c r="B104" s="39"/>
      <c r="C104" s="39"/>
      <c r="D104" s="39"/>
      <c r="E104" s="39"/>
      <c r="F104" s="34"/>
      <c r="G104" s="128"/>
      <c r="H104" s="2997"/>
    </row>
    <row r="105" spans="1:17">
      <c r="A105" s="38"/>
      <c r="B105" s="39"/>
      <c r="C105" s="39"/>
      <c r="D105" s="39"/>
      <c r="E105" s="39"/>
      <c r="F105" s="34"/>
      <c r="G105" s="128"/>
      <c r="H105" s="2997"/>
    </row>
    <row r="106" spans="1:17">
      <c r="A106" s="38"/>
      <c r="B106" s="39"/>
      <c r="C106" s="39"/>
      <c r="D106" s="39"/>
      <c r="E106" s="39"/>
      <c r="F106" s="34"/>
      <c r="G106" s="128"/>
      <c r="H106" s="2997"/>
    </row>
    <row r="107" spans="1:17">
      <c r="A107" s="38"/>
      <c r="B107" s="39"/>
      <c r="C107" s="39"/>
      <c r="D107" s="39"/>
      <c r="E107" s="39"/>
      <c r="F107" s="34"/>
      <c r="G107" s="128"/>
      <c r="H107" s="2997"/>
    </row>
    <row r="108" spans="1:17">
      <c r="A108" s="38"/>
      <c r="B108" s="39"/>
      <c r="C108" s="39"/>
      <c r="D108" s="39"/>
      <c r="E108" s="39"/>
      <c r="F108" s="34"/>
      <c r="G108" s="128"/>
      <c r="H108" s="2997"/>
    </row>
    <row r="109" spans="1:17">
      <c r="A109" s="38"/>
      <c r="B109" s="39"/>
      <c r="C109" s="39"/>
      <c r="D109" s="39"/>
      <c r="E109" s="39"/>
      <c r="F109" s="34"/>
      <c r="G109" s="128"/>
      <c r="H109" s="2997"/>
    </row>
    <row r="110" spans="1:17">
      <c r="A110" s="38"/>
      <c r="B110" s="39"/>
      <c r="C110" s="39"/>
      <c r="D110" s="39"/>
      <c r="E110" s="39"/>
      <c r="F110" s="34"/>
      <c r="G110" s="128"/>
      <c r="H110" s="2997"/>
    </row>
    <row r="111" spans="1:17">
      <c r="A111" s="38"/>
      <c r="B111" s="39"/>
      <c r="C111" s="39"/>
      <c r="D111" s="39"/>
      <c r="E111" s="39"/>
      <c r="F111" s="34"/>
      <c r="G111" s="128"/>
      <c r="H111" s="2997"/>
    </row>
    <row r="112" spans="1:17">
      <c r="A112" s="38"/>
      <c r="B112" s="34"/>
      <c r="C112" s="39"/>
      <c r="D112" s="39"/>
      <c r="E112" s="39"/>
      <c r="F112" s="34"/>
      <c r="G112" s="128"/>
      <c r="H112" s="2997"/>
    </row>
    <row r="113" spans="1:8">
      <c r="A113" s="38"/>
      <c r="B113" s="34"/>
      <c r="C113" s="39"/>
      <c r="D113" s="39"/>
      <c r="E113" s="39"/>
      <c r="F113" s="34"/>
      <c r="G113" s="128"/>
      <c r="H113" s="2997"/>
    </row>
    <row r="114" spans="1:8">
      <c r="A114" s="38"/>
      <c r="B114" s="39"/>
      <c r="C114" s="39"/>
      <c r="D114" s="39"/>
      <c r="E114" s="39"/>
      <c r="F114" s="34"/>
      <c r="G114" s="128"/>
      <c r="H114" s="2997"/>
    </row>
    <row r="115" spans="1:8">
      <c r="A115" s="38"/>
      <c r="B115" s="34"/>
      <c r="C115" s="39"/>
      <c r="D115" s="39"/>
      <c r="E115" s="39"/>
      <c r="F115" s="34"/>
      <c r="G115" s="128"/>
      <c r="H115" s="2997"/>
    </row>
    <row r="116" spans="1:8">
      <c r="A116" s="38"/>
      <c r="B116" s="34"/>
      <c r="C116" s="34"/>
      <c r="D116" s="34"/>
      <c r="E116" s="34"/>
      <c r="F116" s="34"/>
      <c r="G116" s="128"/>
      <c r="H116" s="2997"/>
    </row>
    <row r="117" spans="1:8">
      <c r="A117" s="38"/>
      <c r="B117" s="34"/>
      <c r="C117" s="39"/>
      <c r="D117" s="39"/>
      <c r="E117" s="39"/>
      <c r="F117" s="34"/>
      <c r="G117" s="128"/>
      <c r="H117" s="2997"/>
    </row>
    <row r="118" spans="1:8">
      <c r="A118" s="38"/>
      <c r="B118" s="34"/>
      <c r="C118" s="39"/>
      <c r="D118" s="39"/>
      <c r="E118" s="39"/>
      <c r="F118" s="34"/>
      <c r="G118" s="128"/>
      <c r="H118" s="2997"/>
    </row>
    <row r="119" spans="1:8">
      <c r="A119" s="38"/>
      <c r="B119" s="34"/>
      <c r="C119" s="39"/>
      <c r="D119" s="39"/>
      <c r="E119" s="39"/>
      <c r="F119" s="34"/>
      <c r="G119" s="128"/>
      <c r="H119" s="2997"/>
    </row>
    <row r="120" spans="1:8">
      <c r="A120" s="38"/>
      <c r="B120" s="39"/>
      <c r="C120" s="39"/>
      <c r="D120" s="39"/>
      <c r="E120" s="39"/>
      <c r="F120" s="34"/>
      <c r="G120" s="128"/>
      <c r="H120" s="2997"/>
    </row>
    <row r="121" spans="1:8">
      <c r="A121" s="38"/>
      <c r="B121" s="34"/>
      <c r="C121" s="39"/>
      <c r="D121" s="39"/>
      <c r="E121" s="39"/>
      <c r="F121" s="34"/>
      <c r="G121" s="128"/>
      <c r="H121" s="2997"/>
    </row>
    <row r="122" spans="1:8">
      <c r="A122" s="38"/>
      <c r="B122" s="34"/>
      <c r="C122" s="39"/>
      <c r="D122" s="39"/>
      <c r="E122" s="39"/>
      <c r="F122" s="34"/>
      <c r="G122" s="128"/>
      <c r="H122" s="2997"/>
    </row>
    <row r="123" spans="1:8" ht="16" thickBot="1">
      <c r="A123" s="44"/>
      <c r="B123" s="45"/>
      <c r="C123" s="46"/>
      <c r="D123" s="46"/>
      <c r="E123" s="46"/>
      <c r="F123" s="45"/>
      <c r="G123" s="130"/>
      <c r="H123" s="2997"/>
    </row>
    <row r="124" spans="1:8">
      <c r="A124" s="1126" t="s">
        <v>1678</v>
      </c>
      <c r="B124" s="1126"/>
      <c r="C124" s="39"/>
      <c r="D124" s="21"/>
      <c r="E124" s="39"/>
      <c r="F124" s="34"/>
      <c r="G124" s="127"/>
      <c r="H124" s="3036"/>
    </row>
    <row r="125" spans="1:8" ht="16" thickBot="1">
      <c r="A125" s="5232" t="s">
        <v>279</v>
      </c>
      <c r="B125" s="5232"/>
      <c r="C125" s="5232"/>
      <c r="D125" s="5232"/>
      <c r="E125" s="5232"/>
      <c r="F125" s="5232"/>
      <c r="G125" s="5232"/>
      <c r="H125" s="3037"/>
    </row>
    <row r="126" spans="1:8">
      <c r="A126" s="3254"/>
      <c r="B126" s="3544"/>
      <c r="C126" s="3544"/>
      <c r="D126" s="3544"/>
      <c r="E126" s="3274"/>
      <c r="F126" s="21"/>
      <c r="G126" s="21"/>
      <c r="H126" s="2362"/>
    </row>
    <row r="127" spans="1:8">
      <c r="A127" s="4585"/>
      <c r="B127" s="1533"/>
      <c r="C127" s="1533"/>
      <c r="D127" s="1533"/>
      <c r="E127" s="4228"/>
      <c r="F127" s="21"/>
      <c r="G127" s="21"/>
      <c r="H127" s="2362"/>
    </row>
    <row r="128" spans="1:8">
      <c r="A128" s="4585"/>
      <c r="B128" s="1533"/>
      <c r="C128" s="1533"/>
      <c r="D128" s="1533"/>
      <c r="E128" s="4228"/>
      <c r="F128" s="21"/>
      <c r="G128" s="21"/>
      <c r="H128" s="2362"/>
    </row>
    <row r="129" spans="1:8">
      <c r="A129" s="3918"/>
      <c r="B129" s="1001"/>
      <c r="C129" s="1001"/>
      <c r="D129" s="1001"/>
      <c r="E129" s="4324"/>
      <c r="F129" s="34"/>
      <c r="G129" s="127"/>
      <c r="H129" s="3036"/>
    </row>
    <row r="130" spans="1:8">
      <c r="A130" s="3918"/>
      <c r="B130" s="1001"/>
      <c r="C130" s="1001"/>
      <c r="D130" s="1001"/>
      <c r="E130" s="4324"/>
      <c r="F130" s="34"/>
      <c r="G130" s="127"/>
      <c r="H130" s="3036"/>
    </row>
    <row r="131" spans="1:8">
      <c r="A131" s="3918"/>
      <c r="B131" s="1001"/>
      <c r="C131" s="1001"/>
      <c r="D131" s="1001"/>
      <c r="E131" s="4324"/>
      <c r="F131" s="34"/>
      <c r="G131" s="127"/>
      <c r="H131" s="3036"/>
    </row>
    <row r="132" spans="1:8">
      <c r="A132" s="3918"/>
      <c r="B132" s="1001"/>
      <c r="C132" s="4537"/>
      <c r="D132" s="4537"/>
      <c r="E132" s="4324"/>
      <c r="F132" s="34"/>
      <c r="G132" s="127"/>
      <c r="H132" s="3036"/>
    </row>
    <row r="133" spans="1:8">
      <c r="A133" s="3918"/>
      <c r="B133" s="1001"/>
      <c r="C133" s="4514"/>
      <c r="D133" s="4514"/>
      <c r="E133" s="4324"/>
      <c r="F133" s="34"/>
      <c r="G133" s="127"/>
      <c r="H133" s="3036"/>
    </row>
    <row r="134" spans="1:8">
      <c r="A134" s="3918"/>
      <c r="B134" s="1001"/>
      <c r="C134" s="4514"/>
      <c r="D134" s="4514"/>
      <c r="E134" s="4324"/>
      <c r="F134" s="34"/>
      <c r="G134" s="127"/>
      <c r="H134" s="3036"/>
    </row>
    <row r="135" spans="1:8">
      <c r="A135" s="3918"/>
      <c r="B135" s="1001"/>
      <c r="C135" s="4514"/>
      <c r="D135" s="4514"/>
      <c r="E135" s="4324"/>
      <c r="F135" s="1001"/>
      <c r="G135" s="127"/>
      <c r="H135" s="3036"/>
    </row>
    <row r="136" spans="1:8">
      <c r="A136" s="3918"/>
      <c r="B136" s="1001"/>
      <c r="C136" s="4514"/>
      <c r="D136" s="4514"/>
      <c r="E136" s="4324"/>
      <c r="F136" s="4324"/>
      <c r="G136" s="127"/>
      <c r="H136" s="3036"/>
    </row>
    <row r="137" spans="1:8">
      <c r="A137" s="3918"/>
      <c r="B137" s="1001"/>
      <c r="C137" s="4514"/>
      <c r="D137" s="4514"/>
      <c r="E137" s="4324"/>
      <c r="F137" s="4324"/>
      <c r="G137" s="127"/>
      <c r="H137" s="3036"/>
    </row>
    <row r="138" spans="1:8">
      <c r="A138" s="3918"/>
      <c r="B138" s="1001"/>
      <c r="C138" s="4514"/>
      <c r="D138" s="4514"/>
      <c r="E138" s="4324"/>
      <c r="F138" s="4324"/>
      <c r="G138" s="127"/>
      <c r="H138" s="3036"/>
    </row>
    <row r="139" spans="1:8">
      <c r="A139" s="3918"/>
      <c r="B139" s="1001"/>
      <c r="C139" s="4514"/>
      <c r="D139" s="4514"/>
      <c r="E139" s="4324"/>
      <c r="F139" s="4324"/>
      <c r="G139" s="127"/>
      <c r="H139" s="3036"/>
    </row>
    <row r="140" spans="1:8">
      <c r="A140" s="3918"/>
      <c r="B140" s="1001"/>
      <c r="C140" s="4514"/>
      <c r="D140" s="4514"/>
      <c r="E140" s="4324"/>
      <c r="F140" s="4324"/>
      <c r="G140" s="34"/>
      <c r="H140" s="2114"/>
    </row>
    <row r="141" spans="1:8">
      <c r="A141" s="3918"/>
      <c r="B141" s="1001"/>
      <c r="C141" s="4514"/>
      <c r="D141" s="4514"/>
      <c r="E141" s="4324"/>
      <c r="F141" s="4324"/>
      <c r="G141" s="34"/>
      <c r="H141" s="2114"/>
    </row>
    <row r="142" spans="1:8">
      <c r="A142" s="4597"/>
      <c r="B142" s="1621"/>
      <c r="C142" s="4499"/>
      <c r="D142" s="4499"/>
      <c r="E142" s="4270"/>
      <c r="F142" s="4270"/>
    </row>
    <row r="143" spans="1:8">
      <c r="A143" s="4597"/>
      <c r="B143" s="1621"/>
      <c r="C143" s="4499"/>
      <c r="D143" s="4499"/>
      <c r="E143" s="4270"/>
      <c r="F143" s="4270"/>
    </row>
    <row r="144" spans="1:8">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13">
    <mergeCell ref="B5:C7"/>
    <mergeCell ref="E6:G8"/>
    <mergeCell ref="B8:C11"/>
    <mergeCell ref="E9:G13"/>
    <mergeCell ref="B12:C13"/>
    <mergeCell ref="A125:G125"/>
    <mergeCell ref="B85:F85"/>
    <mergeCell ref="B87:E90"/>
    <mergeCell ref="B14:C16"/>
    <mergeCell ref="E14:G15"/>
    <mergeCell ref="A63:G63"/>
    <mergeCell ref="B73:F74"/>
    <mergeCell ref="B84:F84"/>
  </mergeCells>
  <printOptions horizontalCentered="1" verticalCentered="1"/>
  <pageMargins left="0.5" right="0.5" top="0.5" bottom="0.5" header="0.5" footer="0.5"/>
  <pageSetup scale="69" fitToHeight="2" orientation="portrait" r:id="rId1"/>
  <headerFooter alignWithMargins="0"/>
  <rowBreaks count="1" manualBreakCount="1">
    <brk id="6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ransitionEvaluation="1">
    <tabColor rgb="FF92D050"/>
  </sheetPr>
  <dimension ref="A1:I200"/>
  <sheetViews>
    <sheetView view="pageBreakPreview" zoomScale="60" zoomScaleNormal="60" workbookViewId="0">
      <selection activeCell="G1" sqref="G1:I1048576"/>
    </sheetView>
  </sheetViews>
  <sheetFormatPr defaultColWidth="9.84375" defaultRowHeight="15.5"/>
  <cols>
    <col min="1" max="1" width="4.84375" style="1345" customWidth="1"/>
    <col min="2" max="2" width="47" style="1345" customWidth="1"/>
    <col min="3" max="3" width="21.84375" style="1345" customWidth="1"/>
    <col min="4" max="4" width="15.07421875" style="1345" customWidth="1"/>
    <col min="5" max="5" width="21.84375" style="1345" customWidth="1"/>
    <col min="6" max="6" width="9.84375" style="1345"/>
    <col min="7" max="7" width="16.84375" bestFit="1" customWidth="1"/>
    <col min="8" max="8" width="28.07421875" customWidth="1"/>
    <col min="9" max="9" width="22.53515625" customWidth="1"/>
    <col min="10" max="16384" width="9.84375" style="1345"/>
  </cols>
  <sheetData>
    <row r="1" spans="1:5">
      <c r="A1" s="1447"/>
      <c r="B1" s="1448" t="s">
        <v>1757</v>
      </c>
      <c r="C1" s="1449" t="s">
        <v>1307</v>
      </c>
      <c r="D1" s="1505" t="s">
        <v>1759</v>
      </c>
      <c r="E1" s="1452" t="s">
        <v>1760</v>
      </c>
    </row>
    <row r="2" spans="1:5">
      <c r="A2" s="1453"/>
      <c r="B2" s="1347" t="str">
        <f>'Data Sheet'!$C$25</f>
        <v xml:space="preserve">Niagara Mohawk Power Corporation </v>
      </c>
      <c r="C2" s="67" t="s">
        <v>5956</v>
      </c>
      <c r="D2" s="252" t="s">
        <v>1761</v>
      </c>
      <c r="E2" s="1457"/>
    </row>
    <row r="3" spans="1:5" ht="15" customHeight="1">
      <c r="A3" s="1459"/>
      <c r="B3" s="2476"/>
      <c r="C3" s="2475" t="s">
        <v>1683</v>
      </c>
      <c r="D3" s="582" t="str">
        <f>'Data Sheet'!$C$40</f>
        <v>April 30, 2024</v>
      </c>
      <c r="E3" s="1428" t="str">
        <f>'Data Sheet'!$C$38</f>
        <v>December 31, 2023</v>
      </c>
    </row>
    <row r="4" spans="1:5" ht="15" customHeight="1">
      <c r="A4" s="1466"/>
      <c r="B4" s="1467" t="s">
        <v>280</v>
      </c>
      <c r="C4" s="1467"/>
      <c r="D4" s="1467"/>
      <c r="E4" s="1468"/>
    </row>
    <row r="5" spans="1:5" ht="15" customHeight="1">
      <c r="A5" s="1453"/>
      <c r="B5" s="5245" t="s">
        <v>3356</v>
      </c>
      <c r="C5" s="5170" t="s">
        <v>3357</v>
      </c>
      <c r="D5" s="5170"/>
      <c r="E5" s="5248"/>
    </row>
    <row r="6" spans="1:5">
      <c r="A6" s="1453"/>
      <c r="B6" s="5246"/>
      <c r="C6" s="5249"/>
      <c r="D6" s="5249"/>
      <c r="E6" s="5250"/>
    </row>
    <row r="7" spans="1:5">
      <c r="A7" s="1453"/>
      <c r="B7" s="5246"/>
      <c r="C7" s="5249"/>
      <c r="D7" s="5249"/>
      <c r="E7" s="5250"/>
    </row>
    <row r="8" spans="1:5">
      <c r="A8" s="1453"/>
      <c r="B8" s="5246"/>
      <c r="C8" s="5249"/>
      <c r="D8" s="5249"/>
      <c r="E8" s="5250"/>
    </row>
    <row r="9" spans="1:5">
      <c r="A9" s="1453"/>
      <c r="B9" s="5246"/>
      <c r="C9" s="2072"/>
      <c r="D9" s="2072"/>
      <c r="E9" s="2073"/>
    </row>
    <row r="10" spans="1:5">
      <c r="A10" s="1453"/>
      <c r="B10" s="5246"/>
      <c r="C10" s="2040"/>
      <c r="D10" s="2040"/>
      <c r="E10" s="2041"/>
    </row>
    <row r="11" spans="1:5">
      <c r="A11" s="1453"/>
      <c r="B11" s="5246"/>
      <c r="C11" s="1479"/>
      <c r="D11" s="1479"/>
      <c r="E11" s="1506"/>
    </row>
    <row r="12" spans="1:5">
      <c r="A12" s="1453"/>
      <c r="B12" s="5246"/>
      <c r="C12" s="1507"/>
      <c r="D12" s="1507"/>
      <c r="E12" s="1446"/>
    </row>
    <row r="13" spans="1:5">
      <c r="A13" s="1453"/>
      <c r="B13" s="5247" t="s">
        <v>3358</v>
      </c>
      <c r="C13" s="1469"/>
      <c r="D13" s="1368"/>
      <c r="E13" s="1446"/>
    </row>
    <row r="14" spans="1:5">
      <c r="A14" s="1453"/>
      <c r="B14" s="5246"/>
      <c r="C14" s="1469"/>
      <c r="D14" s="1368"/>
      <c r="E14" s="1446"/>
    </row>
    <row r="15" spans="1:5">
      <c r="A15" s="1459"/>
      <c r="B15" s="1467"/>
      <c r="C15" s="1467"/>
      <c r="D15" s="1463"/>
      <c r="E15" s="1481"/>
    </row>
    <row r="16" spans="1:5">
      <c r="A16" s="1484" t="s">
        <v>1686</v>
      </c>
      <c r="B16" s="1469" t="s">
        <v>281</v>
      </c>
      <c r="C16" s="1469"/>
      <c r="D16" s="1383"/>
      <c r="E16" s="1508" t="s">
        <v>282</v>
      </c>
    </row>
    <row r="17" spans="1:5">
      <c r="A17" s="1492" t="s">
        <v>1689</v>
      </c>
      <c r="B17" s="1467" t="s">
        <v>2935</v>
      </c>
      <c r="C17" s="1467"/>
      <c r="D17" s="1467"/>
      <c r="E17" s="1509" t="s">
        <v>2936</v>
      </c>
    </row>
    <row r="18" spans="1:5">
      <c r="A18" s="1472">
        <v>1</v>
      </c>
      <c r="B18" s="1474" t="s">
        <v>283</v>
      </c>
      <c r="C18" s="1467"/>
      <c r="D18" s="1510"/>
      <c r="E18" s="1511"/>
    </row>
    <row r="19" spans="1:5">
      <c r="A19" s="1472">
        <v>2</v>
      </c>
      <c r="B19" s="1512" t="s">
        <v>4422</v>
      </c>
      <c r="C19" s="1513"/>
      <c r="D19" s="2115"/>
      <c r="E19" s="1411">
        <f>+'114117'!AC57</f>
        <v>318917971</v>
      </c>
    </row>
    <row r="20" spans="1:5">
      <c r="A20" s="1472">
        <v>3</v>
      </c>
      <c r="B20" s="1474" t="s">
        <v>368</v>
      </c>
      <c r="C20" s="1467"/>
      <c r="D20" s="1510"/>
      <c r="E20" s="4060"/>
    </row>
    <row r="21" spans="1:5">
      <c r="A21" s="1472">
        <v>4</v>
      </c>
      <c r="B21" s="1474" t="s">
        <v>369</v>
      </c>
      <c r="C21" s="1467"/>
      <c r="D21" s="1510"/>
      <c r="E21" s="1411">
        <v>384084404</v>
      </c>
    </row>
    <row r="22" spans="1:5">
      <c r="A22" s="1472">
        <v>5</v>
      </c>
      <c r="B22" s="1474" t="s">
        <v>4890</v>
      </c>
      <c r="C22" s="1467"/>
      <c r="D22" s="1460"/>
      <c r="E22" s="1411">
        <v>2879714</v>
      </c>
    </row>
    <row r="23" spans="1:5">
      <c r="A23" s="1472">
        <v>6</v>
      </c>
      <c r="B23" s="1474" t="s">
        <v>4561</v>
      </c>
      <c r="C23" s="1467"/>
      <c r="D23" s="1460"/>
      <c r="E23" s="1411">
        <v>938217</v>
      </c>
    </row>
    <row r="24" spans="1:5">
      <c r="A24" s="1472">
        <v>7</v>
      </c>
      <c r="B24" s="1474" t="s">
        <v>4562</v>
      </c>
      <c r="C24" s="1467"/>
      <c r="D24" s="1460"/>
      <c r="E24" s="1411">
        <v>-108303594</v>
      </c>
    </row>
    <row r="25" spans="1:5">
      <c r="A25" s="1472">
        <v>8</v>
      </c>
      <c r="B25" s="1474" t="s">
        <v>370</v>
      </c>
      <c r="C25" s="1467"/>
      <c r="D25" s="1460"/>
      <c r="E25" s="1411">
        <v>-8833370</v>
      </c>
    </row>
    <row r="26" spans="1:5">
      <c r="A26" s="1472">
        <v>9</v>
      </c>
      <c r="B26" s="1474" t="s">
        <v>371</v>
      </c>
      <c r="C26" s="1467"/>
      <c r="D26" s="1460"/>
      <c r="E26" s="1411">
        <v>-631699</v>
      </c>
    </row>
    <row r="27" spans="1:5">
      <c r="A27" s="1472">
        <v>10</v>
      </c>
      <c r="B27" s="1474" t="s">
        <v>372</v>
      </c>
      <c r="C27" s="1467"/>
      <c r="D27" s="1460"/>
      <c r="E27" s="1411">
        <v>-87108987</v>
      </c>
    </row>
    <row r="28" spans="1:5">
      <c r="A28" s="1472">
        <v>11</v>
      </c>
      <c r="B28" s="1474" t="s">
        <v>373</v>
      </c>
      <c r="C28" s="1467"/>
      <c r="D28" s="1460"/>
      <c r="E28" s="1411">
        <v>-1352279</v>
      </c>
    </row>
    <row r="29" spans="1:5">
      <c r="A29" s="1472">
        <v>12</v>
      </c>
      <c r="B29" s="1474" t="s">
        <v>374</v>
      </c>
      <c r="C29" s="1467"/>
      <c r="D29" s="1460"/>
      <c r="E29" s="1411">
        <v>0</v>
      </c>
    </row>
    <row r="30" spans="1:5">
      <c r="A30" s="1472">
        <v>13</v>
      </c>
      <c r="B30" s="1474" t="s">
        <v>375</v>
      </c>
      <c r="C30" s="1467"/>
      <c r="D30" s="1460"/>
      <c r="E30" s="1411">
        <v>-107181596</v>
      </c>
    </row>
    <row r="31" spans="1:5">
      <c r="A31" s="1472">
        <v>14</v>
      </c>
      <c r="B31" s="1474" t="s">
        <v>376</v>
      </c>
      <c r="C31" s="1467"/>
      <c r="D31" s="1460"/>
      <c r="E31" s="1411">
        <v>-139477401</v>
      </c>
    </row>
    <row r="32" spans="1:5">
      <c r="A32" s="1472">
        <v>15</v>
      </c>
      <c r="B32" s="1474" t="s">
        <v>377</v>
      </c>
      <c r="C32" s="1467"/>
      <c r="D32" s="1460"/>
      <c r="E32" s="1411">
        <v>248968553</v>
      </c>
    </row>
    <row r="33" spans="1:5">
      <c r="A33" s="1472">
        <v>16</v>
      </c>
      <c r="B33" s="1474" t="s">
        <v>378</v>
      </c>
      <c r="C33" s="1467"/>
      <c r="D33" s="1460"/>
      <c r="E33" s="1411">
        <v>19085067</v>
      </c>
    </row>
    <row r="34" spans="1:5">
      <c r="A34" s="1472">
        <v>17</v>
      </c>
      <c r="B34" s="1474" t="s">
        <v>379</v>
      </c>
      <c r="C34" s="1467"/>
      <c r="D34" s="1460"/>
      <c r="E34" s="1411">
        <v>42576</v>
      </c>
    </row>
    <row r="35" spans="1:5">
      <c r="A35" s="1472">
        <v>18</v>
      </c>
      <c r="B35" s="1474" t="s">
        <v>380</v>
      </c>
      <c r="C35" s="1467"/>
      <c r="D35" s="1460"/>
      <c r="E35" s="1411">
        <v>-45831229</v>
      </c>
    </row>
    <row r="36" spans="1:5">
      <c r="A36" s="1472">
        <v>19</v>
      </c>
      <c r="B36" s="3159" t="s">
        <v>5066</v>
      </c>
      <c r="C36" s="1467"/>
      <c r="D36" s="1460"/>
      <c r="E36" s="1411">
        <v>102153712</v>
      </c>
    </row>
    <row r="37" spans="1:5">
      <c r="A37" s="1472">
        <v>20</v>
      </c>
      <c r="B37" s="3159" t="s">
        <v>5067</v>
      </c>
      <c r="C37" s="1467"/>
      <c r="D37" s="1460"/>
      <c r="E37" s="1411">
        <v>696211</v>
      </c>
    </row>
    <row r="38" spans="1:5">
      <c r="A38" s="1472">
        <v>21</v>
      </c>
      <c r="B38" s="3159"/>
      <c r="C38" s="1467"/>
      <c r="D38" s="1460"/>
      <c r="E38" s="1411"/>
    </row>
    <row r="39" spans="1:5">
      <c r="A39" s="1472">
        <v>22</v>
      </c>
      <c r="B39" s="1512" t="s">
        <v>381</v>
      </c>
      <c r="C39" s="1513"/>
      <c r="D39" s="1514"/>
      <c r="E39" s="1411">
        <f>E19+SUM(E21:E32)-E33-E34+SUM(E35:E38)</f>
        <v>540790984</v>
      </c>
    </row>
    <row r="40" spans="1:5">
      <c r="A40" s="1472">
        <v>23</v>
      </c>
      <c r="B40" s="1474"/>
      <c r="C40" s="1467"/>
      <c r="D40" s="1460"/>
      <c r="E40" s="1411"/>
    </row>
    <row r="41" spans="1:5">
      <c r="A41" s="1472">
        <v>24</v>
      </c>
      <c r="B41" s="1474" t="s">
        <v>382</v>
      </c>
      <c r="C41" s="1467"/>
      <c r="D41" s="1460"/>
      <c r="E41" s="1411"/>
    </row>
    <row r="42" spans="1:5">
      <c r="A42" s="1472">
        <v>25</v>
      </c>
      <c r="B42" s="1474" t="s">
        <v>383</v>
      </c>
      <c r="C42" s="1467"/>
      <c r="D42" s="1460"/>
      <c r="E42" s="1411"/>
    </row>
    <row r="43" spans="1:5">
      <c r="A43" s="1472">
        <v>26</v>
      </c>
      <c r="B43" s="1474" t="s">
        <v>384</v>
      </c>
      <c r="C43" s="1467"/>
      <c r="D43" s="1460"/>
      <c r="E43" s="1411">
        <v>-1347246133</v>
      </c>
    </row>
    <row r="44" spans="1:5">
      <c r="A44" s="1472">
        <v>27</v>
      </c>
      <c r="B44" s="1474" t="s">
        <v>385</v>
      </c>
      <c r="C44" s="1467"/>
      <c r="D44" s="1460"/>
      <c r="E44" s="1411"/>
    </row>
    <row r="45" spans="1:5">
      <c r="A45" s="1472">
        <v>28</v>
      </c>
      <c r="B45" s="1474" t="s">
        <v>386</v>
      </c>
      <c r="C45" s="1467"/>
      <c r="D45" s="1460"/>
      <c r="E45" s="1411">
        <v>-14566432</v>
      </c>
    </row>
    <row r="46" spans="1:5">
      <c r="A46" s="1472">
        <v>29</v>
      </c>
      <c r="B46" s="1474" t="s">
        <v>387</v>
      </c>
      <c r="C46" s="1467"/>
      <c r="D46" s="1460"/>
      <c r="E46" s="1411">
        <v>18718</v>
      </c>
    </row>
    <row r="47" spans="1:5">
      <c r="A47" s="1472">
        <v>30</v>
      </c>
      <c r="B47" s="1474" t="s">
        <v>378</v>
      </c>
      <c r="C47" s="1467"/>
      <c r="D47" s="1460"/>
      <c r="E47" s="1411">
        <v>-19085067</v>
      </c>
    </row>
    <row r="48" spans="1:5">
      <c r="A48" s="1472">
        <v>31</v>
      </c>
      <c r="B48" s="1474" t="s">
        <v>380</v>
      </c>
      <c r="C48" s="1467"/>
      <c r="D48" s="1460"/>
      <c r="E48" s="1411">
        <v>4254895</v>
      </c>
    </row>
    <row r="49" spans="1:5">
      <c r="A49" s="1472">
        <v>32</v>
      </c>
      <c r="B49" s="1474" t="s">
        <v>4563</v>
      </c>
      <c r="C49" s="1467"/>
      <c r="D49" s="1460"/>
      <c r="E49" s="1411">
        <v>-81889027</v>
      </c>
    </row>
    <row r="50" spans="1:5">
      <c r="A50" s="1472">
        <v>33</v>
      </c>
      <c r="B50" s="1474"/>
      <c r="C50" s="1467"/>
      <c r="D50" s="1460"/>
      <c r="E50" s="1411"/>
    </row>
    <row r="51" spans="1:5">
      <c r="A51" s="1472">
        <v>34</v>
      </c>
      <c r="B51" s="1512" t="s">
        <v>1594</v>
      </c>
      <c r="C51" s="1513"/>
      <c r="D51" s="1514"/>
      <c r="E51" s="1411">
        <f>SUM(E42:E46)-E47+E48+E49</f>
        <v>-1420342912</v>
      </c>
    </row>
    <row r="52" spans="1:5">
      <c r="A52" s="1472">
        <v>35</v>
      </c>
      <c r="B52" s="1474"/>
      <c r="C52" s="1467"/>
      <c r="D52" s="1460"/>
      <c r="E52" s="1511"/>
    </row>
    <row r="53" spans="1:5">
      <c r="A53" s="1472">
        <v>36</v>
      </c>
      <c r="B53" s="1474" t="s">
        <v>1595</v>
      </c>
      <c r="C53" s="1467"/>
      <c r="D53" s="1460"/>
      <c r="E53" s="1413"/>
    </row>
    <row r="54" spans="1:5">
      <c r="A54" s="1472">
        <v>37</v>
      </c>
      <c r="B54" s="1474" t="s">
        <v>1461</v>
      </c>
      <c r="C54" s="1467"/>
      <c r="D54" s="1460"/>
      <c r="E54" s="1413">
        <v>15225370</v>
      </c>
    </row>
    <row r="55" spans="1:5">
      <c r="A55" s="1472">
        <v>38</v>
      </c>
      <c r="B55" s="1474"/>
      <c r="C55" s="1467"/>
      <c r="D55" s="1460"/>
      <c r="E55" s="1413"/>
    </row>
    <row r="56" spans="1:5">
      <c r="A56" s="1472">
        <v>39</v>
      </c>
      <c r="B56" s="1474" t="s">
        <v>1462</v>
      </c>
      <c r="C56" s="1467"/>
      <c r="D56" s="1460"/>
      <c r="E56" s="1413"/>
    </row>
    <row r="57" spans="1:5">
      <c r="A57" s="1472">
        <v>40</v>
      </c>
      <c r="B57" s="1474" t="s">
        <v>1463</v>
      </c>
      <c r="C57" s="1467"/>
      <c r="D57" s="1460"/>
      <c r="E57" s="1413"/>
    </row>
    <row r="58" spans="1:5">
      <c r="A58" s="1472">
        <v>41</v>
      </c>
      <c r="B58" s="1474" t="s">
        <v>1464</v>
      </c>
      <c r="C58" s="1467"/>
      <c r="D58" s="1460"/>
      <c r="E58" s="1511"/>
    </row>
    <row r="59" spans="1:5">
      <c r="A59" s="1472">
        <v>42</v>
      </c>
      <c r="B59" s="1474" t="s">
        <v>1465</v>
      </c>
      <c r="C59" s="1467"/>
      <c r="D59" s="1460"/>
      <c r="E59" s="1413"/>
    </row>
    <row r="60" spans="1:5">
      <c r="A60" s="1472">
        <v>43</v>
      </c>
      <c r="B60" s="1474"/>
      <c r="C60" s="1467"/>
      <c r="D60" s="1460"/>
      <c r="E60" s="1413"/>
    </row>
    <row r="61" spans="1:5">
      <c r="A61" s="1472">
        <v>44</v>
      </c>
      <c r="B61" s="1474" t="s">
        <v>1466</v>
      </c>
      <c r="C61" s="1467"/>
      <c r="D61" s="1460"/>
      <c r="E61" s="1413"/>
    </row>
    <row r="62" spans="1:5" ht="16" thickBot="1">
      <c r="A62" s="1515">
        <v>45</v>
      </c>
      <c r="B62" s="1516" t="s">
        <v>1467</v>
      </c>
      <c r="C62" s="1503"/>
      <c r="D62" s="1502"/>
      <c r="E62" s="1441"/>
    </row>
    <row r="63" spans="1:5">
      <c r="A63" s="2051" t="s">
        <v>4490</v>
      </c>
      <c r="B63" s="2071"/>
      <c r="C63" s="1469"/>
      <c r="D63" s="1455"/>
      <c r="E63" s="1424"/>
    </row>
    <row r="64" spans="1:5">
      <c r="A64" s="1469" t="s">
        <v>1468</v>
      </c>
      <c r="B64" s="1383"/>
      <c r="C64" s="1469"/>
      <c r="D64" s="1469"/>
      <c r="E64" s="1422"/>
    </row>
    <row r="65" spans="1:5" ht="16" thickBot="1">
      <c r="A65" s="1469"/>
      <c r="B65" s="1383"/>
      <c r="C65" s="1469"/>
      <c r="D65" s="1469"/>
      <c r="E65" s="1422"/>
    </row>
    <row r="66" spans="1:5">
      <c r="A66" s="3218"/>
      <c r="B66" s="3219" t="s">
        <v>1757</v>
      </c>
      <c r="C66" s="3220" t="s">
        <v>1307</v>
      </c>
      <c r="D66" s="3403" t="s">
        <v>1759</v>
      </c>
      <c r="E66" s="3404" t="s">
        <v>1760</v>
      </c>
    </row>
    <row r="67" spans="1:5">
      <c r="A67" s="4220"/>
      <c r="B67" s="2309" t="str">
        <f>'Data Sheet'!$C$25</f>
        <v xml:space="preserve">Niagara Mohawk Power Corporation </v>
      </c>
      <c r="C67" s="1458" t="s">
        <v>5956</v>
      </c>
      <c r="D67" s="2309" t="s">
        <v>1761</v>
      </c>
      <c r="E67" s="4324"/>
    </row>
    <row r="68" spans="1:5">
      <c r="A68" s="4795"/>
      <c r="B68" s="1460"/>
      <c r="C68" s="1464" t="s">
        <v>1683</v>
      </c>
      <c r="D68" s="5061" t="str">
        <f>'Data Sheet'!$C$40</f>
        <v>April 30, 2024</v>
      </c>
      <c r="E68" s="3503" t="str">
        <f>'Data Sheet'!$C$38</f>
        <v>December 31, 2023</v>
      </c>
    </row>
    <row r="69" spans="1:5">
      <c r="A69" s="5065"/>
      <c r="B69" s="1467" t="s">
        <v>1469</v>
      </c>
      <c r="C69" s="1467"/>
      <c r="D69" s="1467"/>
      <c r="E69" s="3505"/>
    </row>
    <row r="70" spans="1:5">
      <c r="A70" s="5066" t="s">
        <v>3359</v>
      </c>
      <c r="B70" s="1002" t="s">
        <v>3360</v>
      </c>
      <c r="C70" s="5058" t="s">
        <v>1470</v>
      </c>
      <c r="D70" s="1533"/>
      <c r="E70" s="4229"/>
    </row>
    <row r="71" spans="1:5">
      <c r="A71" s="5067"/>
      <c r="B71" s="5223" t="s">
        <v>3361</v>
      </c>
      <c r="C71" s="5058" t="s">
        <v>1471</v>
      </c>
      <c r="D71" s="1533"/>
      <c r="E71" s="4229"/>
    </row>
    <row r="72" spans="1:5">
      <c r="A72" s="4220"/>
      <c r="B72" s="5220"/>
      <c r="C72" s="5058" t="s">
        <v>1472</v>
      </c>
      <c r="D72" s="1533"/>
      <c r="E72" s="4229"/>
    </row>
    <row r="73" spans="1:5">
      <c r="A73" s="4220"/>
      <c r="B73" s="5220"/>
      <c r="C73" s="5058" t="s">
        <v>1473</v>
      </c>
      <c r="D73" s="1533"/>
      <c r="E73" s="5068"/>
    </row>
    <row r="74" spans="1:5">
      <c r="A74" s="4220"/>
      <c r="B74" s="5223" t="s">
        <v>3362</v>
      </c>
      <c r="C74" s="5058" t="s">
        <v>1474</v>
      </c>
      <c r="D74" s="1533"/>
      <c r="E74" s="4229"/>
    </row>
    <row r="75" spans="1:5">
      <c r="A75" s="4220"/>
      <c r="B75" s="5223"/>
      <c r="C75" s="5058" t="s">
        <v>342</v>
      </c>
      <c r="D75" s="1533"/>
      <c r="E75" s="4229"/>
    </row>
    <row r="76" spans="1:5" ht="15" customHeight="1">
      <c r="A76" s="4220"/>
      <c r="B76" s="5223"/>
      <c r="C76" s="5059" t="s">
        <v>343</v>
      </c>
      <c r="D76" s="5059"/>
      <c r="E76" s="5060"/>
    </row>
    <row r="77" spans="1:5">
      <c r="A77" s="4220"/>
      <c r="B77" s="5223"/>
      <c r="C77" s="5059"/>
      <c r="D77" s="5059"/>
      <c r="E77" s="5060"/>
    </row>
    <row r="78" spans="1:5">
      <c r="A78" s="4795"/>
      <c r="B78" s="1467"/>
      <c r="C78" s="1467"/>
      <c r="D78" s="1463"/>
      <c r="E78" s="3907"/>
    </row>
    <row r="79" spans="1:5">
      <c r="A79" s="3527" t="s">
        <v>1686</v>
      </c>
      <c r="B79" s="683" t="s">
        <v>344</v>
      </c>
      <c r="C79" s="683"/>
      <c r="D79" s="1620"/>
      <c r="E79" s="5069" t="s">
        <v>282</v>
      </c>
    </row>
    <row r="80" spans="1:5">
      <c r="A80" s="5070" t="s">
        <v>1689</v>
      </c>
      <c r="B80" s="1467" t="s">
        <v>2935</v>
      </c>
      <c r="C80" s="1467"/>
      <c r="D80" s="1467"/>
      <c r="E80" s="3510" t="s">
        <v>2936</v>
      </c>
    </row>
    <row r="81" spans="1:5">
      <c r="A81" s="5071">
        <v>46</v>
      </c>
      <c r="B81" s="1474" t="s">
        <v>345</v>
      </c>
      <c r="C81" s="1467"/>
      <c r="D81" s="1510"/>
      <c r="E81" s="3895"/>
    </row>
    <row r="82" spans="1:5">
      <c r="A82" s="5071">
        <v>47</v>
      </c>
      <c r="B82" s="1474" t="s">
        <v>346</v>
      </c>
      <c r="C82" s="1467"/>
      <c r="D82" s="1510"/>
      <c r="E82" s="3515"/>
    </row>
    <row r="83" spans="1:5">
      <c r="A83" s="5071">
        <v>48</v>
      </c>
      <c r="B83" s="1474"/>
      <c r="C83" s="1467"/>
      <c r="D83" s="1510"/>
      <c r="E83" s="3515"/>
    </row>
    <row r="84" spans="1:5">
      <c r="A84" s="5071">
        <v>49</v>
      </c>
      <c r="B84" s="1474" t="s">
        <v>347</v>
      </c>
      <c r="C84" s="1467"/>
      <c r="D84" s="1510"/>
      <c r="E84" s="3515"/>
    </row>
    <row r="85" spans="1:5">
      <c r="A85" s="5071">
        <v>50</v>
      </c>
      <c r="B85" s="1474" t="s">
        <v>348</v>
      </c>
      <c r="C85" s="1467"/>
      <c r="D85" s="1460"/>
      <c r="E85" s="3515"/>
    </row>
    <row r="86" spans="1:5">
      <c r="A86" s="5071">
        <v>51</v>
      </c>
      <c r="B86" s="1474" t="s">
        <v>349</v>
      </c>
      <c r="C86" s="1467"/>
      <c r="D86" s="1460"/>
      <c r="E86" s="3515"/>
    </row>
    <row r="87" spans="1:5">
      <c r="A87" s="5071">
        <v>52</v>
      </c>
      <c r="B87" s="1474" t="s">
        <v>350</v>
      </c>
      <c r="C87" s="1467"/>
      <c r="D87" s="1460"/>
      <c r="E87" s="3515"/>
    </row>
    <row r="88" spans="1:5">
      <c r="A88" s="5071">
        <v>53</v>
      </c>
      <c r="B88" s="1512" t="s">
        <v>4423</v>
      </c>
      <c r="C88" s="1513"/>
      <c r="D88" s="1514"/>
      <c r="E88" s="3517">
        <v>-3787411</v>
      </c>
    </row>
    <row r="89" spans="1:5">
      <c r="A89" s="5071">
        <v>54</v>
      </c>
      <c r="B89" s="1474" t="s">
        <v>4564</v>
      </c>
      <c r="C89" s="1467"/>
      <c r="D89" s="1460"/>
      <c r="E89" s="3517">
        <v>180488809</v>
      </c>
    </row>
    <row r="90" spans="1:5">
      <c r="A90" s="5071">
        <v>55</v>
      </c>
      <c r="B90" s="1474" t="s">
        <v>4565</v>
      </c>
      <c r="C90" s="1467"/>
      <c r="D90" s="1460"/>
      <c r="E90" s="3515"/>
    </row>
    <row r="91" spans="1:5">
      <c r="A91" s="5071">
        <v>56</v>
      </c>
      <c r="B91" s="1474" t="s">
        <v>351</v>
      </c>
      <c r="C91" s="1467"/>
      <c r="D91" s="1460"/>
      <c r="E91" s="5072"/>
    </row>
    <row r="92" spans="1:5">
      <c r="A92" s="5071">
        <v>57</v>
      </c>
      <c r="B92" s="1512" t="s">
        <v>4424</v>
      </c>
      <c r="C92" s="1513"/>
      <c r="D92" s="1514"/>
      <c r="E92" s="3515">
        <f>E51+SUM(E53:E62)+SUM(E81:E90)</f>
        <v>-1228416144</v>
      </c>
    </row>
    <row r="93" spans="1:5">
      <c r="A93" s="5071">
        <v>58</v>
      </c>
      <c r="B93" s="1474"/>
      <c r="C93" s="1467"/>
      <c r="D93" s="1460"/>
      <c r="E93" s="5072"/>
    </row>
    <row r="94" spans="1:5">
      <c r="A94" s="5071">
        <v>59</v>
      </c>
      <c r="B94" s="1474" t="s">
        <v>352</v>
      </c>
      <c r="C94" s="1467"/>
      <c r="D94" s="1460"/>
      <c r="E94" s="5072"/>
    </row>
    <row r="95" spans="1:5">
      <c r="A95" s="5071">
        <v>60</v>
      </c>
      <c r="B95" s="1474" t="s">
        <v>353</v>
      </c>
      <c r="C95" s="1467"/>
      <c r="D95" s="1460"/>
      <c r="E95" s="5072"/>
    </row>
    <row r="96" spans="1:5">
      <c r="A96" s="5071">
        <v>61</v>
      </c>
      <c r="B96" s="1474" t="s">
        <v>4622</v>
      </c>
      <c r="C96" s="1467"/>
      <c r="D96" s="1460"/>
      <c r="E96" s="3515">
        <v>0</v>
      </c>
    </row>
    <row r="97" spans="1:5">
      <c r="A97" s="5071">
        <v>62</v>
      </c>
      <c r="B97" s="1474" t="s">
        <v>354</v>
      </c>
      <c r="C97" s="1467"/>
      <c r="D97" s="1460"/>
      <c r="E97" s="3515"/>
    </row>
    <row r="98" spans="1:5">
      <c r="A98" s="5071">
        <v>63</v>
      </c>
      <c r="B98" s="1474" t="s">
        <v>355</v>
      </c>
      <c r="C98" s="1467"/>
      <c r="D98" s="1460"/>
      <c r="E98" s="3515"/>
    </row>
    <row r="99" spans="1:5">
      <c r="A99" s="5073">
        <v>64</v>
      </c>
      <c r="B99" s="1512" t="s">
        <v>4425</v>
      </c>
      <c r="C99" s="1513"/>
      <c r="D99" s="1514"/>
      <c r="E99" s="3517"/>
    </row>
    <row r="100" spans="1:5">
      <c r="A100" s="5071">
        <v>65</v>
      </c>
      <c r="B100" s="1474"/>
      <c r="C100" s="1467"/>
      <c r="D100" s="1460"/>
      <c r="E100" s="3515"/>
    </row>
    <row r="101" spans="1:5">
      <c r="A101" s="5071">
        <v>66</v>
      </c>
      <c r="B101" s="1474" t="s">
        <v>356</v>
      </c>
      <c r="C101" s="1467"/>
      <c r="D101" s="1460"/>
      <c r="E101" s="3515"/>
    </row>
    <row r="102" spans="1:5">
      <c r="A102" s="5071">
        <v>67</v>
      </c>
      <c r="B102" s="1512" t="s">
        <v>4425</v>
      </c>
      <c r="C102" s="1513"/>
      <c r="D102" s="1514"/>
      <c r="E102" s="3517">
        <v>-180527</v>
      </c>
    </row>
    <row r="103" spans="1:5">
      <c r="A103" s="5071">
        <v>68</v>
      </c>
      <c r="B103" s="1474"/>
      <c r="C103" s="1467"/>
      <c r="D103" s="1460"/>
      <c r="E103" s="3515"/>
    </row>
    <row r="104" spans="1:5">
      <c r="A104" s="5071">
        <v>69</v>
      </c>
      <c r="B104" s="1474"/>
      <c r="C104" s="1467"/>
      <c r="D104" s="1460"/>
      <c r="E104" s="3515"/>
    </row>
    <row r="105" spans="1:5">
      <c r="A105" s="5071">
        <v>70</v>
      </c>
      <c r="B105" s="1512" t="s">
        <v>4426</v>
      </c>
      <c r="C105" s="1513"/>
      <c r="D105" s="1514"/>
      <c r="E105" s="3515">
        <f>SUM(E96:E104)</f>
        <v>-180527</v>
      </c>
    </row>
    <row r="106" spans="1:5">
      <c r="A106" s="5071">
        <v>71</v>
      </c>
      <c r="B106" s="1474"/>
      <c r="C106" s="1467"/>
      <c r="D106" s="1460"/>
      <c r="E106" s="3515"/>
    </row>
    <row r="107" spans="1:5">
      <c r="A107" s="5071">
        <v>72</v>
      </c>
      <c r="B107" s="1474" t="s">
        <v>357</v>
      </c>
      <c r="C107" s="1467"/>
      <c r="D107" s="1460"/>
      <c r="E107" s="5072"/>
    </row>
    <row r="108" spans="1:5">
      <c r="A108" s="5071">
        <v>73</v>
      </c>
      <c r="B108" s="1474" t="s">
        <v>358</v>
      </c>
      <c r="C108" s="1467"/>
      <c r="D108" s="1460"/>
      <c r="E108" s="3515">
        <v>-69800000</v>
      </c>
    </row>
    <row r="109" spans="1:5">
      <c r="A109" s="5071">
        <v>74</v>
      </c>
      <c r="B109" s="1474" t="s">
        <v>354</v>
      </c>
      <c r="C109" s="1467"/>
      <c r="D109" s="1460"/>
      <c r="E109" s="3515"/>
    </row>
    <row r="110" spans="1:5">
      <c r="A110" s="5071">
        <v>75</v>
      </c>
      <c r="B110" s="1474" t="s">
        <v>355</v>
      </c>
      <c r="C110" s="1467"/>
      <c r="D110" s="1460"/>
      <c r="E110" s="3515"/>
    </row>
    <row r="111" spans="1:5">
      <c r="A111" s="5071">
        <v>76</v>
      </c>
      <c r="B111" s="1512" t="s">
        <v>4425</v>
      </c>
      <c r="C111" s="1513"/>
      <c r="D111" s="1514"/>
      <c r="E111" s="3517"/>
    </row>
    <row r="112" spans="1:5">
      <c r="A112" s="5071">
        <v>77</v>
      </c>
      <c r="B112" s="1474"/>
      <c r="C112" s="1467"/>
      <c r="D112" s="1460"/>
      <c r="E112" s="3515"/>
    </row>
    <row r="113" spans="1:5">
      <c r="A113" s="5071">
        <v>78</v>
      </c>
      <c r="B113" s="1474" t="s">
        <v>359</v>
      </c>
      <c r="C113" s="1467"/>
      <c r="D113" s="1460"/>
      <c r="E113" s="3515"/>
    </row>
    <row r="114" spans="1:5">
      <c r="A114" s="5071">
        <v>79</v>
      </c>
      <c r="B114" s="3158" t="s">
        <v>5068</v>
      </c>
      <c r="C114" s="1467"/>
      <c r="D114" s="1460"/>
      <c r="E114" s="3515">
        <v>780497945</v>
      </c>
    </row>
    <row r="115" spans="1:5">
      <c r="A115" s="5071">
        <v>80</v>
      </c>
      <c r="B115" s="1474" t="s">
        <v>360</v>
      </c>
      <c r="C115" s="1467"/>
      <c r="D115" s="1460"/>
      <c r="E115" s="3515">
        <v>-1060498</v>
      </c>
    </row>
    <row r="116" spans="1:5">
      <c r="A116" s="5071">
        <v>81</v>
      </c>
      <c r="B116" s="1474" t="s">
        <v>361</v>
      </c>
      <c r="C116" s="1467"/>
      <c r="D116" s="1460"/>
      <c r="E116" s="3515">
        <v>0</v>
      </c>
    </row>
    <row r="117" spans="1:5">
      <c r="A117" s="5071">
        <v>82</v>
      </c>
      <c r="B117" s="1474" t="s">
        <v>362</v>
      </c>
      <c r="C117" s="1467"/>
      <c r="D117" s="1460"/>
      <c r="E117" s="5072"/>
    </row>
    <row r="118" spans="1:5">
      <c r="A118" s="5071">
        <v>83</v>
      </c>
      <c r="B118" s="1512" t="s">
        <v>4427</v>
      </c>
      <c r="C118" s="1513"/>
      <c r="D118" s="1514"/>
      <c r="E118" s="3515">
        <f>SUM(E105:E116)</f>
        <v>709456920</v>
      </c>
    </row>
    <row r="119" spans="1:5">
      <c r="A119" s="5071">
        <v>84</v>
      </c>
      <c r="B119" s="1474"/>
      <c r="C119" s="1467"/>
      <c r="D119" s="1460"/>
      <c r="E119" s="3515"/>
    </row>
    <row r="120" spans="1:5">
      <c r="A120" s="5071">
        <v>85</v>
      </c>
      <c r="B120" s="1474" t="s">
        <v>363</v>
      </c>
      <c r="C120" s="1467"/>
      <c r="D120" s="1460"/>
      <c r="E120" s="5072"/>
    </row>
    <row r="121" spans="1:5">
      <c r="A121" s="5071">
        <v>86</v>
      </c>
      <c r="B121" s="1512" t="s">
        <v>4428</v>
      </c>
      <c r="C121" s="1513"/>
      <c r="D121" s="1514"/>
      <c r="E121" s="3515">
        <f>E39+E92+E118</f>
        <v>21831760</v>
      </c>
    </row>
    <row r="122" spans="1:5">
      <c r="A122" s="5071">
        <v>87</v>
      </c>
      <c r="B122" s="1474"/>
      <c r="C122" s="1467"/>
      <c r="D122" s="1460"/>
      <c r="E122" s="5072"/>
    </row>
    <row r="123" spans="1:5">
      <c r="A123" s="5071">
        <v>88</v>
      </c>
      <c r="B123" s="1474" t="s">
        <v>364</v>
      </c>
      <c r="C123" s="1467"/>
      <c r="D123" s="1460"/>
      <c r="E123" s="3515">
        <f>'110113'!G33+'110113'!G34</f>
        <v>11609305</v>
      </c>
    </row>
    <row r="124" spans="1:5">
      <c r="A124" s="5071">
        <v>89</v>
      </c>
      <c r="B124" s="1474"/>
      <c r="C124" s="1467"/>
      <c r="D124" s="1460"/>
      <c r="E124" s="5072"/>
    </row>
    <row r="125" spans="1:5" ht="16" thickBot="1">
      <c r="A125" s="3533">
        <v>90</v>
      </c>
      <c r="B125" s="5074" t="s">
        <v>365</v>
      </c>
      <c r="C125" s="5075"/>
      <c r="D125" s="4325"/>
      <c r="E125" s="5076">
        <f>E121+E123</f>
        <v>33441065</v>
      </c>
    </row>
    <row r="126" spans="1:5">
      <c r="A126" s="2146" t="s">
        <v>4490</v>
      </c>
      <c r="B126" s="3033"/>
      <c r="C126" s="1001"/>
      <c r="D126" s="1001"/>
      <c r="E126" s="1003"/>
    </row>
    <row r="127" spans="1:5">
      <c r="A127" s="683" t="s">
        <v>366</v>
      </c>
      <c r="B127" s="683"/>
      <c r="C127" s="683"/>
      <c r="D127" s="683"/>
      <c r="E127" s="3496"/>
    </row>
    <row r="128" spans="1:5">
      <c r="A128" s="1533"/>
      <c r="B128" s="1533"/>
      <c r="C128" s="1533"/>
      <c r="D128" s="1533"/>
      <c r="E128" s="1533"/>
    </row>
    <row r="129" spans="1:6">
      <c r="A129" s="1618"/>
      <c r="B129" s="1618"/>
      <c r="C129" s="1618"/>
      <c r="D129" s="1618"/>
      <c r="E129" s="1618"/>
    </row>
    <row r="130" spans="1:6">
      <c r="A130" s="4585"/>
      <c r="B130" s="683"/>
      <c r="C130" s="1001"/>
      <c r="D130" s="1001"/>
      <c r="E130" s="4221"/>
    </row>
    <row r="131" spans="1:6">
      <c r="A131" s="4585"/>
      <c r="B131" s="683"/>
      <c r="C131" s="1001"/>
      <c r="D131" s="1001"/>
      <c r="E131" s="4221"/>
    </row>
    <row r="132" spans="1:6">
      <c r="A132" s="4585"/>
      <c r="B132" s="683"/>
      <c r="C132" s="4537"/>
      <c r="D132" s="4537"/>
      <c r="E132" s="4221"/>
    </row>
    <row r="133" spans="1:6">
      <c r="A133" s="4585"/>
      <c r="B133" s="683"/>
      <c r="C133" s="4514"/>
      <c r="D133" s="4514"/>
      <c r="E133" s="4221"/>
    </row>
    <row r="134" spans="1:6">
      <c r="A134" s="4585"/>
      <c r="B134" s="683"/>
      <c r="C134" s="4514"/>
      <c r="D134" s="4514"/>
      <c r="E134" s="4221"/>
    </row>
    <row r="135" spans="1:6">
      <c r="A135" s="3918"/>
      <c r="B135" s="1001"/>
      <c r="C135" s="4514"/>
      <c r="D135" s="4514"/>
      <c r="E135" s="4221"/>
      <c r="F135" s="1621"/>
    </row>
    <row r="136" spans="1:6">
      <c r="A136" s="3918"/>
      <c r="B136" s="1001"/>
      <c r="C136" s="4514"/>
      <c r="D136" s="4514"/>
      <c r="E136" s="4221"/>
      <c r="F136" s="4270"/>
    </row>
    <row r="137" spans="1:6">
      <c r="A137" s="3918"/>
      <c r="B137" s="1001"/>
      <c r="C137" s="4514"/>
      <c r="D137" s="4514"/>
      <c r="E137" s="4221"/>
      <c r="F137" s="4270"/>
    </row>
    <row r="138" spans="1:6">
      <c r="A138" s="3918"/>
      <c r="B138" s="1001"/>
      <c r="C138" s="4514"/>
      <c r="D138" s="4514"/>
      <c r="E138" s="4221"/>
      <c r="F138" s="4270"/>
    </row>
    <row r="139" spans="1:6">
      <c r="A139" s="3918"/>
      <c r="B139" s="1001"/>
      <c r="C139" s="4514"/>
      <c r="D139" s="4514"/>
      <c r="E139" s="4221"/>
      <c r="F139" s="4270"/>
    </row>
    <row r="140" spans="1:6">
      <c r="A140" s="3918"/>
      <c r="B140" s="1001"/>
      <c r="C140" s="4514"/>
      <c r="D140" s="4514"/>
      <c r="E140" s="4221"/>
      <c r="F140" s="4270"/>
    </row>
    <row r="141" spans="1:6">
      <c r="A141" s="3918"/>
      <c r="B141" s="1001"/>
      <c r="C141" s="4514"/>
      <c r="D141" s="4514"/>
      <c r="E141" s="4221"/>
      <c r="F141" s="4270"/>
    </row>
    <row r="142" spans="1:6">
      <c r="A142" s="3918"/>
      <c r="B142" s="1001"/>
      <c r="C142" s="4514"/>
      <c r="D142" s="4514"/>
      <c r="E142" s="4221"/>
      <c r="F142" s="4270"/>
    </row>
    <row r="143" spans="1:6">
      <c r="A143" s="4597"/>
      <c r="B143" s="1621"/>
      <c r="C143" s="4499"/>
      <c r="D143" s="4499"/>
      <c r="E143" s="4270"/>
      <c r="F143" s="4270"/>
    </row>
    <row r="144" spans="1:6">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5">
    <mergeCell ref="B74:B77"/>
    <mergeCell ref="B5:B12"/>
    <mergeCell ref="B13:B14"/>
    <mergeCell ref="B71:B73"/>
    <mergeCell ref="C5:E8"/>
  </mergeCells>
  <printOptions horizontalCentered="1" verticalCentered="1"/>
  <pageMargins left="0.5" right="0.5" top="0.5" bottom="0.5" header="0.5" footer="0.5"/>
  <pageSetup scale="67" fitToHeight="2" orientation="portrait" r:id="rId1"/>
  <headerFooter alignWithMargins="0"/>
  <rowBreaks count="1" manualBreakCount="1">
    <brk id="6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ransitionEvaluation="1">
    <tabColor rgb="FF92D050"/>
  </sheetPr>
  <dimension ref="A1:L234"/>
  <sheetViews>
    <sheetView view="pageBreakPreview" zoomScale="60" zoomScaleNormal="50" workbookViewId="0">
      <selection activeCell="J1" sqref="J1:L1048576"/>
    </sheetView>
  </sheetViews>
  <sheetFormatPr defaultColWidth="9.84375" defaultRowHeight="15.5"/>
  <cols>
    <col min="1" max="1" width="4.84375" style="1345" customWidth="1"/>
    <col min="2" max="2" width="43.84375" style="1345" customWidth="1"/>
    <col min="3" max="3" width="4.84375" style="1345" customWidth="1"/>
    <col min="4" max="4" width="3.84375" style="1345" customWidth="1"/>
    <col min="5" max="5" width="1.84375" style="1345" customWidth="1"/>
    <col min="6" max="6" width="18.84375" style="1345" bestFit="1" customWidth="1"/>
    <col min="7" max="7" width="15.84375" style="1345" customWidth="1"/>
    <col min="8" max="8" width="18.53515625" style="1345" bestFit="1" customWidth="1"/>
    <col min="9" max="9" width="9.84375" style="1345"/>
    <col min="10" max="10" width="18.07421875" customWidth="1"/>
    <col min="11" max="12" width="12.53515625" bestFit="1" customWidth="1"/>
    <col min="13" max="16384" width="9.84375" style="1345"/>
  </cols>
  <sheetData>
    <row r="1" spans="1:8">
      <c r="A1" s="1447"/>
      <c r="B1" s="1448" t="s">
        <v>1757</v>
      </c>
      <c r="C1" s="1449" t="s">
        <v>1307</v>
      </c>
      <c r="D1" s="1450"/>
      <c r="E1" s="1450"/>
      <c r="F1" s="1448"/>
      <c r="G1" s="1448" t="s">
        <v>1759</v>
      </c>
      <c r="H1" s="2481" t="s">
        <v>1681</v>
      </c>
    </row>
    <row r="2" spans="1:8">
      <c r="A2" s="1453"/>
      <c r="B2" s="1347" t="str">
        <f>'Data Sheet'!$C$25</f>
        <v xml:space="preserve">Niagara Mohawk Power Corporation </v>
      </c>
      <c r="C2" s="1454" t="s">
        <v>1308</v>
      </c>
      <c r="D2" s="1455" t="s">
        <v>5953</v>
      </c>
      <c r="E2" s="1455" t="s">
        <v>1310</v>
      </c>
      <c r="F2" s="1347"/>
      <c r="G2" s="1456" t="s">
        <v>1761</v>
      </c>
      <c r="H2" s="1457"/>
    </row>
    <row r="3" spans="1:8" ht="15" customHeight="1">
      <c r="A3" s="1459"/>
      <c r="B3" s="1460"/>
      <c r="C3" s="1461" t="s">
        <v>1311</v>
      </c>
      <c r="D3" s="1460" t="s">
        <v>1309</v>
      </c>
      <c r="E3" s="1460" t="s">
        <v>1312</v>
      </c>
      <c r="F3" s="1462"/>
      <c r="G3" s="1427" t="str">
        <f>'Data Sheet'!$C$40</f>
        <v>April 30, 2024</v>
      </c>
      <c r="H3" s="2480" t="str">
        <f>'Data Sheet'!$C$38</f>
        <v>December 31, 2023</v>
      </c>
    </row>
    <row r="4" spans="1:8" ht="15" customHeight="1">
      <c r="A4" s="1466" t="s">
        <v>367</v>
      </c>
      <c r="B4" s="1467"/>
      <c r="C4" s="1467"/>
      <c r="D4" s="1467"/>
      <c r="E4" s="1467"/>
      <c r="F4" s="1467"/>
      <c r="G4" s="1467"/>
      <c r="H4" s="1468"/>
    </row>
    <row r="5" spans="1:8" ht="15" customHeight="1">
      <c r="A5" s="1453"/>
      <c r="B5" s="5168" t="s">
        <v>3363</v>
      </c>
      <c r="C5" s="5149"/>
      <c r="D5" s="1469"/>
      <c r="E5" s="5168" t="s">
        <v>3429</v>
      </c>
      <c r="F5" s="5168"/>
      <c r="G5" s="5168"/>
      <c r="H5" s="5228"/>
    </row>
    <row r="6" spans="1:8">
      <c r="A6" s="1453"/>
      <c r="B6" s="5151"/>
      <c r="C6" s="5151"/>
      <c r="D6" s="1469"/>
      <c r="E6" s="5223"/>
      <c r="F6" s="5223"/>
      <c r="G6" s="5223"/>
      <c r="H6" s="5229"/>
    </row>
    <row r="7" spans="1:8">
      <c r="A7" s="1453"/>
      <c r="B7" s="5151"/>
      <c r="C7" s="5151"/>
      <c r="D7" s="1469"/>
      <c r="E7" s="5223"/>
      <c r="F7" s="5223"/>
      <c r="G7" s="5223"/>
      <c r="H7" s="5229"/>
    </row>
    <row r="8" spans="1:8">
      <c r="A8" s="1453"/>
      <c r="B8" s="5151"/>
      <c r="C8" s="5151"/>
      <c r="D8" s="1469"/>
      <c r="E8" s="5223"/>
      <c r="F8" s="5223"/>
      <c r="G8" s="5223"/>
      <c r="H8" s="5229"/>
    </row>
    <row r="9" spans="1:8">
      <c r="A9" s="1453"/>
      <c r="B9" s="5151"/>
      <c r="C9" s="5151"/>
      <c r="D9" s="1469"/>
      <c r="E9" s="5172" t="s">
        <v>3431</v>
      </c>
      <c r="F9" s="5172"/>
      <c r="G9" s="5172"/>
      <c r="H9" s="5229"/>
    </row>
    <row r="10" spans="1:8" ht="15" customHeight="1">
      <c r="A10" s="1453"/>
      <c r="B10" s="5151"/>
      <c r="C10" s="5151"/>
      <c r="D10" s="1469"/>
      <c r="E10" s="5172"/>
      <c r="F10" s="5172"/>
      <c r="G10" s="5172"/>
      <c r="H10" s="5229"/>
    </row>
    <row r="11" spans="1:8">
      <c r="A11" s="1453"/>
      <c r="B11" s="5151"/>
      <c r="C11" s="5151"/>
      <c r="D11" s="1469"/>
      <c r="E11" s="5173" t="s">
        <v>3432</v>
      </c>
      <c r="F11" s="5173"/>
      <c r="G11" s="5173"/>
      <c r="H11" s="5255"/>
    </row>
    <row r="12" spans="1:8" ht="15" customHeight="1">
      <c r="A12" s="1453"/>
      <c r="B12" s="5172" t="s">
        <v>3430</v>
      </c>
      <c r="C12" s="5151"/>
      <c r="D12" s="1469"/>
      <c r="E12" s="5173"/>
      <c r="F12" s="5173"/>
      <c r="G12" s="5173"/>
      <c r="H12" s="5255"/>
    </row>
    <row r="13" spans="1:8" ht="15" customHeight="1">
      <c r="A13" s="1453"/>
      <c r="B13" s="5151"/>
      <c r="C13" s="5151"/>
      <c r="D13" s="1469"/>
      <c r="E13" s="5173"/>
      <c r="F13" s="5173"/>
      <c r="G13" s="5173"/>
      <c r="H13" s="5255"/>
    </row>
    <row r="14" spans="1:8">
      <c r="A14" s="1453"/>
      <c r="B14" s="5151"/>
      <c r="C14" s="5151"/>
      <c r="D14" s="1469"/>
      <c r="E14" s="5173"/>
      <c r="F14" s="5173"/>
      <c r="G14" s="5173"/>
      <c r="H14" s="5255"/>
    </row>
    <row r="15" spans="1:8">
      <c r="A15" s="1453"/>
      <c r="B15" s="5151"/>
      <c r="C15" s="5151"/>
      <c r="D15" s="1469"/>
      <c r="E15" s="2037"/>
      <c r="F15" s="2037"/>
      <c r="G15" s="2037"/>
      <c r="H15" s="2036"/>
    </row>
    <row r="16" spans="1:8">
      <c r="A16" s="1453"/>
      <c r="B16" s="5151"/>
      <c r="C16" s="5151"/>
      <c r="D16" s="1469"/>
      <c r="E16" s="5253"/>
      <c r="F16" s="5253"/>
      <c r="G16" s="5253"/>
      <c r="H16" s="5254"/>
    </row>
    <row r="17" spans="1:9">
      <c r="A17" s="1453"/>
      <c r="B17" s="5151"/>
      <c r="C17" s="5151"/>
      <c r="D17" s="1469"/>
      <c r="E17" s="5253"/>
      <c r="F17" s="5253"/>
      <c r="G17" s="5253"/>
      <c r="H17" s="5254"/>
    </row>
    <row r="18" spans="1:9">
      <c r="A18" s="1453"/>
      <c r="B18" s="5151"/>
      <c r="C18" s="5151"/>
      <c r="D18" s="1469"/>
      <c r="E18" s="5253"/>
      <c r="F18" s="5253"/>
      <c r="G18" s="5253"/>
      <c r="H18" s="5254"/>
    </row>
    <row r="19" spans="1:9">
      <c r="A19" s="1453"/>
      <c r="B19" s="5151"/>
      <c r="C19" s="5151"/>
      <c r="D19" s="1469"/>
      <c r="E19" s="5253"/>
      <c r="F19" s="5253"/>
      <c r="G19" s="5253"/>
      <c r="H19" s="5254"/>
    </row>
    <row r="20" spans="1:9">
      <c r="A20" s="1453"/>
      <c r="B20" s="5172" t="s">
        <v>3755</v>
      </c>
      <c r="C20" s="5172"/>
      <c r="D20" s="1469"/>
      <c r="E20" s="2069"/>
      <c r="F20" s="2069"/>
      <c r="G20" s="2069"/>
      <c r="H20" s="2070"/>
    </row>
    <row r="21" spans="1:9">
      <c r="A21" s="1453"/>
      <c r="B21" s="5172"/>
      <c r="C21" s="5172"/>
      <c r="D21" s="1469"/>
      <c r="E21" s="1517"/>
      <c r="F21" s="1517"/>
      <c r="G21" s="1517"/>
      <c r="H21" s="1518"/>
    </row>
    <row r="22" spans="1:9">
      <c r="A22" s="1453"/>
      <c r="B22" s="5172"/>
      <c r="C22" s="5172"/>
      <c r="D22" s="1469"/>
      <c r="E22" s="1507"/>
      <c r="F22" s="1507"/>
      <c r="G22" s="1507"/>
      <c r="H22" s="1519"/>
    </row>
    <row r="23" spans="1:9">
      <c r="A23" s="1453"/>
      <c r="B23" s="5172"/>
      <c r="C23" s="5172"/>
      <c r="D23" s="1469"/>
      <c r="E23" s="1507"/>
      <c r="F23" s="1507"/>
      <c r="G23" s="1507"/>
      <c r="H23" s="1519"/>
    </row>
    <row r="24" spans="1:9">
      <c r="A24" s="1453"/>
      <c r="B24" s="5172"/>
      <c r="C24" s="5172"/>
      <c r="D24" s="1469"/>
      <c r="E24" s="1507"/>
      <c r="F24" s="1507"/>
      <c r="G24" s="1507"/>
      <c r="H24" s="1519"/>
    </row>
    <row r="25" spans="1:9">
      <c r="A25" s="1459"/>
      <c r="B25" s="5252"/>
      <c r="C25" s="5252"/>
      <c r="D25" s="1467"/>
      <c r="E25" s="1520"/>
      <c r="F25" s="1520"/>
      <c r="G25" s="1520"/>
      <c r="H25" s="1521"/>
    </row>
    <row r="26" spans="1:9">
      <c r="A26" s="1453" t="s">
        <v>4566</v>
      </c>
      <c r="B26" s="1469"/>
      <c r="C26" s="1469"/>
      <c r="D26" s="1469"/>
      <c r="E26" s="1469"/>
      <c r="F26" s="1455"/>
      <c r="G26" s="1424"/>
      <c r="H26" s="1436"/>
    </row>
    <row r="27" spans="1:9">
      <c r="A27" s="1453"/>
      <c r="B27" s="1455"/>
      <c r="C27" s="1469"/>
      <c r="D27" s="1469"/>
      <c r="E27" s="1469"/>
      <c r="F27" s="1455"/>
      <c r="G27" s="1424"/>
      <c r="H27" s="1436"/>
      <c r="I27" s="2553"/>
    </row>
    <row r="28" spans="1:9">
      <c r="A28" s="1453"/>
      <c r="B28" s="2554" t="s">
        <v>4624</v>
      </c>
      <c r="C28" s="1469"/>
      <c r="D28" s="1469"/>
      <c r="E28" s="1469"/>
      <c r="F28" s="2555">
        <v>166588994</v>
      </c>
      <c r="G28" s="1424"/>
      <c r="H28" s="1436"/>
      <c r="I28" s="2553"/>
    </row>
    <row r="29" spans="1:9">
      <c r="A29" s="1453"/>
      <c r="B29" s="2554" t="s">
        <v>4625</v>
      </c>
      <c r="C29" s="1469"/>
      <c r="D29" s="1469"/>
      <c r="E29" s="1469"/>
      <c r="F29" s="2555">
        <v>6585588</v>
      </c>
      <c r="G29" s="1424"/>
      <c r="H29" s="1436"/>
      <c r="I29" s="2553"/>
    </row>
    <row r="30" spans="1:9">
      <c r="A30" s="1453"/>
      <c r="B30" s="2554" t="s">
        <v>4626</v>
      </c>
      <c r="C30" s="1469"/>
      <c r="D30" s="1469"/>
      <c r="E30" s="1469"/>
      <c r="F30" s="2555">
        <v>544291</v>
      </c>
      <c r="G30" s="1424"/>
      <c r="H30" s="1436"/>
      <c r="I30" s="2553"/>
    </row>
    <row r="31" spans="1:9">
      <c r="A31" s="1453"/>
      <c r="B31" s="2554" t="s">
        <v>4880</v>
      </c>
      <c r="C31" s="1469"/>
      <c r="D31" s="1469"/>
      <c r="E31" s="1469"/>
      <c r="F31" s="2555">
        <v>-11046424</v>
      </c>
      <c r="G31" s="1424"/>
      <c r="H31" s="1436"/>
      <c r="I31" s="2553"/>
    </row>
    <row r="32" spans="1:9">
      <c r="A32" s="1453"/>
      <c r="B32" s="2554" t="s">
        <v>4888</v>
      </c>
      <c r="C32" s="1469"/>
      <c r="D32" s="1469"/>
      <c r="E32" s="1469"/>
      <c r="F32" s="2555">
        <v>-68661</v>
      </c>
      <c r="G32" s="1424"/>
      <c r="H32" s="1436"/>
      <c r="I32" s="2553"/>
    </row>
    <row r="33" spans="1:12">
      <c r="A33" s="1453"/>
      <c r="B33" s="2554" t="s">
        <v>4627</v>
      </c>
      <c r="C33" s="1469"/>
      <c r="D33" s="1469"/>
      <c r="E33" s="1469"/>
      <c r="F33" s="2555">
        <v>711542</v>
      </c>
      <c r="G33" s="1424"/>
      <c r="H33" s="1436"/>
      <c r="I33" s="2553"/>
    </row>
    <row r="34" spans="1:12">
      <c r="A34" s="1453"/>
      <c r="B34" s="2554" t="s">
        <v>4881</v>
      </c>
      <c r="C34" s="1469"/>
      <c r="D34" s="1469"/>
      <c r="E34" s="1469"/>
      <c r="F34" s="2555">
        <v>103214</v>
      </c>
      <c r="G34" s="1424"/>
      <c r="H34" s="1436"/>
      <c r="I34" s="2553"/>
    </row>
    <row r="35" spans="1:12">
      <c r="A35" s="1453"/>
      <c r="B35" s="2554" t="s">
        <v>4629</v>
      </c>
      <c r="C35" s="1469"/>
      <c r="D35" s="1469"/>
      <c r="E35" s="1469"/>
      <c r="F35" s="2555">
        <v>1759043</v>
      </c>
      <c r="G35" s="1424"/>
      <c r="H35" s="1436"/>
      <c r="I35" s="2553"/>
    </row>
    <row r="36" spans="1:12" s="2530" customFormat="1">
      <c r="A36" s="1453"/>
      <c r="B36" s="2554" t="s">
        <v>4628</v>
      </c>
      <c r="C36" s="1469"/>
      <c r="D36" s="1469"/>
      <c r="E36" s="1469"/>
      <c r="F36" s="2555">
        <v>-117020071</v>
      </c>
      <c r="G36" s="1424"/>
      <c r="H36" s="4113"/>
      <c r="I36" s="2553"/>
      <c r="J36"/>
      <c r="K36"/>
      <c r="L36"/>
    </row>
    <row r="37" spans="1:12" s="2530" customFormat="1">
      <c r="A37" s="1453"/>
      <c r="B37" s="2554" t="s">
        <v>4630</v>
      </c>
      <c r="C37" s="1469"/>
      <c r="D37" s="1469"/>
      <c r="E37" s="1469"/>
      <c r="F37" s="2555">
        <v>-11822849</v>
      </c>
      <c r="G37" s="1424"/>
      <c r="H37" s="4113"/>
      <c r="I37" s="2553"/>
      <c r="J37"/>
      <c r="K37"/>
      <c r="L37"/>
    </row>
    <row r="38" spans="1:12" s="2530" customFormat="1">
      <c r="A38" s="1453"/>
      <c r="B38" s="2554" t="s">
        <v>4631</v>
      </c>
      <c r="C38" s="1469"/>
      <c r="D38" s="1469"/>
      <c r="E38" s="1469"/>
      <c r="F38" s="2555">
        <v>274183</v>
      </c>
      <c r="G38" s="1424"/>
      <c r="H38" s="4113"/>
      <c r="I38" s="2553"/>
      <c r="J38"/>
      <c r="K38"/>
      <c r="L38"/>
    </row>
    <row r="39" spans="1:12" s="2530" customFormat="1">
      <c r="A39" s="1453"/>
      <c r="B39" s="2554" t="s">
        <v>4632</v>
      </c>
      <c r="C39" s="1469"/>
      <c r="D39" s="1469"/>
      <c r="E39" s="1469"/>
      <c r="F39" s="2555">
        <v>78530254</v>
      </c>
      <c r="G39" s="1424"/>
      <c r="H39" s="4113"/>
      <c r="I39" s="2553"/>
      <c r="J39"/>
      <c r="K39"/>
      <c r="L39"/>
    </row>
    <row r="40" spans="1:12" s="2530" customFormat="1">
      <c r="A40" s="1453"/>
      <c r="B40" s="2554" t="s">
        <v>4639</v>
      </c>
      <c r="C40" s="1469"/>
      <c r="D40" s="1469"/>
      <c r="E40" s="1469"/>
      <c r="F40" s="2555">
        <v>-422466</v>
      </c>
      <c r="G40" s="1424"/>
      <c r="H40" s="4113"/>
      <c r="I40" s="2553"/>
      <c r="J40"/>
      <c r="K40"/>
      <c r="L40"/>
    </row>
    <row r="41" spans="1:12" s="2530" customFormat="1">
      <c r="A41" s="1453"/>
      <c r="B41" s="2554" t="s">
        <v>4633</v>
      </c>
      <c r="C41" s="1469"/>
      <c r="D41" s="1469"/>
      <c r="E41" s="1469"/>
      <c r="F41" s="2555">
        <v>16358901</v>
      </c>
      <c r="G41" s="1424"/>
      <c r="H41" s="4113"/>
      <c r="I41" s="2553"/>
      <c r="J41"/>
      <c r="K41"/>
      <c r="L41"/>
    </row>
    <row r="42" spans="1:12" s="2530" customFormat="1">
      <c r="A42" s="1453"/>
      <c r="B42" s="2554" t="s">
        <v>6467</v>
      </c>
      <c r="C42" s="1469"/>
      <c r="D42" s="1469"/>
      <c r="E42" s="1469"/>
      <c r="F42" s="2555">
        <v>266453701</v>
      </c>
      <c r="G42" s="1424"/>
      <c r="H42" s="4113"/>
      <c r="I42" s="2553"/>
      <c r="J42"/>
      <c r="K42"/>
      <c r="L42"/>
    </row>
    <row r="43" spans="1:12" s="2530" customFormat="1">
      <c r="A43" s="1453"/>
      <c r="B43" s="2554" t="s">
        <v>6468</v>
      </c>
      <c r="C43" s="1469"/>
      <c r="D43" s="1469"/>
      <c r="E43" s="1469"/>
      <c r="F43" s="2555">
        <v>-564244404</v>
      </c>
      <c r="G43" s="1424"/>
      <c r="H43" s="4113"/>
      <c r="I43" s="2553"/>
      <c r="J43"/>
      <c r="K43"/>
      <c r="L43"/>
    </row>
    <row r="44" spans="1:12" s="2530" customFormat="1">
      <c r="A44" s="1453"/>
      <c r="B44" s="2554" t="s">
        <v>4637</v>
      </c>
      <c r="C44" s="1469"/>
      <c r="D44" s="1469"/>
      <c r="E44" s="1469"/>
      <c r="F44" s="2555">
        <v>121030806</v>
      </c>
      <c r="G44" s="1424"/>
      <c r="H44" s="4113"/>
      <c r="I44" s="2553"/>
      <c r="J44"/>
      <c r="K44"/>
      <c r="L44"/>
    </row>
    <row r="45" spans="1:12" s="2530" customFormat="1">
      <c r="A45" s="1453"/>
      <c r="B45" s="2554" t="s">
        <v>5438</v>
      </c>
      <c r="C45" s="1469"/>
      <c r="D45" s="1469"/>
      <c r="E45" s="1469"/>
      <c r="F45" s="2555">
        <v>-146871</v>
      </c>
      <c r="G45" s="1424"/>
      <c r="H45" s="1436"/>
      <c r="I45" s="2553"/>
      <c r="J45"/>
      <c r="K45"/>
      <c r="L45"/>
    </row>
    <row r="46" spans="1:12">
      <c r="A46" s="1453"/>
      <c r="B46" s="2558" t="s">
        <v>4634</v>
      </c>
      <c r="C46" s="1469"/>
      <c r="D46" s="1469"/>
      <c r="E46" s="1469"/>
      <c r="F46" s="2556">
        <f>SUM(F28:F45)</f>
        <v>-45831229</v>
      </c>
      <c r="G46" s="1424"/>
      <c r="H46" s="1436"/>
      <c r="I46" s="2553"/>
    </row>
    <row r="47" spans="1:12">
      <c r="A47" s="1453"/>
      <c r="B47" s="2553"/>
      <c r="C47" s="1469"/>
      <c r="D47" s="1469"/>
      <c r="E47" s="1469"/>
      <c r="F47" s="2557"/>
      <c r="G47" s="1424"/>
      <c r="H47" s="1436"/>
      <c r="I47" s="2553"/>
    </row>
    <row r="48" spans="1:12">
      <c r="A48" s="1453"/>
      <c r="B48" s="2554" t="s">
        <v>4635</v>
      </c>
      <c r="C48" s="1469"/>
      <c r="D48" s="1469"/>
      <c r="E48" s="1469"/>
      <c r="F48" s="2555">
        <v>4254895</v>
      </c>
      <c r="G48" s="1424"/>
      <c r="H48" s="1436"/>
      <c r="I48" s="2553"/>
    </row>
    <row r="49" spans="1:12">
      <c r="A49" s="1453"/>
      <c r="B49" s="2558" t="s">
        <v>4636</v>
      </c>
      <c r="C49" s="1469"/>
      <c r="D49" s="1469"/>
      <c r="E49" s="1469"/>
      <c r="F49" s="2556">
        <f>SUM(F48:F48)</f>
        <v>4254895</v>
      </c>
      <c r="G49" s="1424"/>
      <c r="H49" s="1436"/>
      <c r="I49" s="2553"/>
    </row>
    <row r="50" spans="1:12">
      <c r="A50" s="1453"/>
      <c r="B50" s="1469"/>
      <c r="C50" s="1469"/>
      <c r="D50" s="1469"/>
      <c r="E50" s="1469"/>
      <c r="F50" s="1455"/>
      <c r="G50" s="1424"/>
      <c r="H50" s="1436"/>
      <c r="I50" s="2553"/>
    </row>
    <row r="51" spans="1:12">
      <c r="A51" s="1453"/>
      <c r="B51" s="2527" t="s">
        <v>4882</v>
      </c>
      <c r="C51" s="2527"/>
      <c r="D51" s="2527"/>
      <c r="E51" s="2527"/>
      <c r="F51" s="2555">
        <v>-3787411</v>
      </c>
      <c r="G51" s="2527"/>
      <c r="H51" s="2528"/>
      <c r="I51" s="2553"/>
    </row>
    <row r="52" spans="1:12">
      <c r="A52" s="1453"/>
      <c r="B52" s="2558" t="s">
        <v>4638</v>
      </c>
      <c r="C52" s="2527"/>
      <c r="D52" s="2527"/>
      <c r="E52" s="2527"/>
      <c r="F52" s="2556">
        <f>SUM(F51:F51)</f>
        <v>-3787411</v>
      </c>
      <c r="G52" s="2527"/>
      <c r="H52" s="2528"/>
    </row>
    <row r="53" spans="1:12" s="2530" customFormat="1">
      <c r="A53" s="4166"/>
      <c r="B53" s="2558"/>
      <c r="C53" s="4154"/>
      <c r="D53" s="4154"/>
      <c r="E53" s="4154"/>
      <c r="F53" s="4167"/>
      <c r="G53" s="4154"/>
      <c r="H53" s="4168"/>
      <c r="J53"/>
      <c r="K53"/>
      <c r="L53"/>
    </row>
    <row r="54" spans="1:12" s="2530" customFormat="1">
      <c r="A54" s="4166"/>
      <c r="B54" s="2558"/>
      <c r="C54" s="4154"/>
      <c r="D54" s="4154"/>
      <c r="E54" s="4154"/>
      <c r="F54" s="4167"/>
      <c r="G54" s="4154"/>
      <c r="H54" s="4168"/>
      <c r="J54"/>
      <c r="K54"/>
      <c r="L54"/>
    </row>
    <row r="55" spans="1:12" s="2530" customFormat="1">
      <c r="A55" s="4166"/>
      <c r="B55" s="1499" t="s">
        <v>7164</v>
      </c>
      <c r="C55" s="4154"/>
      <c r="D55" s="4154"/>
      <c r="E55" s="4154"/>
      <c r="F55" s="2555">
        <v>-180527</v>
      </c>
      <c r="G55" s="4154"/>
      <c r="H55" s="4168"/>
      <c r="J55"/>
      <c r="K55"/>
      <c r="L55"/>
    </row>
    <row r="56" spans="1:12" s="2530" customFormat="1">
      <c r="A56" s="4166"/>
      <c r="B56" s="2558" t="s">
        <v>7165</v>
      </c>
      <c r="C56" s="4154"/>
      <c r="D56" s="4154"/>
      <c r="E56" s="4154"/>
      <c r="F56" s="2556">
        <f>SUM(F55:F55)</f>
        <v>-180527</v>
      </c>
      <c r="G56" s="4154"/>
      <c r="H56" s="4168"/>
      <c r="J56"/>
      <c r="K56"/>
      <c r="L56"/>
    </row>
    <row r="57" spans="1:12" s="2530" customFormat="1">
      <c r="A57" s="4166"/>
      <c r="B57" s="2558"/>
      <c r="C57" s="4154"/>
      <c r="D57" s="4154"/>
      <c r="E57" s="4154"/>
      <c r="F57" s="4167"/>
      <c r="G57" s="4154"/>
      <c r="H57" s="4168"/>
      <c r="J57"/>
      <c r="K57"/>
      <c r="L57"/>
    </row>
    <row r="58" spans="1:12">
      <c r="A58" s="1453"/>
      <c r="B58" s="2527"/>
      <c r="C58" s="2527"/>
      <c r="D58" s="2527"/>
      <c r="E58" s="2527"/>
      <c r="F58" s="2527"/>
      <c r="G58" s="2527"/>
      <c r="H58" s="2528"/>
    </row>
    <row r="59" spans="1:12">
      <c r="A59" s="1453"/>
      <c r="B59" s="1455" t="s">
        <v>1842</v>
      </c>
      <c r="C59" s="1469"/>
      <c r="D59" s="1469"/>
      <c r="E59" s="1469"/>
      <c r="F59" s="2555">
        <f>'110113'!H33</f>
        <v>17143043</v>
      </c>
      <c r="G59" s="1424"/>
      <c r="H59" s="1436"/>
    </row>
    <row r="60" spans="1:12">
      <c r="A60" s="1453"/>
      <c r="B60" s="1455" t="s">
        <v>1844</v>
      </c>
      <c r="C60" s="1469"/>
      <c r="D60" s="1469"/>
      <c r="E60" s="1469"/>
      <c r="F60" s="2555">
        <f>'110113'!H34</f>
        <v>16298022</v>
      </c>
      <c r="G60" s="1424"/>
      <c r="H60" s="1436"/>
    </row>
    <row r="61" spans="1:12">
      <c r="A61" s="1453"/>
      <c r="B61" s="2558" t="s">
        <v>6469</v>
      </c>
      <c r="C61" s="1469"/>
      <c r="D61" s="1469"/>
      <c r="E61" s="1469"/>
      <c r="F61" s="2556">
        <f>SUM(F59:F60)</f>
        <v>33441065</v>
      </c>
      <c r="G61" s="1424"/>
      <c r="H61" s="1436"/>
    </row>
    <row r="62" spans="1:12" ht="16" thickBot="1">
      <c r="A62" s="1501"/>
      <c r="B62" s="1502"/>
      <c r="C62" s="1503"/>
      <c r="D62" s="1503"/>
      <c r="E62" s="1503"/>
      <c r="F62" s="1502"/>
      <c r="G62" s="1437"/>
      <c r="H62" s="1438"/>
    </row>
    <row r="63" spans="1:12">
      <c r="A63" s="2051" t="s">
        <v>4234</v>
      </c>
      <c r="B63" s="2071"/>
      <c r="C63" s="1368"/>
      <c r="D63" s="1368"/>
      <c r="E63" s="1455"/>
      <c r="F63" s="1455"/>
      <c r="G63" s="1424"/>
      <c r="H63" s="1424"/>
    </row>
    <row r="64" spans="1:12" ht="16" thickBot="1">
      <c r="A64" s="1469" t="s">
        <v>1771</v>
      </c>
      <c r="B64" s="1469"/>
      <c r="C64" s="1383"/>
      <c r="D64" s="1383"/>
      <c r="E64" s="1469"/>
      <c r="F64" s="1469"/>
      <c r="G64" s="1422"/>
      <c r="H64" s="1422"/>
    </row>
    <row r="65" spans="1:8">
      <c r="A65" s="3218"/>
      <c r="B65" s="3219" t="s">
        <v>1757</v>
      </c>
      <c r="C65" s="3220" t="s">
        <v>1307</v>
      </c>
      <c r="D65" s="3501"/>
      <c r="E65" s="3501"/>
      <c r="F65" s="3219"/>
      <c r="G65" s="3219" t="s">
        <v>1680</v>
      </c>
      <c r="H65" s="3404" t="s">
        <v>1681</v>
      </c>
    </row>
    <row r="66" spans="1:8">
      <c r="A66" s="4220"/>
      <c r="B66" s="2309" t="str">
        <f>'Data Sheet'!$C$22</f>
        <v>Please fill in the following:</v>
      </c>
      <c r="C66" s="4412" t="s">
        <v>1308</v>
      </c>
      <c r="D66" s="1001" t="s">
        <v>5953</v>
      </c>
      <c r="E66" s="1001"/>
      <c r="F66" s="1456" t="s">
        <v>1310</v>
      </c>
      <c r="G66" s="1456" t="s">
        <v>1682</v>
      </c>
      <c r="H66" s="4324"/>
    </row>
    <row r="67" spans="1:8">
      <c r="A67" s="4795"/>
      <c r="B67" s="1460"/>
      <c r="C67" s="1461" t="s">
        <v>1311</v>
      </c>
      <c r="D67" s="1460" t="s">
        <v>1309</v>
      </c>
      <c r="E67" s="1460"/>
      <c r="F67" s="1462" t="s">
        <v>1312</v>
      </c>
      <c r="G67" s="4436" t="str">
        <f>'Data Sheet'!$C$40</f>
        <v>April 30, 2024</v>
      </c>
      <c r="H67" s="3503" t="str">
        <f>'Data Sheet'!$C$38</f>
        <v>December 31, 2023</v>
      </c>
    </row>
    <row r="68" spans="1:8" ht="16" thickBot="1">
      <c r="A68" s="4375" t="s">
        <v>1772</v>
      </c>
      <c r="B68" s="683"/>
      <c r="C68" s="683"/>
      <c r="D68" s="683"/>
      <c r="E68" s="683"/>
      <c r="F68" s="683"/>
      <c r="G68" s="683"/>
      <c r="H68" s="4376"/>
    </row>
    <row r="69" spans="1:8">
      <c r="A69" s="3218"/>
      <c r="B69" s="4374"/>
      <c r="C69" s="4374"/>
      <c r="D69" s="4374"/>
      <c r="E69" s="4374"/>
      <c r="F69" s="3544"/>
      <c r="G69" s="4374"/>
      <c r="H69" s="4681"/>
    </row>
    <row r="70" spans="1:8">
      <c r="A70" s="4220" t="s">
        <v>4855</v>
      </c>
      <c r="B70" s="683"/>
      <c r="C70" s="683"/>
      <c r="D70" s="683"/>
      <c r="E70" s="683"/>
      <c r="F70" s="1001"/>
      <c r="G70" s="1003"/>
      <c r="H70" s="4221"/>
    </row>
    <row r="71" spans="1:8">
      <c r="A71" s="4220"/>
      <c r="B71" s="683"/>
      <c r="C71" s="683"/>
      <c r="D71" s="683"/>
      <c r="E71" s="683"/>
      <c r="F71" s="1001"/>
      <c r="G71" s="1003"/>
      <c r="H71" s="4221"/>
    </row>
    <row r="72" spans="1:8">
      <c r="A72" s="4220"/>
      <c r="B72" s="5223" t="s">
        <v>7075</v>
      </c>
      <c r="C72" s="5223"/>
      <c r="D72" s="5223"/>
      <c r="E72" s="5223"/>
      <c r="F72" s="5223"/>
      <c r="G72" s="5223"/>
      <c r="H72" s="5251"/>
    </row>
    <row r="73" spans="1:8">
      <c r="A73" s="4220"/>
      <c r="B73" s="5223"/>
      <c r="C73" s="5223"/>
      <c r="D73" s="5223"/>
      <c r="E73" s="5223"/>
      <c r="F73" s="5223"/>
      <c r="G73" s="5223"/>
      <c r="H73" s="5251"/>
    </row>
    <row r="74" spans="1:8">
      <c r="A74" s="4220"/>
      <c r="B74" s="5223"/>
      <c r="C74" s="5223"/>
      <c r="D74" s="5223"/>
      <c r="E74" s="5223"/>
      <c r="F74" s="5223"/>
      <c r="G74" s="5223"/>
      <c r="H74" s="5251"/>
    </row>
    <row r="75" spans="1:8">
      <c r="A75" s="4220"/>
      <c r="B75" s="5223"/>
      <c r="C75" s="5223"/>
      <c r="D75" s="5223"/>
      <c r="E75" s="5223"/>
      <c r="F75" s="5223"/>
      <c r="G75" s="5223"/>
      <c r="H75" s="5251"/>
    </row>
    <row r="76" spans="1:8">
      <c r="A76" s="4220"/>
      <c r="B76" s="5223"/>
      <c r="C76" s="5223"/>
      <c r="D76" s="5223"/>
      <c r="E76" s="5223"/>
      <c r="F76" s="5223"/>
      <c r="G76" s="5223"/>
      <c r="H76" s="5251"/>
    </row>
    <row r="77" spans="1:8">
      <c r="A77" s="4220"/>
      <c r="B77" s="1001"/>
      <c r="C77" s="683"/>
      <c r="D77" s="683"/>
      <c r="E77" s="683"/>
      <c r="F77" s="1533"/>
      <c r="G77" s="3496"/>
      <c r="H77" s="4682"/>
    </row>
    <row r="78" spans="1:8">
      <c r="A78" s="4220"/>
      <c r="B78" s="683"/>
      <c r="C78" s="683"/>
      <c r="D78" s="683"/>
      <c r="E78" s="683"/>
      <c r="F78" s="1533"/>
      <c r="G78" s="3496"/>
      <c r="H78" s="4682"/>
    </row>
    <row r="79" spans="1:8">
      <c r="A79" s="4220"/>
      <c r="B79" s="683"/>
      <c r="C79" s="683"/>
      <c r="D79" s="683"/>
      <c r="E79" s="683"/>
      <c r="F79" s="1533"/>
      <c r="G79" s="3496"/>
      <c r="H79" s="4682"/>
    </row>
    <row r="80" spans="1:8">
      <c r="A80" s="4220"/>
      <c r="B80" s="683"/>
      <c r="C80" s="683"/>
      <c r="D80" s="683"/>
      <c r="E80" s="683"/>
      <c r="F80" s="1533"/>
      <c r="G80" s="683"/>
      <c r="H80" s="4376"/>
    </row>
    <row r="81" spans="1:8">
      <c r="A81" s="4220"/>
      <c r="B81" s="683"/>
      <c r="C81" s="683"/>
      <c r="D81" s="683"/>
      <c r="E81" s="683"/>
      <c r="F81" s="1001"/>
      <c r="G81" s="1003"/>
      <c r="H81" s="4221"/>
    </row>
    <row r="82" spans="1:8">
      <c r="A82" s="4220"/>
      <c r="B82" s="683"/>
      <c r="C82" s="683"/>
      <c r="D82" s="683"/>
      <c r="E82" s="683"/>
      <c r="F82" s="1001"/>
      <c r="G82" s="1003"/>
      <c r="H82" s="4221"/>
    </row>
    <row r="83" spans="1:8">
      <c r="A83" s="4220"/>
      <c r="B83" s="5223"/>
      <c r="C83" s="5223"/>
      <c r="D83" s="5223"/>
      <c r="E83" s="5223"/>
      <c r="F83" s="5223"/>
      <c r="G83" s="5223"/>
      <c r="H83" s="5251"/>
    </row>
    <row r="84" spans="1:8">
      <c r="A84" s="4220"/>
      <c r="B84" s="5223"/>
      <c r="C84" s="5223"/>
      <c r="D84" s="5223"/>
      <c r="E84" s="5223"/>
      <c r="F84" s="5223"/>
      <c r="G84" s="5223"/>
      <c r="H84" s="5251"/>
    </row>
    <row r="85" spans="1:8">
      <c r="A85" s="4220"/>
      <c r="B85" s="5223"/>
      <c r="C85" s="5223"/>
      <c r="D85" s="5223"/>
      <c r="E85" s="5223"/>
      <c r="F85" s="5223"/>
      <c r="G85" s="5223"/>
      <c r="H85" s="5251"/>
    </row>
    <row r="86" spans="1:8">
      <c r="A86" s="4220"/>
      <c r="B86" s="5223"/>
      <c r="C86" s="5223"/>
      <c r="D86" s="5223"/>
      <c r="E86" s="5223"/>
      <c r="F86" s="5223"/>
      <c r="G86" s="5223"/>
      <c r="H86" s="5251"/>
    </row>
    <row r="87" spans="1:8">
      <c r="A87" s="4220"/>
      <c r="B87" s="5223"/>
      <c r="C87" s="5223"/>
      <c r="D87" s="5223"/>
      <c r="E87" s="5223"/>
      <c r="F87" s="5223"/>
      <c r="G87" s="5223"/>
      <c r="H87" s="5251"/>
    </row>
    <row r="88" spans="1:8">
      <c r="A88" s="4220"/>
      <c r="B88" s="683"/>
      <c r="C88" s="683"/>
      <c r="D88" s="683"/>
      <c r="E88" s="683"/>
      <c r="F88" s="1001"/>
      <c r="G88" s="1003"/>
      <c r="H88" s="4221"/>
    </row>
    <row r="89" spans="1:8">
      <c r="A89" s="4220"/>
      <c r="B89" s="1001"/>
      <c r="C89" s="683"/>
      <c r="D89" s="683"/>
      <c r="E89" s="683"/>
      <c r="F89" s="1001"/>
      <c r="G89" s="1003"/>
      <c r="H89" s="4221"/>
    </row>
    <row r="90" spans="1:8">
      <c r="A90" s="4220"/>
      <c r="B90" s="683"/>
      <c r="C90" s="683"/>
      <c r="D90" s="683"/>
      <c r="E90" s="683"/>
      <c r="F90" s="1001"/>
      <c r="G90" s="1003"/>
      <c r="H90" s="4221"/>
    </row>
    <row r="91" spans="1:8">
      <c r="A91" s="4220"/>
      <c r="B91" s="683"/>
      <c r="C91" s="683"/>
      <c r="D91" s="683"/>
      <c r="E91" s="683"/>
      <c r="F91" s="1001"/>
      <c r="G91" s="1003"/>
      <c r="H91" s="4221"/>
    </row>
    <row r="92" spans="1:8">
      <c r="A92" s="4220"/>
      <c r="B92" s="683"/>
      <c r="C92" s="683"/>
      <c r="D92" s="683"/>
      <c r="E92" s="683"/>
      <c r="F92" s="1001"/>
      <c r="G92" s="1003"/>
      <c r="H92" s="4221"/>
    </row>
    <row r="93" spans="1:8">
      <c r="A93" s="4220"/>
      <c r="B93" s="683"/>
      <c r="C93" s="683"/>
      <c r="D93" s="683"/>
      <c r="E93" s="683"/>
      <c r="F93" s="1001"/>
      <c r="G93" s="1003"/>
      <c r="H93" s="4221"/>
    </row>
    <row r="94" spans="1:8">
      <c r="A94" s="4220"/>
      <c r="B94" s="683"/>
      <c r="C94" s="683"/>
      <c r="D94" s="683"/>
      <c r="E94" s="683"/>
      <c r="F94" s="1001"/>
      <c r="G94" s="1003"/>
      <c r="H94" s="4221"/>
    </row>
    <row r="95" spans="1:8">
      <c r="A95" s="4220"/>
      <c r="B95" s="683"/>
      <c r="C95" s="683"/>
      <c r="D95" s="683"/>
      <c r="E95" s="683"/>
      <c r="F95" s="1001"/>
      <c r="G95" s="1003"/>
      <c r="H95" s="4221"/>
    </row>
    <row r="96" spans="1:8">
      <c r="A96" s="4220"/>
      <c r="B96" s="683"/>
      <c r="C96" s="683"/>
      <c r="D96" s="683"/>
      <c r="E96" s="683"/>
      <c r="F96" s="1001"/>
      <c r="G96" s="1003"/>
      <c r="H96" s="4221"/>
    </row>
    <row r="97" spans="1:8">
      <c r="A97" s="4220"/>
      <c r="B97" s="683"/>
      <c r="C97" s="683"/>
      <c r="D97" s="683"/>
      <c r="E97" s="683"/>
      <c r="F97" s="1001"/>
      <c r="G97" s="1003"/>
      <c r="H97" s="4221"/>
    </row>
    <row r="98" spans="1:8">
      <c r="A98" s="4220"/>
      <c r="B98" s="683"/>
      <c r="C98" s="683"/>
      <c r="D98" s="683"/>
      <c r="E98" s="683"/>
      <c r="F98" s="1001"/>
      <c r="G98" s="1003"/>
      <c r="H98" s="4221"/>
    </row>
    <row r="99" spans="1:8">
      <c r="A99" s="4220"/>
      <c r="B99" s="683"/>
      <c r="C99" s="683"/>
      <c r="D99" s="683"/>
      <c r="E99" s="683"/>
      <c r="F99" s="1001"/>
      <c r="G99" s="1003"/>
      <c r="H99" s="4221"/>
    </row>
    <row r="100" spans="1:8">
      <c r="A100" s="4220"/>
      <c r="B100" s="683"/>
      <c r="C100" s="683"/>
      <c r="D100" s="683"/>
      <c r="E100" s="683"/>
      <c r="F100" s="1001"/>
      <c r="G100" s="1003"/>
      <c r="H100" s="4221"/>
    </row>
    <row r="101" spans="1:8">
      <c r="A101" s="4220"/>
      <c r="B101" s="683"/>
      <c r="C101" s="683"/>
      <c r="D101" s="683"/>
      <c r="E101" s="683"/>
      <c r="F101" s="1001"/>
      <c r="G101" s="1003"/>
      <c r="H101" s="4221"/>
    </row>
    <row r="102" spans="1:8">
      <c r="A102" s="4220"/>
      <c r="B102" s="683"/>
      <c r="C102" s="683"/>
      <c r="D102" s="683"/>
      <c r="E102" s="683"/>
      <c r="F102" s="1001"/>
      <c r="G102" s="1003"/>
      <c r="H102" s="4221"/>
    </row>
    <row r="103" spans="1:8">
      <c r="A103" s="4220"/>
      <c r="B103" s="683"/>
      <c r="C103" s="683"/>
      <c r="D103" s="683"/>
      <c r="E103" s="683"/>
      <c r="F103" s="1001"/>
      <c r="G103" s="1003"/>
      <c r="H103" s="4221"/>
    </row>
    <row r="104" spans="1:8">
      <c r="A104" s="4220"/>
      <c r="B104" s="683"/>
      <c r="C104" s="683"/>
      <c r="D104" s="683"/>
      <c r="E104" s="683"/>
      <c r="F104" s="1001"/>
      <c r="G104" s="1003"/>
      <c r="H104" s="4221"/>
    </row>
    <row r="105" spans="1:8">
      <c r="A105" s="4220"/>
      <c r="B105" s="683"/>
      <c r="C105" s="683"/>
      <c r="D105" s="683"/>
      <c r="E105" s="683"/>
      <c r="F105" s="1001"/>
      <c r="G105" s="1003"/>
      <c r="H105" s="4221"/>
    </row>
    <row r="106" spans="1:8">
      <c r="A106" s="4220"/>
      <c r="B106" s="683"/>
      <c r="C106" s="683"/>
      <c r="D106" s="683"/>
      <c r="E106" s="683"/>
      <c r="F106" s="1001"/>
      <c r="G106" s="1003"/>
      <c r="H106" s="4221"/>
    </row>
    <row r="107" spans="1:8">
      <c r="A107" s="4220"/>
      <c r="B107" s="683"/>
      <c r="C107" s="683"/>
      <c r="D107" s="683"/>
      <c r="E107" s="683"/>
      <c r="F107" s="1001"/>
      <c r="G107" s="1003"/>
      <c r="H107" s="4221"/>
    </row>
    <row r="108" spans="1:8">
      <c r="A108" s="4220"/>
      <c r="B108" s="683"/>
      <c r="C108" s="683"/>
      <c r="D108" s="683"/>
      <c r="E108" s="683"/>
      <c r="F108" s="1001"/>
      <c r="G108" s="1003"/>
      <c r="H108" s="4221"/>
    </row>
    <row r="109" spans="1:8">
      <c r="A109" s="4220"/>
      <c r="B109" s="683"/>
      <c r="C109" s="683"/>
      <c r="D109" s="683"/>
      <c r="E109" s="683"/>
      <c r="F109" s="1001"/>
      <c r="G109" s="1003"/>
      <c r="H109" s="4221"/>
    </row>
    <row r="110" spans="1:8">
      <c r="A110" s="4220"/>
      <c r="B110" s="683"/>
      <c r="C110" s="683"/>
      <c r="D110" s="683"/>
      <c r="E110" s="683"/>
      <c r="F110" s="1001"/>
      <c r="G110" s="1003"/>
      <c r="H110" s="4221"/>
    </row>
    <row r="111" spans="1:8">
      <c r="A111" s="4220"/>
      <c r="B111" s="683"/>
      <c r="C111" s="683"/>
      <c r="D111" s="683"/>
      <c r="E111" s="683"/>
      <c r="F111" s="1001"/>
      <c r="G111" s="1003"/>
      <c r="H111" s="4221"/>
    </row>
    <row r="112" spans="1:8">
      <c r="A112" s="4220"/>
      <c r="B112" s="683"/>
      <c r="C112" s="683"/>
      <c r="D112" s="683"/>
      <c r="E112" s="683"/>
      <c r="F112" s="1001"/>
      <c r="G112" s="1003"/>
      <c r="H112" s="4221"/>
    </row>
    <row r="113" spans="1:8">
      <c r="A113" s="4220"/>
      <c r="B113" s="683"/>
      <c r="C113" s="683"/>
      <c r="D113" s="683"/>
      <c r="E113" s="683"/>
      <c r="F113" s="1001"/>
      <c r="G113" s="1003"/>
      <c r="H113" s="4221"/>
    </row>
    <row r="114" spans="1:8">
      <c r="A114" s="4220"/>
      <c r="B114" s="683"/>
      <c r="C114" s="683"/>
      <c r="D114" s="683"/>
      <c r="E114" s="683"/>
      <c r="F114" s="1001"/>
      <c r="G114" s="1003"/>
      <c r="H114" s="4221"/>
    </row>
    <row r="115" spans="1:8">
      <c r="A115" s="4220"/>
      <c r="B115" s="1001"/>
      <c r="C115" s="683"/>
      <c r="D115" s="683"/>
      <c r="E115" s="683"/>
      <c r="F115" s="1001"/>
      <c r="G115" s="1003"/>
      <c r="H115" s="4221"/>
    </row>
    <row r="116" spans="1:8">
      <c r="A116" s="4220"/>
      <c r="B116" s="683"/>
      <c r="C116" s="683"/>
      <c r="D116" s="683"/>
      <c r="E116" s="683"/>
      <c r="F116" s="1001"/>
      <c r="G116" s="1003"/>
      <c r="H116" s="4221"/>
    </row>
    <row r="117" spans="1:8">
      <c r="A117" s="4220"/>
      <c r="B117" s="1001"/>
      <c r="C117" s="683"/>
      <c r="D117" s="683"/>
      <c r="E117" s="683"/>
      <c r="F117" s="1001"/>
      <c r="G117" s="1003"/>
      <c r="H117" s="4221"/>
    </row>
    <row r="118" spans="1:8">
      <c r="A118" s="4235"/>
      <c r="B118" s="1618"/>
      <c r="C118" s="683"/>
      <c r="D118" s="683"/>
      <c r="E118" s="683"/>
      <c r="F118" s="1001"/>
      <c r="G118" s="1003"/>
      <c r="H118" s="4221"/>
    </row>
    <row r="119" spans="1:8">
      <c r="A119" s="4235"/>
      <c r="B119" s="1618"/>
      <c r="C119" s="683"/>
      <c r="D119" s="683"/>
      <c r="E119" s="683"/>
      <c r="F119" s="1001"/>
      <c r="G119" s="1003"/>
      <c r="H119" s="4221"/>
    </row>
    <row r="120" spans="1:8">
      <c r="A120" s="4220"/>
      <c r="B120" s="1001"/>
      <c r="C120" s="683"/>
      <c r="D120" s="683"/>
      <c r="E120" s="683"/>
      <c r="F120" s="1001"/>
      <c r="G120" s="1003"/>
      <c r="H120" s="4221"/>
    </row>
    <row r="121" spans="1:8">
      <c r="A121" s="4220"/>
      <c r="B121" s="1001"/>
      <c r="C121" s="683"/>
      <c r="D121" s="683"/>
      <c r="E121" s="683"/>
      <c r="F121" s="1001"/>
      <c r="G121" s="1003"/>
      <c r="H121" s="4221"/>
    </row>
    <row r="122" spans="1:8">
      <c r="A122" s="4220"/>
      <c r="B122" s="1001"/>
      <c r="C122" s="683"/>
      <c r="D122" s="683"/>
      <c r="E122" s="683"/>
      <c r="F122" s="1001"/>
      <c r="G122" s="1003"/>
      <c r="H122" s="4221"/>
    </row>
    <row r="123" spans="1:8">
      <c r="A123" s="4220"/>
      <c r="B123" s="1001"/>
      <c r="C123" s="683"/>
      <c r="D123" s="683"/>
      <c r="E123" s="683"/>
      <c r="F123" s="1001"/>
      <c r="G123" s="1003"/>
      <c r="H123" s="4221"/>
    </row>
    <row r="124" spans="1:8">
      <c r="A124" s="4220"/>
      <c r="B124" s="1001"/>
      <c r="C124" s="683"/>
      <c r="D124" s="683"/>
      <c r="E124" s="683"/>
      <c r="F124" s="1001"/>
      <c r="G124" s="1003"/>
      <c r="H124" s="4221"/>
    </row>
    <row r="125" spans="1:8">
      <c r="A125" s="4220"/>
      <c r="B125" s="1001"/>
      <c r="C125" s="683"/>
      <c r="D125" s="683"/>
      <c r="E125" s="683"/>
      <c r="F125" s="1001"/>
      <c r="G125" s="1003"/>
      <c r="H125" s="4221"/>
    </row>
    <row r="126" spans="1:8">
      <c r="A126" s="4220"/>
      <c r="B126" s="1001"/>
      <c r="C126" s="683"/>
      <c r="D126" s="683"/>
      <c r="E126" s="683"/>
      <c r="F126" s="1001"/>
      <c r="G126" s="1003"/>
      <c r="H126" s="4221"/>
    </row>
    <row r="127" spans="1:8">
      <c r="A127" s="4220"/>
      <c r="B127" s="1001"/>
      <c r="C127" s="683"/>
      <c r="D127" s="683"/>
      <c r="E127" s="683"/>
      <c r="F127" s="1001"/>
      <c r="G127" s="1003"/>
      <c r="H127" s="4221"/>
    </row>
    <row r="128" spans="1:8" ht="16" thickBot="1">
      <c r="A128" s="3583" t="s">
        <v>4234</v>
      </c>
      <c r="B128" s="4951"/>
      <c r="C128" s="4348"/>
      <c r="D128" s="4348"/>
      <c r="E128" s="4325"/>
      <c r="F128" s="4325"/>
      <c r="G128" s="4950"/>
      <c r="H128" s="4952" t="s">
        <v>1773</v>
      </c>
    </row>
    <row r="129" spans="1:8">
      <c r="A129" s="683" t="s">
        <v>1774</v>
      </c>
      <c r="B129" s="683"/>
      <c r="C129" s="683"/>
      <c r="D129" s="683"/>
      <c r="E129" s="683"/>
      <c r="F129" s="683"/>
      <c r="G129" s="3496"/>
      <c r="H129" s="3496"/>
    </row>
    <row r="130" spans="1:8">
      <c r="A130" s="1533"/>
      <c r="B130" s="1533"/>
      <c r="C130" s="1533"/>
      <c r="D130" s="1533"/>
      <c r="E130" s="1533"/>
      <c r="F130" s="1533"/>
      <c r="G130" s="1533"/>
      <c r="H130" s="1533"/>
    </row>
    <row r="131" spans="1:8">
      <c r="A131" s="1618"/>
      <c r="B131" s="1618"/>
      <c r="C131" s="1618"/>
      <c r="D131" s="1618"/>
      <c r="E131" s="1618"/>
      <c r="F131" s="1618"/>
      <c r="G131" s="1618"/>
      <c r="H131" s="1618"/>
    </row>
    <row r="132" spans="1:8">
      <c r="A132" s="1618"/>
      <c r="B132" s="1618"/>
      <c r="C132" s="1618"/>
      <c r="D132" s="1618"/>
      <c r="E132" s="1618"/>
      <c r="F132" s="1618"/>
      <c r="G132" s="1388"/>
      <c r="H132" s="1388"/>
    </row>
    <row r="133" spans="1:8">
      <c r="A133" s="1618"/>
      <c r="B133" s="1618"/>
      <c r="C133" s="1618"/>
      <c r="D133" s="1618"/>
      <c r="E133" s="1618"/>
      <c r="F133" s="1618"/>
      <c r="G133" s="1388"/>
      <c r="H133" s="1388"/>
    </row>
    <row r="134" spans="1:8">
      <c r="A134" s="1618"/>
      <c r="B134" s="1618"/>
      <c r="C134" s="1618"/>
      <c r="D134" s="1618"/>
      <c r="E134" s="1618"/>
      <c r="F134" s="1618"/>
      <c r="G134" s="1388"/>
      <c r="H134" s="1388"/>
    </row>
    <row r="135" spans="1:8">
      <c r="A135" s="1618"/>
      <c r="B135" s="1618"/>
      <c r="C135" s="1618"/>
      <c r="D135" s="1618"/>
      <c r="E135" s="1618"/>
      <c r="F135" s="1618"/>
      <c r="G135" s="1388"/>
      <c r="H135" s="1388"/>
    </row>
    <row r="136" spans="1:8">
      <c r="A136" s="1618"/>
      <c r="B136" s="1618"/>
      <c r="C136" s="1618"/>
      <c r="D136" s="1618"/>
      <c r="E136" s="1618"/>
      <c r="F136" s="1618"/>
      <c r="G136" s="1388"/>
      <c r="H136" s="1388"/>
    </row>
    <row r="137" spans="1:8">
      <c r="A137" s="1618"/>
      <c r="B137" s="1618"/>
      <c r="C137" s="1618"/>
      <c r="D137" s="1618"/>
      <c r="E137" s="1618"/>
      <c r="F137" s="1618"/>
      <c r="G137" s="1388"/>
      <c r="H137" s="1388"/>
    </row>
    <row r="138" spans="1:8">
      <c r="A138" s="1001"/>
      <c r="B138" s="1001"/>
      <c r="C138" s="1001"/>
      <c r="D138" s="1001"/>
      <c r="E138" s="1001"/>
      <c r="F138" s="1001"/>
      <c r="G138" s="1424"/>
      <c r="H138" s="1424"/>
    </row>
    <row r="139" spans="1:8">
      <c r="A139" s="1001"/>
      <c r="B139" s="1001"/>
      <c r="C139" s="1001"/>
      <c r="D139" s="1001"/>
      <c r="E139" s="1001"/>
      <c r="F139" s="1001"/>
      <c r="G139" s="1424"/>
      <c r="H139" s="1424"/>
    </row>
    <row r="140" spans="1:8">
      <c r="A140" s="1001"/>
      <c r="B140" s="1001"/>
      <c r="C140" s="1001"/>
      <c r="D140" s="1001"/>
      <c r="E140" s="1001"/>
      <c r="F140" s="1001"/>
      <c r="G140" s="1424"/>
      <c r="H140" s="1424"/>
    </row>
    <row r="141" spans="1:8">
      <c r="A141" s="1001"/>
      <c r="B141" s="1001"/>
      <c r="C141" s="1001"/>
      <c r="D141" s="1001"/>
      <c r="E141" s="1001"/>
      <c r="F141" s="1001"/>
      <c r="G141" s="1424"/>
      <c r="H141" s="1424"/>
    </row>
    <row r="142" spans="1:8">
      <c r="A142" s="1001"/>
      <c r="B142" s="1001"/>
      <c r="C142" s="1001"/>
      <c r="D142" s="1001"/>
      <c r="E142" s="1001"/>
      <c r="F142" s="1001"/>
      <c r="G142" s="1424"/>
      <c r="H142" s="1424"/>
    </row>
    <row r="143" spans="1:8">
      <c r="A143" s="1001"/>
      <c r="B143" s="1618"/>
      <c r="C143" s="1001"/>
      <c r="D143" s="1001"/>
      <c r="E143" s="1001"/>
      <c r="F143" s="1001"/>
      <c r="G143" s="1424"/>
      <c r="H143" s="1424"/>
    </row>
    <row r="144" spans="1:8">
      <c r="A144" s="1001"/>
      <c r="B144" s="1618"/>
      <c r="C144" s="1001"/>
      <c r="D144" s="1001"/>
      <c r="E144" s="1001"/>
      <c r="F144" s="1001"/>
      <c r="G144" s="1424"/>
      <c r="H144" s="1424"/>
    </row>
    <row r="145" spans="1:8">
      <c r="A145" s="1001"/>
      <c r="B145" s="1618"/>
      <c r="C145" s="1001"/>
      <c r="D145" s="1001"/>
      <c r="E145" s="1001"/>
      <c r="F145" s="1001"/>
      <c r="G145" s="1424"/>
      <c r="H145" s="1424"/>
    </row>
    <row r="146" spans="1:8">
      <c r="A146" s="1001"/>
      <c r="B146" s="1618"/>
      <c r="C146" s="1001"/>
      <c r="D146" s="1001"/>
      <c r="E146" s="1001"/>
      <c r="F146" s="1001"/>
      <c r="G146" s="1424"/>
      <c r="H146" s="1424"/>
    </row>
    <row r="147" spans="1:8">
      <c r="A147" s="1001"/>
      <c r="B147" s="1618"/>
      <c r="C147" s="1001"/>
      <c r="D147" s="1001"/>
      <c r="E147" s="1001"/>
      <c r="F147" s="1001"/>
      <c r="G147" s="1424"/>
      <c r="H147" s="1424"/>
    </row>
    <row r="148" spans="1:8">
      <c r="A148" s="1001"/>
      <c r="B148" s="1618"/>
      <c r="C148" s="1001"/>
      <c r="D148" s="1001"/>
      <c r="E148" s="1001"/>
      <c r="F148" s="1001"/>
      <c r="G148" s="1424"/>
      <c r="H148" s="1424"/>
    </row>
    <row r="149" spans="1:8">
      <c r="A149" s="3918"/>
      <c r="B149" s="1618"/>
      <c r="C149" s="4514"/>
      <c r="D149" s="4514"/>
      <c r="E149" s="4324"/>
      <c r="F149" s="4324"/>
      <c r="G149" s="1424"/>
      <c r="H149" s="1424"/>
    </row>
    <row r="150" spans="1:8">
      <c r="A150" s="3918"/>
      <c r="B150" s="1618"/>
      <c r="C150" s="4514"/>
      <c r="D150" s="4514"/>
      <c r="E150" s="4324"/>
      <c r="F150" s="4324"/>
      <c r="G150" s="1424"/>
      <c r="H150" s="1424"/>
    </row>
    <row r="151" spans="1:8">
      <c r="A151" s="3918"/>
      <c r="B151" s="1618"/>
      <c r="C151" s="4514"/>
      <c r="D151" s="4514"/>
      <c r="E151" s="4324"/>
      <c r="F151" s="4324"/>
      <c r="G151" s="1424"/>
      <c r="H151" s="1424"/>
    </row>
    <row r="152" spans="1:8">
      <c r="A152" s="3918"/>
      <c r="B152" s="1618"/>
      <c r="C152" s="4514"/>
      <c r="D152" s="4514"/>
      <c r="E152" s="4324"/>
      <c r="F152" s="4324"/>
      <c r="G152" s="1455"/>
      <c r="H152" s="1455"/>
    </row>
    <row r="153" spans="1:8">
      <c r="A153" s="3918"/>
      <c r="B153" s="1001"/>
      <c r="C153" s="4514"/>
      <c r="D153" s="4514"/>
      <c r="E153" s="4324"/>
      <c r="F153" s="4324"/>
      <c r="G153" s="1455"/>
      <c r="H153" s="1455"/>
    </row>
    <row r="154" spans="1:8">
      <c r="A154" s="3918"/>
      <c r="B154" s="1001"/>
      <c r="C154" s="4514"/>
      <c r="D154" s="4514"/>
      <c r="E154" s="4324"/>
      <c r="F154" s="4324"/>
      <c r="G154" s="1455"/>
      <c r="H154" s="1455"/>
    </row>
    <row r="155" spans="1:8">
      <c r="A155" s="3918"/>
      <c r="B155" s="1001"/>
      <c r="C155" s="4514"/>
      <c r="D155" s="4514"/>
      <c r="E155" s="4324"/>
      <c r="F155" s="4324"/>
      <c r="G155" s="1455"/>
      <c r="H155" s="1455"/>
    </row>
    <row r="156" spans="1:8">
      <c r="A156" s="3918"/>
      <c r="B156" s="1001"/>
      <c r="C156" s="4514"/>
      <c r="D156" s="4514"/>
      <c r="E156" s="4324"/>
      <c r="F156" s="4324"/>
      <c r="G156" s="1455"/>
      <c r="H156" s="1455"/>
    </row>
    <row r="157" spans="1:8">
      <c r="A157" s="4597"/>
      <c r="B157" s="1621"/>
      <c r="C157" s="4499"/>
      <c r="D157" s="4499"/>
      <c r="E157" s="4270"/>
      <c r="F157" s="4270"/>
    </row>
    <row r="158" spans="1:8">
      <c r="A158" s="4597"/>
      <c r="B158" s="1621"/>
      <c r="C158" s="4499"/>
      <c r="D158" s="4499"/>
      <c r="E158" s="4270"/>
      <c r="F158" s="4270"/>
    </row>
    <row r="159" spans="1:8">
      <c r="A159" s="4597"/>
      <c r="B159" s="1621"/>
      <c r="C159" s="4499"/>
      <c r="D159" s="4499"/>
      <c r="E159" s="4270"/>
      <c r="F159" s="4270"/>
    </row>
    <row r="160" spans="1:8">
      <c r="A160" s="4597"/>
      <c r="B160" s="1621"/>
      <c r="C160" s="4499"/>
      <c r="D160" s="4499"/>
      <c r="E160" s="4270"/>
      <c r="F160" s="4270"/>
    </row>
    <row r="161" spans="1:6">
      <c r="A161" s="4597"/>
      <c r="B161" s="1621"/>
      <c r="C161" s="4499"/>
      <c r="D161" s="4499"/>
      <c r="E161" s="4270"/>
      <c r="F161" s="4270"/>
    </row>
    <row r="162" spans="1:6">
      <c r="A162" s="4597"/>
      <c r="B162" s="1621"/>
      <c r="C162" s="3085"/>
      <c r="D162" s="3085"/>
      <c r="E162" s="4270"/>
      <c r="F162" s="4270"/>
    </row>
    <row r="163" spans="1:6">
      <c r="A163" s="4597"/>
      <c r="B163" s="1621"/>
      <c r="C163" s="1621"/>
      <c r="D163" s="1621"/>
      <c r="E163" s="4270"/>
      <c r="F163" s="4270"/>
    </row>
    <row r="164" spans="1:6" ht="16" thickBot="1">
      <c r="A164" s="3209"/>
      <c r="B164" s="4271"/>
      <c r="C164" s="4271"/>
      <c r="D164" s="4271"/>
      <c r="E164" s="3651"/>
      <c r="F164" s="4270"/>
    </row>
    <row r="165" spans="1:6">
      <c r="A165" s="4227"/>
      <c r="B165" s="1621"/>
      <c r="C165" s="1621"/>
      <c r="D165" s="1621"/>
      <c r="E165" s="1621"/>
      <c r="F165" s="4270"/>
    </row>
    <row r="166" spans="1:6">
      <c r="A166" s="4227"/>
      <c r="B166" s="1621"/>
      <c r="C166" s="1621"/>
      <c r="D166" s="1621"/>
      <c r="E166" s="1621"/>
      <c r="F166" s="4270"/>
    </row>
    <row r="167" spans="1:6">
      <c r="A167" s="4227"/>
      <c r="B167" s="1621"/>
      <c r="C167" s="1621"/>
      <c r="D167" s="1621"/>
      <c r="E167" s="1621"/>
      <c r="F167" s="4270"/>
    </row>
    <row r="168" spans="1:6">
      <c r="A168" s="4227"/>
      <c r="B168" s="1621"/>
      <c r="C168" s="1621"/>
      <c r="D168" s="1621"/>
      <c r="E168" s="1621"/>
      <c r="F168" s="4270"/>
    </row>
    <row r="169" spans="1:6">
      <c r="A169" s="4227"/>
      <c r="B169" s="1621"/>
      <c r="C169" s="1621"/>
      <c r="D169" s="1621"/>
      <c r="E169" s="1621"/>
      <c r="F169" s="4270"/>
    </row>
    <row r="170" spans="1:6">
      <c r="A170" s="4227"/>
      <c r="B170" s="1621"/>
      <c r="C170" s="1621"/>
      <c r="D170" s="1621"/>
      <c r="E170" s="1621"/>
      <c r="F170" s="4270"/>
    </row>
    <row r="171" spans="1:6">
      <c r="A171" s="4227"/>
      <c r="B171" s="1621"/>
      <c r="C171" s="1621"/>
      <c r="D171" s="1621"/>
      <c r="E171" s="1621"/>
      <c r="F171" s="4270"/>
    </row>
    <row r="172" spans="1:6">
      <c r="A172" s="4227"/>
      <c r="B172" s="1621"/>
      <c r="C172" s="1621"/>
      <c r="D172" s="1621"/>
      <c r="E172" s="1621"/>
      <c r="F172" s="4270"/>
    </row>
    <row r="173" spans="1:6">
      <c r="A173" s="4227"/>
      <c r="B173" s="1621"/>
      <c r="C173" s="1621"/>
      <c r="D173" s="1621"/>
      <c r="E173" s="1621"/>
      <c r="F173" s="4270"/>
    </row>
    <row r="174" spans="1:6">
      <c r="A174" s="4227"/>
      <c r="B174" s="1621"/>
      <c r="C174" s="1621"/>
      <c r="D174" s="1621"/>
      <c r="E174" s="1621"/>
      <c r="F174" s="4270"/>
    </row>
    <row r="175" spans="1:6">
      <c r="A175" s="4227"/>
      <c r="B175" s="1621"/>
      <c r="C175" s="1621"/>
      <c r="D175" s="1621"/>
      <c r="E175" s="1621"/>
      <c r="F175" s="4270"/>
    </row>
    <row r="176" spans="1:6">
      <c r="A176" s="4227"/>
      <c r="B176" s="1621"/>
      <c r="C176" s="1621"/>
      <c r="D176" s="1621"/>
      <c r="E176" s="1621"/>
      <c r="F176" s="4270"/>
    </row>
    <row r="177" spans="1:6">
      <c r="A177" s="4227"/>
      <c r="B177" s="1621"/>
      <c r="C177" s="1621"/>
      <c r="D177" s="1621"/>
      <c r="E177" s="1621"/>
      <c r="F177" s="4270"/>
    </row>
    <row r="178" spans="1:6">
      <c r="A178" s="4227"/>
      <c r="B178" s="1621"/>
      <c r="C178" s="1621"/>
      <c r="D178" s="1621"/>
      <c r="E178" s="1621"/>
      <c r="F178" s="4270"/>
    </row>
    <row r="179" spans="1:6">
      <c r="A179" s="4227"/>
      <c r="B179" s="1621"/>
      <c r="C179" s="1621"/>
      <c r="D179" s="1621"/>
      <c r="E179" s="1621"/>
      <c r="F179" s="4270"/>
    </row>
    <row r="180" spans="1:6">
      <c r="A180" s="4227"/>
      <c r="B180" s="1621"/>
      <c r="C180" s="1621"/>
      <c r="D180" s="1621"/>
      <c r="E180" s="1621"/>
      <c r="F180" s="4270"/>
    </row>
    <row r="181" spans="1:6">
      <c r="A181" s="4227"/>
      <c r="B181" s="1621"/>
      <c r="C181" s="1621"/>
      <c r="D181" s="1621"/>
      <c r="E181" s="1621"/>
      <c r="F181" s="4270"/>
    </row>
    <row r="182" spans="1:6">
      <c r="A182" s="4227"/>
      <c r="B182" s="1621"/>
      <c r="C182" s="1621"/>
      <c r="D182" s="1621"/>
      <c r="E182" s="1621"/>
      <c r="F182" s="4270"/>
    </row>
    <row r="183" spans="1:6" ht="16" thickBot="1">
      <c r="A183" s="3209"/>
      <c r="B183" s="4271"/>
      <c r="C183" s="4271"/>
      <c r="D183" s="4271"/>
      <c r="E183" s="4271"/>
      <c r="F183" s="3651"/>
    </row>
    <row r="234" spans="1:4">
      <c r="A234" s="1368"/>
      <c r="B234" s="1522"/>
      <c r="C234" s="1368"/>
      <c r="D234" s="1522"/>
    </row>
  </sheetData>
  <mergeCells count="9">
    <mergeCell ref="B83:H87"/>
    <mergeCell ref="B72:H76"/>
    <mergeCell ref="B5:C11"/>
    <mergeCell ref="B12:C19"/>
    <mergeCell ref="B20:C25"/>
    <mergeCell ref="E16:H19"/>
    <mergeCell ref="E5:H8"/>
    <mergeCell ref="E9:H10"/>
    <mergeCell ref="E11:H14"/>
  </mergeCells>
  <printOptions horizontalCentered="1" verticalCentered="1"/>
  <pageMargins left="0.5" right="0.5" top="0.5" bottom="0.5" header="0.5" footer="0.5"/>
  <pageSetup scale="60" orientation="portrait" r:id="rId1"/>
  <headerFooter alignWithMargins="0"/>
  <rowBreaks count="1" manualBreakCount="1">
    <brk id="64"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AC200"/>
  <sheetViews>
    <sheetView view="pageBreakPreview" zoomScale="60" zoomScaleNormal="50" workbookViewId="0">
      <selection activeCell="N1" sqref="N1:U1048576"/>
    </sheetView>
  </sheetViews>
  <sheetFormatPr defaultColWidth="8.84375" defaultRowHeight="15.5"/>
  <cols>
    <col min="1" max="1" width="4.84375" style="1388" customWidth="1"/>
    <col min="2" max="2" width="48.07421875" style="1388" customWidth="1"/>
    <col min="3" max="3" width="21" style="2409" customWidth="1"/>
    <col min="4" max="4" width="17.53515625" style="2409" customWidth="1"/>
    <col min="5" max="5" width="18.07421875" style="1388" customWidth="1"/>
    <col min="6" max="6" width="15.4609375" style="1388" customWidth="1"/>
    <col min="7" max="7" width="30.07421875" style="1388" customWidth="1"/>
    <col min="8" max="8" width="19.07421875" style="1388" customWidth="1"/>
    <col min="9" max="9" width="14.07421875" style="2409" customWidth="1"/>
    <col min="10" max="10" width="23.07421875" style="1388" customWidth="1"/>
    <col min="11" max="11" width="27.84375" style="1388" customWidth="1"/>
    <col min="12" max="12" width="4.84375" style="1345" customWidth="1"/>
    <col min="13" max="13" width="8.84375" style="1388"/>
    <col min="14" max="14" width="19.07421875" customWidth="1"/>
    <col min="15" max="15" width="18.53515625" bestFit="1" customWidth="1"/>
    <col min="16" max="17" width="23.84375" bestFit="1" customWidth="1"/>
    <col min="18" max="18" width="23.4609375" bestFit="1" customWidth="1"/>
    <col min="19" max="19" width="7.07421875" customWidth="1"/>
    <col min="20" max="20" width="23.4609375" customWidth="1"/>
    <col min="21" max="21" width="18.53515625" customWidth="1"/>
    <col min="22" max="22" width="8.07421875" style="1388" customWidth="1"/>
    <col min="23" max="23" width="18.07421875" style="1388" customWidth="1"/>
    <col min="24" max="24" width="14.07421875" style="1388" bestFit="1" customWidth="1"/>
    <col min="25" max="16384" width="8.84375" style="1388"/>
  </cols>
  <sheetData>
    <row r="1" spans="1:25" ht="16" thickBot="1">
      <c r="A1" s="1523"/>
      <c r="B1" s="1523"/>
      <c r="C1" s="2396"/>
      <c r="D1" s="2396"/>
      <c r="E1" s="1523"/>
      <c r="F1" s="1523"/>
      <c r="G1" s="1523"/>
      <c r="H1" s="1523"/>
      <c r="I1" s="2396"/>
      <c r="J1" s="1523"/>
      <c r="K1" s="1523"/>
      <c r="L1" s="1524"/>
      <c r="W1" s="5256" t="s">
        <v>5025</v>
      </c>
      <c r="X1" s="5257"/>
    </row>
    <row r="2" spans="1:25" ht="16.5" thickTop="1" thickBot="1">
      <c r="A2" s="1525" t="s">
        <v>3199</v>
      </c>
      <c r="B2" s="1526"/>
      <c r="C2" s="2397" t="s">
        <v>3200</v>
      </c>
      <c r="D2" s="2410" t="s">
        <v>1759</v>
      </c>
      <c r="E2" s="1529" t="s">
        <v>1760</v>
      </c>
      <c r="F2" s="1530"/>
      <c r="G2" s="1525" t="s">
        <v>3199</v>
      </c>
      <c r="H2" s="1531" t="s">
        <v>3200</v>
      </c>
      <c r="I2" s="2412" t="s">
        <v>1759</v>
      </c>
      <c r="J2" s="1531" t="s">
        <v>1760</v>
      </c>
      <c r="K2" s="1527"/>
      <c r="L2" s="1530"/>
      <c r="W2" s="3103" t="s">
        <v>5026</v>
      </c>
      <c r="X2" s="3021" t="s">
        <v>5000</v>
      </c>
    </row>
    <row r="3" spans="1:25">
      <c r="A3" s="1532" t="str">
        <f>+'122123'!B2</f>
        <v xml:space="preserve">Niagara Mohawk Power Corporation </v>
      </c>
      <c r="B3" s="1347"/>
      <c r="C3" s="2398" t="s">
        <v>5957</v>
      </c>
      <c r="D3" s="2377" t="s">
        <v>3219</v>
      </c>
      <c r="E3" s="1534"/>
      <c r="F3" s="1535"/>
      <c r="G3" s="1532" t="str">
        <f>+A3</f>
        <v xml:space="preserve">Niagara Mohawk Power Corporation </v>
      </c>
      <c r="H3" s="1536" t="s">
        <v>5957</v>
      </c>
      <c r="I3" s="2376" t="s">
        <v>3219</v>
      </c>
      <c r="J3" s="1536"/>
      <c r="K3" s="1533"/>
      <c r="L3" s="1535"/>
      <c r="V3" s="2998"/>
      <c r="W3" s="2998"/>
      <c r="X3" s="2998"/>
      <c r="Y3" s="2998"/>
    </row>
    <row r="4" spans="1:25">
      <c r="A4" s="1537" t="s">
        <v>3202</v>
      </c>
      <c r="B4" s="1347"/>
      <c r="C4" s="2398" t="s">
        <v>3203</v>
      </c>
      <c r="D4" s="2411" t="str">
        <f>+'122123'!G3</f>
        <v>April 30, 2024</v>
      </c>
      <c r="E4" s="2285" t="str">
        <f>+'122123'!H3</f>
        <v>December 31, 2023</v>
      </c>
      <c r="F4" s="1539"/>
      <c r="G4" s="1537"/>
      <c r="H4" s="1538" t="s">
        <v>3203</v>
      </c>
      <c r="I4" s="2413" t="str">
        <f>+D4</f>
        <v>April 30, 2024</v>
      </c>
      <c r="J4" s="2479" t="str">
        <f>+E4</f>
        <v>December 31, 2023</v>
      </c>
      <c r="K4" s="1463"/>
      <c r="L4" s="1539"/>
      <c r="V4" s="2998"/>
      <c r="W4" s="2998"/>
      <c r="X4" s="3128">
        <f>SUM(X5:X5000)</f>
        <v>0</v>
      </c>
      <c r="Y4" s="2998"/>
    </row>
    <row r="5" spans="1:25">
      <c r="A5" s="1540" t="s">
        <v>3756</v>
      </c>
      <c r="B5" s="1541"/>
      <c r="C5" s="2399"/>
      <c r="D5" s="2399"/>
      <c r="E5" s="1542"/>
      <c r="F5" s="2028"/>
      <c r="G5" s="1540" t="s">
        <v>3756</v>
      </c>
      <c r="H5" s="1541"/>
      <c r="I5" s="2399"/>
      <c r="J5" s="1541"/>
      <c r="K5" s="1541"/>
      <c r="L5" s="1543"/>
    </row>
    <row r="6" spans="1:25">
      <c r="A6" s="1532" t="s">
        <v>3757</v>
      </c>
      <c r="B6" s="1533"/>
      <c r="C6" s="2398"/>
      <c r="D6" s="2398"/>
      <c r="E6" s="1384"/>
      <c r="F6" s="1535"/>
      <c r="G6" s="1532" t="s">
        <v>3757</v>
      </c>
      <c r="H6" s="1533"/>
      <c r="I6" s="2398"/>
      <c r="J6" s="1533"/>
      <c r="K6" s="1533"/>
      <c r="L6" s="1535"/>
    </row>
    <row r="7" spans="1:25">
      <c r="A7" s="1544" t="s">
        <v>3758</v>
      </c>
      <c r="B7" s="1545"/>
      <c r="C7" s="2400"/>
      <c r="D7" s="2400"/>
      <c r="E7" s="1545"/>
      <c r="F7" s="1546"/>
      <c r="G7" s="1544" t="s">
        <v>3758</v>
      </c>
      <c r="H7" s="1545"/>
      <c r="I7" s="2400"/>
      <c r="J7" s="1545"/>
      <c r="K7" s="1545"/>
      <c r="L7" s="1535"/>
    </row>
    <row r="8" spans="1:25">
      <c r="A8" s="1544" t="s">
        <v>3759</v>
      </c>
      <c r="B8" s="1545"/>
      <c r="C8" s="2400"/>
      <c r="D8" s="2400"/>
      <c r="E8" s="1545"/>
      <c r="F8" s="1546"/>
      <c r="G8" s="1544" t="s">
        <v>3759</v>
      </c>
      <c r="H8" s="1545"/>
      <c r="I8" s="2400"/>
      <c r="J8" s="1545"/>
      <c r="K8" s="1545"/>
      <c r="L8" s="1535"/>
    </row>
    <row r="9" spans="1:25">
      <c r="A9" s="1544" t="s">
        <v>3760</v>
      </c>
      <c r="B9" s="1545"/>
      <c r="C9" s="2400"/>
      <c r="D9" s="2400"/>
      <c r="E9" s="1545"/>
      <c r="F9" s="1546"/>
      <c r="G9" s="1544" t="s">
        <v>3760</v>
      </c>
      <c r="H9" s="1545"/>
      <c r="I9" s="2400"/>
      <c r="J9" s="1545"/>
      <c r="K9" s="1545"/>
      <c r="L9" s="1535"/>
    </row>
    <row r="10" spans="1:25">
      <c r="A10" s="1544"/>
      <c r="B10" s="1545"/>
      <c r="C10" s="2400"/>
      <c r="D10" s="2400"/>
      <c r="E10" s="1545"/>
      <c r="F10" s="1546"/>
      <c r="G10" s="1544"/>
      <c r="H10" s="1545"/>
      <c r="I10" s="2400"/>
      <c r="J10" s="1545"/>
      <c r="K10" s="1545"/>
      <c r="L10" s="1535"/>
    </row>
    <row r="11" spans="1:25">
      <c r="A11" s="1544"/>
      <c r="B11" s="1545"/>
      <c r="C11" s="2400"/>
      <c r="D11" s="2400"/>
      <c r="E11" s="1545"/>
      <c r="F11" s="1546"/>
      <c r="G11" s="1544"/>
      <c r="H11" s="1545"/>
      <c r="I11" s="2400"/>
      <c r="J11" s="1545"/>
      <c r="K11" s="1545"/>
      <c r="L11" s="1535"/>
    </row>
    <row r="12" spans="1:25">
      <c r="A12" s="1532"/>
      <c r="B12" s="1533"/>
      <c r="C12" s="2401"/>
      <c r="D12" s="2401"/>
      <c r="E12" s="1547"/>
      <c r="F12" s="1548"/>
      <c r="G12" s="1532"/>
      <c r="H12" s="1463"/>
      <c r="I12" s="2414"/>
      <c r="J12" s="1533"/>
      <c r="K12" s="1463"/>
      <c r="L12" s="1548"/>
    </row>
    <row r="13" spans="1:25">
      <c r="A13" s="1549"/>
      <c r="B13" s="1550"/>
      <c r="C13" s="2402"/>
      <c r="D13" s="2402"/>
      <c r="E13" s="1551"/>
      <c r="F13" s="1552"/>
      <c r="G13" s="2078" t="s">
        <v>3761</v>
      </c>
      <c r="H13" s="1554" t="s">
        <v>3761</v>
      </c>
      <c r="I13" s="2380" t="s">
        <v>3762</v>
      </c>
      <c r="J13" s="1556" t="s">
        <v>4405</v>
      </c>
      <c r="K13" s="1554" t="s">
        <v>2253</v>
      </c>
      <c r="L13" s="1557"/>
    </row>
    <row r="14" spans="1:25">
      <c r="A14" s="1558" t="s">
        <v>1686</v>
      </c>
      <c r="B14" s="1559" t="s">
        <v>1740</v>
      </c>
      <c r="C14" s="2403" t="s">
        <v>3763</v>
      </c>
      <c r="D14" s="2403" t="s">
        <v>3764</v>
      </c>
      <c r="E14" s="1560" t="s">
        <v>3765</v>
      </c>
      <c r="F14" s="1561" t="s">
        <v>2252</v>
      </c>
      <c r="G14" s="1553" t="s">
        <v>3766</v>
      </c>
      <c r="H14" s="1554" t="s">
        <v>3766</v>
      </c>
      <c r="I14" s="2380" t="s">
        <v>3767</v>
      </c>
      <c r="J14" s="1562" t="s">
        <v>3768</v>
      </c>
      <c r="K14" s="1554" t="s">
        <v>3769</v>
      </c>
      <c r="L14" s="1561" t="s">
        <v>1686</v>
      </c>
    </row>
    <row r="15" spans="1:25">
      <c r="A15" s="1553" t="s">
        <v>1689</v>
      </c>
      <c r="B15" s="1559"/>
      <c r="C15" s="2403" t="s">
        <v>3770</v>
      </c>
      <c r="D15" s="2403" t="s">
        <v>3771</v>
      </c>
      <c r="E15" s="1560" t="s">
        <v>3766</v>
      </c>
      <c r="F15" s="1561" t="s">
        <v>291</v>
      </c>
      <c r="G15" s="1553" t="s">
        <v>3772</v>
      </c>
      <c r="H15" s="1554" t="s">
        <v>3773</v>
      </c>
      <c r="I15" s="2380" t="s">
        <v>3774</v>
      </c>
      <c r="J15" s="1562" t="s">
        <v>4404</v>
      </c>
      <c r="K15" s="1554" t="s">
        <v>3775</v>
      </c>
      <c r="L15" s="1561" t="s">
        <v>1689</v>
      </c>
    </row>
    <row r="16" spans="1:25">
      <c r="A16" s="1558"/>
      <c r="B16" s="1559"/>
      <c r="C16" s="2403" t="s">
        <v>3776</v>
      </c>
      <c r="D16" s="2403" t="s">
        <v>3777</v>
      </c>
      <c r="E16" s="1560"/>
      <c r="F16" s="1561"/>
      <c r="G16" s="1563"/>
      <c r="H16" s="1554"/>
      <c r="I16" s="2380" t="s">
        <v>3778</v>
      </c>
      <c r="J16" s="1562"/>
      <c r="K16" s="1554"/>
      <c r="L16" s="1564"/>
      <c r="V16" s="1442"/>
    </row>
    <row r="17" spans="1:24">
      <c r="A17" s="1565"/>
      <c r="B17" s="1566" t="s">
        <v>2935</v>
      </c>
      <c r="C17" s="2404" t="s">
        <v>2936</v>
      </c>
      <c r="D17" s="2404" t="s">
        <v>2937</v>
      </c>
      <c r="E17" s="1567" t="s">
        <v>2938</v>
      </c>
      <c r="F17" s="1568" t="s">
        <v>2268</v>
      </c>
      <c r="G17" s="1558" t="s">
        <v>2269</v>
      </c>
      <c r="H17" s="1555" t="s">
        <v>2270</v>
      </c>
      <c r="I17" s="2415" t="s">
        <v>2271</v>
      </c>
      <c r="J17" s="1569" t="s">
        <v>2272</v>
      </c>
      <c r="K17" s="1365" t="s">
        <v>2273</v>
      </c>
      <c r="L17" s="1570"/>
      <c r="V17" s="1442"/>
    </row>
    <row r="18" spans="1:24">
      <c r="A18" s="1571">
        <v>1</v>
      </c>
      <c r="B18" s="2273" t="s">
        <v>4567</v>
      </c>
      <c r="C18" s="2405">
        <v>613970</v>
      </c>
      <c r="D18" s="2405">
        <v>742129</v>
      </c>
      <c r="E18" s="1574"/>
      <c r="F18" s="1575"/>
      <c r="G18" s="1576"/>
      <c r="H18" s="1577"/>
      <c r="I18" s="2405">
        <f>SUM(C18:E18)</f>
        <v>1356099</v>
      </c>
      <c r="J18" s="2275"/>
      <c r="K18" s="2276"/>
      <c r="L18" s="1578">
        <v>1</v>
      </c>
      <c r="V18" s="1442"/>
    </row>
    <row r="19" spans="1:24" ht="31">
      <c r="A19" s="1571">
        <v>2</v>
      </c>
      <c r="B19" s="2273" t="s">
        <v>4568</v>
      </c>
      <c r="C19" s="2405">
        <v>0</v>
      </c>
      <c r="D19" s="2405">
        <v>81500</v>
      </c>
      <c r="E19" s="1579"/>
      <c r="F19" s="1580"/>
      <c r="G19" s="1581"/>
      <c r="H19" s="1582"/>
      <c r="I19" s="2405">
        <f t="shared" ref="I19" si="0">SUM(C19:E19)</f>
        <v>81500</v>
      </c>
      <c r="J19" s="2277"/>
      <c r="K19" s="2278"/>
      <c r="L19" s="1584">
        <v>2</v>
      </c>
      <c r="V19" s="1442"/>
    </row>
    <row r="20" spans="1:24">
      <c r="A20" s="1571">
        <v>3</v>
      </c>
      <c r="B20" s="2273" t="s">
        <v>4569</v>
      </c>
      <c r="C20" s="2405">
        <v>0</v>
      </c>
      <c r="D20" s="2405">
        <v>1074989</v>
      </c>
      <c r="E20" s="1585"/>
      <c r="F20" s="1586"/>
      <c r="G20" s="1587"/>
      <c r="H20" s="1588"/>
      <c r="I20" s="2405">
        <f>SUM(C20:F20)</f>
        <v>1074989</v>
      </c>
      <c r="J20" s="2279"/>
      <c r="K20" s="2278"/>
      <c r="L20" s="1584">
        <v>3</v>
      </c>
      <c r="V20" s="1442"/>
    </row>
    <row r="21" spans="1:24">
      <c r="A21" s="1571">
        <v>4</v>
      </c>
      <c r="B21" s="2273" t="s">
        <v>4570</v>
      </c>
      <c r="C21" s="2405">
        <f>SUM(C19:C20)</f>
        <v>0</v>
      </c>
      <c r="D21" s="2405">
        <f>SUM(D19:D20)</f>
        <v>1156489</v>
      </c>
      <c r="E21" s="1585"/>
      <c r="F21" s="1586"/>
      <c r="G21" s="1587"/>
      <c r="H21" s="1588"/>
      <c r="I21" s="2405">
        <f>SUM(C21:F21)</f>
        <v>1156489</v>
      </c>
      <c r="J21" s="1589">
        <f>+'114117'!AD57</f>
        <v>332870135</v>
      </c>
      <c r="K21" s="2274">
        <f>+I21+J21</f>
        <v>334026624</v>
      </c>
      <c r="L21" s="1584">
        <v>4</v>
      </c>
      <c r="V21" s="1442"/>
      <c r="W21" s="1388" t="s">
        <v>5042</v>
      </c>
      <c r="X21" s="2736">
        <v>0</v>
      </c>
    </row>
    <row r="22" spans="1:24" ht="31">
      <c r="A22" s="1571">
        <v>5</v>
      </c>
      <c r="B22" s="2273" t="s">
        <v>4571</v>
      </c>
      <c r="C22" s="2405">
        <f>C18+C21</f>
        <v>613970</v>
      </c>
      <c r="D22" s="2405">
        <f>D18+D21</f>
        <v>1898618</v>
      </c>
      <c r="E22" s="1585"/>
      <c r="F22" s="1586"/>
      <c r="G22" s="1587"/>
      <c r="H22" s="1590"/>
      <c r="I22" s="2405">
        <f>SUM(C22:F22)</f>
        <v>2512588</v>
      </c>
      <c r="J22" s="2280"/>
      <c r="K22" s="2281"/>
      <c r="L22" s="1584">
        <v>5</v>
      </c>
      <c r="V22" s="1442"/>
      <c r="W22" s="1388" t="s">
        <v>5043</v>
      </c>
      <c r="X22" s="2736">
        <v>0</v>
      </c>
    </row>
    <row r="23" spans="1:24" ht="31">
      <c r="A23" s="1571">
        <v>6</v>
      </c>
      <c r="B23" s="2273" t="s">
        <v>4893</v>
      </c>
      <c r="C23" s="2405">
        <v>613970</v>
      </c>
      <c r="D23" s="2405">
        <v>1898618</v>
      </c>
      <c r="E23" s="1591"/>
      <c r="F23" s="1592"/>
      <c r="G23" s="1593"/>
      <c r="H23" s="1594"/>
      <c r="I23" s="2405">
        <f>SUM(C23:E23)</f>
        <v>2512588</v>
      </c>
      <c r="J23" s="2282"/>
      <c r="K23" s="2281"/>
      <c r="L23" s="1584">
        <v>6</v>
      </c>
      <c r="V23" s="1442"/>
    </row>
    <row r="24" spans="1:24" ht="31">
      <c r="A24" s="1571">
        <v>7</v>
      </c>
      <c r="B24" s="2273" t="s">
        <v>4572</v>
      </c>
      <c r="C24" s="2405">
        <v>0</v>
      </c>
      <c r="D24" s="2405">
        <v>-49323</v>
      </c>
      <c r="E24" s="1595"/>
      <c r="F24" s="1596"/>
      <c r="G24" s="1597"/>
      <c r="H24" s="1598"/>
      <c r="I24" s="2405">
        <f>SUM(C24:E24)</f>
        <v>-49323</v>
      </c>
      <c r="J24" s="2283"/>
      <c r="K24" s="2281"/>
      <c r="L24" s="1584">
        <v>7</v>
      </c>
    </row>
    <row r="25" spans="1:24">
      <c r="A25" s="1571">
        <v>8</v>
      </c>
      <c r="B25" s="2273" t="s">
        <v>4573</v>
      </c>
      <c r="C25" s="2405">
        <v>0</v>
      </c>
      <c r="D25" s="2405">
        <v>256334</v>
      </c>
      <c r="E25" s="1579"/>
      <c r="F25" s="1580"/>
      <c r="G25" s="1587"/>
      <c r="H25" s="1599"/>
      <c r="I25" s="2405">
        <f>SUM(C25:E25)</f>
        <v>256334</v>
      </c>
      <c r="J25" s="2284"/>
      <c r="K25" s="2281"/>
      <c r="L25" s="1584">
        <v>8</v>
      </c>
      <c r="V25" s="1442"/>
      <c r="X25" s="2998"/>
    </row>
    <row r="26" spans="1:24">
      <c r="A26" s="1571">
        <v>9</v>
      </c>
      <c r="B26" s="2273" t="s">
        <v>4574</v>
      </c>
      <c r="C26" s="2405">
        <f>SUM(C24:C25)</f>
        <v>0</v>
      </c>
      <c r="D26" s="2405">
        <f>SUM(D24:D25)</f>
        <v>207011</v>
      </c>
      <c r="E26" s="1585"/>
      <c r="F26" s="1586"/>
      <c r="G26" s="1600"/>
      <c r="H26" s="1588"/>
      <c r="I26" s="2405">
        <f>SUM(C26:E26)</f>
        <v>207011</v>
      </c>
      <c r="J26" s="1589">
        <f>+'114117'!AC57</f>
        <v>318917971</v>
      </c>
      <c r="K26" s="2274">
        <f>+I26+J26</f>
        <v>319124982</v>
      </c>
      <c r="L26" s="1584">
        <v>9</v>
      </c>
      <c r="V26" s="1442"/>
      <c r="W26" s="3110" t="s">
        <v>5041</v>
      </c>
      <c r="X26" s="2736">
        <v>0</v>
      </c>
    </row>
    <row r="27" spans="1:24">
      <c r="A27" s="1571">
        <v>10</v>
      </c>
      <c r="B27" s="2273" t="s">
        <v>4575</v>
      </c>
      <c r="C27" s="2405">
        <f>C23+C26</f>
        <v>613970</v>
      </c>
      <c r="D27" s="2405">
        <f>D23+D26</f>
        <v>2105629</v>
      </c>
      <c r="E27" s="1585"/>
      <c r="F27" s="1586"/>
      <c r="G27" s="1587"/>
      <c r="H27" s="1588"/>
      <c r="I27" s="2405">
        <f>SUM(C27:E27)</f>
        <v>2719599</v>
      </c>
      <c r="J27" s="2279"/>
      <c r="K27" s="2278"/>
      <c r="L27" s="1584">
        <v>10</v>
      </c>
      <c r="V27" s="1442"/>
      <c r="W27" s="3110" t="s">
        <v>5040</v>
      </c>
      <c r="X27" s="2998">
        <v>0</v>
      </c>
    </row>
    <row r="28" spans="1:24">
      <c r="A28" s="1571">
        <v>11</v>
      </c>
      <c r="B28" s="1572"/>
      <c r="C28" s="2405"/>
      <c r="D28" s="2405"/>
      <c r="E28" s="1585"/>
      <c r="F28" s="1586"/>
      <c r="G28" s="1587"/>
      <c r="H28" s="1588"/>
      <c r="I28" s="2416"/>
      <c r="J28" s="1589"/>
      <c r="K28" s="1583">
        <f t="shared" ref="K28:K56" si="1">SUM(C28:J28)</f>
        <v>0</v>
      </c>
      <c r="L28" s="1584">
        <v>11</v>
      </c>
      <c r="V28" s="1442"/>
    </row>
    <row r="29" spans="1:24">
      <c r="A29" s="1571">
        <v>12</v>
      </c>
      <c r="B29" s="1572"/>
      <c r="C29" s="2405"/>
      <c r="D29" s="2405"/>
      <c r="E29" s="1585"/>
      <c r="F29" s="1586"/>
      <c r="G29" s="1587"/>
      <c r="H29" s="1588"/>
      <c r="I29" s="2416"/>
      <c r="J29" s="1589"/>
      <c r="K29" s="1583">
        <f t="shared" si="1"/>
        <v>0</v>
      </c>
      <c r="L29" s="1584">
        <v>12</v>
      </c>
      <c r="V29" s="2442"/>
    </row>
    <row r="30" spans="1:24">
      <c r="A30" s="1571">
        <v>13</v>
      </c>
      <c r="B30" s="1572"/>
      <c r="C30" s="2405"/>
      <c r="D30" s="2405"/>
      <c r="E30" s="1585"/>
      <c r="F30" s="1586"/>
      <c r="G30" s="1587"/>
      <c r="H30" s="1588"/>
      <c r="I30" s="2416"/>
      <c r="J30" s="1589"/>
      <c r="K30" s="1583">
        <f t="shared" si="1"/>
        <v>0</v>
      </c>
      <c r="L30" s="1584">
        <v>13</v>
      </c>
      <c r="V30" s="1442"/>
    </row>
    <row r="31" spans="1:24">
      <c r="A31" s="1571">
        <v>14</v>
      </c>
      <c r="B31" s="1572"/>
      <c r="C31" s="2405"/>
      <c r="D31" s="2405"/>
      <c r="E31" s="1585"/>
      <c r="F31" s="1586"/>
      <c r="G31" s="1587"/>
      <c r="H31" s="1588"/>
      <c r="I31" s="2416"/>
      <c r="J31" s="1589"/>
      <c r="K31" s="1583">
        <f t="shared" si="1"/>
        <v>0</v>
      </c>
      <c r="L31" s="1584">
        <v>14</v>
      </c>
      <c r="V31" s="1442"/>
    </row>
    <row r="32" spans="1:24">
      <c r="A32" s="1571">
        <v>15</v>
      </c>
      <c r="B32" s="1572"/>
      <c r="C32" s="2405"/>
      <c r="D32" s="2405"/>
      <c r="E32" s="1585"/>
      <c r="F32" s="1586"/>
      <c r="G32" s="1587"/>
      <c r="H32" s="1590"/>
      <c r="I32" s="2417"/>
      <c r="J32" s="1589"/>
      <c r="K32" s="1583">
        <f t="shared" si="1"/>
        <v>0</v>
      </c>
      <c r="L32" s="1584">
        <v>15</v>
      </c>
      <c r="V32" s="1442"/>
    </row>
    <row r="33" spans="1:22">
      <c r="A33" s="1571">
        <v>16</v>
      </c>
      <c r="B33" s="1572"/>
      <c r="C33" s="2405"/>
      <c r="D33" s="2383"/>
      <c r="E33" s="1601"/>
      <c r="F33" s="1602"/>
      <c r="G33" s="1603"/>
      <c r="H33" s="1594"/>
      <c r="I33" s="2418"/>
      <c r="J33" s="1604"/>
      <c r="K33" s="1583">
        <f t="shared" si="1"/>
        <v>0</v>
      </c>
      <c r="L33" s="1584">
        <v>16</v>
      </c>
      <c r="V33" s="1442"/>
    </row>
    <row r="34" spans="1:22">
      <c r="A34" s="1571">
        <v>17</v>
      </c>
      <c r="B34" s="1572"/>
      <c r="C34" s="2405"/>
      <c r="D34" s="2383"/>
      <c r="E34" s="1601"/>
      <c r="F34" s="1602"/>
      <c r="G34" s="1605"/>
      <c r="H34" s="1606"/>
      <c r="I34" s="2419"/>
      <c r="J34" s="1604"/>
      <c r="K34" s="1583">
        <f t="shared" si="1"/>
        <v>0</v>
      </c>
      <c r="L34" s="1584">
        <v>17</v>
      </c>
      <c r="V34" s="1442"/>
    </row>
    <row r="35" spans="1:22">
      <c r="A35" s="1571">
        <v>18</v>
      </c>
      <c r="B35" s="1572"/>
      <c r="C35" s="2405"/>
      <c r="D35" s="2405"/>
      <c r="E35" s="1585"/>
      <c r="F35" s="1586"/>
      <c r="G35" s="1587"/>
      <c r="H35" s="1588"/>
      <c r="I35" s="2416"/>
      <c r="J35" s="1589"/>
      <c r="K35" s="1583">
        <f t="shared" si="1"/>
        <v>0</v>
      </c>
      <c r="L35" s="1584">
        <v>18</v>
      </c>
      <c r="V35" s="1442"/>
    </row>
    <row r="36" spans="1:22">
      <c r="A36" s="1571">
        <v>19</v>
      </c>
      <c r="B36" s="1572"/>
      <c r="C36" s="2405"/>
      <c r="D36" s="2405"/>
      <c r="E36" s="1585"/>
      <c r="F36" s="1586"/>
      <c r="G36" s="1587"/>
      <c r="H36" s="1588"/>
      <c r="I36" s="2416"/>
      <c r="J36" s="1589"/>
      <c r="K36" s="1583">
        <f t="shared" si="1"/>
        <v>0</v>
      </c>
      <c r="L36" s="1584">
        <v>19</v>
      </c>
    </row>
    <row r="37" spans="1:22">
      <c r="A37" s="1571">
        <v>20</v>
      </c>
      <c r="B37" s="1572"/>
      <c r="C37" s="2405"/>
      <c r="D37" s="2405"/>
      <c r="E37" s="1585"/>
      <c r="F37" s="1586"/>
      <c r="G37" s="1587"/>
      <c r="H37" s="1588"/>
      <c r="I37" s="2416"/>
      <c r="J37" s="1589"/>
      <c r="K37" s="1583">
        <f t="shared" si="1"/>
        <v>0</v>
      </c>
      <c r="L37" s="1584">
        <v>20</v>
      </c>
    </row>
    <row r="38" spans="1:22">
      <c r="A38" s="1571">
        <v>21</v>
      </c>
      <c r="B38" s="1572"/>
      <c r="C38" s="2405"/>
      <c r="D38" s="2405"/>
      <c r="E38" s="1585"/>
      <c r="F38" s="1586"/>
      <c r="G38" s="1587"/>
      <c r="H38" s="1588"/>
      <c r="I38" s="2416"/>
      <c r="J38" s="1589"/>
      <c r="K38" s="1583">
        <f t="shared" si="1"/>
        <v>0</v>
      </c>
      <c r="L38" s="1584">
        <v>21</v>
      </c>
    </row>
    <row r="39" spans="1:22">
      <c r="A39" s="1571">
        <v>22</v>
      </c>
      <c r="B39" s="1572"/>
      <c r="C39" s="2405"/>
      <c r="D39" s="2405"/>
      <c r="E39" s="1585"/>
      <c r="F39" s="1586"/>
      <c r="G39" s="1587"/>
      <c r="H39" s="1588"/>
      <c r="I39" s="2416"/>
      <c r="J39" s="1589"/>
      <c r="K39" s="1583">
        <f t="shared" si="1"/>
        <v>0</v>
      </c>
      <c r="L39" s="1584">
        <v>22</v>
      </c>
    </row>
    <row r="40" spans="1:22">
      <c r="A40" s="1571">
        <v>23</v>
      </c>
      <c r="B40" s="1572"/>
      <c r="C40" s="2405"/>
      <c r="D40" s="2405"/>
      <c r="E40" s="1585"/>
      <c r="F40" s="1586"/>
      <c r="G40" s="1587"/>
      <c r="H40" s="1588"/>
      <c r="I40" s="2416"/>
      <c r="J40" s="1589"/>
      <c r="K40" s="1583">
        <f t="shared" si="1"/>
        <v>0</v>
      </c>
      <c r="L40" s="1584">
        <v>23</v>
      </c>
    </row>
    <row r="41" spans="1:22">
      <c r="A41" s="1571">
        <v>24</v>
      </c>
      <c r="B41" s="1572"/>
      <c r="C41" s="2405"/>
      <c r="D41" s="2383"/>
      <c r="E41" s="1601"/>
      <c r="F41" s="1602"/>
      <c r="G41" s="1607"/>
      <c r="H41" s="1591"/>
      <c r="I41" s="2420"/>
      <c r="J41" s="1604"/>
      <c r="K41" s="1583">
        <f t="shared" si="1"/>
        <v>0</v>
      </c>
      <c r="L41" s="1584">
        <v>24</v>
      </c>
    </row>
    <row r="42" spans="1:22">
      <c r="A42" s="1571">
        <v>25</v>
      </c>
      <c r="B42" s="1572"/>
      <c r="C42" s="2405"/>
      <c r="D42" s="2405"/>
      <c r="E42" s="1585"/>
      <c r="F42" s="1586"/>
      <c r="G42" s="1587"/>
      <c r="H42" s="1599"/>
      <c r="I42" s="2416"/>
      <c r="J42" s="1589"/>
      <c r="K42" s="1583">
        <f t="shared" si="1"/>
        <v>0</v>
      </c>
      <c r="L42" s="1584">
        <v>25</v>
      </c>
    </row>
    <row r="43" spans="1:22">
      <c r="A43" s="1571">
        <v>26</v>
      </c>
      <c r="B43" s="1572"/>
      <c r="C43" s="2405"/>
      <c r="D43" s="2405"/>
      <c r="E43" s="1585"/>
      <c r="F43" s="1586"/>
      <c r="G43" s="1587"/>
      <c r="H43" s="1588"/>
      <c r="I43" s="2416"/>
      <c r="J43" s="1589"/>
      <c r="K43" s="1583">
        <f t="shared" si="1"/>
        <v>0</v>
      </c>
      <c r="L43" s="1584">
        <v>26</v>
      </c>
    </row>
    <row r="44" spans="1:22">
      <c r="A44" s="1571">
        <v>27</v>
      </c>
      <c r="B44" s="1572"/>
      <c r="C44" s="2405"/>
      <c r="D44" s="2405"/>
      <c r="E44" s="1585"/>
      <c r="F44" s="1586"/>
      <c r="G44" s="1587"/>
      <c r="H44" s="1588"/>
      <c r="I44" s="2416"/>
      <c r="J44" s="1589"/>
      <c r="K44" s="1583">
        <f t="shared" si="1"/>
        <v>0</v>
      </c>
      <c r="L44" s="1584">
        <v>27</v>
      </c>
    </row>
    <row r="45" spans="1:22">
      <c r="A45" s="1571">
        <v>28</v>
      </c>
      <c r="B45" s="1572"/>
      <c r="C45" s="2405"/>
      <c r="D45" s="2405"/>
      <c r="E45" s="1585"/>
      <c r="F45" s="1586"/>
      <c r="G45" s="1587"/>
      <c r="H45" s="1588"/>
      <c r="I45" s="2416"/>
      <c r="J45" s="1589"/>
      <c r="K45" s="1583">
        <f t="shared" si="1"/>
        <v>0</v>
      </c>
      <c r="L45" s="1584">
        <v>28</v>
      </c>
    </row>
    <row r="46" spans="1:22">
      <c r="A46" s="1571">
        <v>29</v>
      </c>
      <c r="B46" s="1572"/>
      <c r="C46" s="2405"/>
      <c r="D46" s="2405"/>
      <c r="E46" s="1585"/>
      <c r="F46" s="1586"/>
      <c r="G46" s="1587"/>
      <c r="H46" s="1588"/>
      <c r="I46" s="2416"/>
      <c r="J46" s="1589"/>
      <c r="K46" s="1583">
        <f t="shared" si="1"/>
        <v>0</v>
      </c>
      <c r="L46" s="1584">
        <v>29</v>
      </c>
    </row>
    <row r="47" spans="1:22">
      <c r="A47" s="1571">
        <v>30</v>
      </c>
      <c r="B47" s="1572"/>
      <c r="C47" s="2405"/>
      <c r="D47" s="2405"/>
      <c r="E47" s="1585"/>
      <c r="F47" s="1586"/>
      <c r="G47" s="1587"/>
      <c r="H47" s="1588"/>
      <c r="I47" s="2416"/>
      <c r="J47" s="1589"/>
      <c r="K47" s="1583">
        <f t="shared" si="1"/>
        <v>0</v>
      </c>
      <c r="L47" s="1584">
        <v>30</v>
      </c>
    </row>
    <row r="48" spans="1:22">
      <c r="A48" s="1571">
        <v>31</v>
      </c>
      <c r="B48" s="1572"/>
      <c r="C48" s="2405"/>
      <c r="D48" s="2405"/>
      <c r="E48" s="1585"/>
      <c r="F48" s="1586"/>
      <c r="G48" s="1587"/>
      <c r="H48" s="1588"/>
      <c r="I48" s="2416"/>
      <c r="J48" s="1589"/>
      <c r="K48" s="1583">
        <f t="shared" si="1"/>
        <v>0</v>
      </c>
      <c r="L48" s="1584">
        <v>31</v>
      </c>
    </row>
    <row r="49" spans="1:29">
      <c r="A49" s="1571">
        <v>32</v>
      </c>
      <c r="B49" s="1572"/>
      <c r="C49" s="2405"/>
      <c r="D49" s="2405"/>
      <c r="E49" s="1585"/>
      <c r="F49" s="1586"/>
      <c r="G49" s="1587"/>
      <c r="H49" s="1588"/>
      <c r="I49" s="2416"/>
      <c r="J49" s="1589"/>
      <c r="K49" s="1583">
        <f t="shared" si="1"/>
        <v>0</v>
      </c>
      <c r="L49" s="1584">
        <v>32</v>
      </c>
    </row>
    <row r="50" spans="1:29">
      <c r="A50" s="1571">
        <v>33</v>
      </c>
      <c r="B50" s="1572"/>
      <c r="C50" s="2405"/>
      <c r="D50" s="2383"/>
      <c r="E50" s="1601"/>
      <c r="F50" s="1602"/>
      <c r="G50" s="1607"/>
      <c r="H50" s="1601"/>
      <c r="I50" s="2420"/>
      <c r="J50" s="1604"/>
      <c r="K50" s="1583">
        <f t="shared" si="1"/>
        <v>0</v>
      </c>
      <c r="L50" s="1584">
        <v>33</v>
      </c>
    </row>
    <row r="51" spans="1:29">
      <c r="A51" s="1571">
        <v>34</v>
      </c>
      <c r="B51" s="1572"/>
      <c r="C51" s="2405"/>
      <c r="D51" s="2405"/>
      <c r="E51" s="1585"/>
      <c r="F51" s="1586"/>
      <c r="G51" s="1587"/>
      <c r="H51" s="1588"/>
      <c r="I51" s="2416"/>
      <c r="J51" s="1589"/>
      <c r="K51" s="1583">
        <f t="shared" si="1"/>
        <v>0</v>
      </c>
      <c r="L51" s="1584">
        <v>34</v>
      </c>
    </row>
    <row r="52" spans="1:29">
      <c r="A52" s="1571">
        <v>35</v>
      </c>
      <c r="B52" s="1572"/>
      <c r="C52" s="2405"/>
      <c r="D52" s="2405"/>
      <c r="E52" s="1585"/>
      <c r="F52" s="1586"/>
      <c r="G52" s="1587"/>
      <c r="H52" s="1588"/>
      <c r="I52" s="2416"/>
      <c r="J52" s="1589"/>
      <c r="K52" s="1583">
        <f t="shared" si="1"/>
        <v>0</v>
      </c>
      <c r="L52" s="1584">
        <v>35</v>
      </c>
    </row>
    <row r="53" spans="1:29">
      <c r="A53" s="1571">
        <v>36</v>
      </c>
      <c r="B53" s="1572"/>
      <c r="C53" s="2405"/>
      <c r="D53" s="2405"/>
      <c r="E53" s="1585"/>
      <c r="F53" s="1586"/>
      <c r="G53" s="1587"/>
      <c r="H53" s="1588"/>
      <c r="I53" s="2416"/>
      <c r="J53" s="1589"/>
      <c r="K53" s="1583">
        <f t="shared" si="1"/>
        <v>0</v>
      </c>
      <c r="L53" s="1584">
        <v>36</v>
      </c>
    </row>
    <row r="54" spans="1:29">
      <c r="A54" s="1571">
        <v>37</v>
      </c>
      <c r="B54" s="1572"/>
      <c r="C54" s="2405"/>
      <c r="D54" s="2405"/>
      <c r="E54" s="1585"/>
      <c r="F54" s="1586"/>
      <c r="G54" s="1587"/>
      <c r="H54" s="1588"/>
      <c r="I54" s="2416"/>
      <c r="J54" s="1589"/>
      <c r="K54" s="1583">
        <f t="shared" si="1"/>
        <v>0</v>
      </c>
      <c r="L54" s="1584">
        <v>37</v>
      </c>
    </row>
    <row r="55" spans="1:29">
      <c r="A55" s="1571">
        <v>38</v>
      </c>
      <c r="B55" s="1572"/>
      <c r="C55" s="2405"/>
      <c r="D55" s="2405"/>
      <c r="E55" s="1585"/>
      <c r="F55" s="1586"/>
      <c r="G55" s="1587"/>
      <c r="H55" s="1588"/>
      <c r="I55" s="2416"/>
      <c r="J55" s="1589"/>
      <c r="K55" s="1583">
        <f t="shared" si="1"/>
        <v>0</v>
      </c>
      <c r="L55" s="1584">
        <v>38</v>
      </c>
    </row>
    <row r="56" spans="1:29" ht="16" thickBot="1">
      <c r="A56" s="1608">
        <v>39</v>
      </c>
      <c r="B56" s="1609"/>
      <c r="C56" s="2406"/>
      <c r="D56" s="2406"/>
      <c r="E56" s="1611"/>
      <c r="F56" s="1612"/>
      <c r="G56" s="1613"/>
      <c r="H56" s="1614"/>
      <c r="I56" s="2421"/>
      <c r="J56" s="1615"/>
      <c r="K56" s="1610">
        <f t="shared" si="1"/>
        <v>0</v>
      </c>
      <c r="L56" s="1616">
        <v>39</v>
      </c>
    </row>
    <row r="57" spans="1:29" ht="16" thickTop="1">
      <c r="A57" s="1533"/>
      <c r="B57" s="1533"/>
      <c r="C57" s="2398"/>
      <c r="D57" s="2398"/>
      <c r="E57" s="1617"/>
      <c r="F57" s="1617"/>
      <c r="G57" s="1617"/>
      <c r="H57" s="1617"/>
      <c r="I57" s="2398"/>
      <c r="J57" s="1617"/>
      <c r="K57" s="1368"/>
      <c r="L57" s="1368"/>
      <c r="W57" s="1670"/>
      <c r="X57" s="3022"/>
      <c r="Y57" s="1618"/>
      <c r="Z57" s="1618"/>
      <c r="AA57" s="1618"/>
      <c r="AB57" s="1618"/>
      <c r="AC57" s="1618"/>
    </row>
    <row r="58" spans="1:29">
      <c r="A58" s="1368" t="s">
        <v>4492</v>
      </c>
      <c r="B58" s="1368"/>
      <c r="C58" s="2407"/>
      <c r="D58" s="2407"/>
      <c r="E58" s="1368"/>
      <c r="F58" s="1368"/>
      <c r="G58" s="1368" t="s">
        <v>4492</v>
      </c>
      <c r="H58" s="1368"/>
      <c r="I58" s="2407"/>
      <c r="J58" s="1368"/>
      <c r="K58" s="1368"/>
      <c r="L58" s="1368"/>
      <c r="W58" s="1618"/>
      <c r="X58" s="1618"/>
      <c r="Y58" s="1618"/>
      <c r="Z58" s="1618"/>
      <c r="AA58" s="1618"/>
      <c r="AB58" s="1618"/>
      <c r="AC58" s="1618"/>
    </row>
    <row r="59" spans="1:29">
      <c r="A59" s="1383" t="s">
        <v>3779</v>
      </c>
      <c r="B59" s="1383"/>
      <c r="C59" s="2408"/>
      <c r="D59" s="2408"/>
      <c r="E59" s="1383"/>
      <c r="F59" s="1383"/>
      <c r="G59" s="1383" t="s">
        <v>3780</v>
      </c>
      <c r="H59" s="1383"/>
      <c r="I59" s="2408"/>
      <c r="J59" s="1383"/>
      <c r="K59" s="1383"/>
      <c r="L59" s="1383"/>
    </row>
    <row r="60" spans="1:29">
      <c r="L60" s="1368"/>
    </row>
    <row r="61" spans="1:29">
      <c r="L61" s="1533"/>
    </row>
    <row r="62" spans="1:29">
      <c r="L62" s="1533"/>
    </row>
    <row r="63" spans="1:29">
      <c r="L63" s="1533"/>
    </row>
    <row r="64" spans="1:29">
      <c r="L64" s="1533"/>
    </row>
    <row r="65" spans="11:12">
      <c r="L65" s="1554"/>
    </row>
    <row r="66" spans="11:12">
      <c r="L66" s="1554"/>
    </row>
    <row r="67" spans="11:12">
      <c r="L67" s="1554"/>
    </row>
    <row r="68" spans="11:12">
      <c r="L68" s="1554"/>
    </row>
    <row r="69" spans="11:12">
      <c r="L69" s="1554"/>
    </row>
    <row r="70" spans="11:12">
      <c r="L70" s="1554"/>
    </row>
    <row r="71" spans="11:12">
      <c r="K71" s="1618"/>
      <c r="L71" s="1554"/>
    </row>
    <row r="72" spans="11:12">
      <c r="L72" s="1554"/>
    </row>
    <row r="73" spans="11:12">
      <c r="L73" s="1554"/>
    </row>
    <row r="74" spans="11:12">
      <c r="L74" s="1554"/>
    </row>
    <row r="75" spans="11:12">
      <c r="L75" s="1554"/>
    </row>
    <row r="76" spans="11:12">
      <c r="L76" s="1554"/>
    </row>
    <row r="77" spans="11:12">
      <c r="L77" s="1554"/>
    </row>
    <row r="78" spans="11:12">
      <c r="L78" s="1554"/>
    </row>
    <row r="79" spans="11:12">
      <c r="L79" s="1554"/>
    </row>
    <row r="80" spans="11:12">
      <c r="L80" s="1554"/>
    </row>
    <row r="81" spans="12:12">
      <c r="L81" s="1554"/>
    </row>
    <row r="82" spans="12:12">
      <c r="L82" s="1554"/>
    </row>
    <row r="83" spans="12:12">
      <c r="L83" s="1554"/>
    </row>
    <row r="84" spans="12:12">
      <c r="L84" s="1554"/>
    </row>
    <row r="85" spans="12:12">
      <c r="L85" s="1554"/>
    </row>
    <row r="86" spans="12:12">
      <c r="L86" s="1554"/>
    </row>
    <row r="87" spans="12:12">
      <c r="L87" s="1554"/>
    </row>
    <row r="88" spans="12:12">
      <c r="L88" s="1554"/>
    </row>
    <row r="89" spans="12:12">
      <c r="L89" s="1554"/>
    </row>
    <row r="90" spans="12:12">
      <c r="L90" s="1554"/>
    </row>
    <row r="91" spans="12:12">
      <c r="L91" s="1554"/>
    </row>
    <row r="92" spans="12:12">
      <c r="L92" s="1554"/>
    </row>
    <row r="93" spans="12:12">
      <c r="L93" s="1554"/>
    </row>
    <row r="94" spans="12:12">
      <c r="L94" s="1554"/>
    </row>
    <row r="95" spans="12:12">
      <c r="L95" s="1554"/>
    </row>
    <row r="96" spans="12:12">
      <c r="L96" s="1554"/>
    </row>
    <row r="97" spans="12:12">
      <c r="L97" s="1554"/>
    </row>
    <row r="98" spans="12:12">
      <c r="L98" s="1554"/>
    </row>
    <row r="99" spans="12:12">
      <c r="L99" s="1554"/>
    </row>
    <row r="100" spans="12:12">
      <c r="L100" s="1554"/>
    </row>
    <row r="101" spans="12:12">
      <c r="L101" s="1554"/>
    </row>
    <row r="102" spans="12:12">
      <c r="L102" s="1554"/>
    </row>
    <row r="103" spans="12:12">
      <c r="L103" s="1554"/>
    </row>
    <row r="104" spans="12:12">
      <c r="L104" s="1554"/>
    </row>
    <row r="105" spans="12:12">
      <c r="L105" s="1554"/>
    </row>
    <row r="106" spans="12:12">
      <c r="L106" s="1554"/>
    </row>
    <row r="107" spans="12:12">
      <c r="L107" s="1554"/>
    </row>
    <row r="108" spans="12:12">
      <c r="L108" s="1554"/>
    </row>
    <row r="109" spans="12:12">
      <c r="L109" s="1554"/>
    </row>
    <row r="110" spans="12:12">
      <c r="L110" s="1554"/>
    </row>
    <row r="111" spans="12:12">
      <c r="L111" s="1554"/>
    </row>
    <row r="112" spans="12:12">
      <c r="L112" s="1554"/>
    </row>
    <row r="113" spans="1:12">
      <c r="L113" s="1554"/>
    </row>
    <row r="114" spans="1:12">
      <c r="L114" s="1554"/>
    </row>
    <row r="115" spans="1:12">
      <c r="L115" s="1554"/>
    </row>
    <row r="116" spans="1:12">
      <c r="L116" s="1554"/>
    </row>
    <row r="117" spans="1:12">
      <c r="L117" s="1533"/>
    </row>
    <row r="118" spans="1:12">
      <c r="L118" s="1619"/>
    </row>
    <row r="119" spans="1:12">
      <c r="L119" s="1620"/>
    </row>
    <row r="120" spans="1:12">
      <c r="L120" s="1533"/>
    </row>
    <row r="121" spans="1:12">
      <c r="L121" s="1533"/>
    </row>
    <row r="122" spans="1:12">
      <c r="L122" s="1533"/>
    </row>
    <row r="123" spans="1:12">
      <c r="L123" s="1533"/>
    </row>
    <row r="124" spans="1:12">
      <c r="L124" s="1533"/>
    </row>
    <row r="125" spans="1:12" ht="16" thickBot="1">
      <c r="L125" s="1533"/>
    </row>
    <row r="126" spans="1:12">
      <c r="A126" s="4232"/>
      <c r="B126" s="4233"/>
      <c r="C126" s="4372"/>
      <c r="D126" s="4372"/>
      <c r="E126" s="4234"/>
      <c r="L126" s="1533"/>
    </row>
    <row r="127" spans="1:12">
      <c r="A127" s="4583"/>
      <c r="B127" s="1618"/>
      <c r="C127" s="3840"/>
      <c r="D127" s="3840"/>
      <c r="E127" s="4236"/>
      <c r="L127" s="1533"/>
    </row>
    <row r="128" spans="1:12">
      <c r="A128" s="4583"/>
      <c r="B128" s="1618"/>
      <c r="C128" s="3840"/>
      <c r="D128" s="3840"/>
      <c r="E128" s="4236"/>
      <c r="L128" s="1533"/>
    </row>
    <row r="129" spans="1:12">
      <c r="A129" s="4583"/>
      <c r="B129" s="1618"/>
      <c r="C129" s="3840"/>
      <c r="D129" s="3840"/>
      <c r="E129" s="4236"/>
      <c r="L129" s="1533"/>
    </row>
    <row r="130" spans="1:12">
      <c r="A130" s="4583"/>
      <c r="B130" s="1618"/>
      <c r="C130" s="3840"/>
      <c r="D130" s="3840"/>
      <c r="E130" s="4236"/>
      <c r="L130" s="1533"/>
    </row>
    <row r="131" spans="1:12">
      <c r="A131" s="4583"/>
      <c r="B131" s="1618"/>
      <c r="C131" s="3840"/>
      <c r="D131" s="3840"/>
      <c r="E131" s="4236"/>
      <c r="L131" s="1533"/>
    </row>
    <row r="132" spans="1:12">
      <c r="A132" s="4583"/>
      <c r="B132" s="1618"/>
      <c r="C132" s="2402"/>
      <c r="D132" s="2402"/>
      <c r="E132" s="4236"/>
      <c r="L132" s="1533"/>
    </row>
    <row r="133" spans="1:12">
      <c r="A133" s="4583"/>
      <c r="B133" s="1618"/>
      <c r="C133" s="4518"/>
      <c r="D133" s="4518"/>
      <c r="E133" s="4236"/>
      <c r="L133" s="1533"/>
    </row>
    <row r="134" spans="1:12">
      <c r="A134" s="4583"/>
      <c r="B134" s="1618"/>
      <c r="C134" s="4518"/>
      <c r="D134" s="4518"/>
      <c r="E134" s="4236"/>
      <c r="L134" s="1621"/>
    </row>
    <row r="135" spans="1:12">
      <c r="A135" s="4583"/>
      <c r="B135" s="1618"/>
      <c r="C135" s="4518"/>
      <c r="D135" s="4518"/>
      <c r="E135" s="4236"/>
      <c r="F135" s="1618"/>
      <c r="L135" s="1621"/>
    </row>
    <row r="136" spans="1:12">
      <c r="A136" s="4583"/>
      <c r="B136" s="1618"/>
      <c r="C136" s="4518"/>
      <c r="D136" s="4518"/>
      <c r="E136" s="4236"/>
      <c r="F136" s="4236"/>
      <c r="L136" s="1621"/>
    </row>
    <row r="137" spans="1:12">
      <c r="A137" s="4583"/>
      <c r="B137" s="1618"/>
      <c r="C137" s="4518"/>
      <c r="D137" s="4518"/>
      <c r="E137" s="4236"/>
      <c r="F137" s="4236"/>
      <c r="L137" s="1621"/>
    </row>
    <row r="138" spans="1:12">
      <c r="A138" s="4583"/>
      <c r="B138" s="1618"/>
      <c r="C138" s="4518"/>
      <c r="D138" s="4518"/>
      <c r="E138" s="4236"/>
      <c r="F138" s="4236"/>
      <c r="L138" s="1621"/>
    </row>
    <row r="139" spans="1:12">
      <c r="A139" s="4583"/>
      <c r="B139" s="1618"/>
      <c r="C139" s="4518"/>
      <c r="D139" s="4518"/>
      <c r="E139" s="4236"/>
      <c r="F139" s="4236"/>
      <c r="L139" s="1621"/>
    </row>
    <row r="140" spans="1:12">
      <c r="A140" s="4583"/>
      <c r="B140" s="1618"/>
      <c r="C140" s="4518"/>
      <c r="D140" s="4518"/>
      <c r="E140" s="4236"/>
      <c r="F140" s="4236"/>
      <c r="L140" s="1621"/>
    </row>
    <row r="141" spans="1:12">
      <c r="A141" s="4583"/>
      <c r="B141" s="1618"/>
      <c r="C141" s="4518"/>
      <c r="D141" s="4518"/>
      <c r="E141" s="4236"/>
      <c r="F141" s="4236"/>
      <c r="L141" s="1621"/>
    </row>
    <row r="142" spans="1:12">
      <c r="A142" s="4583"/>
      <c r="B142" s="1618"/>
      <c r="C142" s="4518"/>
      <c r="D142" s="4518"/>
      <c r="E142" s="4236"/>
      <c r="F142" s="4236"/>
      <c r="L142" s="1621"/>
    </row>
    <row r="143" spans="1:12">
      <c r="A143" s="4583"/>
      <c r="B143" s="1618"/>
      <c r="C143" s="4518"/>
      <c r="D143" s="4518"/>
      <c r="E143" s="4236"/>
      <c r="F143" s="4236"/>
      <c r="L143" s="1621"/>
    </row>
    <row r="144" spans="1:12">
      <c r="A144" s="4583"/>
      <c r="B144" s="1618"/>
      <c r="C144" s="4518"/>
      <c r="D144" s="4518"/>
      <c r="E144" s="4236"/>
      <c r="F144" s="4236"/>
      <c r="L144" s="1621"/>
    </row>
    <row r="145" spans="1:6">
      <c r="A145" s="4583"/>
      <c r="B145" s="1618"/>
      <c r="C145" s="4518"/>
      <c r="D145" s="4518"/>
      <c r="E145" s="4236"/>
      <c r="F145" s="4236"/>
    </row>
    <row r="146" spans="1:6">
      <c r="A146" s="4583"/>
      <c r="B146" s="1618"/>
      <c r="C146" s="4518"/>
      <c r="D146" s="4518"/>
      <c r="E146" s="4236"/>
      <c r="F146" s="4236"/>
    </row>
    <row r="147" spans="1:6">
      <c r="A147" s="4583"/>
      <c r="B147" s="1618"/>
      <c r="C147" s="4518"/>
      <c r="D147" s="4518"/>
      <c r="E147" s="4236"/>
      <c r="F147" s="4236"/>
    </row>
    <row r="148" spans="1:6">
      <c r="A148" s="4583"/>
      <c r="B148" s="1618"/>
      <c r="C148" s="4518"/>
      <c r="D148" s="4518"/>
      <c r="E148" s="4236"/>
      <c r="F148" s="4236"/>
    </row>
    <row r="149" spans="1:6">
      <c r="A149" s="4583"/>
      <c r="B149" s="1618"/>
      <c r="C149" s="4518"/>
      <c r="D149" s="4518"/>
      <c r="E149" s="4236"/>
      <c r="F149" s="4236"/>
    </row>
    <row r="150" spans="1:6">
      <c r="A150" s="4583"/>
      <c r="B150" s="1618"/>
      <c r="C150" s="4518"/>
      <c r="D150" s="4518"/>
      <c r="E150" s="4236"/>
      <c r="F150" s="4236"/>
    </row>
    <row r="151" spans="1:6">
      <c r="A151" s="4583"/>
      <c r="B151" s="1618"/>
      <c r="C151" s="4518"/>
      <c r="D151" s="4518"/>
      <c r="E151" s="4236"/>
      <c r="F151" s="4236"/>
    </row>
    <row r="152" spans="1:6">
      <c r="A152" s="4583"/>
      <c r="B152" s="1618"/>
      <c r="C152" s="4518"/>
      <c r="D152" s="4518"/>
      <c r="E152" s="4236"/>
      <c r="F152" s="4236"/>
    </row>
    <row r="153" spans="1:6">
      <c r="A153" s="4583"/>
      <c r="B153" s="1618"/>
      <c r="C153" s="4518"/>
      <c r="D153" s="4518"/>
      <c r="E153" s="4236"/>
      <c r="F153" s="4236"/>
    </row>
    <row r="154" spans="1:6">
      <c r="A154" s="4583"/>
      <c r="B154" s="1618"/>
      <c r="C154" s="4518"/>
      <c r="D154" s="4518"/>
      <c r="E154" s="4236"/>
      <c r="F154" s="4236"/>
    </row>
    <row r="155" spans="1:6">
      <c r="A155" s="4583"/>
      <c r="B155" s="1618"/>
      <c r="C155" s="4518"/>
      <c r="D155" s="4518"/>
      <c r="E155" s="4236"/>
      <c r="F155" s="4236"/>
    </row>
    <row r="156" spans="1:6">
      <c r="A156" s="4583"/>
      <c r="B156" s="1618"/>
      <c r="C156" s="4518"/>
      <c r="D156" s="4518"/>
      <c r="E156" s="4236"/>
      <c r="F156" s="4236"/>
    </row>
    <row r="157" spans="1:6">
      <c r="A157" s="4583"/>
      <c r="B157" s="1618"/>
      <c r="C157" s="4518"/>
      <c r="D157" s="4518"/>
      <c r="E157" s="4236"/>
      <c r="F157" s="4236"/>
    </row>
    <row r="158" spans="1:6">
      <c r="A158" s="4583"/>
      <c r="B158" s="1618"/>
      <c r="C158" s="4518"/>
      <c r="D158" s="4518"/>
      <c r="E158" s="4236"/>
      <c r="F158" s="4236"/>
    </row>
    <row r="159" spans="1:6">
      <c r="A159" s="4583"/>
      <c r="B159" s="1618"/>
      <c r="C159" s="4518"/>
      <c r="D159" s="4518"/>
      <c r="E159" s="4236"/>
      <c r="F159" s="4236"/>
    </row>
    <row r="160" spans="1:6">
      <c r="A160" s="4583"/>
      <c r="B160" s="1618"/>
      <c r="C160" s="4518"/>
      <c r="D160" s="4518"/>
      <c r="E160" s="4236"/>
      <c r="F160" s="4236"/>
    </row>
    <row r="161" spans="1:6">
      <c r="A161" s="4583"/>
      <c r="B161" s="1618"/>
      <c r="C161" s="4518"/>
      <c r="D161" s="4518"/>
      <c r="E161" s="4236"/>
      <c r="F161" s="4236"/>
    </row>
    <row r="162" spans="1:6">
      <c r="A162" s="4583"/>
      <c r="B162" s="1618"/>
      <c r="C162" s="4518"/>
      <c r="D162" s="4518"/>
      <c r="E162" s="4236"/>
      <c r="F162" s="4236"/>
    </row>
    <row r="163" spans="1:6">
      <c r="A163" s="4583"/>
      <c r="B163" s="1618"/>
      <c r="C163" s="4518"/>
      <c r="D163" s="4518"/>
      <c r="E163" s="4236"/>
      <c r="F163" s="4236"/>
    </row>
    <row r="164" spans="1:6">
      <c r="A164" s="4583"/>
      <c r="B164" s="1618"/>
      <c r="C164" s="4518"/>
      <c r="D164" s="4518"/>
      <c r="E164" s="4236"/>
      <c r="F164" s="4236"/>
    </row>
    <row r="165" spans="1:6">
      <c r="A165" s="4583"/>
      <c r="B165" s="1618"/>
      <c r="C165" s="4518"/>
      <c r="D165" s="4518"/>
      <c r="E165" s="4236"/>
      <c r="F165" s="4236"/>
    </row>
    <row r="166" spans="1:6">
      <c r="A166" s="4583"/>
      <c r="B166" s="1618"/>
      <c r="C166" s="4518"/>
      <c r="D166" s="4518"/>
      <c r="E166" s="4236"/>
      <c r="F166" s="4236"/>
    </row>
    <row r="167" spans="1:6">
      <c r="A167" s="4583"/>
      <c r="B167" s="1618"/>
      <c r="C167" s="4518"/>
      <c r="D167" s="4518"/>
      <c r="E167" s="4236"/>
      <c r="F167" s="4236"/>
    </row>
    <row r="168" spans="1:6">
      <c r="A168" s="4583"/>
      <c r="B168" s="1618"/>
      <c r="C168" s="4518"/>
      <c r="D168" s="4518"/>
      <c r="E168" s="4236"/>
      <c r="F168" s="4236"/>
    </row>
    <row r="169" spans="1:6">
      <c r="A169" s="4583"/>
      <c r="B169" s="1618"/>
      <c r="C169" s="4518"/>
      <c r="D169" s="4518"/>
      <c r="E169" s="4236"/>
      <c r="F169" s="4236"/>
    </row>
    <row r="170" spans="1:6">
      <c r="A170" s="4583"/>
      <c r="B170" s="1618"/>
      <c r="C170" s="4518"/>
      <c r="D170" s="4518"/>
      <c r="E170" s="4236"/>
      <c r="F170" s="4236"/>
    </row>
    <row r="171" spans="1:6">
      <c r="A171" s="4583"/>
      <c r="B171" s="1618"/>
      <c r="C171" s="4518"/>
      <c r="D171" s="4518"/>
      <c r="E171" s="4236"/>
      <c r="F171" s="4236"/>
    </row>
    <row r="172" spans="1:6">
      <c r="A172" s="4583"/>
      <c r="B172" s="1618"/>
      <c r="C172" s="4518"/>
      <c r="D172" s="4518"/>
      <c r="E172" s="4236"/>
      <c r="F172" s="4236"/>
    </row>
    <row r="173" spans="1:6">
      <c r="A173" s="4583"/>
      <c r="B173" s="1618"/>
      <c r="C173" s="4518"/>
      <c r="D173" s="4518"/>
      <c r="E173" s="4236"/>
      <c r="F173" s="4236"/>
    </row>
    <row r="174" spans="1:6">
      <c r="A174" s="4583"/>
      <c r="B174" s="1618"/>
      <c r="C174" s="4518"/>
      <c r="D174" s="4518"/>
      <c r="E174" s="4236"/>
      <c r="F174" s="4236"/>
    </row>
    <row r="175" spans="1:6">
      <c r="A175" s="4583"/>
      <c r="B175" s="1618"/>
      <c r="C175" s="4518"/>
      <c r="D175" s="4518"/>
      <c r="E175" s="4236"/>
      <c r="F175" s="4236"/>
    </row>
    <row r="176" spans="1:6">
      <c r="A176" s="4583"/>
      <c r="B176" s="1618"/>
      <c r="C176" s="4518"/>
      <c r="D176" s="4518"/>
      <c r="E176" s="4236"/>
      <c r="F176" s="4236"/>
    </row>
    <row r="177" spans="1:6">
      <c r="A177" s="4583"/>
      <c r="B177" s="1618"/>
      <c r="C177" s="4518"/>
      <c r="D177" s="4518"/>
      <c r="E177" s="4236"/>
      <c r="F177" s="4236"/>
    </row>
    <row r="178" spans="1:6">
      <c r="A178" s="4583"/>
      <c r="B178" s="1618"/>
      <c r="C178" s="4518"/>
      <c r="D178" s="4518"/>
      <c r="E178" s="4236"/>
      <c r="F178" s="4236"/>
    </row>
    <row r="179" spans="1:6">
      <c r="A179" s="4583"/>
      <c r="B179" s="1618"/>
      <c r="C179" s="4535"/>
      <c r="D179" s="4535"/>
      <c r="E179" s="4236"/>
      <c r="F179" s="4236"/>
    </row>
    <row r="180" spans="1:6">
      <c r="A180" s="4583"/>
      <c r="B180" s="1618"/>
      <c r="C180" s="3840"/>
      <c r="D180" s="3840"/>
      <c r="E180" s="4236"/>
      <c r="F180" s="4236"/>
    </row>
    <row r="181" spans="1:6" ht="16" thickBot="1">
      <c r="A181" s="4237"/>
      <c r="B181" s="4257"/>
      <c r="C181" s="4373"/>
      <c r="D181" s="4373"/>
      <c r="E181" s="4239"/>
      <c r="F181" s="4236"/>
    </row>
    <row r="182" spans="1:6">
      <c r="A182" s="4235"/>
      <c r="B182" s="1618"/>
      <c r="C182" s="3840"/>
      <c r="D182" s="3840"/>
      <c r="E182" s="1618"/>
      <c r="F182" s="4236"/>
    </row>
    <row r="183" spans="1:6">
      <c r="A183" s="4235"/>
      <c r="B183" s="1618"/>
      <c r="C183" s="3840"/>
      <c r="D183" s="3840"/>
      <c r="E183" s="1618"/>
      <c r="F183" s="4236"/>
    </row>
    <row r="184" spans="1:6">
      <c r="A184" s="4235"/>
      <c r="B184" s="1618"/>
      <c r="C184" s="3840"/>
      <c r="D184" s="3840"/>
      <c r="E184" s="1618"/>
      <c r="F184" s="4236"/>
    </row>
    <row r="185" spans="1:6">
      <c r="A185" s="4235"/>
      <c r="B185" s="1618"/>
      <c r="C185" s="3840"/>
      <c r="D185" s="3840"/>
      <c r="E185" s="1618"/>
      <c r="F185" s="4236"/>
    </row>
    <row r="186" spans="1:6">
      <c r="A186" s="4235"/>
      <c r="B186" s="1618"/>
      <c r="C186" s="3840"/>
      <c r="D186" s="3840"/>
      <c r="E186" s="1618"/>
      <c r="F186" s="4236"/>
    </row>
    <row r="187" spans="1:6">
      <c r="A187" s="4235"/>
      <c r="B187" s="1618"/>
      <c r="C187" s="3840"/>
      <c r="D187" s="3840"/>
      <c r="E187" s="1618"/>
      <c r="F187" s="4236"/>
    </row>
    <row r="188" spans="1:6">
      <c r="A188" s="4235"/>
      <c r="B188" s="1618"/>
      <c r="C188" s="3840"/>
      <c r="D188" s="3840"/>
      <c r="E188" s="1618"/>
      <c r="F188" s="4236"/>
    </row>
    <row r="189" spans="1:6">
      <c r="A189" s="4235"/>
      <c r="B189" s="1618"/>
      <c r="C189" s="3840"/>
      <c r="D189" s="3840"/>
      <c r="E189" s="1618"/>
      <c r="F189" s="4236"/>
    </row>
    <row r="190" spans="1:6">
      <c r="A190" s="4235"/>
      <c r="B190" s="1618"/>
      <c r="C190" s="3840"/>
      <c r="D190" s="3840"/>
      <c r="E190" s="1618"/>
      <c r="F190" s="4236"/>
    </row>
    <row r="191" spans="1:6">
      <c r="A191" s="4235"/>
      <c r="B191" s="1618"/>
      <c r="C191" s="3840"/>
      <c r="D191" s="3840"/>
      <c r="E191" s="1618"/>
      <c r="F191" s="4236"/>
    </row>
    <row r="192" spans="1:6">
      <c r="A192" s="4235"/>
      <c r="B192" s="1618"/>
      <c r="C192" s="3840"/>
      <c r="D192" s="3840"/>
      <c r="E192" s="1618"/>
      <c r="F192" s="4236"/>
    </row>
    <row r="193" spans="1:6">
      <c r="A193" s="4235"/>
      <c r="B193" s="1618"/>
      <c r="C193" s="3840"/>
      <c r="D193" s="3840"/>
      <c r="E193" s="1618"/>
      <c r="F193" s="4236"/>
    </row>
    <row r="194" spans="1:6">
      <c r="A194" s="4235"/>
      <c r="B194" s="1618"/>
      <c r="C194" s="3840"/>
      <c r="D194" s="3840"/>
      <c r="E194" s="1618"/>
      <c r="F194" s="4236"/>
    </row>
    <row r="195" spans="1:6">
      <c r="A195" s="4235"/>
      <c r="B195" s="1618"/>
      <c r="C195" s="3840"/>
      <c r="D195" s="3840"/>
      <c r="E195" s="1618"/>
      <c r="F195" s="4236"/>
    </row>
    <row r="196" spans="1:6">
      <c r="A196" s="4235"/>
      <c r="B196" s="1618"/>
      <c r="C196" s="3840"/>
      <c r="D196" s="3840"/>
      <c r="E196" s="1618"/>
      <c r="F196" s="4236"/>
    </row>
    <row r="197" spans="1:6">
      <c r="A197" s="4235"/>
      <c r="B197" s="1618"/>
      <c r="C197" s="3840"/>
      <c r="D197" s="3840"/>
      <c r="E197" s="1618"/>
      <c r="F197" s="4236"/>
    </row>
    <row r="198" spans="1:6">
      <c r="A198" s="4235"/>
      <c r="B198" s="1618"/>
      <c r="C198" s="3840"/>
      <c r="D198" s="3840"/>
      <c r="E198" s="1618"/>
      <c r="F198" s="4236"/>
    </row>
    <row r="199" spans="1:6">
      <c r="A199" s="4235"/>
      <c r="B199" s="1618"/>
      <c r="C199" s="3840"/>
      <c r="D199" s="3840"/>
      <c r="E199" s="1618"/>
      <c r="F199" s="4236"/>
    </row>
    <row r="200" spans="1:6" ht="16" thickBot="1">
      <c r="A200" s="4237"/>
      <c r="B200" s="4257"/>
      <c r="C200" s="4373"/>
      <c r="D200" s="4373"/>
      <c r="E200" s="4257"/>
      <c r="F200" s="4239"/>
    </row>
  </sheetData>
  <mergeCells count="1">
    <mergeCell ref="W1:X1"/>
  </mergeCells>
  <pageMargins left="0.7" right="0.7" top="0.75" bottom="0.75" header="0.3" footer="0.3"/>
  <pageSetup scale="60" fitToHeight="0" orientation="portrait" r:id="rId1"/>
  <rowBreaks count="1" manualBreakCount="1">
    <brk id="61" max="16383"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IO70"/>
  <sheetViews>
    <sheetView tabSelected="1" view="pageBreakPreview" zoomScale="60" zoomScaleNormal="100" workbookViewId="0">
      <selection activeCell="J26" sqref="J26"/>
    </sheetView>
  </sheetViews>
  <sheetFormatPr defaultColWidth="9.84375" defaultRowHeight="15.5"/>
  <cols>
    <col min="1" max="1" width="35.84375" style="13" customWidth="1"/>
    <col min="2" max="2" width="3.84375" style="13" customWidth="1"/>
    <col min="3" max="3" width="39.84375" style="13" customWidth="1"/>
    <col min="4" max="4" width="2.84375" style="13" customWidth="1"/>
    <col min="5" max="5" width="24.84375" style="13" customWidth="1"/>
    <col min="6" max="8" width="9.84375" style="13"/>
    <col min="9" max="9" width="19.53515625" style="13" bestFit="1" customWidth="1"/>
    <col min="10" max="16384" width="9.84375" style="13"/>
  </cols>
  <sheetData>
    <row r="1" spans="1:9" ht="41.15" customHeight="1">
      <c r="A1" s="635" t="s">
        <v>1608</v>
      </c>
      <c r="B1" s="635"/>
      <c r="C1" s="635"/>
      <c r="D1" s="551"/>
      <c r="F1" s="9"/>
      <c r="G1" s="551"/>
      <c r="H1" s="9"/>
      <c r="I1" s="9"/>
    </row>
    <row r="2" spans="1:9" ht="43.4" customHeight="1">
      <c r="A2" s="635" t="s">
        <v>1609</v>
      </c>
      <c r="B2" s="635"/>
      <c r="C2" s="635"/>
      <c r="D2" s="551"/>
      <c r="F2" s="9"/>
      <c r="G2" s="551"/>
      <c r="H2" s="9"/>
      <c r="I2" s="9"/>
    </row>
    <row r="3" spans="1:9" ht="20.149999999999999" customHeight="1">
      <c r="A3" s="5"/>
      <c r="B3" s="5"/>
      <c r="C3" s="551"/>
      <c r="D3" s="551"/>
      <c r="F3" s="9"/>
      <c r="G3" s="9"/>
      <c r="H3" s="9"/>
      <c r="I3" s="9"/>
    </row>
    <row r="4" spans="1:9" ht="20.149999999999999" customHeight="1">
      <c r="A4" s="552" t="s">
        <v>1610</v>
      </c>
      <c r="B4" s="552"/>
      <c r="C4" s="551"/>
      <c r="D4" s="551"/>
      <c r="F4" s="9"/>
      <c r="G4" s="9"/>
      <c r="H4" s="9"/>
      <c r="I4" s="9"/>
    </row>
    <row r="5" spans="1:9" ht="29.15" customHeight="1">
      <c r="A5" s="552" t="s">
        <v>1611</v>
      </c>
      <c r="B5" s="552"/>
      <c r="C5" s="551"/>
      <c r="D5" s="551"/>
      <c r="F5" s="9"/>
      <c r="G5" s="9"/>
      <c r="H5" s="9"/>
      <c r="I5" s="9"/>
    </row>
    <row r="6" spans="1:9" ht="29.9" customHeight="1">
      <c r="A6" s="553" t="str">
        <f>A46</f>
        <v>Year ended December 31, 2023</v>
      </c>
      <c r="B6" s="553"/>
      <c r="C6" s="551"/>
      <c r="D6" s="551"/>
      <c r="F6" s="9"/>
      <c r="G6" s="9"/>
      <c r="H6" s="9"/>
      <c r="I6" s="9"/>
    </row>
    <row r="7" spans="1:9" ht="14.9" customHeight="1">
      <c r="A7" s="9"/>
      <c r="B7" s="9"/>
      <c r="C7" s="9"/>
      <c r="D7" s="9"/>
      <c r="F7" s="9"/>
      <c r="G7" s="9"/>
      <c r="H7" s="9"/>
      <c r="I7" s="9"/>
    </row>
    <row r="8" spans="1:9" ht="23.15" customHeight="1">
      <c r="A8" s="633" t="s">
        <v>1612</v>
      </c>
      <c r="B8" s="636"/>
      <c r="C8" s="9"/>
      <c r="F8" s="9"/>
      <c r="G8" s="6"/>
      <c r="H8" s="9"/>
      <c r="I8" s="9"/>
    </row>
    <row r="9" spans="1:9" ht="18" customHeight="1">
      <c r="B9" s="652">
        <v>1</v>
      </c>
      <c r="C9" s="653" t="s">
        <v>1613</v>
      </c>
      <c r="D9" s="631"/>
      <c r="F9" s="9"/>
      <c r="G9" s="9"/>
      <c r="H9" s="9"/>
      <c r="I9" s="9"/>
    </row>
    <row r="10" spans="1:9" ht="18" customHeight="1">
      <c r="B10" s="652"/>
      <c r="C10" s="654" t="s">
        <v>1614</v>
      </c>
      <c r="D10" s="631"/>
      <c r="F10" s="551"/>
      <c r="G10" s="9"/>
      <c r="H10" s="9"/>
      <c r="I10" s="9"/>
    </row>
    <row r="11" spans="1:9" ht="18" customHeight="1">
      <c r="B11" s="652"/>
      <c r="C11" s="8"/>
      <c r="D11" s="9"/>
      <c r="F11" s="9"/>
      <c r="G11" s="9"/>
      <c r="H11" s="9"/>
      <c r="I11" s="9"/>
    </row>
    <row r="12" spans="1:9" ht="21.65" customHeight="1">
      <c r="B12" s="652">
        <v>2</v>
      </c>
      <c r="C12" s="1105" t="s">
        <v>1025</v>
      </c>
      <c r="D12" s="551"/>
      <c r="F12" s="551"/>
      <c r="G12" s="551"/>
      <c r="H12" s="552"/>
      <c r="I12" s="9"/>
    </row>
    <row r="13" spans="1:9" ht="18" customHeight="1">
      <c r="B13" s="556"/>
      <c r="C13" s="653" t="s">
        <v>2830</v>
      </c>
      <c r="D13" s="9"/>
      <c r="F13" s="9"/>
      <c r="G13" s="9"/>
      <c r="H13" s="552"/>
      <c r="I13" s="9"/>
    </row>
    <row r="14" spans="1:9" ht="18" customHeight="1">
      <c r="B14" s="556"/>
      <c r="C14" s="653" t="s">
        <v>2831</v>
      </c>
      <c r="D14" s="9"/>
      <c r="F14" s="9"/>
      <c r="G14" s="551"/>
      <c r="H14" s="553"/>
      <c r="I14" s="9"/>
    </row>
    <row r="15" spans="1:9" ht="13.4" customHeight="1">
      <c r="A15" s="9"/>
      <c r="B15" s="9"/>
      <c r="C15" s="630"/>
      <c r="D15" s="9"/>
      <c r="F15" s="9"/>
      <c r="G15" s="9"/>
      <c r="H15" s="9"/>
      <c r="I15" s="9"/>
    </row>
    <row r="16" spans="1:9" ht="23.9" customHeight="1">
      <c r="A16" s="9"/>
      <c r="B16" s="9"/>
      <c r="C16" s="634" t="s">
        <v>2832</v>
      </c>
      <c r="D16" s="554"/>
      <c r="F16" s="9"/>
      <c r="G16" s="9"/>
      <c r="H16" s="9"/>
      <c r="I16" s="9"/>
    </row>
    <row r="17" spans="1:249" ht="13.4" customHeight="1">
      <c r="A17" s="7"/>
      <c r="B17" s="7"/>
      <c r="C17" s="632"/>
      <c r="F17" s="9"/>
      <c r="G17" s="9"/>
      <c r="H17" s="9"/>
    </row>
    <row r="18" spans="1:249" ht="13.5" customHeight="1">
      <c r="A18" s="9"/>
      <c r="B18" s="9"/>
      <c r="C18" s="630"/>
      <c r="D18" s="9"/>
      <c r="F18" s="9"/>
      <c r="G18" s="9"/>
      <c r="H18" s="9"/>
      <c r="I18" s="9"/>
    </row>
    <row r="19" spans="1:249" ht="13.5" customHeight="1">
      <c r="A19" s="9"/>
      <c r="B19" s="9"/>
      <c r="C19" s="630"/>
      <c r="D19" s="9"/>
      <c r="F19" s="9"/>
      <c r="G19" s="9"/>
      <c r="H19" s="9"/>
      <c r="I19" s="9"/>
    </row>
    <row r="20" spans="1:249" ht="13.5" customHeight="1">
      <c r="A20" s="9"/>
      <c r="B20" s="9"/>
      <c r="C20" s="630"/>
      <c r="D20" s="9"/>
      <c r="F20" s="9"/>
      <c r="G20" s="9"/>
      <c r="H20" s="9"/>
      <c r="I20" s="9"/>
    </row>
    <row r="21" spans="1:249" ht="13.4" customHeight="1">
      <c r="A21" s="9"/>
      <c r="B21" s="9"/>
      <c r="C21" s="630"/>
      <c r="D21" s="9"/>
      <c r="F21" s="9"/>
      <c r="G21" s="9"/>
      <c r="H21" s="9"/>
      <c r="I21" s="9"/>
    </row>
    <row r="22" spans="1:249" ht="15" customHeight="1">
      <c r="A22" s="651"/>
      <c r="B22" s="651"/>
      <c r="C22" s="555" t="s">
        <v>2833</v>
      </c>
      <c r="D22" s="641"/>
      <c r="F22" s="8"/>
      <c r="G22" s="9"/>
      <c r="H22" s="9"/>
      <c r="I22" s="9"/>
    </row>
    <row r="23" spans="1:249" ht="15" customHeight="1">
      <c r="A23" s="638"/>
      <c r="B23" s="638"/>
      <c r="C23" s="638"/>
      <c r="D23" s="638"/>
      <c r="E23" s="8"/>
      <c r="F23" s="8"/>
      <c r="G23" s="9"/>
      <c r="H23" s="9"/>
      <c r="I23" s="9"/>
    </row>
    <row r="24" spans="1:249" ht="15" customHeight="1">
      <c r="A24" s="638"/>
      <c r="B24" s="638"/>
      <c r="C24" s="638"/>
      <c r="D24" s="638"/>
      <c r="E24" s="8"/>
      <c r="F24" s="8"/>
      <c r="G24" s="8"/>
      <c r="H24" s="8"/>
      <c r="I24" s="8"/>
      <c r="J24" s="556"/>
      <c r="K24" s="556"/>
      <c r="L24" s="556"/>
      <c r="M24" s="556"/>
      <c r="N24" s="556"/>
      <c r="O24" s="556"/>
      <c r="P24" s="556"/>
      <c r="Q24" s="556"/>
      <c r="R24" s="556"/>
      <c r="S24" s="556"/>
      <c r="T24" s="556"/>
      <c r="U24" s="556"/>
      <c r="V24" s="556"/>
      <c r="W24" s="556"/>
      <c r="X24" s="556"/>
      <c r="Y24" s="556"/>
      <c r="Z24" s="556"/>
      <c r="AA24" s="556"/>
      <c r="AB24" s="556"/>
      <c r="AC24" s="556"/>
      <c r="AD24" s="556"/>
      <c r="AE24" s="556"/>
      <c r="AF24" s="556"/>
      <c r="AG24" s="556"/>
      <c r="AH24" s="556"/>
      <c r="AI24" s="556"/>
      <c r="AJ24" s="556"/>
      <c r="AK24" s="556"/>
      <c r="AL24" s="556"/>
      <c r="AM24" s="556"/>
      <c r="AN24" s="556"/>
      <c r="AO24" s="556"/>
      <c r="AP24" s="556"/>
      <c r="AQ24" s="556"/>
      <c r="AR24" s="556"/>
      <c r="AS24" s="556"/>
      <c r="AT24" s="556"/>
      <c r="AU24" s="556"/>
      <c r="AV24" s="556"/>
      <c r="AW24" s="556"/>
      <c r="AX24" s="556"/>
      <c r="AY24" s="556"/>
      <c r="AZ24" s="556"/>
      <c r="BA24" s="556"/>
      <c r="BB24" s="556"/>
      <c r="BC24" s="556"/>
      <c r="BD24" s="556"/>
      <c r="BE24" s="556"/>
      <c r="BF24" s="556"/>
      <c r="BG24" s="556"/>
      <c r="BH24" s="556"/>
      <c r="BI24" s="556"/>
      <c r="BJ24" s="556"/>
      <c r="BK24" s="556"/>
      <c r="BL24" s="556"/>
      <c r="BM24" s="556"/>
      <c r="BN24" s="556"/>
      <c r="BO24" s="556"/>
      <c r="BP24" s="556"/>
      <c r="BQ24" s="556"/>
      <c r="BR24" s="556"/>
      <c r="BS24" s="556"/>
      <c r="BT24" s="556"/>
      <c r="BU24" s="556"/>
      <c r="BV24" s="556"/>
      <c r="BW24" s="556"/>
      <c r="BX24" s="556"/>
      <c r="BY24" s="556"/>
      <c r="BZ24" s="556"/>
      <c r="CA24" s="556"/>
      <c r="CB24" s="556"/>
      <c r="CC24" s="556"/>
      <c r="CD24" s="556"/>
      <c r="CE24" s="556"/>
      <c r="CF24" s="556"/>
      <c r="CG24" s="556"/>
      <c r="CH24" s="556"/>
      <c r="CI24" s="556"/>
      <c r="CJ24" s="556"/>
      <c r="CK24" s="556"/>
      <c r="CL24" s="556"/>
      <c r="CM24" s="556"/>
      <c r="CN24" s="556"/>
      <c r="CO24" s="556"/>
      <c r="CP24" s="556"/>
      <c r="CQ24" s="556"/>
      <c r="CR24" s="556"/>
      <c r="CS24" s="556"/>
      <c r="CT24" s="556"/>
      <c r="CU24" s="556"/>
      <c r="CV24" s="556"/>
      <c r="CW24" s="556"/>
      <c r="CX24" s="556"/>
      <c r="CY24" s="556"/>
      <c r="CZ24" s="556"/>
      <c r="DA24" s="556"/>
      <c r="DB24" s="556"/>
      <c r="DC24" s="556"/>
      <c r="DD24" s="556"/>
      <c r="DE24" s="556"/>
      <c r="DF24" s="556"/>
      <c r="DG24" s="556"/>
      <c r="DH24" s="556"/>
      <c r="DI24" s="556"/>
      <c r="DJ24" s="556"/>
      <c r="DK24" s="556"/>
      <c r="DL24" s="556"/>
      <c r="DM24" s="556"/>
      <c r="DN24" s="556"/>
      <c r="DO24" s="556"/>
      <c r="DP24" s="556"/>
      <c r="DQ24" s="556"/>
      <c r="DR24" s="556"/>
      <c r="DS24" s="556"/>
      <c r="DT24" s="556"/>
      <c r="DU24" s="556"/>
      <c r="DV24" s="556"/>
      <c r="DW24" s="556"/>
      <c r="DX24" s="556"/>
      <c r="DY24" s="556"/>
      <c r="DZ24" s="556"/>
      <c r="EA24" s="556"/>
      <c r="EB24" s="556"/>
      <c r="EC24" s="556"/>
      <c r="ED24" s="556"/>
      <c r="EE24" s="556"/>
      <c r="EF24" s="556"/>
      <c r="EG24" s="556"/>
      <c r="EH24" s="556"/>
      <c r="EI24" s="556"/>
      <c r="EJ24" s="556"/>
      <c r="EK24" s="556"/>
      <c r="EL24" s="556"/>
      <c r="EM24" s="556"/>
      <c r="EN24" s="556"/>
      <c r="EO24" s="556"/>
      <c r="EP24" s="556"/>
      <c r="EQ24" s="556"/>
      <c r="ER24" s="556"/>
      <c r="ES24" s="556"/>
      <c r="ET24" s="556"/>
      <c r="EU24" s="556"/>
      <c r="EV24" s="556"/>
      <c r="EW24" s="556"/>
      <c r="EX24" s="556"/>
      <c r="EY24" s="556"/>
      <c r="EZ24" s="556"/>
      <c r="FA24" s="556"/>
      <c r="FB24" s="556"/>
      <c r="FC24" s="556"/>
      <c r="FD24" s="556"/>
      <c r="FE24" s="556"/>
      <c r="FF24" s="556"/>
      <c r="FG24" s="556"/>
      <c r="FH24" s="556"/>
      <c r="FI24" s="556"/>
      <c r="FJ24" s="556"/>
      <c r="FK24" s="556"/>
      <c r="FL24" s="556"/>
      <c r="FM24" s="556"/>
      <c r="FN24" s="556"/>
      <c r="FO24" s="556"/>
      <c r="FP24" s="556"/>
      <c r="FQ24" s="556"/>
      <c r="FR24" s="556"/>
      <c r="FS24" s="556"/>
      <c r="FT24" s="556"/>
      <c r="FU24" s="556"/>
      <c r="FV24" s="556"/>
      <c r="FW24" s="556"/>
      <c r="FX24" s="556"/>
      <c r="FY24" s="556"/>
      <c r="FZ24" s="556"/>
      <c r="GA24" s="556"/>
      <c r="GB24" s="556"/>
      <c r="GC24" s="556"/>
      <c r="GD24" s="556"/>
      <c r="GE24" s="556"/>
      <c r="GF24" s="556"/>
      <c r="GG24" s="556"/>
      <c r="GH24" s="556"/>
      <c r="GI24" s="556"/>
      <c r="GJ24" s="556"/>
      <c r="GK24" s="556"/>
      <c r="GL24" s="556"/>
      <c r="GM24" s="556"/>
      <c r="GN24" s="556"/>
      <c r="GO24" s="556"/>
      <c r="GP24" s="556"/>
      <c r="GQ24" s="556"/>
      <c r="GR24" s="556"/>
      <c r="GS24" s="556"/>
      <c r="GT24" s="556"/>
      <c r="GU24" s="556"/>
      <c r="GV24" s="556"/>
      <c r="GW24" s="556"/>
      <c r="GX24" s="556"/>
      <c r="GY24" s="556"/>
      <c r="GZ24" s="556"/>
      <c r="HA24" s="556"/>
      <c r="HB24" s="556"/>
      <c r="HC24" s="556"/>
      <c r="HD24" s="556"/>
      <c r="HE24" s="556"/>
      <c r="HF24" s="556"/>
      <c r="HG24" s="556"/>
      <c r="HH24" s="556"/>
      <c r="HI24" s="556"/>
      <c r="HJ24" s="556"/>
      <c r="HK24" s="556"/>
      <c r="HL24" s="556"/>
      <c r="HM24" s="556"/>
      <c r="HN24" s="556"/>
      <c r="HO24" s="556"/>
      <c r="HP24" s="556"/>
      <c r="HQ24" s="556"/>
      <c r="HR24" s="556"/>
      <c r="HS24" s="556"/>
      <c r="HT24" s="556"/>
      <c r="HU24" s="556"/>
      <c r="HV24" s="556"/>
      <c r="HW24" s="556"/>
      <c r="HX24" s="556"/>
      <c r="HY24" s="556"/>
      <c r="HZ24" s="556"/>
      <c r="IA24" s="556"/>
      <c r="IB24" s="556"/>
      <c r="IC24" s="556"/>
      <c r="ID24" s="556"/>
      <c r="IE24" s="556"/>
      <c r="IF24" s="556"/>
      <c r="IG24" s="556"/>
      <c r="IH24" s="556"/>
      <c r="II24" s="556"/>
      <c r="IJ24" s="556"/>
      <c r="IK24" s="556"/>
      <c r="IL24" s="556"/>
      <c r="IM24" s="556"/>
      <c r="IN24" s="556"/>
      <c r="IO24" s="556"/>
    </row>
    <row r="25" spans="1:249" ht="18" customHeight="1">
      <c r="A25" s="639" t="s">
        <v>2834</v>
      </c>
      <c r="B25" s="640"/>
      <c r="C25" s="641" t="s">
        <v>4544</v>
      </c>
      <c r="D25" s="642"/>
      <c r="E25" s="8"/>
      <c r="F25" s="8"/>
      <c r="G25" s="8"/>
      <c r="H25" s="8"/>
      <c r="I25" s="8"/>
      <c r="J25" s="556"/>
      <c r="K25" s="556"/>
      <c r="L25" s="556"/>
      <c r="M25" s="556"/>
      <c r="N25" s="556"/>
      <c r="O25" s="556"/>
      <c r="P25" s="556"/>
      <c r="Q25" s="556"/>
      <c r="R25" s="556"/>
      <c r="S25" s="556"/>
      <c r="T25" s="556"/>
      <c r="U25" s="556"/>
      <c r="V25" s="556"/>
      <c r="W25" s="556"/>
      <c r="X25" s="556"/>
      <c r="Y25" s="556"/>
      <c r="Z25" s="556"/>
      <c r="AA25" s="556"/>
      <c r="AB25" s="556"/>
      <c r="AC25" s="556"/>
      <c r="AD25" s="556"/>
      <c r="AE25" s="556"/>
      <c r="AF25" s="556"/>
      <c r="AG25" s="556"/>
      <c r="AH25" s="556"/>
      <c r="AI25" s="556"/>
      <c r="AJ25" s="556"/>
      <c r="AK25" s="556"/>
      <c r="AL25" s="556"/>
      <c r="AM25" s="556"/>
      <c r="AN25" s="556"/>
      <c r="AO25" s="556"/>
      <c r="AP25" s="556"/>
      <c r="AQ25" s="556"/>
      <c r="AR25" s="556"/>
      <c r="AS25" s="556"/>
      <c r="AT25" s="556"/>
      <c r="AU25" s="556"/>
      <c r="AV25" s="556"/>
      <c r="AW25" s="556"/>
      <c r="AX25" s="556"/>
      <c r="AY25" s="556"/>
      <c r="AZ25" s="556"/>
      <c r="BA25" s="556"/>
      <c r="BB25" s="556"/>
      <c r="BC25" s="556"/>
      <c r="BD25" s="556"/>
      <c r="BE25" s="556"/>
      <c r="BF25" s="556"/>
      <c r="BG25" s="556"/>
      <c r="BH25" s="556"/>
      <c r="BI25" s="556"/>
      <c r="BJ25" s="556"/>
      <c r="BK25" s="556"/>
      <c r="BL25" s="556"/>
      <c r="BM25" s="556"/>
      <c r="BN25" s="556"/>
      <c r="BO25" s="556"/>
      <c r="BP25" s="556"/>
      <c r="BQ25" s="556"/>
      <c r="BR25" s="556"/>
      <c r="BS25" s="556"/>
      <c r="BT25" s="556"/>
      <c r="BU25" s="556"/>
      <c r="BV25" s="556"/>
      <c r="BW25" s="556"/>
      <c r="BX25" s="556"/>
      <c r="BY25" s="556"/>
      <c r="BZ25" s="556"/>
      <c r="CA25" s="556"/>
      <c r="CB25" s="556"/>
      <c r="CC25" s="556"/>
      <c r="CD25" s="556"/>
      <c r="CE25" s="556"/>
      <c r="CF25" s="556"/>
      <c r="CG25" s="556"/>
      <c r="CH25" s="556"/>
      <c r="CI25" s="556"/>
      <c r="CJ25" s="556"/>
      <c r="CK25" s="556"/>
      <c r="CL25" s="556"/>
      <c r="CM25" s="556"/>
      <c r="CN25" s="556"/>
      <c r="CO25" s="556"/>
      <c r="CP25" s="556"/>
      <c r="CQ25" s="556"/>
      <c r="CR25" s="556"/>
      <c r="CS25" s="556"/>
      <c r="CT25" s="556"/>
      <c r="CU25" s="556"/>
      <c r="CV25" s="556"/>
      <c r="CW25" s="556"/>
      <c r="CX25" s="556"/>
      <c r="CY25" s="556"/>
      <c r="CZ25" s="556"/>
      <c r="DA25" s="556"/>
      <c r="DB25" s="556"/>
      <c r="DC25" s="556"/>
      <c r="DD25" s="556"/>
      <c r="DE25" s="556"/>
      <c r="DF25" s="556"/>
      <c r="DG25" s="556"/>
      <c r="DH25" s="556"/>
      <c r="DI25" s="556"/>
      <c r="DJ25" s="556"/>
      <c r="DK25" s="556"/>
      <c r="DL25" s="556"/>
      <c r="DM25" s="556"/>
      <c r="DN25" s="556"/>
      <c r="DO25" s="556"/>
      <c r="DP25" s="556"/>
      <c r="DQ25" s="556"/>
      <c r="DR25" s="556"/>
      <c r="DS25" s="556"/>
      <c r="DT25" s="556"/>
      <c r="DU25" s="556"/>
      <c r="DV25" s="556"/>
      <c r="DW25" s="556"/>
      <c r="DX25" s="556"/>
      <c r="DY25" s="556"/>
      <c r="DZ25" s="556"/>
      <c r="EA25" s="556"/>
      <c r="EB25" s="556"/>
      <c r="EC25" s="556"/>
      <c r="ED25" s="556"/>
      <c r="EE25" s="556"/>
      <c r="EF25" s="556"/>
      <c r="EG25" s="556"/>
      <c r="EH25" s="556"/>
      <c r="EI25" s="556"/>
      <c r="EJ25" s="556"/>
      <c r="EK25" s="556"/>
      <c r="EL25" s="556"/>
      <c r="EM25" s="556"/>
      <c r="EN25" s="556"/>
      <c r="EO25" s="556"/>
      <c r="EP25" s="556"/>
      <c r="EQ25" s="556"/>
      <c r="ER25" s="556"/>
      <c r="ES25" s="556"/>
      <c r="ET25" s="556"/>
      <c r="EU25" s="556"/>
      <c r="EV25" s="556"/>
      <c r="EW25" s="556"/>
      <c r="EX25" s="556"/>
      <c r="EY25" s="556"/>
      <c r="EZ25" s="556"/>
      <c r="FA25" s="556"/>
      <c r="FB25" s="556"/>
      <c r="FC25" s="556"/>
      <c r="FD25" s="556"/>
      <c r="FE25" s="556"/>
      <c r="FF25" s="556"/>
      <c r="FG25" s="556"/>
      <c r="FH25" s="556"/>
      <c r="FI25" s="556"/>
      <c r="FJ25" s="556"/>
      <c r="FK25" s="556"/>
      <c r="FL25" s="556"/>
      <c r="FM25" s="556"/>
      <c r="FN25" s="556"/>
      <c r="FO25" s="556"/>
      <c r="FP25" s="556"/>
      <c r="FQ25" s="556"/>
      <c r="FR25" s="556"/>
      <c r="FS25" s="556"/>
      <c r="FT25" s="556"/>
      <c r="FU25" s="556"/>
      <c r="FV25" s="556"/>
      <c r="FW25" s="556"/>
      <c r="FX25" s="556"/>
      <c r="FY25" s="556"/>
      <c r="FZ25" s="556"/>
      <c r="GA25" s="556"/>
      <c r="GB25" s="556"/>
      <c r="GC25" s="556"/>
      <c r="GD25" s="556"/>
      <c r="GE25" s="556"/>
      <c r="GF25" s="556"/>
      <c r="GG25" s="556"/>
      <c r="GH25" s="556"/>
      <c r="GI25" s="556"/>
      <c r="GJ25" s="556"/>
      <c r="GK25" s="556"/>
      <c r="GL25" s="556"/>
      <c r="GM25" s="556"/>
      <c r="GN25" s="556"/>
      <c r="GO25" s="556"/>
      <c r="GP25" s="556"/>
      <c r="GQ25" s="556"/>
      <c r="GR25" s="556"/>
      <c r="GS25" s="556"/>
      <c r="GT25" s="556"/>
      <c r="GU25" s="556"/>
      <c r="GV25" s="556"/>
      <c r="GW25" s="556"/>
      <c r="GX25" s="556"/>
      <c r="GY25" s="556"/>
      <c r="GZ25" s="556"/>
      <c r="HA25" s="556"/>
      <c r="HB25" s="556"/>
      <c r="HC25" s="556"/>
      <c r="HD25" s="556"/>
      <c r="HE25" s="556"/>
      <c r="HF25" s="556"/>
      <c r="HG25" s="556"/>
      <c r="HH25" s="556"/>
      <c r="HI25" s="556"/>
      <c r="HJ25" s="556"/>
      <c r="HK25" s="556"/>
      <c r="HL25" s="556"/>
      <c r="HM25" s="556"/>
      <c r="HN25" s="556"/>
      <c r="HO25" s="556"/>
      <c r="HP25" s="556"/>
      <c r="HQ25" s="556"/>
      <c r="HR25" s="556"/>
      <c r="HS25" s="556"/>
      <c r="HT25" s="556"/>
      <c r="HU25" s="556"/>
      <c r="HV25" s="556"/>
      <c r="HW25" s="556"/>
      <c r="HX25" s="556"/>
      <c r="HY25" s="556"/>
      <c r="HZ25" s="556"/>
      <c r="IA25" s="556"/>
      <c r="IB25" s="556"/>
      <c r="IC25" s="556"/>
      <c r="ID25" s="556"/>
      <c r="IE25" s="556"/>
      <c r="IF25" s="556"/>
      <c r="IG25" s="556"/>
      <c r="IH25" s="556"/>
      <c r="II25" s="556"/>
      <c r="IJ25" s="556"/>
      <c r="IK25" s="556"/>
      <c r="IL25" s="556"/>
      <c r="IM25" s="556"/>
      <c r="IN25" s="556"/>
      <c r="IO25" s="556"/>
    </row>
    <row r="26" spans="1:249" ht="18" customHeight="1">
      <c r="A26" s="639"/>
      <c r="B26" s="640"/>
      <c r="C26" s="640"/>
      <c r="D26" s="642"/>
      <c r="E26" s="8"/>
      <c r="F26" s="8"/>
      <c r="G26" s="8"/>
      <c r="H26" s="8"/>
      <c r="I26" s="8"/>
      <c r="J26" s="556"/>
      <c r="K26" s="556"/>
      <c r="L26" s="556"/>
      <c r="M26" s="556"/>
      <c r="N26" s="556"/>
      <c r="O26" s="556"/>
      <c r="P26" s="556"/>
      <c r="Q26" s="556"/>
      <c r="R26" s="556"/>
      <c r="S26" s="556"/>
      <c r="T26" s="556"/>
      <c r="U26" s="556"/>
      <c r="V26" s="556"/>
      <c r="W26" s="556"/>
      <c r="X26" s="556"/>
      <c r="Y26" s="556"/>
      <c r="Z26" s="556"/>
      <c r="AA26" s="556"/>
      <c r="AB26" s="556"/>
      <c r="AC26" s="556"/>
      <c r="AD26" s="556"/>
      <c r="AE26" s="556"/>
      <c r="AF26" s="556"/>
      <c r="AG26" s="556"/>
      <c r="AH26" s="556"/>
      <c r="AI26" s="556"/>
      <c r="AJ26" s="556"/>
      <c r="AK26" s="556"/>
      <c r="AL26" s="556"/>
      <c r="AM26" s="556"/>
      <c r="AN26" s="556"/>
      <c r="AO26" s="556"/>
      <c r="AP26" s="556"/>
      <c r="AQ26" s="556"/>
      <c r="AR26" s="556"/>
      <c r="AS26" s="556"/>
      <c r="AT26" s="556"/>
      <c r="AU26" s="556"/>
      <c r="AV26" s="556"/>
      <c r="AW26" s="556"/>
      <c r="AX26" s="556"/>
      <c r="AY26" s="556"/>
      <c r="AZ26" s="556"/>
      <c r="BA26" s="556"/>
      <c r="BB26" s="556"/>
      <c r="BC26" s="556"/>
      <c r="BD26" s="556"/>
      <c r="BE26" s="556"/>
      <c r="BF26" s="556"/>
      <c r="BG26" s="556"/>
      <c r="BH26" s="556"/>
      <c r="BI26" s="556"/>
      <c r="BJ26" s="556"/>
      <c r="BK26" s="556"/>
      <c r="BL26" s="556"/>
      <c r="BM26" s="556"/>
      <c r="BN26" s="556"/>
      <c r="BO26" s="556"/>
      <c r="BP26" s="556"/>
      <c r="BQ26" s="556"/>
      <c r="BR26" s="556"/>
      <c r="BS26" s="556"/>
      <c r="BT26" s="556"/>
      <c r="BU26" s="556"/>
      <c r="BV26" s="556"/>
      <c r="BW26" s="556"/>
      <c r="BX26" s="556"/>
      <c r="BY26" s="556"/>
      <c r="BZ26" s="556"/>
      <c r="CA26" s="556"/>
      <c r="CB26" s="556"/>
      <c r="CC26" s="556"/>
      <c r="CD26" s="556"/>
      <c r="CE26" s="556"/>
      <c r="CF26" s="556"/>
      <c r="CG26" s="556"/>
      <c r="CH26" s="556"/>
      <c r="CI26" s="556"/>
      <c r="CJ26" s="556"/>
      <c r="CK26" s="556"/>
      <c r="CL26" s="556"/>
      <c r="CM26" s="556"/>
      <c r="CN26" s="556"/>
      <c r="CO26" s="556"/>
      <c r="CP26" s="556"/>
      <c r="CQ26" s="556"/>
      <c r="CR26" s="556"/>
      <c r="CS26" s="556"/>
      <c r="CT26" s="556"/>
      <c r="CU26" s="556"/>
      <c r="CV26" s="556"/>
      <c r="CW26" s="556"/>
      <c r="CX26" s="556"/>
      <c r="CY26" s="556"/>
      <c r="CZ26" s="556"/>
      <c r="DA26" s="556"/>
      <c r="DB26" s="556"/>
      <c r="DC26" s="556"/>
      <c r="DD26" s="556"/>
      <c r="DE26" s="556"/>
      <c r="DF26" s="556"/>
      <c r="DG26" s="556"/>
      <c r="DH26" s="556"/>
      <c r="DI26" s="556"/>
      <c r="DJ26" s="556"/>
      <c r="DK26" s="556"/>
      <c r="DL26" s="556"/>
      <c r="DM26" s="556"/>
      <c r="DN26" s="556"/>
      <c r="DO26" s="556"/>
      <c r="DP26" s="556"/>
      <c r="DQ26" s="556"/>
      <c r="DR26" s="556"/>
      <c r="DS26" s="556"/>
      <c r="DT26" s="556"/>
      <c r="DU26" s="556"/>
      <c r="DV26" s="556"/>
      <c r="DW26" s="556"/>
      <c r="DX26" s="556"/>
      <c r="DY26" s="556"/>
      <c r="DZ26" s="556"/>
      <c r="EA26" s="556"/>
      <c r="EB26" s="556"/>
      <c r="EC26" s="556"/>
      <c r="ED26" s="556"/>
      <c r="EE26" s="556"/>
      <c r="EF26" s="556"/>
      <c r="EG26" s="556"/>
      <c r="EH26" s="556"/>
      <c r="EI26" s="556"/>
      <c r="EJ26" s="556"/>
      <c r="EK26" s="556"/>
      <c r="EL26" s="556"/>
      <c r="EM26" s="556"/>
      <c r="EN26" s="556"/>
      <c r="EO26" s="556"/>
      <c r="EP26" s="556"/>
      <c r="EQ26" s="556"/>
      <c r="ER26" s="556"/>
      <c r="ES26" s="556"/>
      <c r="ET26" s="556"/>
      <c r="EU26" s="556"/>
      <c r="EV26" s="556"/>
      <c r="EW26" s="556"/>
      <c r="EX26" s="556"/>
      <c r="EY26" s="556"/>
      <c r="EZ26" s="556"/>
      <c r="FA26" s="556"/>
      <c r="FB26" s="556"/>
      <c r="FC26" s="556"/>
      <c r="FD26" s="556"/>
      <c r="FE26" s="556"/>
      <c r="FF26" s="556"/>
      <c r="FG26" s="556"/>
      <c r="FH26" s="556"/>
      <c r="FI26" s="556"/>
      <c r="FJ26" s="556"/>
      <c r="FK26" s="556"/>
      <c r="FL26" s="556"/>
      <c r="FM26" s="556"/>
      <c r="FN26" s="556"/>
      <c r="FO26" s="556"/>
      <c r="FP26" s="556"/>
      <c r="FQ26" s="556"/>
      <c r="FR26" s="556"/>
      <c r="FS26" s="556"/>
      <c r="FT26" s="556"/>
      <c r="FU26" s="556"/>
      <c r="FV26" s="556"/>
      <c r="FW26" s="556"/>
      <c r="FX26" s="556"/>
      <c r="FY26" s="556"/>
      <c r="FZ26" s="556"/>
      <c r="GA26" s="556"/>
      <c r="GB26" s="556"/>
      <c r="GC26" s="556"/>
      <c r="GD26" s="556"/>
      <c r="GE26" s="556"/>
      <c r="GF26" s="556"/>
      <c r="GG26" s="556"/>
      <c r="GH26" s="556"/>
      <c r="GI26" s="556"/>
      <c r="GJ26" s="556"/>
      <c r="GK26" s="556"/>
      <c r="GL26" s="556"/>
      <c r="GM26" s="556"/>
      <c r="GN26" s="556"/>
      <c r="GO26" s="556"/>
      <c r="GP26" s="556"/>
      <c r="GQ26" s="556"/>
      <c r="GR26" s="556"/>
      <c r="GS26" s="556"/>
      <c r="GT26" s="556"/>
      <c r="GU26" s="556"/>
      <c r="GV26" s="556"/>
      <c r="GW26" s="556"/>
      <c r="GX26" s="556"/>
      <c r="GY26" s="556"/>
      <c r="GZ26" s="556"/>
      <c r="HA26" s="556"/>
      <c r="HB26" s="556"/>
      <c r="HC26" s="556"/>
      <c r="HD26" s="556"/>
      <c r="HE26" s="556"/>
      <c r="HF26" s="556"/>
      <c r="HG26" s="556"/>
      <c r="HH26" s="556"/>
      <c r="HI26" s="556"/>
      <c r="HJ26" s="556"/>
      <c r="HK26" s="556"/>
      <c r="HL26" s="556"/>
      <c r="HM26" s="556"/>
      <c r="HN26" s="556"/>
      <c r="HO26" s="556"/>
      <c r="HP26" s="556"/>
      <c r="HQ26" s="556"/>
      <c r="HR26" s="556"/>
      <c r="HS26" s="556"/>
      <c r="HT26" s="556"/>
      <c r="HU26" s="556"/>
      <c r="HV26" s="556"/>
      <c r="HW26" s="556"/>
      <c r="HX26" s="556"/>
      <c r="HY26" s="556"/>
      <c r="HZ26" s="556"/>
      <c r="IA26" s="556"/>
      <c r="IB26" s="556"/>
      <c r="IC26" s="556"/>
      <c r="ID26" s="556"/>
      <c r="IE26" s="556"/>
      <c r="IF26" s="556"/>
      <c r="IG26" s="556"/>
      <c r="IH26" s="556"/>
      <c r="II26" s="556"/>
      <c r="IJ26" s="556"/>
      <c r="IK26" s="556"/>
      <c r="IL26" s="556"/>
      <c r="IM26" s="556"/>
      <c r="IN26" s="556"/>
      <c r="IO26" s="556"/>
    </row>
    <row r="27" spans="1:249" ht="18" customHeight="1">
      <c r="A27" s="639" t="s">
        <v>2836</v>
      </c>
      <c r="B27" s="640"/>
      <c r="C27" s="641" t="s">
        <v>4545</v>
      </c>
      <c r="D27" s="642"/>
      <c r="E27" s="8"/>
      <c r="F27" s="8"/>
      <c r="G27" s="8"/>
      <c r="H27" s="8"/>
      <c r="I27" s="8"/>
      <c r="J27" s="556"/>
      <c r="K27" s="556"/>
      <c r="L27" s="556"/>
      <c r="M27" s="556"/>
      <c r="N27" s="556"/>
      <c r="O27" s="556"/>
      <c r="P27" s="556"/>
      <c r="Q27" s="556"/>
      <c r="R27" s="556"/>
      <c r="S27" s="556"/>
      <c r="T27" s="556"/>
      <c r="U27" s="556"/>
      <c r="V27" s="556"/>
      <c r="W27" s="556"/>
      <c r="X27" s="556"/>
      <c r="Y27" s="556"/>
      <c r="Z27" s="556"/>
      <c r="AA27" s="556"/>
      <c r="AB27" s="556"/>
      <c r="AC27" s="556"/>
      <c r="AD27" s="556"/>
      <c r="AE27" s="556"/>
      <c r="AF27" s="556"/>
      <c r="AG27" s="556"/>
      <c r="AH27" s="556"/>
      <c r="AI27" s="556"/>
      <c r="AJ27" s="556"/>
      <c r="AK27" s="556"/>
      <c r="AL27" s="556"/>
      <c r="AM27" s="556"/>
      <c r="AN27" s="556"/>
      <c r="AO27" s="556"/>
      <c r="AP27" s="556"/>
      <c r="AQ27" s="556"/>
      <c r="AR27" s="556"/>
      <c r="AS27" s="556"/>
      <c r="AT27" s="556"/>
      <c r="AU27" s="556"/>
      <c r="AV27" s="556"/>
      <c r="AW27" s="556"/>
      <c r="AX27" s="556"/>
      <c r="AY27" s="556"/>
      <c r="AZ27" s="556"/>
      <c r="BA27" s="556"/>
      <c r="BB27" s="556"/>
      <c r="BC27" s="556"/>
      <c r="BD27" s="556"/>
      <c r="BE27" s="556"/>
      <c r="BF27" s="556"/>
      <c r="BG27" s="556"/>
      <c r="BH27" s="556"/>
      <c r="BI27" s="556"/>
      <c r="BJ27" s="556"/>
      <c r="BK27" s="556"/>
      <c r="BL27" s="556"/>
      <c r="BM27" s="556"/>
      <c r="BN27" s="556"/>
      <c r="BO27" s="556"/>
      <c r="BP27" s="556"/>
      <c r="BQ27" s="556"/>
      <c r="BR27" s="556"/>
      <c r="BS27" s="556"/>
      <c r="BT27" s="556"/>
      <c r="BU27" s="556"/>
      <c r="BV27" s="556"/>
      <c r="BW27" s="556"/>
      <c r="BX27" s="556"/>
      <c r="BY27" s="556"/>
      <c r="BZ27" s="556"/>
      <c r="CA27" s="556"/>
      <c r="CB27" s="556"/>
      <c r="CC27" s="556"/>
      <c r="CD27" s="556"/>
      <c r="CE27" s="556"/>
      <c r="CF27" s="556"/>
      <c r="CG27" s="556"/>
      <c r="CH27" s="556"/>
      <c r="CI27" s="556"/>
      <c r="CJ27" s="556"/>
      <c r="CK27" s="556"/>
      <c r="CL27" s="556"/>
      <c r="CM27" s="556"/>
      <c r="CN27" s="556"/>
      <c r="CO27" s="556"/>
      <c r="CP27" s="556"/>
      <c r="CQ27" s="556"/>
      <c r="CR27" s="556"/>
      <c r="CS27" s="556"/>
      <c r="CT27" s="556"/>
      <c r="CU27" s="556"/>
      <c r="CV27" s="556"/>
      <c r="CW27" s="556"/>
      <c r="CX27" s="556"/>
      <c r="CY27" s="556"/>
      <c r="CZ27" s="556"/>
      <c r="DA27" s="556"/>
      <c r="DB27" s="556"/>
      <c r="DC27" s="556"/>
      <c r="DD27" s="556"/>
      <c r="DE27" s="556"/>
      <c r="DF27" s="556"/>
      <c r="DG27" s="556"/>
      <c r="DH27" s="556"/>
      <c r="DI27" s="556"/>
      <c r="DJ27" s="556"/>
      <c r="DK27" s="556"/>
      <c r="DL27" s="556"/>
      <c r="DM27" s="556"/>
      <c r="DN27" s="556"/>
      <c r="DO27" s="556"/>
      <c r="DP27" s="556"/>
      <c r="DQ27" s="556"/>
      <c r="DR27" s="556"/>
      <c r="DS27" s="556"/>
      <c r="DT27" s="556"/>
      <c r="DU27" s="556"/>
      <c r="DV27" s="556"/>
      <c r="DW27" s="556"/>
      <c r="DX27" s="556"/>
      <c r="DY27" s="556"/>
      <c r="DZ27" s="556"/>
      <c r="EA27" s="556"/>
      <c r="EB27" s="556"/>
      <c r="EC27" s="556"/>
      <c r="ED27" s="556"/>
      <c r="EE27" s="556"/>
      <c r="EF27" s="556"/>
      <c r="EG27" s="556"/>
      <c r="EH27" s="556"/>
      <c r="EI27" s="556"/>
      <c r="EJ27" s="556"/>
      <c r="EK27" s="556"/>
      <c r="EL27" s="556"/>
      <c r="EM27" s="556"/>
      <c r="EN27" s="556"/>
      <c r="EO27" s="556"/>
      <c r="EP27" s="556"/>
      <c r="EQ27" s="556"/>
      <c r="ER27" s="556"/>
      <c r="ES27" s="556"/>
      <c r="ET27" s="556"/>
      <c r="EU27" s="556"/>
      <c r="EV27" s="556"/>
      <c r="EW27" s="556"/>
      <c r="EX27" s="556"/>
      <c r="EY27" s="556"/>
      <c r="EZ27" s="556"/>
      <c r="FA27" s="556"/>
      <c r="FB27" s="556"/>
      <c r="FC27" s="556"/>
      <c r="FD27" s="556"/>
      <c r="FE27" s="556"/>
      <c r="FF27" s="556"/>
      <c r="FG27" s="556"/>
      <c r="FH27" s="556"/>
      <c r="FI27" s="556"/>
      <c r="FJ27" s="556"/>
      <c r="FK27" s="556"/>
      <c r="FL27" s="556"/>
      <c r="FM27" s="556"/>
      <c r="FN27" s="556"/>
      <c r="FO27" s="556"/>
      <c r="FP27" s="556"/>
      <c r="FQ27" s="556"/>
      <c r="FR27" s="556"/>
      <c r="FS27" s="556"/>
      <c r="FT27" s="556"/>
      <c r="FU27" s="556"/>
      <c r="FV27" s="556"/>
      <c r="FW27" s="556"/>
      <c r="FX27" s="556"/>
      <c r="FY27" s="556"/>
      <c r="FZ27" s="556"/>
      <c r="GA27" s="556"/>
      <c r="GB27" s="556"/>
      <c r="GC27" s="556"/>
      <c r="GD27" s="556"/>
      <c r="GE27" s="556"/>
      <c r="GF27" s="556"/>
      <c r="GG27" s="556"/>
      <c r="GH27" s="556"/>
      <c r="GI27" s="556"/>
      <c r="GJ27" s="556"/>
      <c r="GK27" s="556"/>
      <c r="GL27" s="556"/>
      <c r="GM27" s="556"/>
      <c r="GN27" s="556"/>
      <c r="GO27" s="556"/>
      <c r="GP27" s="556"/>
      <c r="GQ27" s="556"/>
      <c r="GR27" s="556"/>
      <c r="GS27" s="556"/>
      <c r="GT27" s="556"/>
      <c r="GU27" s="556"/>
      <c r="GV27" s="556"/>
      <c r="GW27" s="556"/>
      <c r="GX27" s="556"/>
      <c r="GY27" s="556"/>
      <c r="GZ27" s="556"/>
      <c r="HA27" s="556"/>
      <c r="HB27" s="556"/>
      <c r="HC27" s="556"/>
      <c r="HD27" s="556"/>
      <c r="HE27" s="556"/>
      <c r="HF27" s="556"/>
      <c r="HG27" s="556"/>
      <c r="HH27" s="556"/>
      <c r="HI27" s="556"/>
      <c r="HJ27" s="556"/>
      <c r="HK27" s="556"/>
      <c r="HL27" s="556"/>
      <c r="HM27" s="556"/>
      <c r="HN27" s="556"/>
      <c r="HO27" s="556"/>
      <c r="HP27" s="556"/>
      <c r="HQ27" s="556"/>
      <c r="HR27" s="556"/>
      <c r="HS27" s="556"/>
      <c r="HT27" s="556"/>
      <c r="HU27" s="556"/>
      <c r="HV27" s="556"/>
      <c r="HW27" s="556"/>
      <c r="HX27" s="556"/>
      <c r="HY27" s="556"/>
      <c r="HZ27" s="556"/>
      <c r="IA27" s="556"/>
      <c r="IB27" s="556"/>
      <c r="IC27" s="556"/>
      <c r="ID27" s="556"/>
      <c r="IE27" s="556"/>
      <c r="IF27" s="556"/>
      <c r="IG27" s="556"/>
      <c r="IH27" s="556"/>
      <c r="II27" s="556"/>
      <c r="IJ27" s="556"/>
      <c r="IK27" s="556"/>
      <c r="IL27" s="556"/>
      <c r="IM27" s="556"/>
      <c r="IN27" s="556"/>
      <c r="IO27" s="556"/>
    </row>
    <row r="28" spans="1:249" ht="18" customHeight="1">
      <c r="A28" s="639"/>
      <c r="B28" s="640"/>
      <c r="C28" s="640"/>
      <c r="D28" s="642"/>
      <c r="E28" s="8"/>
      <c r="F28" s="8"/>
      <c r="G28" s="8"/>
      <c r="H28" s="8"/>
      <c r="I28" s="8"/>
      <c r="J28" s="556"/>
      <c r="K28" s="556"/>
      <c r="L28" s="556"/>
      <c r="M28" s="556"/>
      <c r="N28" s="556"/>
      <c r="O28" s="556"/>
      <c r="P28" s="556"/>
      <c r="Q28" s="556"/>
      <c r="R28" s="556"/>
      <c r="S28" s="556"/>
      <c r="T28" s="556"/>
      <c r="U28" s="556"/>
      <c r="V28" s="556"/>
      <c r="W28" s="556"/>
      <c r="X28" s="556"/>
      <c r="Y28" s="556"/>
      <c r="Z28" s="556"/>
      <c r="AA28" s="556"/>
      <c r="AB28" s="556"/>
      <c r="AC28" s="556"/>
      <c r="AD28" s="556"/>
      <c r="AE28" s="556"/>
      <c r="AF28" s="556"/>
      <c r="AG28" s="556"/>
      <c r="AH28" s="556"/>
      <c r="AI28" s="556"/>
      <c r="AJ28" s="556"/>
      <c r="AK28" s="556"/>
      <c r="AL28" s="556"/>
      <c r="AM28" s="556"/>
      <c r="AN28" s="556"/>
      <c r="AO28" s="556"/>
      <c r="AP28" s="556"/>
      <c r="AQ28" s="556"/>
      <c r="AR28" s="556"/>
      <c r="AS28" s="556"/>
      <c r="AT28" s="556"/>
      <c r="AU28" s="556"/>
      <c r="AV28" s="556"/>
      <c r="AW28" s="556"/>
      <c r="AX28" s="556"/>
      <c r="AY28" s="556"/>
      <c r="AZ28" s="556"/>
      <c r="BA28" s="556"/>
      <c r="BB28" s="556"/>
      <c r="BC28" s="556"/>
      <c r="BD28" s="556"/>
      <c r="BE28" s="556"/>
      <c r="BF28" s="556"/>
      <c r="BG28" s="556"/>
      <c r="BH28" s="556"/>
      <c r="BI28" s="556"/>
      <c r="BJ28" s="556"/>
      <c r="BK28" s="556"/>
      <c r="BL28" s="556"/>
      <c r="BM28" s="556"/>
      <c r="BN28" s="556"/>
      <c r="BO28" s="556"/>
      <c r="BP28" s="556"/>
      <c r="BQ28" s="556"/>
      <c r="BR28" s="556"/>
      <c r="BS28" s="556"/>
      <c r="BT28" s="556"/>
      <c r="BU28" s="556"/>
      <c r="BV28" s="556"/>
      <c r="BW28" s="556"/>
      <c r="BX28" s="556"/>
      <c r="BY28" s="556"/>
      <c r="BZ28" s="556"/>
      <c r="CA28" s="556"/>
      <c r="CB28" s="556"/>
      <c r="CC28" s="556"/>
      <c r="CD28" s="556"/>
      <c r="CE28" s="556"/>
      <c r="CF28" s="556"/>
      <c r="CG28" s="556"/>
      <c r="CH28" s="556"/>
      <c r="CI28" s="556"/>
      <c r="CJ28" s="556"/>
      <c r="CK28" s="556"/>
      <c r="CL28" s="556"/>
      <c r="CM28" s="556"/>
      <c r="CN28" s="556"/>
      <c r="CO28" s="556"/>
      <c r="CP28" s="556"/>
      <c r="CQ28" s="556"/>
      <c r="CR28" s="556"/>
      <c r="CS28" s="556"/>
      <c r="CT28" s="556"/>
      <c r="CU28" s="556"/>
      <c r="CV28" s="556"/>
      <c r="CW28" s="556"/>
      <c r="CX28" s="556"/>
      <c r="CY28" s="556"/>
      <c r="CZ28" s="556"/>
      <c r="DA28" s="556"/>
      <c r="DB28" s="556"/>
      <c r="DC28" s="556"/>
      <c r="DD28" s="556"/>
      <c r="DE28" s="556"/>
      <c r="DF28" s="556"/>
      <c r="DG28" s="556"/>
      <c r="DH28" s="556"/>
      <c r="DI28" s="556"/>
      <c r="DJ28" s="556"/>
      <c r="DK28" s="556"/>
      <c r="DL28" s="556"/>
      <c r="DM28" s="556"/>
      <c r="DN28" s="556"/>
      <c r="DO28" s="556"/>
      <c r="DP28" s="556"/>
      <c r="DQ28" s="556"/>
      <c r="DR28" s="556"/>
      <c r="DS28" s="556"/>
      <c r="DT28" s="556"/>
      <c r="DU28" s="556"/>
      <c r="DV28" s="556"/>
      <c r="DW28" s="556"/>
      <c r="DX28" s="556"/>
      <c r="DY28" s="556"/>
      <c r="DZ28" s="556"/>
      <c r="EA28" s="556"/>
      <c r="EB28" s="556"/>
      <c r="EC28" s="556"/>
      <c r="ED28" s="556"/>
      <c r="EE28" s="556"/>
      <c r="EF28" s="556"/>
      <c r="EG28" s="556"/>
      <c r="EH28" s="556"/>
      <c r="EI28" s="556"/>
      <c r="EJ28" s="556"/>
      <c r="EK28" s="556"/>
      <c r="EL28" s="556"/>
      <c r="EM28" s="556"/>
      <c r="EN28" s="556"/>
      <c r="EO28" s="556"/>
      <c r="EP28" s="556"/>
      <c r="EQ28" s="556"/>
      <c r="ER28" s="556"/>
      <c r="ES28" s="556"/>
      <c r="ET28" s="556"/>
      <c r="EU28" s="556"/>
      <c r="EV28" s="556"/>
      <c r="EW28" s="556"/>
      <c r="EX28" s="556"/>
      <c r="EY28" s="556"/>
      <c r="EZ28" s="556"/>
      <c r="FA28" s="556"/>
      <c r="FB28" s="556"/>
      <c r="FC28" s="556"/>
      <c r="FD28" s="556"/>
      <c r="FE28" s="556"/>
      <c r="FF28" s="556"/>
      <c r="FG28" s="556"/>
      <c r="FH28" s="556"/>
      <c r="FI28" s="556"/>
      <c r="FJ28" s="556"/>
      <c r="FK28" s="556"/>
      <c r="FL28" s="556"/>
      <c r="FM28" s="556"/>
      <c r="FN28" s="556"/>
      <c r="FO28" s="556"/>
      <c r="FP28" s="556"/>
      <c r="FQ28" s="556"/>
      <c r="FR28" s="556"/>
      <c r="FS28" s="556"/>
      <c r="FT28" s="556"/>
      <c r="FU28" s="556"/>
      <c r="FV28" s="556"/>
      <c r="FW28" s="556"/>
      <c r="FX28" s="556"/>
      <c r="FY28" s="556"/>
      <c r="FZ28" s="556"/>
      <c r="GA28" s="556"/>
      <c r="GB28" s="556"/>
      <c r="GC28" s="556"/>
      <c r="GD28" s="556"/>
      <c r="GE28" s="556"/>
      <c r="GF28" s="556"/>
      <c r="GG28" s="556"/>
      <c r="GH28" s="556"/>
      <c r="GI28" s="556"/>
      <c r="GJ28" s="556"/>
      <c r="GK28" s="556"/>
      <c r="GL28" s="556"/>
      <c r="GM28" s="556"/>
      <c r="GN28" s="556"/>
      <c r="GO28" s="556"/>
      <c r="GP28" s="556"/>
      <c r="GQ28" s="556"/>
      <c r="GR28" s="556"/>
      <c r="GS28" s="556"/>
      <c r="GT28" s="556"/>
      <c r="GU28" s="556"/>
      <c r="GV28" s="556"/>
      <c r="GW28" s="556"/>
      <c r="GX28" s="556"/>
      <c r="GY28" s="556"/>
      <c r="GZ28" s="556"/>
      <c r="HA28" s="556"/>
      <c r="HB28" s="556"/>
      <c r="HC28" s="556"/>
      <c r="HD28" s="556"/>
      <c r="HE28" s="556"/>
      <c r="HF28" s="556"/>
      <c r="HG28" s="556"/>
      <c r="HH28" s="556"/>
      <c r="HI28" s="556"/>
      <c r="HJ28" s="556"/>
      <c r="HK28" s="556"/>
      <c r="HL28" s="556"/>
      <c r="HM28" s="556"/>
      <c r="HN28" s="556"/>
      <c r="HO28" s="556"/>
      <c r="HP28" s="556"/>
      <c r="HQ28" s="556"/>
      <c r="HR28" s="556"/>
      <c r="HS28" s="556"/>
      <c r="HT28" s="556"/>
      <c r="HU28" s="556"/>
      <c r="HV28" s="556"/>
      <c r="HW28" s="556"/>
      <c r="HX28" s="556"/>
      <c r="HY28" s="556"/>
      <c r="HZ28" s="556"/>
      <c r="IA28" s="556"/>
      <c r="IB28" s="556"/>
      <c r="IC28" s="556"/>
      <c r="ID28" s="556"/>
      <c r="IE28" s="556"/>
      <c r="IF28" s="556"/>
      <c r="IG28" s="556"/>
      <c r="IH28" s="556"/>
      <c r="II28" s="556"/>
      <c r="IJ28" s="556"/>
      <c r="IK28" s="556"/>
      <c r="IL28" s="556"/>
      <c r="IM28" s="556"/>
      <c r="IN28" s="556"/>
      <c r="IO28" s="556"/>
    </row>
    <row r="29" spans="1:249" ht="18" customHeight="1">
      <c r="A29" s="639" t="s">
        <v>2837</v>
      </c>
      <c r="B29" s="640"/>
      <c r="C29" s="641" t="s">
        <v>4854</v>
      </c>
      <c r="D29" s="642"/>
      <c r="E29" s="8"/>
      <c r="F29" s="8"/>
      <c r="G29" s="8"/>
      <c r="H29" s="8"/>
      <c r="I29" s="8"/>
      <c r="J29" s="556"/>
      <c r="K29" s="556"/>
      <c r="L29" s="556"/>
      <c r="M29" s="556"/>
      <c r="N29" s="556"/>
      <c r="O29" s="556"/>
      <c r="P29" s="556"/>
      <c r="Q29" s="556"/>
      <c r="R29" s="556"/>
      <c r="S29" s="556"/>
      <c r="T29" s="556"/>
      <c r="U29" s="556"/>
      <c r="V29" s="556"/>
      <c r="W29" s="556"/>
      <c r="X29" s="556"/>
      <c r="Y29" s="556"/>
      <c r="Z29" s="556"/>
      <c r="AA29" s="556"/>
      <c r="AB29" s="556"/>
      <c r="AC29" s="556"/>
      <c r="AD29" s="556"/>
      <c r="AE29" s="556"/>
      <c r="AF29" s="556"/>
      <c r="AG29" s="556"/>
      <c r="AH29" s="556"/>
      <c r="AI29" s="556"/>
      <c r="AJ29" s="556"/>
      <c r="AK29" s="556"/>
      <c r="AL29" s="556"/>
      <c r="AM29" s="556"/>
      <c r="AN29" s="556"/>
      <c r="AO29" s="556"/>
      <c r="AP29" s="556"/>
      <c r="AQ29" s="556"/>
      <c r="AR29" s="556"/>
      <c r="AS29" s="556"/>
      <c r="AT29" s="556"/>
      <c r="AU29" s="556"/>
      <c r="AV29" s="556"/>
      <c r="AW29" s="556"/>
      <c r="AX29" s="556"/>
      <c r="AY29" s="556"/>
      <c r="AZ29" s="556"/>
      <c r="BA29" s="556"/>
      <c r="BB29" s="556"/>
      <c r="BC29" s="556"/>
      <c r="BD29" s="556"/>
      <c r="BE29" s="556"/>
      <c r="BF29" s="556"/>
      <c r="BG29" s="556"/>
      <c r="BH29" s="556"/>
      <c r="BI29" s="556"/>
      <c r="BJ29" s="556"/>
      <c r="BK29" s="556"/>
      <c r="BL29" s="556"/>
      <c r="BM29" s="556"/>
      <c r="BN29" s="556"/>
      <c r="BO29" s="556"/>
      <c r="BP29" s="556"/>
      <c r="BQ29" s="556"/>
      <c r="BR29" s="556"/>
      <c r="BS29" s="556"/>
      <c r="BT29" s="556"/>
      <c r="BU29" s="556"/>
      <c r="BV29" s="556"/>
      <c r="BW29" s="556"/>
      <c r="BX29" s="556"/>
      <c r="BY29" s="556"/>
      <c r="BZ29" s="556"/>
      <c r="CA29" s="556"/>
      <c r="CB29" s="556"/>
      <c r="CC29" s="556"/>
      <c r="CD29" s="556"/>
      <c r="CE29" s="556"/>
      <c r="CF29" s="556"/>
      <c r="CG29" s="556"/>
      <c r="CH29" s="556"/>
      <c r="CI29" s="556"/>
      <c r="CJ29" s="556"/>
      <c r="CK29" s="556"/>
      <c r="CL29" s="556"/>
      <c r="CM29" s="556"/>
      <c r="CN29" s="556"/>
      <c r="CO29" s="556"/>
      <c r="CP29" s="556"/>
      <c r="CQ29" s="556"/>
      <c r="CR29" s="556"/>
      <c r="CS29" s="556"/>
      <c r="CT29" s="556"/>
      <c r="CU29" s="556"/>
      <c r="CV29" s="556"/>
      <c r="CW29" s="556"/>
      <c r="CX29" s="556"/>
      <c r="CY29" s="556"/>
      <c r="CZ29" s="556"/>
      <c r="DA29" s="556"/>
      <c r="DB29" s="556"/>
      <c r="DC29" s="556"/>
      <c r="DD29" s="556"/>
      <c r="DE29" s="556"/>
      <c r="DF29" s="556"/>
      <c r="DG29" s="556"/>
      <c r="DH29" s="556"/>
      <c r="DI29" s="556"/>
      <c r="DJ29" s="556"/>
      <c r="DK29" s="556"/>
      <c r="DL29" s="556"/>
      <c r="DM29" s="556"/>
      <c r="DN29" s="556"/>
      <c r="DO29" s="556"/>
      <c r="DP29" s="556"/>
      <c r="DQ29" s="556"/>
      <c r="DR29" s="556"/>
      <c r="DS29" s="556"/>
      <c r="DT29" s="556"/>
      <c r="DU29" s="556"/>
      <c r="DV29" s="556"/>
      <c r="DW29" s="556"/>
      <c r="DX29" s="556"/>
      <c r="DY29" s="556"/>
      <c r="DZ29" s="556"/>
      <c r="EA29" s="556"/>
      <c r="EB29" s="556"/>
      <c r="EC29" s="556"/>
      <c r="ED29" s="556"/>
      <c r="EE29" s="556"/>
      <c r="EF29" s="556"/>
      <c r="EG29" s="556"/>
      <c r="EH29" s="556"/>
      <c r="EI29" s="556"/>
      <c r="EJ29" s="556"/>
      <c r="EK29" s="556"/>
      <c r="EL29" s="556"/>
      <c r="EM29" s="556"/>
      <c r="EN29" s="556"/>
      <c r="EO29" s="556"/>
      <c r="EP29" s="556"/>
      <c r="EQ29" s="556"/>
      <c r="ER29" s="556"/>
      <c r="ES29" s="556"/>
      <c r="ET29" s="556"/>
      <c r="EU29" s="556"/>
      <c r="EV29" s="556"/>
      <c r="EW29" s="556"/>
      <c r="EX29" s="556"/>
      <c r="EY29" s="556"/>
      <c r="EZ29" s="556"/>
      <c r="FA29" s="556"/>
      <c r="FB29" s="556"/>
      <c r="FC29" s="556"/>
      <c r="FD29" s="556"/>
      <c r="FE29" s="556"/>
      <c r="FF29" s="556"/>
      <c r="FG29" s="556"/>
      <c r="FH29" s="556"/>
      <c r="FI29" s="556"/>
      <c r="FJ29" s="556"/>
      <c r="FK29" s="556"/>
      <c r="FL29" s="556"/>
      <c r="FM29" s="556"/>
      <c r="FN29" s="556"/>
      <c r="FO29" s="556"/>
      <c r="FP29" s="556"/>
      <c r="FQ29" s="556"/>
      <c r="FR29" s="556"/>
      <c r="FS29" s="556"/>
      <c r="FT29" s="556"/>
      <c r="FU29" s="556"/>
      <c r="FV29" s="556"/>
      <c r="FW29" s="556"/>
      <c r="FX29" s="556"/>
      <c r="FY29" s="556"/>
      <c r="FZ29" s="556"/>
      <c r="GA29" s="556"/>
      <c r="GB29" s="556"/>
      <c r="GC29" s="556"/>
      <c r="GD29" s="556"/>
      <c r="GE29" s="556"/>
      <c r="GF29" s="556"/>
      <c r="GG29" s="556"/>
      <c r="GH29" s="556"/>
      <c r="GI29" s="556"/>
      <c r="GJ29" s="556"/>
      <c r="GK29" s="556"/>
      <c r="GL29" s="556"/>
      <c r="GM29" s="556"/>
      <c r="GN29" s="556"/>
      <c r="GO29" s="556"/>
      <c r="GP29" s="556"/>
      <c r="GQ29" s="556"/>
      <c r="GR29" s="556"/>
      <c r="GS29" s="556"/>
      <c r="GT29" s="556"/>
      <c r="GU29" s="556"/>
      <c r="GV29" s="556"/>
      <c r="GW29" s="556"/>
      <c r="GX29" s="556"/>
      <c r="GY29" s="556"/>
      <c r="GZ29" s="556"/>
      <c r="HA29" s="556"/>
      <c r="HB29" s="556"/>
      <c r="HC29" s="556"/>
      <c r="HD29" s="556"/>
      <c r="HE29" s="556"/>
      <c r="HF29" s="556"/>
      <c r="HG29" s="556"/>
      <c r="HH29" s="556"/>
      <c r="HI29" s="556"/>
      <c r="HJ29" s="556"/>
      <c r="HK29" s="556"/>
      <c r="HL29" s="556"/>
      <c r="HM29" s="556"/>
      <c r="HN29" s="556"/>
      <c r="HO29" s="556"/>
      <c r="HP29" s="556"/>
      <c r="HQ29" s="556"/>
      <c r="HR29" s="556"/>
      <c r="HS29" s="556"/>
      <c r="HT29" s="556"/>
      <c r="HU29" s="556"/>
      <c r="HV29" s="556"/>
      <c r="HW29" s="556"/>
      <c r="HX29" s="556"/>
      <c r="HY29" s="556"/>
      <c r="HZ29" s="556"/>
      <c r="IA29" s="556"/>
      <c r="IB29" s="556"/>
      <c r="IC29" s="556"/>
      <c r="ID29" s="556"/>
      <c r="IE29" s="556"/>
      <c r="IF29" s="556"/>
      <c r="IG29" s="556"/>
      <c r="IH29" s="556"/>
      <c r="II29" s="556"/>
      <c r="IJ29" s="556"/>
      <c r="IK29" s="556"/>
      <c r="IL29" s="556"/>
      <c r="IM29" s="556"/>
      <c r="IN29" s="556"/>
      <c r="IO29" s="556"/>
    </row>
    <row r="30" spans="1:249" ht="18" customHeight="1">
      <c r="A30" s="643"/>
      <c r="B30" s="638"/>
      <c r="C30" s="638"/>
      <c r="D30" s="638"/>
      <c r="E30" s="8"/>
      <c r="F30" s="8"/>
      <c r="G30" s="8"/>
      <c r="H30" s="8"/>
      <c r="I30" s="8"/>
      <c r="J30" s="556"/>
      <c r="K30" s="556"/>
      <c r="L30" s="556"/>
      <c r="M30" s="556"/>
      <c r="N30" s="556"/>
      <c r="O30" s="556"/>
      <c r="P30" s="556"/>
      <c r="Q30" s="556"/>
      <c r="R30" s="556"/>
      <c r="S30" s="556"/>
      <c r="T30" s="556"/>
      <c r="U30" s="556"/>
      <c r="V30" s="556"/>
      <c r="W30" s="556"/>
      <c r="X30" s="556"/>
      <c r="Y30" s="556"/>
      <c r="Z30" s="556"/>
      <c r="AA30" s="556"/>
      <c r="AB30" s="556"/>
      <c r="AC30" s="556"/>
      <c r="AD30" s="556"/>
      <c r="AE30" s="556"/>
      <c r="AF30" s="556"/>
      <c r="AG30" s="556"/>
      <c r="AH30" s="556"/>
      <c r="AI30" s="556"/>
      <c r="AJ30" s="556"/>
      <c r="AK30" s="556"/>
      <c r="AL30" s="556"/>
      <c r="AM30" s="556"/>
      <c r="AN30" s="556"/>
      <c r="AO30" s="556"/>
      <c r="AP30" s="556"/>
      <c r="AQ30" s="556"/>
      <c r="AR30" s="556"/>
      <c r="AS30" s="556"/>
      <c r="AT30" s="556"/>
      <c r="AU30" s="556"/>
      <c r="AV30" s="556"/>
      <c r="AW30" s="556"/>
      <c r="AX30" s="556"/>
      <c r="AY30" s="556"/>
      <c r="AZ30" s="556"/>
      <c r="BA30" s="556"/>
      <c r="BB30" s="556"/>
      <c r="BC30" s="556"/>
      <c r="BD30" s="556"/>
      <c r="BE30" s="556"/>
      <c r="BF30" s="556"/>
      <c r="BG30" s="556"/>
      <c r="BH30" s="556"/>
      <c r="BI30" s="556"/>
      <c r="BJ30" s="556"/>
      <c r="BK30" s="556"/>
      <c r="BL30" s="556"/>
      <c r="BM30" s="556"/>
      <c r="BN30" s="556"/>
      <c r="BO30" s="556"/>
      <c r="BP30" s="556"/>
      <c r="BQ30" s="556"/>
      <c r="BR30" s="556"/>
      <c r="BS30" s="556"/>
      <c r="BT30" s="556"/>
      <c r="BU30" s="556"/>
      <c r="BV30" s="556"/>
      <c r="BW30" s="556"/>
      <c r="BX30" s="556"/>
      <c r="BY30" s="556"/>
      <c r="BZ30" s="556"/>
      <c r="CA30" s="556"/>
      <c r="CB30" s="556"/>
      <c r="CC30" s="556"/>
      <c r="CD30" s="556"/>
      <c r="CE30" s="556"/>
      <c r="CF30" s="556"/>
      <c r="CG30" s="556"/>
      <c r="CH30" s="556"/>
      <c r="CI30" s="556"/>
      <c r="CJ30" s="556"/>
      <c r="CK30" s="556"/>
      <c r="CL30" s="556"/>
      <c r="CM30" s="556"/>
      <c r="CN30" s="556"/>
      <c r="CO30" s="556"/>
      <c r="CP30" s="556"/>
      <c r="CQ30" s="556"/>
      <c r="CR30" s="556"/>
      <c r="CS30" s="556"/>
      <c r="CT30" s="556"/>
      <c r="CU30" s="556"/>
      <c r="CV30" s="556"/>
      <c r="CW30" s="556"/>
      <c r="CX30" s="556"/>
      <c r="CY30" s="556"/>
      <c r="CZ30" s="556"/>
      <c r="DA30" s="556"/>
      <c r="DB30" s="556"/>
      <c r="DC30" s="556"/>
      <c r="DD30" s="556"/>
      <c r="DE30" s="556"/>
      <c r="DF30" s="556"/>
      <c r="DG30" s="556"/>
      <c r="DH30" s="556"/>
      <c r="DI30" s="556"/>
      <c r="DJ30" s="556"/>
      <c r="DK30" s="556"/>
      <c r="DL30" s="556"/>
      <c r="DM30" s="556"/>
      <c r="DN30" s="556"/>
      <c r="DO30" s="556"/>
      <c r="DP30" s="556"/>
      <c r="DQ30" s="556"/>
      <c r="DR30" s="556"/>
      <c r="DS30" s="556"/>
      <c r="DT30" s="556"/>
      <c r="DU30" s="556"/>
      <c r="DV30" s="556"/>
      <c r="DW30" s="556"/>
      <c r="DX30" s="556"/>
      <c r="DY30" s="556"/>
      <c r="DZ30" s="556"/>
      <c r="EA30" s="556"/>
      <c r="EB30" s="556"/>
      <c r="EC30" s="556"/>
      <c r="ED30" s="556"/>
      <c r="EE30" s="556"/>
      <c r="EF30" s="556"/>
      <c r="EG30" s="556"/>
      <c r="EH30" s="556"/>
      <c r="EI30" s="556"/>
      <c r="EJ30" s="556"/>
      <c r="EK30" s="556"/>
      <c r="EL30" s="556"/>
      <c r="EM30" s="556"/>
      <c r="EN30" s="556"/>
      <c r="EO30" s="556"/>
      <c r="EP30" s="556"/>
      <c r="EQ30" s="556"/>
      <c r="ER30" s="556"/>
      <c r="ES30" s="556"/>
      <c r="ET30" s="556"/>
      <c r="EU30" s="556"/>
      <c r="EV30" s="556"/>
      <c r="EW30" s="556"/>
      <c r="EX30" s="556"/>
      <c r="EY30" s="556"/>
      <c r="EZ30" s="556"/>
      <c r="FA30" s="556"/>
      <c r="FB30" s="556"/>
      <c r="FC30" s="556"/>
      <c r="FD30" s="556"/>
      <c r="FE30" s="556"/>
      <c r="FF30" s="556"/>
      <c r="FG30" s="556"/>
      <c r="FH30" s="556"/>
      <c r="FI30" s="556"/>
      <c r="FJ30" s="556"/>
      <c r="FK30" s="556"/>
      <c r="FL30" s="556"/>
      <c r="FM30" s="556"/>
      <c r="FN30" s="556"/>
      <c r="FO30" s="556"/>
      <c r="FP30" s="556"/>
      <c r="FQ30" s="556"/>
      <c r="FR30" s="556"/>
      <c r="FS30" s="556"/>
      <c r="FT30" s="556"/>
      <c r="FU30" s="556"/>
      <c r="FV30" s="556"/>
      <c r="FW30" s="556"/>
      <c r="FX30" s="556"/>
      <c r="FY30" s="556"/>
      <c r="FZ30" s="556"/>
      <c r="GA30" s="556"/>
      <c r="GB30" s="556"/>
      <c r="GC30" s="556"/>
      <c r="GD30" s="556"/>
      <c r="GE30" s="556"/>
      <c r="GF30" s="556"/>
      <c r="GG30" s="556"/>
      <c r="GH30" s="556"/>
      <c r="GI30" s="556"/>
      <c r="GJ30" s="556"/>
      <c r="GK30" s="556"/>
      <c r="GL30" s="556"/>
      <c r="GM30" s="556"/>
      <c r="GN30" s="556"/>
      <c r="GO30" s="556"/>
      <c r="GP30" s="556"/>
      <c r="GQ30" s="556"/>
      <c r="GR30" s="556"/>
      <c r="GS30" s="556"/>
      <c r="GT30" s="556"/>
      <c r="GU30" s="556"/>
      <c r="GV30" s="556"/>
      <c r="GW30" s="556"/>
      <c r="GX30" s="556"/>
      <c r="GY30" s="556"/>
      <c r="GZ30" s="556"/>
      <c r="HA30" s="556"/>
      <c r="HB30" s="556"/>
      <c r="HC30" s="556"/>
      <c r="HD30" s="556"/>
      <c r="HE30" s="556"/>
      <c r="HF30" s="556"/>
      <c r="HG30" s="556"/>
      <c r="HH30" s="556"/>
      <c r="HI30" s="556"/>
      <c r="HJ30" s="556"/>
      <c r="HK30" s="556"/>
      <c r="HL30" s="556"/>
      <c r="HM30" s="556"/>
      <c r="HN30" s="556"/>
      <c r="HO30" s="556"/>
      <c r="HP30" s="556"/>
      <c r="HQ30" s="556"/>
      <c r="HR30" s="556"/>
      <c r="HS30" s="556"/>
      <c r="HT30" s="556"/>
      <c r="HU30" s="556"/>
      <c r="HV30" s="556"/>
      <c r="HW30" s="556"/>
      <c r="HX30" s="556"/>
      <c r="HY30" s="556"/>
      <c r="HZ30" s="556"/>
      <c r="IA30" s="556"/>
      <c r="IB30" s="556"/>
      <c r="IC30" s="556"/>
      <c r="ID30" s="556"/>
      <c r="IE30" s="556"/>
      <c r="IF30" s="556"/>
      <c r="IG30" s="556"/>
      <c r="IH30" s="556"/>
      <c r="II30" s="556"/>
      <c r="IJ30" s="556"/>
      <c r="IK30" s="556"/>
      <c r="IL30" s="556"/>
      <c r="IM30" s="556"/>
      <c r="IN30" s="556"/>
      <c r="IO30" s="556"/>
    </row>
    <row r="31" spans="1:249" ht="18" customHeight="1">
      <c r="A31" s="644"/>
      <c r="B31" s="645"/>
      <c r="C31" s="645"/>
      <c r="D31" s="646"/>
      <c r="E31" s="557"/>
      <c r="F31" s="557"/>
      <c r="G31" s="8"/>
      <c r="H31" s="8"/>
      <c r="I31" s="8"/>
      <c r="J31" s="556"/>
      <c r="K31" s="556"/>
      <c r="L31" s="556"/>
      <c r="M31" s="556"/>
      <c r="N31" s="556"/>
      <c r="O31" s="556"/>
      <c r="P31" s="556"/>
      <c r="Q31" s="556"/>
      <c r="R31" s="556"/>
      <c r="S31" s="556"/>
      <c r="T31" s="556"/>
      <c r="U31" s="556"/>
      <c r="V31" s="556"/>
      <c r="W31" s="556"/>
      <c r="X31" s="556"/>
      <c r="Y31" s="556"/>
      <c r="Z31" s="556"/>
      <c r="AA31" s="556"/>
      <c r="AB31" s="556"/>
      <c r="AC31" s="556"/>
      <c r="AD31" s="556"/>
      <c r="AE31" s="556"/>
      <c r="AF31" s="556"/>
      <c r="AG31" s="556"/>
      <c r="AH31" s="556"/>
      <c r="AI31" s="556"/>
      <c r="AJ31" s="556"/>
      <c r="AK31" s="556"/>
      <c r="AL31" s="556"/>
      <c r="AM31" s="556"/>
      <c r="AN31" s="556"/>
      <c r="AO31" s="556"/>
      <c r="AP31" s="556"/>
      <c r="AQ31" s="556"/>
      <c r="AR31" s="556"/>
      <c r="AS31" s="556"/>
      <c r="AT31" s="556"/>
      <c r="AU31" s="556"/>
      <c r="AV31" s="556"/>
      <c r="AW31" s="556"/>
      <c r="AX31" s="556"/>
      <c r="AY31" s="556"/>
      <c r="AZ31" s="556"/>
      <c r="BA31" s="556"/>
      <c r="BB31" s="556"/>
      <c r="BC31" s="556"/>
      <c r="BD31" s="556"/>
      <c r="BE31" s="556"/>
      <c r="BF31" s="556"/>
      <c r="BG31" s="556"/>
      <c r="BH31" s="556"/>
      <c r="BI31" s="556"/>
      <c r="BJ31" s="556"/>
      <c r="BK31" s="556"/>
      <c r="BL31" s="556"/>
      <c r="BM31" s="556"/>
      <c r="BN31" s="556"/>
      <c r="BO31" s="556"/>
      <c r="BP31" s="556"/>
      <c r="BQ31" s="556"/>
      <c r="BR31" s="556"/>
      <c r="BS31" s="556"/>
      <c r="BT31" s="556"/>
      <c r="BU31" s="556"/>
      <c r="BV31" s="556"/>
      <c r="BW31" s="556"/>
      <c r="BX31" s="556"/>
      <c r="BY31" s="556"/>
      <c r="BZ31" s="556"/>
      <c r="CA31" s="556"/>
      <c r="CB31" s="556"/>
      <c r="CC31" s="556"/>
      <c r="CD31" s="556"/>
      <c r="CE31" s="556"/>
      <c r="CF31" s="556"/>
      <c r="CG31" s="556"/>
      <c r="CH31" s="556"/>
      <c r="CI31" s="556"/>
      <c r="CJ31" s="556"/>
      <c r="CK31" s="556"/>
      <c r="CL31" s="556"/>
      <c r="CM31" s="556"/>
      <c r="CN31" s="556"/>
      <c r="CO31" s="556"/>
      <c r="CP31" s="556"/>
      <c r="CQ31" s="556"/>
      <c r="CR31" s="556"/>
      <c r="CS31" s="556"/>
      <c r="CT31" s="556"/>
      <c r="CU31" s="556"/>
      <c r="CV31" s="556"/>
      <c r="CW31" s="556"/>
      <c r="CX31" s="556"/>
      <c r="CY31" s="556"/>
      <c r="CZ31" s="556"/>
      <c r="DA31" s="556"/>
      <c r="DB31" s="556"/>
      <c r="DC31" s="556"/>
      <c r="DD31" s="556"/>
      <c r="DE31" s="556"/>
      <c r="DF31" s="556"/>
      <c r="DG31" s="556"/>
      <c r="DH31" s="556"/>
      <c r="DI31" s="556"/>
      <c r="DJ31" s="556"/>
      <c r="DK31" s="556"/>
      <c r="DL31" s="556"/>
      <c r="DM31" s="556"/>
      <c r="DN31" s="556"/>
      <c r="DO31" s="556"/>
      <c r="DP31" s="556"/>
      <c r="DQ31" s="556"/>
      <c r="DR31" s="556"/>
      <c r="DS31" s="556"/>
      <c r="DT31" s="556"/>
      <c r="DU31" s="556"/>
      <c r="DV31" s="556"/>
      <c r="DW31" s="556"/>
      <c r="DX31" s="556"/>
      <c r="DY31" s="556"/>
      <c r="DZ31" s="556"/>
      <c r="EA31" s="556"/>
      <c r="EB31" s="556"/>
      <c r="EC31" s="556"/>
      <c r="ED31" s="556"/>
      <c r="EE31" s="556"/>
      <c r="EF31" s="556"/>
      <c r="EG31" s="556"/>
      <c r="EH31" s="556"/>
      <c r="EI31" s="556"/>
      <c r="EJ31" s="556"/>
      <c r="EK31" s="556"/>
      <c r="EL31" s="556"/>
      <c r="EM31" s="556"/>
      <c r="EN31" s="556"/>
      <c r="EO31" s="556"/>
      <c r="EP31" s="556"/>
      <c r="EQ31" s="556"/>
      <c r="ER31" s="556"/>
      <c r="ES31" s="556"/>
      <c r="ET31" s="556"/>
      <c r="EU31" s="556"/>
      <c r="EV31" s="556"/>
      <c r="EW31" s="556"/>
      <c r="EX31" s="556"/>
      <c r="EY31" s="556"/>
      <c r="EZ31" s="556"/>
      <c r="FA31" s="556"/>
      <c r="FB31" s="556"/>
      <c r="FC31" s="556"/>
      <c r="FD31" s="556"/>
      <c r="FE31" s="556"/>
      <c r="FF31" s="556"/>
      <c r="FG31" s="556"/>
      <c r="FH31" s="556"/>
      <c r="FI31" s="556"/>
      <c r="FJ31" s="556"/>
      <c r="FK31" s="556"/>
      <c r="FL31" s="556"/>
      <c r="FM31" s="556"/>
      <c r="FN31" s="556"/>
      <c r="FO31" s="556"/>
      <c r="FP31" s="556"/>
      <c r="FQ31" s="556"/>
      <c r="FR31" s="556"/>
      <c r="FS31" s="556"/>
      <c r="FT31" s="556"/>
      <c r="FU31" s="556"/>
      <c r="FV31" s="556"/>
      <c r="FW31" s="556"/>
      <c r="FX31" s="556"/>
      <c r="FY31" s="556"/>
      <c r="FZ31" s="556"/>
      <c r="GA31" s="556"/>
      <c r="GB31" s="556"/>
      <c r="GC31" s="556"/>
      <c r="GD31" s="556"/>
      <c r="GE31" s="556"/>
      <c r="GF31" s="556"/>
      <c r="GG31" s="556"/>
      <c r="GH31" s="556"/>
      <c r="GI31" s="556"/>
      <c r="GJ31" s="556"/>
      <c r="GK31" s="556"/>
      <c r="GL31" s="556"/>
      <c r="GM31" s="556"/>
      <c r="GN31" s="556"/>
      <c r="GO31" s="556"/>
      <c r="GP31" s="556"/>
      <c r="GQ31" s="556"/>
      <c r="GR31" s="556"/>
      <c r="GS31" s="556"/>
      <c r="GT31" s="556"/>
      <c r="GU31" s="556"/>
      <c r="GV31" s="556"/>
      <c r="GW31" s="556"/>
      <c r="GX31" s="556"/>
      <c r="GY31" s="556"/>
      <c r="GZ31" s="556"/>
      <c r="HA31" s="556"/>
      <c r="HB31" s="556"/>
      <c r="HC31" s="556"/>
      <c r="HD31" s="556"/>
      <c r="HE31" s="556"/>
      <c r="HF31" s="556"/>
      <c r="HG31" s="556"/>
      <c r="HH31" s="556"/>
      <c r="HI31" s="556"/>
      <c r="HJ31" s="556"/>
      <c r="HK31" s="556"/>
      <c r="HL31" s="556"/>
      <c r="HM31" s="556"/>
      <c r="HN31" s="556"/>
      <c r="HO31" s="556"/>
      <c r="HP31" s="556"/>
      <c r="HQ31" s="556"/>
      <c r="HR31" s="556"/>
      <c r="HS31" s="556"/>
      <c r="HT31" s="556"/>
      <c r="HU31" s="556"/>
      <c r="HV31" s="556"/>
      <c r="HW31" s="556"/>
      <c r="HX31" s="556"/>
      <c r="HY31" s="556"/>
      <c r="HZ31" s="556"/>
      <c r="IA31" s="556"/>
      <c r="IB31" s="556"/>
      <c r="IC31" s="556"/>
      <c r="ID31" s="556"/>
      <c r="IE31" s="556"/>
      <c r="IF31" s="556"/>
      <c r="IG31" s="556"/>
      <c r="IH31" s="556"/>
      <c r="II31" s="556"/>
      <c r="IJ31" s="556"/>
      <c r="IK31" s="556"/>
      <c r="IL31" s="556"/>
      <c r="IM31" s="556"/>
      <c r="IN31" s="556"/>
      <c r="IO31" s="556"/>
    </row>
    <row r="32" spans="1:249" ht="18" customHeight="1">
      <c r="A32" s="644"/>
      <c r="B32" s="645"/>
      <c r="C32" s="645"/>
      <c r="D32" s="646"/>
      <c r="E32" s="557"/>
      <c r="F32" s="557"/>
      <c r="G32" s="8"/>
      <c r="H32" s="8"/>
      <c r="I32" s="8"/>
      <c r="J32" s="556"/>
      <c r="K32" s="556"/>
      <c r="L32" s="556"/>
      <c r="M32" s="556"/>
      <c r="N32" s="556"/>
      <c r="O32" s="556"/>
      <c r="P32" s="556"/>
      <c r="Q32" s="556"/>
      <c r="R32" s="556"/>
      <c r="S32" s="556"/>
      <c r="T32" s="556"/>
      <c r="U32" s="556"/>
      <c r="V32" s="556"/>
      <c r="W32" s="556"/>
      <c r="X32" s="556"/>
      <c r="Y32" s="556"/>
      <c r="Z32" s="556"/>
      <c r="AA32" s="556"/>
      <c r="AB32" s="556"/>
      <c r="AC32" s="556"/>
      <c r="AD32" s="556"/>
      <c r="AE32" s="556"/>
      <c r="AF32" s="556"/>
      <c r="AG32" s="556"/>
      <c r="AH32" s="556"/>
      <c r="AI32" s="556"/>
      <c r="AJ32" s="556"/>
      <c r="AK32" s="556"/>
      <c r="AL32" s="556"/>
      <c r="AM32" s="556"/>
      <c r="AN32" s="556"/>
      <c r="AO32" s="556"/>
      <c r="AP32" s="556"/>
      <c r="AQ32" s="556"/>
      <c r="AR32" s="556"/>
      <c r="AS32" s="556"/>
      <c r="AT32" s="556"/>
      <c r="AU32" s="556"/>
      <c r="AV32" s="556"/>
      <c r="AW32" s="556"/>
      <c r="AX32" s="556"/>
      <c r="AY32" s="556"/>
      <c r="AZ32" s="556"/>
      <c r="BA32" s="556"/>
      <c r="BB32" s="556"/>
      <c r="BC32" s="556"/>
      <c r="BD32" s="556"/>
      <c r="BE32" s="556"/>
      <c r="BF32" s="556"/>
      <c r="BG32" s="556"/>
      <c r="BH32" s="556"/>
      <c r="BI32" s="556"/>
      <c r="BJ32" s="556"/>
      <c r="BK32" s="556"/>
      <c r="BL32" s="556"/>
      <c r="BM32" s="556"/>
      <c r="BN32" s="556"/>
      <c r="BO32" s="556"/>
      <c r="BP32" s="556"/>
      <c r="BQ32" s="556"/>
      <c r="BR32" s="556"/>
      <c r="BS32" s="556"/>
      <c r="BT32" s="556"/>
      <c r="BU32" s="556"/>
      <c r="BV32" s="556"/>
      <c r="BW32" s="556"/>
      <c r="BX32" s="556"/>
      <c r="BY32" s="556"/>
      <c r="BZ32" s="556"/>
      <c r="CA32" s="556"/>
      <c r="CB32" s="556"/>
      <c r="CC32" s="556"/>
      <c r="CD32" s="556"/>
      <c r="CE32" s="556"/>
      <c r="CF32" s="556"/>
      <c r="CG32" s="556"/>
      <c r="CH32" s="556"/>
      <c r="CI32" s="556"/>
      <c r="CJ32" s="556"/>
      <c r="CK32" s="556"/>
      <c r="CL32" s="556"/>
      <c r="CM32" s="556"/>
      <c r="CN32" s="556"/>
      <c r="CO32" s="556"/>
      <c r="CP32" s="556"/>
      <c r="CQ32" s="556"/>
      <c r="CR32" s="556"/>
      <c r="CS32" s="556"/>
      <c r="CT32" s="556"/>
      <c r="CU32" s="556"/>
      <c r="CV32" s="556"/>
      <c r="CW32" s="556"/>
      <c r="CX32" s="556"/>
      <c r="CY32" s="556"/>
      <c r="CZ32" s="556"/>
      <c r="DA32" s="556"/>
      <c r="DB32" s="556"/>
      <c r="DC32" s="556"/>
      <c r="DD32" s="556"/>
      <c r="DE32" s="556"/>
      <c r="DF32" s="556"/>
      <c r="DG32" s="556"/>
      <c r="DH32" s="556"/>
      <c r="DI32" s="556"/>
      <c r="DJ32" s="556"/>
      <c r="DK32" s="556"/>
      <c r="DL32" s="556"/>
      <c r="DM32" s="556"/>
      <c r="DN32" s="556"/>
      <c r="DO32" s="556"/>
      <c r="DP32" s="556"/>
      <c r="DQ32" s="556"/>
      <c r="DR32" s="556"/>
      <c r="DS32" s="556"/>
      <c r="DT32" s="556"/>
      <c r="DU32" s="556"/>
      <c r="DV32" s="556"/>
      <c r="DW32" s="556"/>
      <c r="DX32" s="556"/>
      <c r="DY32" s="556"/>
      <c r="DZ32" s="556"/>
      <c r="EA32" s="556"/>
      <c r="EB32" s="556"/>
      <c r="EC32" s="556"/>
      <c r="ED32" s="556"/>
      <c r="EE32" s="556"/>
      <c r="EF32" s="556"/>
      <c r="EG32" s="556"/>
      <c r="EH32" s="556"/>
      <c r="EI32" s="556"/>
      <c r="EJ32" s="556"/>
      <c r="EK32" s="556"/>
      <c r="EL32" s="556"/>
      <c r="EM32" s="556"/>
      <c r="EN32" s="556"/>
      <c r="EO32" s="556"/>
      <c r="EP32" s="556"/>
      <c r="EQ32" s="556"/>
      <c r="ER32" s="556"/>
      <c r="ES32" s="556"/>
      <c r="ET32" s="556"/>
      <c r="EU32" s="556"/>
      <c r="EV32" s="556"/>
      <c r="EW32" s="556"/>
      <c r="EX32" s="556"/>
      <c r="EY32" s="556"/>
      <c r="EZ32" s="556"/>
      <c r="FA32" s="556"/>
      <c r="FB32" s="556"/>
      <c r="FC32" s="556"/>
      <c r="FD32" s="556"/>
      <c r="FE32" s="556"/>
      <c r="FF32" s="556"/>
      <c r="FG32" s="556"/>
      <c r="FH32" s="556"/>
      <c r="FI32" s="556"/>
      <c r="FJ32" s="556"/>
      <c r="FK32" s="556"/>
      <c r="FL32" s="556"/>
      <c r="FM32" s="556"/>
      <c r="FN32" s="556"/>
      <c r="FO32" s="556"/>
      <c r="FP32" s="556"/>
      <c r="FQ32" s="556"/>
      <c r="FR32" s="556"/>
      <c r="FS32" s="556"/>
      <c r="FT32" s="556"/>
      <c r="FU32" s="556"/>
      <c r="FV32" s="556"/>
      <c r="FW32" s="556"/>
      <c r="FX32" s="556"/>
      <c r="FY32" s="556"/>
      <c r="FZ32" s="556"/>
      <c r="GA32" s="556"/>
      <c r="GB32" s="556"/>
      <c r="GC32" s="556"/>
      <c r="GD32" s="556"/>
      <c r="GE32" s="556"/>
      <c r="GF32" s="556"/>
      <c r="GG32" s="556"/>
      <c r="GH32" s="556"/>
      <c r="GI32" s="556"/>
      <c r="GJ32" s="556"/>
      <c r="GK32" s="556"/>
      <c r="GL32" s="556"/>
      <c r="GM32" s="556"/>
      <c r="GN32" s="556"/>
      <c r="GO32" s="556"/>
      <c r="GP32" s="556"/>
      <c r="GQ32" s="556"/>
      <c r="GR32" s="556"/>
      <c r="GS32" s="556"/>
      <c r="GT32" s="556"/>
      <c r="GU32" s="556"/>
      <c r="GV32" s="556"/>
      <c r="GW32" s="556"/>
      <c r="GX32" s="556"/>
      <c r="GY32" s="556"/>
      <c r="GZ32" s="556"/>
      <c r="HA32" s="556"/>
      <c r="HB32" s="556"/>
      <c r="HC32" s="556"/>
      <c r="HD32" s="556"/>
      <c r="HE32" s="556"/>
      <c r="HF32" s="556"/>
      <c r="HG32" s="556"/>
      <c r="HH32" s="556"/>
      <c r="HI32" s="556"/>
      <c r="HJ32" s="556"/>
      <c r="HK32" s="556"/>
      <c r="HL32" s="556"/>
      <c r="HM32" s="556"/>
      <c r="HN32" s="556"/>
      <c r="HO32" s="556"/>
      <c r="HP32" s="556"/>
      <c r="HQ32" s="556"/>
      <c r="HR32" s="556"/>
      <c r="HS32" s="556"/>
      <c r="HT32" s="556"/>
      <c r="HU32" s="556"/>
      <c r="HV32" s="556"/>
      <c r="HW32" s="556"/>
      <c r="HX32" s="556"/>
      <c r="HY32" s="556"/>
      <c r="HZ32" s="556"/>
      <c r="IA32" s="556"/>
      <c r="IB32" s="556"/>
      <c r="IC32" s="556"/>
      <c r="ID32" s="556"/>
      <c r="IE32" s="556"/>
      <c r="IF32" s="556"/>
      <c r="IG32" s="556"/>
      <c r="IH32" s="556"/>
      <c r="II32" s="556"/>
      <c r="IJ32" s="556"/>
      <c r="IK32" s="556"/>
      <c r="IL32" s="556"/>
      <c r="IM32" s="556"/>
      <c r="IN32" s="556"/>
      <c r="IO32" s="556"/>
    </row>
    <row r="33" spans="1:249" ht="18" customHeight="1">
      <c r="A33" s="644"/>
      <c r="B33" s="645"/>
      <c r="C33" s="645"/>
      <c r="D33" s="647"/>
      <c r="E33" s="9"/>
      <c r="F33" s="9"/>
      <c r="G33" s="557"/>
      <c r="H33" s="557"/>
      <c r="I33" s="557"/>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558"/>
      <c r="AK33" s="558"/>
      <c r="AL33" s="558"/>
      <c r="AM33" s="558"/>
      <c r="AN33" s="558"/>
      <c r="AO33" s="558"/>
      <c r="AP33" s="558"/>
      <c r="AQ33" s="558"/>
      <c r="AR33" s="558"/>
      <c r="AS33" s="558"/>
      <c r="AT33" s="558"/>
      <c r="AU33" s="558"/>
      <c r="AV33" s="558"/>
      <c r="AW33" s="558"/>
      <c r="AX33" s="558"/>
      <c r="AY33" s="558"/>
      <c r="AZ33" s="558"/>
      <c r="BA33" s="558"/>
      <c r="BB33" s="558"/>
      <c r="BC33" s="558"/>
      <c r="BD33" s="558"/>
      <c r="BE33" s="558"/>
      <c r="BF33" s="558"/>
      <c r="BG33" s="558"/>
      <c r="BH33" s="558"/>
      <c r="BI33" s="558"/>
      <c r="BJ33" s="558"/>
      <c r="BK33" s="558"/>
      <c r="BL33" s="558"/>
      <c r="BM33" s="558"/>
      <c r="BN33" s="558"/>
      <c r="BO33" s="558"/>
      <c r="BP33" s="558"/>
      <c r="BQ33" s="558"/>
      <c r="BR33" s="558"/>
      <c r="BS33" s="558"/>
      <c r="BT33" s="558"/>
      <c r="BU33" s="558"/>
      <c r="BV33" s="558"/>
      <c r="BW33" s="558"/>
      <c r="BX33" s="558"/>
      <c r="BY33" s="558"/>
      <c r="BZ33" s="558"/>
      <c r="CA33" s="558"/>
      <c r="CB33" s="558"/>
      <c r="CC33" s="558"/>
      <c r="CD33" s="558"/>
      <c r="CE33" s="558"/>
      <c r="CF33" s="558"/>
      <c r="CG33" s="558"/>
      <c r="CH33" s="558"/>
      <c r="CI33" s="558"/>
      <c r="CJ33" s="558"/>
      <c r="CK33" s="558"/>
      <c r="CL33" s="558"/>
      <c r="CM33" s="558"/>
      <c r="CN33" s="558"/>
      <c r="CO33" s="558"/>
      <c r="CP33" s="558"/>
      <c r="CQ33" s="558"/>
      <c r="CR33" s="558"/>
      <c r="CS33" s="558"/>
      <c r="CT33" s="558"/>
      <c r="CU33" s="558"/>
      <c r="CV33" s="558"/>
      <c r="CW33" s="558"/>
      <c r="CX33" s="558"/>
      <c r="CY33" s="558"/>
      <c r="CZ33" s="558"/>
      <c r="DA33" s="558"/>
      <c r="DB33" s="558"/>
      <c r="DC33" s="558"/>
      <c r="DD33" s="558"/>
      <c r="DE33" s="558"/>
      <c r="DF33" s="558"/>
      <c r="DG33" s="558"/>
      <c r="DH33" s="558"/>
      <c r="DI33" s="558"/>
      <c r="DJ33" s="558"/>
      <c r="DK33" s="558"/>
      <c r="DL33" s="558"/>
      <c r="DM33" s="558"/>
      <c r="DN33" s="558"/>
      <c r="DO33" s="558"/>
      <c r="DP33" s="558"/>
      <c r="DQ33" s="558"/>
      <c r="DR33" s="558"/>
      <c r="DS33" s="558"/>
      <c r="DT33" s="558"/>
      <c r="DU33" s="558"/>
      <c r="DV33" s="558"/>
      <c r="DW33" s="558"/>
      <c r="DX33" s="558"/>
      <c r="DY33" s="558"/>
      <c r="DZ33" s="558"/>
      <c r="EA33" s="558"/>
      <c r="EB33" s="558"/>
      <c r="EC33" s="558"/>
      <c r="ED33" s="558"/>
      <c r="EE33" s="558"/>
      <c r="EF33" s="558"/>
      <c r="EG33" s="558"/>
      <c r="EH33" s="558"/>
      <c r="EI33" s="558"/>
      <c r="EJ33" s="558"/>
      <c r="EK33" s="558"/>
      <c r="EL33" s="558"/>
      <c r="EM33" s="558"/>
      <c r="EN33" s="558"/>
      <c r="EO33" s="558"/>
      <c r="EP33" s="558"/>
      <c r="EQ33" s="558"/>
      <c r="ER33" s="558"/>
      <c r="ES33" s="558"/>
      <c r="ET33" s="558"/>
      <c r="EU33" s="558"/>
      <c r="EV33" s="558"/>
      <c r="EW33" s="558"/>
      <c r="EX33" s="558"/>
      <c r="EY33" s="558"/>
      <c r="EZ33" s="558"/>
      <c r="FA33" s="558"/>
      <c r="FB33" s="558"/>
      <c r="FC33" s="558"/>
      <c r="FD33" s="558"/>
      <c r="FE33" s="558"/>
      <c r="FF33" s="558"/>
      <c r="FG33" s="558"/>
      <c r="FH33" s="558"/>
      <c r="FI33" s="558"/>
      <c r="FJ33" s="558"/>
      <c r="FK33" s="558"/>
      <c r="FL33" s="558"/>
      <c r="FM33" s="558"/>
      <c r="FN33" s="558"/>
      <c r="FO33" s="558"/>
      <c r="FP33" s="558"/>
      <c r="FQ33" s="558"/>
      <c r="FR33" s="558"/>
      <c r="FS33" s="558"/>
      <c r="FT33" s="558"/>
      <c r="FU33" s="558"/>
      <c r="FV33" s="558"/>
      <c r="FW33" s="558"/>
      <c r="FX33" s="558"/>
      <c r="FY33" s="558"/>
      <c r="FZ33" s="558"/>
      <c r="GA33" s="558"/>
      <c r="GB33" s="558"/>
      <c r="GC33" s="558"/>
      <c r="GD33" s="558"/>
      <c r="GE33" s="558"/>
      <c r="GF33" s="558"/>
      <c r="GG33" s="558"/>
      <c r="GH33" s="558"/>
      <c r="GI33" s="558"/>
      <c r="GJ33" s="558"/>
      <c r="GK33" s="558"/>
      <c r="GL33" s="558"/>
      <c r="GM33" s="558"/>
      <c r="GN33" s="558"/>
      <c r="GO33" s="558"/>
      <c r="GP33" s="558"/>
      <c r="GQ33" s="558"/>
      <c r="GR33" s="558"/>
      <c r="GS33" s="558"/>
      <c r="GT33" s="558"/>
      <c r="GU33" s="558"/>
      <c r="GV33" s="558"/>
      <c r="GW33" s="558"/>
      <c r="GX33" s="558"/>
      <c r="GY33" s="558"/>
      <c r="GZ33" s="558"/>
      <c r="HA33" s="558"/>
      <c r="HB33" s="558"/>
      <c r="HC33" s="558"/>
      <c r="HD33" s="558"/>
      <c r="HE33" s="558"/>
      <c r="HF33" s="558"/>
      <c r="HG33" s="558"/>
      <c r="HH33" s="558"/>
      <c r="HI33" s="558"/>
      <c r="HJ33" s="558"/>
      <c r="HK33" s="558"/>
      <c r="HL33" s="558"/>
      <c r="HM33" s="558"/>
      <c r="HN33" s="558"/>
      <c r="HO33" s="558"/>
      <c r="HP33" s="558"/>
      <c r="HQ33" s="558"/>
      <c r="HR33" s="558"/>
      <c r="HS33" s="558"/>
      <c r="HT33" s="558"/>
      <c r="HU33" s="558"/>
      <c r="HV33" s="558"/>
      <c r="HW33" s="558"/>
      <c r="HX33" s="558"/>
      <c r="HY33" s="558"/>
      <c r="HZ33" s="558"/>
      <c r="IA33" s="558"/>
      <c r="IB33" s="558"/>
      <c r="IC33" s="558"/>
      <c r="ID33" s="558"/>
      <c r="IE33" s="558"/>
      <c r="IF33" s="558"/>
      <c r="IG33" s="558"/>
      <c r="IH33" s="558"/>
      <c r="II33" s="558"/>
      <c r="IJ33" s="558"/>
      <c r="IK33" s="558"/>
      <c r="IL33" s="558"/>
      <c r="IM33" s="558"/>
      <c r="IN33" s="558"/>
      <c r="IO33" s="558"/>
    </row>
    <row r="34" spans="1:249" ht="18" customHeight="1">
      <c r="A34" s="644"/>
      <c r="B34" s="645"/>
      <c r="C34" s="645"/>
      <c r="D34" s="647"/>
      <c r="E34" s="9"/>
      <c r="F34" s="9"/>
      <c r="G34" s="557"/>
      <c r="H34" s="557"/>
      <c r="I34" s="557"/>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c r="AO34" s="558"/>
      <c r="AP34" s="558"/>
      <c r="AQ34" s="558"/>
      <c r="AR34" s="558"/>
      <c r="AS34" s="558"/>
      <c r="AT34" s="558"/>
      <c r="AU34" s="558"/>
      <c r="AV34" s="558"/>
      <c r="AW34" s="558"/>
      <c r="AX34" s="558"/>
      <c r="AY34" s="558"/>
      <c r="AZ34" s="558"/>
      <c r="BA34" s="558"/>
      <c r="BB34" s="558"/>
      <c r="BC34" s="558"/>
      <c r="BD34" s="558"/>
      <c r="BE34" s="558"/>
      <c r="BF34" s="558"/>
      <c r="BG34" s="558"/>
      <c r="BH34" s="558"/>
      <c r="BI34" s="558"/>
      <c r="BJ34" s="558"/>
      <c r="BK34" s="558"/>
      <c r="BL34" s="558"/>
      <c r="BM34" s="558"/>
      <c r="BN34" s="558"/>
      <c r="BO34" s="558"/>
      <c r="BP34" s="558"/>
      <c r="BQ34" s="558"/>
      <c r="BR34" s="558"/>
      <c r="BS34" s="558"/>
      <c r="BT34" s="558"/>
      <c r="BU34" s="558"/>
      <c r="BV34" s="558"/>
      <c r="BW34" s="558"/>
      <c r="BX34" s="558"/>
      <c r="BY34" s="558"/>
      <c r="BZ34" s="558"/>
      <c r="CA34" s="558"/>
      <c r="CB34" s="558"/>
      <c r="CC34" s="558"/>
      <c r="CD34" s="558"/>
      <c r="CE34" s="558"/>
      <c r="CF34" s="558"/>
      <c r="CG34" s="558"/>
      <c r="CH34" s="558"/>
      <c r="CI34" s="558"/>
      <c r="CJ34" s="558"/>
      <c r="CK34" s="558"/>
      <c r="CL34" s="558"/>
      <c r="CM34" s="558"/>
      <c r="CN34" s="558"/>
      <c r="CO34" s="558"/>
      <c r="CP34" s="558"/>
      <c r="CQ34" s="558"/>
      <c r="CR34" s="558"/>
      <c r="CS34" s="558"/>
      <c r="CT34" s="558"/>
      <c r="CU34" s="558"/>
      <c r="CV34" s="558"/>
      <c r="CW34" s="558"/>
      <c r="CX34" s="558"/>
      <c r="CY34" s="558"/>
      <c r="CZ34" s="558"/>
      <c r="DA34" s="558"/>
      <c r="DB34" s="558"/>
      <c r="DC34" s="558"/>
      <c r="DD34" s="558"/>
      <c r="DE34" s="558"/>
      <c r="DF34" s="558"/>
      <c r="DG34" s="558"/>
      <c r="DH34" s="558"/>
      <c r="DI34" s="558"/>
      <c r="DJ34" s="558"/>
      <c r="DK34" s="558"/>
      <c r="DL34" s="558"/>
      <c r="DM34" s="558"/>
      <c r="DN34" s="558"/>
      <c r="DO34" s="558"/>
      <c r="DP34" s="558"/>
      <c r="DQ34" s="558"/>
      <c r="DR34" s="558"/>
      <c r="DS34" s="558"/>
      <c r="DT34" s="558"/>
      <c r="DU34" s="558"/>
      <c r="DV34" s="558"/>
      <c r="DW34" s="558"/>
      <c r="DX34" s="558"/>
      <c r="DY34" s="558"/>
      <c r="DZ34" s="558"/>
      <c r="EA34" s="558"/>
      <c r="EB34" s="558"/>
      <c r="EC34" s="558"/>
      <c r="ED34" s="558"/>
      <c r="EE34" s="558"/>
      <c r="EF34" s="558"/>
      <c r="EG34" s="558"/>
      <c r="EH34" s="558"/>
      <c r="EI34" s="558"/>
      <c r="EJ34" s="558"/>
      <c r="EK34" s="558"/>
      <c r="EL34" s="558"/>
      <c r="EM34" s="558"/>
      <c r="EN34" s="558"/>
      <c r="EO34" s="558"/>
      <c r="EP34" s="558"/>
      <c r="EQ34" s="558"/>
      <c r="ER34" s="558"/>
      <c r="ES34" s="558"/>
      <c r="ET34" s="558"/>
      <c r="EU34" s="558"/>
      <c r="EV34" s="558"/>
      <c r="EW34" s="558"/>
      <c r="EX34" s="558"/>
      <c r="EY34" s="558"/>
      <c r="EZ34" s="558"/>
      <c r="FA34" s="558"/>
      <c r="FB34" s="558"/>
      <c r="FC34" s="558"/>
      <c r="FD34" s="558"/>
      <c r="FE34" s="558"/>
      <c r="FF34" s="558"/>
      <c r="FG34" s="558"/>
      <c r="FH34" s="558"/>
      <c r="FI34" s="558"/>
      <c r="FJ34" s="558"/>
      <c r="FK34" s="558"/>
      <c r="FL34" s="558"/>
      <c r="FM34" s="558"/>
      <c r="FN34" s="558"/>
      <c r="FO34" s="558"/>
      <c r="FP34" s="558"/>
      <c r="FQ34" s="558"/>
      <c r="FR34" s="558"/>
      <c r="FS34" s="558"/>
      <c r="FT34" s="558"/>
      <c r="FU34" s="558"/>
      <c r="FV34" s="558"/>
      <c r="FW34" s="558"/>
      <c r="FX34" s="558"/>
      <c r="FY34" s="558"/>
      <c r="FZ34" s="558"/>
      <c r="GA34" s="558"/>
      <c r="GB34" s="558"/>
      <c r="GC34" s="558"/>
      <c r="GD34" s="558"/>
      <c r="GE34" s="558"/>
      <c r="GF34" s="558"/>
      <c r="GG34" s="558"/>
      <c r="GH34" s="558"/>
      <c r="GI34" s="558"/>
      <c r="GJ34" s="558"/>
      <c r="GK34" s="558"/>
      <c r="GL34" s="558"/>
      <c r="GM34" s="558"/>
      <c r="GN34" s="558"/>
      <c r="GO34" s="558"/>
      <c r="GP34" s="558"/>
      <c r="GQ34" s="558"/>
      <c r="GR34" s="558"/>
      <c r="GS34" s="558"/>
      <c r="GT34" s="558"/>
      <c r="GU34" s="558"/>
      <c r="GV34" s="558"/>
      <c r="GW34" s="558"/>
      <c r="GX34" s="558"/>
      <c r="GY34" s="558"/>
      <c r="GZ34" s="558"/>
      <c r="HA34" s="558"/>
      <c r="HB34" s="558"/>
      <c r="HC34" s="558"/>
      <c r="HD34" s="558"/>
      <c r="HE34" s="558"/>
      <c r="HF34" s="558"/>
      <c r="HG34" s="558"/>
      <c r="HH34" s="558"/>
      <c r="HI34" s="558"/>
      <c r="HJ34" s="558"/>
      <c r="HK34" s="558"/>
      <c r="HL34" s="558"/>
      <c r="HM34" s="558"/>
      <c r="HN34" s="558"/>
      <c r="HO34" s="558"/>
      <c r="HP34" s="558"/>
      <c r="HQ34" s="558"/>
      <c r="HR34" s="558"/>
      <c r="HS34" s="558"/>
      <c r="HT34" s="558"/>
      <c r="HU34" s="558"/>
      <c r="HV34" s="558"/>
      <c r="HW34" s="558"/>
      <c r="HX34" s="558"/>
      <c r="HY34" s="558"/>
      <c r="HZ34" s="558"/>
      <c r="IA34" s="558"/>
      <c r="IB34" s="558"/>
      <c r="IC34" s="558"/>
      <c r="ID34" s="558"/>
      <c r="IE34" s="558"/>
      <c r="IF34" s="558"/>
      <c r="IG34" s="558"/>
      <c r="IH34" s="558"/>
      <c r="II34" s="558"/>
      <c r="IJ34" s="558"/>
      <c r="IK34" s="558"/>
      <c r="IL34" s="558"/>
      <c r="IM34" s="558"/>
      <c r="IN34" s="558"/>
      <c r="IO34" s="558"/>
    </row>
    <row r="35" spans="1:249" ht="18" customHeight="1">
      <c r="A35" s="648"/>
      <c r="B35" s="647"/>
      <c r="C35" s="647"/>
      <c r="D35" s="647"/>
      <c r="E35" s="8" t="s">
        <v>2655</v>
      </c>
      <c r="F35" s="9"/>
      <c r="G35" s="9"/>
      <c r="H35" s="9"/>
      <c r="I35" s="9"/>
    </row>
    <row r="36" spans="1:249" ht="18" customHeight="1">
      <c r="A36" s="639" t="s">
        <v>2838</v>
      </c>
      <c r="B36" s="640"/>
      <c r="C36" s="1107" t="s">
        <v>6463</v>
      </c>
      <c r="D36" s="642"/>
      <c r="E36" s="2262" t="s">
        <v>4525</v>
      </c>
      <c r="F36" s="9"/>
      <c r="G36" s="9"/>
      <c r="H36" s="9"/>
      <c r="I36" s="9"/>
    </row>
    <row r="37" spans="1:249" ht="18" customHeight="1">
      <c r="A37" s="649"/>
      <c r="B37" s="650"/>
      <c r="C37" s="650"/>
      <c r="D37" s="642"/>
      <c r="E37" s="2262"/>
      <c r="F37" s="9"/>
      <c r="G37" s="9"/>
      <c r="H37" s="9"/>
      <c r="I37" s="9"/>
    </row>
    <row r="38" spans="1:249" ht="18" customHeight="1">
      <c r="A38" s="639" t="s">
        <v>2839</v>
      </c>
      <c r="B38" s="640"/>
      <c r="C38" s="1107" t="s">
        <v>6464</v>
      </c>
      <c r="D38" s="642"/>
      <c r="E38" s="2262" t="s">
        <v>4526</v>
      </c>
      <c r="F38" s="9"/>
      <c r="G38" s="9"/>
      <c r="H38" s="9"/>
      <c r="I38" s="9"/>
    </row>
    <row r="39" spans="1:249" ht="18" customHeight="1">
      <c r="A39" s="649"/>
      <c r="B39" s="650"/>
      <c r="C39" s="650" t="s">
        <v>1746</v>
      </c>
      <c r="D39" s="642"/>
      <c r="E39" s="2262"/>
      <c r="F39" s="9"/>
      <c r="G39" s="9"/>
      <c r="H39" s="9"/>
      <c r="I39" s="9"/>
    </row>
    <row r="40" spans="1:249" ht="18" customHeight="1">
      <c r="A40" s="639" t="s">
        <v>2840</v>
      </c>
      <c r="B40" s="640"/>
      <c r="C40" s="1107" t="s">
        <v>7181</v>
      </c>
      <c r="D40" s="642"/>
      <c r="E40" s="2262" t="s">
        <v>4527</v>
      </c>
      <c r="F40" s="9"/>
      <c r="G40" s="9"/>
      <c r="H40" s="9"/>
      <c r="I40" s="9"/>
    </row>
    <row r="41" spans="1:249" ht="18" customHeight="1">
      <c r="A41" s="643"/>
      <c r="B41" s="638"/>
      <c r="C41" s="647"/>
      <c r="D41" s="647"/>
      <c r="E41" s="9"/>
      <c r="F41" s="9"/>
      <c r="G41" s="9"/>
      <c r="H41" s="9"/>
      <c r="I41" s="9"/>
    </row>
    <row r="42" spans="1:249" ht="18" customHeight="1">
      <c r="A42" s="643"/>
      <c r="B42" s="638"/>
      <c r="C42" s="647"/>
      <c r="D42" s="647"/>
      <c r="E42" s="9"/>
      <c r="F42" s="9"/>
      <c r="G42" s="9"/>
      <c r="H42" s="9"/>
      <c r="I42" s="9"/>
    </row>
    <row r="43" spans="1:249" ht="18" customHeight="1">
      <c r="A43" s="643"/>
      <c r="B43" s="638"/>
      <c r="C43" s="647"/>
      <c r="D43" s="647"/>
      <c r="E43" s="9"/>
      <c r="F43" s="9"/>
      <c r="G43" s="9"/>
      <c r="H43" s="9"/>
      <c r="I43" s="9"/>
    </row>
    <row r="44" spans="1:249" ht="18" customHeight="1">
      <c r="A44" s="643"/>
      <c r="B44" s="638"/>
      <c r="C44" s="647"/>
      <c r="D44" s="647"/>
      <c r="E44" s="9"/>
      <c r="F44" s="9"/>
      <c r="G44" s="9"/>
      <c r="H44" s="9"/>
      <c r="I44" s="9"/>
    </row>
    <row r="45" spans="1:249" ht="18" customHeight="1">
      <c r="A45" s="643"/>
      <c r="B45" s="638"/>
      <c r="C45" s="647"/>
      <c r="D45" s="647"/>
      <c r="E45" s="9"/>
      <c r="F45" s="9"/>
      <c r="G45" s="9"/>
      <c r="H45" s="9"/>
      <c r="I45" s="9"/>
    </row>
    <row r="46" spans="1:249" ht="18" customHeight="1">
      <c r="A46" s="643" t="str">
        <f>"Year ended "&amp;C38</f>
        <v>Year ended December 31, 2023</v>
      </c>
      <c r="B46" s="638"/>
      <c r="C46" s="647"/>
      <c r="D46" s="647"/>
      <c r="E46" s="9"/>
      <c r="F46" s="9"/>
      <c r="G46" s="9"/>
      <c r="H46" s="9"/>
      <c r="I46" s="9"/>
    </row>
    <row r="47" spans="1:249" ht="18" customHeight="1">
      <c r="A47" s="643"/>
      <c r="B47" s="638"/>
      <c r="C47" s="647"/>
      <c r="D47" s="647"/>
      <c r="E47" s="9"/>
      <c r="F47" s="9"/>
      <c r="G47" s="9"/>
      <c r="H47" s="9"/>
      <c r="I47" s="9"/>
    </row>
    <row r="48" spans="1:249" ht="18" customHeight="1">
      <c r="A48" s="643"/>
      <c r="B48" s="638"/>
      <c r="C48" s="647"/>
      <c r="D48" s="647"/>
      <c r="E48" s="9"/>
      <c r="F48" s="9"/>
      <c r="G48" s="9"/>
      <c r="H48" s="9"/>
      <c r="I48" s="9"/>
    </row>
    <row r="49" spans="1:9" ht="13.5" customHeight="1">
      <c r="A49" s="637"/>
      <c r="B49" s="8"/>
      <c r="C49" s="9"/>
      <c r="D49" s="9"/>
      <c r="E49" s="9"/>
      <c r="F49" s="9"/>
      <c r="G49" s="9"/>
      <c r="H49" s="9"/>
      <c r="I49" s="9"/>
    </row>
    <row r="50" spans="1:9" ht="15" customHeight="1">
      <c r="A50" s="637" t="str">
        <f>"Annual Report of "&amp;C25</f>
        <v xml:space="preserve">Annual Report of Niagara Mohawk Power Corporation </v>
      </c>
      <c r="B50" s="8"/>
      <c r="C50" s="9"/>
      <c r="D50" s="9"/>
      <c r="E50" s="9"/>
      <c r="F50" s="9"/>
      <c r="G50" s="9"/>
      <c r="H50" s="9"/>
      <c r="I50" s="9"/>
    </row>
    <row r="51" spans="1:9" ht="13.5" customHeight="1">
      <c r="A51" s="637"/>
      <c r="B51" s="8"/>
      <c r="C51" s="9"/>
      <c r="D51" s="9"/>
      <c r="E51" s="9"/>
      <c r="F51" s="9"/>
      <c r="G51" s="9"/>
      <c r="H51" s="9"/>
      <c r="I51" s="9"/>
    </row>
    <row r="52" spans="1:9" ht="15.65" customHeight="1">
      <c r="A52" s="637" t="str">
        <f>"Annual Report of "&amp;C25&amp;"                                                       "&amp;A6</f>
        <v>Annual Report of Niagara Mohawk Power Corporation                                                        Year ended December 31, 2023</v>
      </c>
      <c r="B52" s="8"/>
      <c r="C52" s="9"/>
      <c r="D52" s="9"/>
      <c r="E52" s="9"/>
      <c r="F52" s="9"/>
      <c r="G52" s="9"/>
      <c r="H52" s="9"/>
      <c r="I52" s="9"/>
    </row>
    <row r="53" spans="1:9" ht="13.5" customHeight="1">
      <c r="A53" s="637"/>
      <c r="B53" s="8"/>
      <c r="C53" s="9"/>
      <c r="D53" s="9"/>
      <c r="E53" s="9"/>
      <c r="F53" s="9"/>
      <c r="G53" s="9"/>
      <c r="H53" s="9"/>
      <c r="I53" s="9"/>
    </row>
    <row r="54" spans="1:9" ht="15" customHeight="1">
      <c r="A54" s="637" t="str">
        <f>"Annual Report of "&amp;C25&amp;"                                                                           "&amp;A6</f>
        <v>Annual Report of Niagara Mohawk Power Corporation                                                                            Year ended December 31, 2023</v>
      </c>
      <c r="B54" s="8"/>
      <c r="C54" s="9"/>
      <c r="D54" s="9"/>
      <c r="E54" s="9"/>
      <c r="F54" s="9"/>
      <c r="G54" s="9"/>
      <c r="H54" s="9"/>
      <c r="I54" s="9"/>
    </row>
    <row r="55" spans="1:9" ht="13.5" customHeight="1">
      <c r="A55" s="637"/>
      <c r="B55" s="8"/>
      <c r="C55" s="9"/>
      <c r="D55" s="9"/>
      <c r="E55" s="9"/>
      <c r="F55" s="9"/>
      <c r="G55" s="9"/>
      <c r="H55" s="9"/>
      <c r="I55" s="9"/>
    </row>
    <row r="56" spans="1:9" ht="15" customHeight="1">
      <c r="A56" s="637" t="str">
        <f>"Annual Report of "&amp;C25&amp;"                                                                                     "&amp;A6</f>
        <v>Annual Report of Niagara Mohawk Power Corporation                                                                                      Year ended December 31, 2023</v>
      </c>
      <c r="B56" s="8"/>
      <c r="C56" s="9"/>
      <c r="D56" s="9"/>
      <c r="E56" s="9"/>
      <c r="F56" s="9"/>
      <c r="G56" s="9"/>
      <c r="H56" s="9"/>
      <c r="I56" s="9"/>
    </row>
    <row r="57" spans="1:9" ht="13.5" customHeight="1">
      <c r="A57" s="637"/>
      <c r="B57" s="8"/>
      <c r="C57" s="9"/>
      <c r="D57" s="9"/>
      <c r="E57" s="9"/>
      <c r="F57" s="9"/>
      <c r="G57" s="9"/>
      <c r="H57" s="9"/>
      <c r="I57" s="9"/>
    </row>
    <row r="58" spans="1:9" ht="15" customHeight="1">
      <c r="A58" s="637" t="str">
        <f>"Annual Report of "&amp;C25&amp;"                                                                                                 "&amp;A6</f>
        <v>Annual Report of Niagara Mohawk Power Corporation                                                                                                  Year ended December 31, 2023</v>
      </c>
      <c r="B58" s="8"/>
      <c r="C58" s="9"/>
      <c r="D58" s="9"/>
      <c r="E58" s="9"/>
      <c r="F58" s="9"/>
      <c r="G58" s="9"/>
      <c r="H58" s="9"/>
      <c r="I58" s="9"/>
    </row>
    <row r="59" spans="1:9" ht="13.5" customHeight="1">
      <c r="A59" s="637"/>
      <c r="B59" s="8"/>
      <c r="C59" s="9"/>
      <c r="D59" s="9"/>
      <c r="E59" s="9"/>
      <c r="F59" s="9"/>
      <c r="G59" s="9"/>
      <c r="H59" s="9"/>
      <c r="I59" s="9"/>
    </row>
    <row r="60" spans="1:9" ht="15" customHeight="1">
      <c r="A60" s="637" t="str">
        <f>"Annual Report of "&amp;C25&amp;"                                                                                                              "&amp;A6</f>
        <v>Annual Report of Niagara Mohawk Power Corporation                                                                                                               Year ended December 31, 2023</v>
      </c>
      <c r="B60" s="8"/>
      <c r="C60" s="9"/>
      <c r="D60" s="9"/>
      <c r="E60" s="9"/>
      <c r="F60" s="9"/>
      <c r="G60" s="9"/>
      <c r="H60" s="9"/>
      <c r="I60" s="9"/>
    </row>
    <row r="61" spans="1:9" ht="13.5" customHeight="1">
      <c r="A61" s="637"/>
      <c r="B61" s="8"/>
      <c r="C61" s="9"/>
      <c r="D61" s="9"/>
      <c r="E61" s="9"/>
      <c r="F61" s="9"/>
      <c r="G61" s="9"/>
      <c r="H61" s="9"/>
      <c r="I61" s="9"/>
    </row>
    <row r="62" spans="1:9" ht="15" customHeight="1">
      <c r="A62" s="637" t="str">
        <f>"Annual Report of "&amp;C25&amp;"                                                                                                                            "&amp;A6</f>
        <v>Annual Report of Niagara Mohawk Power Corporation                                                                                                                             Year ended December 31, 2023</v>
      </c>
      <c r="B62" s="8"/>
      <c r="C62" s="9"/>
      <c r="D62" s="9"/>
      <c r="E62" s="9"/>
      <c r="F62" s="9"/>
      <c r="G62" s="9"/>
      <c r="H62" s="9"/>
      <c r="I62" s="9"/>
    </row>
    <row r="63" spans="1:9" ht="13.5" customHeight="1">
      <c r="A63" s="637"/>
      <c r="B63" s="8"/>
      <c r="C63" s="9"/>
      <c r="D63" s="9"/>
      <c r="E63" s="9"/>
      <c r="F63" s="9"/>
      <c r="G63" s="9"/>
      <c r="H63" s="9"/>
      <c r="I63" s="9"/>
    </row>
    <row r="64" spans="1:9" ht="15.65" customHeight="1">
      <c r="A64" s="637" t="str">
        <f>"Annual Report of "&amp;C25&amp;"                                                                                                                                       "&amp;A6</f>
        <v>Annual Report of Niagara Mohawk Power Corporation                                                                                                                                        Year ended December 31, 2023</v>
      </c>
      <c r="B64" s="8"/>
      <c r="C64" s="9"/>
      <c r="D64" s="9"/>
      <c r="E64" s="9"/>
      <c r="F64" s="9"/>
      <c r="G64" s="9"/>
      <c r="H64" s="9"/>
      <c r="I64" s="9"/>
    </row>
    <row r="65" spans="1:9" ht="13.5" customHeight="1">
      <c r="A65" s="637"/>
      <c r="B65" s="8"/>
      <c r="C65" s="9"/>
      <c r="D65" s="9"/>
      <c r="E65" s="9"/>
      <c r="F65" s="9"/>
      <c r="G65" s="9"/>
      <c r="H65" s="9"/>
      <c r="I65" s="9"/>
    </row>
    <row r="66" spans="1:9" ht="13.5" customHeight="1">
      <c r="A66" s="637" t="str">
        <f>"Annual Report of "&amp;C25</f>
        <v xml:space="preserve">Annual Report of Niagara Mohawk Power Corporation </v>
      </c>
      <c r="B66" s="8"/>
      <c r="C66" s="9"/>
      <c r="D66" s="9"/>
      <c r="E66" s="9"/>
      <c r="F66" s="9"/>
      <c r="G66" s="9"/>
      <c r="H66" s="9"/>
      <c r="I66" s="9"/>
    </row>
    <row r="67" spans="1:9" ht="13.5" customHeight="1">
      <c r="A67" s="8"/>
      <c r="B67" s="8"/>
      <c r="C67" s="9"/>
      <c r="D67" s="9"/>
      <c r="E67" s="9"/>
      <c r="F67" s="9"/>
      <c r="G67" s="9"/>
      <c r="H67" s="9"/>
      <c r="I67" s="9"/>
    </row>
    <row r="68" spans="1:9" ht="13.5" customHeight="1">
      <c r="A68" s="8"/>
      <c r="B68" s="8"/>
      <c r="C68" s="9"/>
      <c r="D68" s="9"/>
      <c r="E68" s="9"/>
      <c r="F68" s="9"/>
      <c r="G68" s="9"/>
      <c r="H68" s="9"/>
      <c r="I68" s="9"/>
    </row>
    <row r="69" spans="1:9" ht="13.5" customHeight="1">
      <c r="A69" s="9"/>
      <c r="B69" s="9"/>
      <c r="C69" s="9"/>
      <c r="D69" s="9"/>
      <c r="E69" s="9"/>
      <c r="F69" s="9"/>
      <c r="G69" s="9"/>
      <c r="H69" s="9"/>
      <c r="I69" s="9"/>
    </row>
    <row r="70" spans="1:9" ht="13.5" customHeight="1">
      <c r="A70" s="559"/>
      <c r="B70" s="559"/>
      <c r="C70" s="559"/>
      <c r="D70" s="559"/>
      <c r="E70" s="559"/>
    </row>
  </sheetData>
  <pageMargins left="0.5" right="0.5" top="0.5" bottom="0.5" header="0.5" footer="0.5"/>
  <pageSetup scale="60" orientation="portrait" horizontalDpi="300" verticalDpi="300" r:id="rId1"/>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ransitionEvaluation="1">
    <tabColor rgb="FF92D050"/>
    <pageSetUpPr fitToPage="1"/>
  </sheetPr>
  <dimension ref="A1:AS200"/>
  <sheetViews>
    <sheetView view="pageBreakPreview" zoomScale="80" zoomScaleNormal="70" zoomScaleSheetLayoutView="80" workbookViewId="0">
      <selection activeCell="L1" sqref="L1:AS1048576"/>
    </sheetView>
  </sheetViews>
  <sheetFormatPr defaultColWidth="9.84375" defaultRowHeight="15.5"/>
  <cols>
    <col min="1" max="1" width="4.84375" style="13" customWidth="1"/>
    <col min="2" max="2" width="45.84375" style="13" customWidth="1"/>
    <col min="3" max="3" width="20.07421875" style="13" bestFit="1" customWidth="1"/>
    <col min="4" max="4" width="17.84375" style="13" customWidth="1"/>
    <col min="5" max="5" width="18.84375" style="13" customWidth="1"/>
    <col min="6" max="10" width="19.84375" style="13" customWidth="1"/>
    <col min="11" max="11" width="4.84375" style="13" customWidth="1"/>
    <col min="12" max="12" width="15.69140625" bestFit="1" customWidth="1"/>
    <col min="13" max="13" width="12.84375" customWidth="1"/>
    <col min="14" max="14" width="16.4609375" bestFit="1" customWidth="1"/>
    <col min="15" max="15" width="16.07421875" bestFit="1" customWidth="1"/>
    <col min="16" max="16" width="16.07421875" customWidth="1"/>
    <col min="17" max="17" width="16.07421875" bestFit="1" customWidth="1"/>
    <col min="18" max="18" width="14.84375" customWidth="1"/>
    <col min="19" max="19" width="25.07421875" customWidth="1"/>
    <col min="20" max="20" width="20.69140625" customWidth="1"/>
    <col min="21" max="21" width="9.84375" customWidth="1"/>
    <col min="22" max="22" width="22.84375" customWidth="1"/>
    <col min="23" max="23" width="16.07421875" customWidth="1"/>
    <col min="24" max="24" width="24.07421875" customWidth="1"/>
    <col min="25" max="25" width="16.3046875" customWidth="1"/>
    <col min="26" max="26" width="13.4609375" customWidth="1"/>
    <col min="27" max="27" width="16.4609375" customWidth="1"/>
    <col min="28" max="28" width="21.07421875" customWidth="1"/>
    <col min="29" max="29" width="12.07421875" customWidth="1"/>
    <col min="30" max="30" width="25.07421875" customWidth="1"/>
    <col min="31" max="31" width="18.07421875" customWidth="1"/>
    <col min="32" max="33" width="9.84375" customWidth="1"/>
    <col min="34" max="34" width="18.765625" customWidth="1"/>
    <col min="35" max="35" width="10.07421875" bestFit="1" customWidth="1"/>
    <col min="36" max="36" width="16.84375" customWidth="1"/>
    <col min="37" max="37" width="24" bestFit="1" customWidth="1"/>
    <col min="38" max="38" width="20.4609375" customWidth="1"/>
    <col min="39" max="39" width="24" bestFit="1" customWidth="1"/>
    <col min="40" max="40" width="17.3046875" customWidth="1"/>
    <col min="43" max="43" width="17.84375" bestFit="1" customWidth="1"/>
    <col min="46" max="16384" width="9.84375" style="13"/>
  </cols>
  <sheetData>
    <row r="1" spans="1:11" ht="17.899999999999999" customHeight="1">
      <c r="A1" s="3218"/>
      <c r="B1" s="3501" t="s">
        <v>1757</v>
      </c>
      <c r="C1" s="3403" t="s">
        <v>1307</v>
      </c>
      <c r="D1" s="3219" t="s">
        <v>1680</v>
      </c>
      <c r="E1" s="3404" t="s">
        <v>1681</v>
      </c>
      <c r="F1" s="3218" t="s">
        <v>1757</v>
      </c>
      <c r="G1" s="3501"/>
      <c r="H1" s="3403" t="s">
        <v>1307</v>
      </c>
      <c r="I1" s="3219" t="s">
        <v>1759</v>
      </c>
      <c r="J1" s="3536" t="s">
        <v>1760</v>
      </c>
      <c r="K1" s="3404"/>
    </row>
    <row r="2" spans="1:11" ht="17.899999999999999" customHeight="1">
      <c r="A2" s="3228"/>
      <c r="B2" s="2309" t="str">
        <f>'Data Sheet'!$C$25</f>
        <v xml:space="preserve">Niagara Mohawk Power Corporation </v>
      </c>
      <c r="C2" s="52" t="s">
        <v>5952</v>
      </c>
      <c r="D2" s="1456" t="s">
        <v>1776</v>
      </c>
      <c r="E2" s="3229"/>
      <c r="F2" s="3222" t="str">
        <f>'Data Sheet'!$C$25</f>
        <v xml:space="preserve">Niagara Mohawk Power Corporation </v>
      </c>
      <c r="G2" s="1001"/>
      <c r="H2" s="52" t="s">
        <v>5952</v>
      </c>
      <c r="I2" s="1487" t="s">
        <v>1777</v>
      </c>
      <c r="J2" s="1001"/>
      <c r="K2" s="3229"/>
    </row>
    <row r="3" spans="1:11" ht="17.899999999999999" customHeight="1">
      <c r="A3" s="3405"/>
      <c r="B3" s="1514"/>
      <c r="C3" s="3134" t="s">
        <v>2907</v>
      </c>
      <c r="D3" s="3135" t="str">
        <f>'Data Sheet'!$C$40</f>
        <v>April 30, 2024</v>
      </c>
      <c r="E3" s="3431" t="str">
        <f>'Data Sheet'!$C$38</f>
        <v>December 31, 2023</v>
      </c>
      <c r="F3" s="3405"/>
      <c r="G3" s="1514"/>
      <c r="H3" s="3134" t="s">
        <v>2907</v>
      </c>
      <c r="I3" s="3135" t="str">
        <f>'Data Sheet'!$C$40</f>
        <v>April 30, 2024</v>
      </c>
      <c r="J3" s="3136" t="str">
        <f>'Data Sheet'!$C$38</f>
        <v>December 31, 2023</v>
      </c>
      <c r="K3" s="3406"/>
    </row>
    <row r="4" spans="1:11" ht="17.899999999999999" customHeight="1">
      <c r="A4" s="3432"/>
      <c r="B4" s="3033" t="s">
        <v>2908</v>
      </c>
      <c r="C4" s="3033"/>
      <c r="D4" s="3033"/>
      <c r="E4" s="3232"/>
      <c r="F4" s="3407"/>
      <c r="G4" s="2090" t="s">
        <v>2909</v>
      </c>
      <c r="H4" s="3031"/>
      <c r="I4" s="3031"/>
      <c r="J4" s="3031"/>
      <c r="K4" s="3233"/>
    </row>
    <row r="5" spans="1:11" ht="17.899999999999999" customHeight="1">
      <c r="A5" s="3433"/>
      <c r="B5" s="1513" t="s">
        <v>2910</v>
      </c>
      <c r="C5" s="1513"/>
      <c r="D5" s="1513"/>
      <c r="E5" s="3434"/>
      <c r="F5" s="3408"/>
      <c r="G5" s="1512" t="s">
        <v>5951</v>
      </c>
      <c r="H5" s="3137"/>
      <c r="I5" s="3137"/>
      <c r="J5" s="3137"/>
      <c r="K5" s="3409"/>
    </row>
    <row r="6" spans="1:11" ht="17.899999999999999" customHeight="1">
      <c r="A6" s="3412"/>
      <c r="B6" s="2995"/>
      <c r="C6" s="2995"/>
      <c r="D6" s="3138"/>
      <c r="E6" s="3435"/>
      <c r="F6" s="3410"/>
      <c r="G6" s="3139" t="s">
        <v>2911</v>
      </c>
      <c r="H6" s="3139" t="s">
        <v>2911</v>
      </c>
      <c r="I6" s="3139" t="s">
        <v>2911</v>
      </c>
      <c r="J6" s="3140"/>
      <c r="K6" s="3411"/>
    </row>
    <row r="7" spans="1:11" ht="17.899999999999999" customHeight="1">
      <c r="A7" s="3412" t="s">
        <v>1686</v>
      </c>
      <c r="B7" s="3033" t="s">
        <v>1740</v>
      </c>
      <c r="C7" s="3033"/>
      <c r="D7" s="3141" t="s">
        <v>2253</v>
      </c>
      <c r="E7" s="3411" t="s">
        <v>2912</v>
      </c>
      <c r="F7" s="3412" t="s">
        <v>2913</v>
      </c>
      <c r="G7" s="3139" t="s">
        <v>2914</v>
      </c>
      <c r="H7" s="3139" t="s">
        <v>2914</v>
      </c>
      <c r="I7" s="3139" t="s">
        <v>2914</v>
      </c>
      <c r="J7" s="3139" t="s">
        <v>3450</v>
      </c>
      <c r="K7" s="3411" t="s">
        <v>1686</v>
      </c>
    </row>
    <row r="8" spans="1:11" ht="17.899999999999999" customHeight="1">
      <c r="A8" s="3412" t="s">
        <v>1689</v>
      </c>
      <c r="B8" s="3033" t="s">
        <v>2935</v>
      </c>
      <c r="C8" s="3033"/>
      <c r="D8" s="2108" t="s">
        <v>2936</v>
      </c>
      <c r="E8" s="3414" t="s">
        <v>2937</v>
      </c>
      <c r="F8" s="3413" t="s">
        <v>2938</v>
      </c>
      <c r="G8" s="3142" t="s">
        <v>2268</v>
      </c>
      <c r="H8" s="3142" t="s">
        <v>2269</v>
      </c>
      <c r="I8" s="3142" t="s">
        <v>2270</v>
      </c>
      <c r="J8" s="3142" t="s">
        <v>2271</v>
      </c>
      <c r="K8" s="3414" t="s">
        <v>1689</v>
      </c>
    </row>
    <row r="9" spans="1:11" ht="17.899999999999999" customHeight="1">
      <c r="A9" s="3436" t="s">
        <v>2435</v>
      </c>
      <c r="B9" s="3155" t="s">
        <v>2436</v>
      </c>
      <c r="C9" s="3538"/>
      <c r="D9" s="3539"/>
      <c r="E9" s="3437"/>
      <c r="F9" s="3415"/>
      <c r="G9" s="151"/>
      <c r="H9" s="151"/>
      <c r="I9" s="151"/>
      <c r="J9" s="151"/>
      <c r="K9" s="3414" t="s">
        <v>2435</v>
      </c>
    </row>
    <row r="10" spans="1:11" ht="17.899999999999999" customHeight="1">
      <c r="A10" s="3436" t="s">
        <v>2437</v>
      </c>
      <c r="B10" s="1512" t="s">
        <v>2915</v>
      </c>
      <c r="C10" s="1513"/>
      <c r="D10" s="3540"/>
      <c r="E10" s="4123"/>
      <c r="F10" s="4124"/>
      <c r="G10" s="153"/>
      <c r="H10" s="153"/>
      <c r="I10" s="153"/>
      <c r="J10" s="153"/>
      <c r="K10" s="3414" t="s">
        <v>2437</v>
      </c>
    </row>
    <row r="11" spans="1:11" ht="17.899999999999999" customHeight="1">
      <c r="A11" s="3436" t="s">
        <v>2439</v>
      </c>
      <c r="B11" s="1512" t="s">
        <v>2916</v>
      </c>
      <c r="C11" s="1513"/>
      <c r="D11" s="4120">
        <f>SUM(E11:J11)</f>
        <v>14634501475</v>
      </c>
      <c r="E11" s="4125">
        <v>11268602129</v>
      </c>
      <c r="F11" s="4125">
        <v>3093593201</v>
      </c>
      <c r="G11" s="3143">
        <v>0</v>
      </c>
      <c r="H11" s="3143">
        <v>0</v>
      </c>
      <c r="I11" s="3143">
        <v>0</v>
      </c>
      <c r="J11" s="3143">
        <v>272306145</v>
      </c>
      <c r="K11" s="3414" t="s">
        <v>2439</v>
      </c>
    </row>
    <row r="12" spans="1:11" ht="17.899999999999999" customHeight="1">
      <c r="A12" s="3436" t="s">
        <v>2441</v>
      </c>
      <c r="B12" s="1512" t="s">
        <v>2917</v>
      </c>
      <c r="C12" s="1513"/>
      <c r="D12" s="4121">
        <f>SUM(E12:J12)</f>
        <v>557476235</v>
      </c>
      <c r="E12" s="4125">
        <v>507869983</v>
      </c>
      <c r="F12" s="4125">
        <v>49606252</v>
      </c>
      <c r="G12" s="3144">
        <v>0</v>
      </c>
      <c r="H12" s="3144">
        <v>0</v>
      </c>
      <c r="I12" s="3144">
        <v>0</v>
      </c>
      <c r="J12" s="3143">
        <v>0</v>
      </c>
      <c r="K12" s="3414" t="s">
        <v>2441</v>
      </c>
    </row>
    <row r="13" spans="1:11" ht="17.899999999999999" customHeight="1">
      <c r="A13" s="3436" t="s">
        <v>1803</v>
      </c>
      <c r="B13" s="1512" t="s">
        <v>2918</v>
      </c>
      <c r="C13" s="1513"/>
      <c r="D13" s="4122">
        <f>SUM(E13:J13)</f>
        <v>398</v>
      </c>
      <c r="E13" s="4125">
        <v>398</v>
      </c>
      <c r="F13" s="4125">
        <v>0</v>
      </c>
      <c r="G13" s="3144">
        <v>0</v>
      </c>
      <c r="H13" s="3144">
        <v>0</v>
      </c>
      <c r="I13" s="3144">
        <v>0</v>
      </c>
      <c r="J13" s="3143">
        <v>0</v>
      </c>
      <c r="K13" s="3414" t="s">
        <v>1803</v>
      </c>
    </row>
    <row r="14" spans="1:11" ht="17.899999999999999" customHeight="1">
      <c r="A14" s="3436" t="s">
        <v>1805</v>
      </c>
      <c r="B14" s="1512" t="s">
        <v>2919</v>
      </c>
      <c r="C14" s="1513"/>
      <c r="D14" s="3075">
        <f>SUM(E14:J14)</f>
        <v>1510188531</v>
      </c>
      <c r="E14" s="4125">
        <v>1294285083</v>
      </c>
      <c r="F14" s="4125">
        <v>208600233</v>
      </c>
      <c r="G14" s="3144">
        <v>0</v>
      </c>
      <c r="H14" s="3144">
        <v>0</v>
      </c>
      <c r="I14" s="3144">
        <v>0</v>
      </c>
      <c r="J14" s="3143">
        <v>7303215</v>
      </c>
      <c r="K14" s="3414" t="s">
        <v>1805</v>
      </c>
    </row>
    <row r="15" spans="1:11" ht="17.899999999999999" customHeight="1">
      <c r="A15" s="3436" t="s">
        <v>1808</v>
      </c>
      <c r="B15" s="1512" t="s">
        <v>2920</v>
      </c>
      <c r="C15" s="1513"/>
      <c r="D15" s="3075">
        <v>0</v>
      </c>
      <c r="E15" s="4125">
        <v>0</v>
      </c>
      <c r="F15" s="4125">
        <v>0</v>
      </c>
      <c r="G15" s="3144">
        <v>0</v>
      </c>
      <c r="H15" s="3144">
        <v>0</v>
      </c>
      <c r="I15" s="3144">
        <v>0</v>
      </c>
      <c r="J15" s="3143">
        <v>0</v>
      </c>
      <c r="K15" s="3414" t="s">
        <v>1808</v>
      </c>
    </row>
    <row r="16" spans="1:11" ht="17.899999999999999" customHeight="1">
      <c r="A16" s="3413" t="s">
        <v>1810</v>
      </c>
      <c r="B16" s="1512" t="s">
        <v>2921</v>
      </c>
      <c r="C16" s="1513"/>
      <c r="D16" s="3075">
        <f>SUM(D11:D15)</f>
        <v>16702166639</v>
      </c>
      <c r="E16" s="4125">
        <f>SUM(E11:E15)</f>
        <v>13070757593</v>
      </c>
      <c r="F16" s="4125">
        <f>SUM(F11:F15)</f>
        <v>3351799686</v>
      </c>
      <c r="G16" s="3069">
        <f t="shared" ref="G16:J16" si="0">SUM(G11:G15)</f>
        <v>0</v>
      </c>
      <c r="H16" s="3069">
        <f t="shared" si="0"/>
        <v>0</v>
      </c>
      <c r="I16" s="3069">
        <f t="shared" si="0"/>
        <v>0</v>
      </c>
      <c r="J16" s="3143">
        <f t="shared" si="0"/>
        <v>279609360</v>
      </c>
      <c r="K16" s="3414" t="s">
        <v>1810</v>
      </c>
    </row>
    <row r="17" spans="1:45" ht="17.899999999999999" customHeight="1">
      <c r="A17" s="3413" t="s">
        <v>1812</v>
      </c>
      <c r="B17" s="1512" t="s">
        <v>2922</v>
      </c>
      <c r="C17" s="1513"/>
      <c r="D17" s="3075">
        <f>SUM(E17:J17)</f>
        <v>3021885</v>
      </c>
      <c r="E17" s="4125">
        <v>3021885</v>
      </c>
      <c r="F17" s="4125">
        <v>0</v>
      </c>
      <c r="G17" s="3144">
        <v>0</v>
      </c>
      <c r="H17" s="3144">
        <v>0</v>
      </c>
      <c r="I17" s="3144">
        <v>0</v>
      </c>
      <c r="J17" s="3143">
        <v>0</v>
      </c>
      <c r="K17" s="3414" t="s">
        <v>1812</v>
      </c>
    </row>
    <row r="18" spans="1:45" ht="17.899999999999999" customHeight="1">
      <c r="A18" s="3413" t="s">
        <v>1814</v>
      </c>
      <c r="B18" s="1512" t="s">
        <v>2923</v>
      </c>
      <c r="C18" s="1513"/>
      <c r="D18" s="3075">
        <f>SUM(E18:J18)</f>
        <v>0</v>
      </c>
      <c r="E18" s="4125">
        <v>0</v>
      </c>
      <c r="F18" s="4125">
        <v>0</v>
      </c>
      <c r="G18" s="3144">
        <v>0</v>
      </c>
      <c r="H18" s="3144">
        <v>0</v>
      </c>
      <c r="I18" s="3144">
        <v>0</v>
      </c>
      <c r="J18" s="3143">
        <v>0</v>
      </c>
      <c r="K18" s="3414" t="s">
        <v>1814</v>
      </c>
    </row>
    <row r="19" spans="1:45" ht="17.899999999999999" customHeight="1">
      <c r="A19" s="3413" t="s">
        <v>1816</v>
      </c>
      <c r="B19" s="1512" t="s">
        <v>1259</v>
      </c>
      <c r="C19" s="1513"/>
      <c r="D19" s="3075">
        <f>SUM(E19:J19)</f>
        <v>1233139618</v>
      </c>
      <c r="E19" s="4125">
        <v>1082682963</v>
      </c>
      <c r="F19" s="4125">
        <v>124984018</v>
      </c>
      <c r="G19" s="3144">
        <v>0</v>
      </c>
      <c r="H19" s="3144">
        <v>0</v>
      </c>
      <c r="I19" s="3144">
        <v>0</v>
      </c>
      <c r="J19" s="3143">
        <v>25472637</v>
      </c>
      <c r="K19" s="3414" t="s">
        <v>1816</v>
      </c>
    </row>
    <row r="20" spans="1:45" ht="17.899999999999999" customHeight="1">
      <c r="A20" s="3413" t="s">
        <v>1818</v>
      </c>
      <c r="B20" s="1512" t="s">
        <v>2924</v>
      </c>
      <c r="C20" s="1513"/>
      <c r="D20" s="3075">
        <v>0</v>
      </c>
      <c r="E20" s="4125">
        <v>0</v>
      </c>
      <c r="F20" s="4125">
        <v>0</v>
      </c>
      <c r="G20" s="3144">
        <v>0</v>
      </c>
      <c r="H20" s="3144">
        <v>0</v>
      </c>
      <c r="I20" s="3144">
        <v>0</v>
      </c>
      <c r="J20" s="3143">
        <v>0</v>
      </c>
      <c r="K20" s="3414" t="s">
        <v>1818</v>
      </c>
    </row>
    <row r="21" spans="1:45" ht="17.899999999999999" customHeight="1">
      <c r="A21" s="3413" t="s">
        <v>1820</v>
      </c>
      <c r="B21" s="1512" t="s">
        <v>3070</v>
      </c>
      <c r="C21" s="1513"/>
      <c r="D21" s="3075">
        <f>SUM(D16:D20)</f>
        <v>17938328142</v>
      </c>
      <c r="E21" s="4125">
        <f t="shared" ref="E21:J21" si="1">SUM(E16:E20)</f>
        <v>14156462441</v>
      </c>
      <c r="F21" s="4125">
        <f t="shared" si="1"/>
        <v>3476783704</v>
      </c>
      <c r="G21" s="3069">
        <f t="shared" si="1"/>
        <v>0</v>
      </c>
      <c r="H21" s="3069">
        <f t="shared" si="1"/>
        <v>0</v>
      </c>
      <c r="I21" s="3069">
        <f t="shared" si="1"/>
        <v>0</v>
      </c>
      <c r="J21" s="3143">
        <f t="shared" si="1"/>
        <v>305081997</v>
      </c>
      <c r="K21" s="3414" t="s">
        <v>1820</v>
      </c>
    </row>
    <row r="22" spans="1:45" s="1652" customFormat="1" ht="17.899999999999999" customHeight="1">
      <c r="A22" s="3413" t="s">
        <v>1822</v>
      </c>
      <c r="B22" s="1512" t="s">
        <v>3071</v>
      </c>
      <c r="C22" s="1513"/>
      <c r="D22" s="3075">
        <f>SUM(E22:J22)</f>
        <v>4941815371</v>
      </c>
      <c r="E22" s="4125">
        <v>3705298238</v>
      </c>
      <c r="F22" s="4125">
        <v>1149997120</v>
      </c>
      <c r="G22" s="3069">
        <f t="shared" ref="G22" si="2">G42</f>
        <v>0</v>
      </c>
      <c r="H22" s="3069">
        <v>0</v>
      </c>
      <c r="I22" s="3069">
        <v>0</v>
      </c>
      <c r="J22" s="3143">
        <v>86520013</v>
      </c>
      <c r="K22" s="3414" t="s">
        <v>1822</v>
      </c>
      <c r="L22"/>
      <c r="M22"/>
      <c r="N22"/>
      <c r="O22"/>
      <c r="P22"/>
      <c r="Q22"/>
      <c r="R22"/>
      <c r="S22"/>
      <c r="T22"/>
      <c r="U22"/>
      <c r="V22"/>
      <c r="W22"/>
      <c r="X22"/>
      <c r="Y22"/>
      <c r="Z22"/>
      <c r="AA22"/>
      <c r="AB22"/>
      <c r="AC22"/>
      <c r="AD22"/>
      <c r="AE22"/>
      <c r="AF22"/>
      <c r="AG22"/>
      <c r="AH22"/>
      <c r="AI22"/>
      <c r="AJ22"/>
      <c r="AK22"/>
      <c r="AL22"/>
      <c r="AM22"/>
      <c r="AN22"/>
      <c r="AO22"/>
      <c r="AP22"/>
      <c r="AQ22"/>
      <c r="AR22"/>
      <c r="AS22"/>
    </row>
    <row r="23" spans="1:45" s="1652" customFormat="1" ht="17.899999999999999" customHeight="1">
      <c r="A23" s="3413" t="s">
        <v>1824</v>
      </c>
      <c r="B23" s="1512" t="s">
        <v>3072</v>
      </c>
      <c r="C23" s="1513"/>
      <c r="D23" s="3075">
        <f>D21-D22</f>
        <v>12996512771</v>
      </c>
      <c r="E23" s="4126">
        <f>E21-E22</f>
        <v>10451164203</v>
      </c>
      <c r="F23" s="4126">
        <f t="shared" ref="F23:J23" si="3">F21-F22</f>
        <v>2326786584</v>
      </c>
      <c r="G23" s="3068">
        <f t="shared" si="3"/>
        <v>0</v>
      </c>
      <c r="H23" s="3068">
        <f t="shared" si="3"/>
        <v>0</v>
      </c>
      <c r="I23" s="3068">
        <f t="shared" si="3"/>
        <v>0</v>
      </c>
      <c r="J23" s="3068">
        <f t="shared" si="3"/>
        <v>218561984</v>
      </c>
      <c r="K23" s="3414" t="s">
        <v>1824</v>
      </c>
      <c r="L23"/>
      <c r="M23"/>
      <c r="N23"/>
      <c r="O23"/>
      <c r="P23"/>
      <c r="Q23"/>
      <c r="R23"/>
      <c r="S23"/>
      <c r="T23"/>
      <c r="U23"/>
      <c r="V23"/>
      <c r="W23"/>
      <c r="X23"/>
      <c r="Y23"/>
      <c r="Z23"/>
      <c r="AA23"/>
      <c r="AB23"/>
      <c r="AC23"/>
      <c r="AD23"/>
      <c r="AE23"/>
      <c r="AF23"/>
      <c r="AG23"/>
      <c r="AH23"/>
      <c r="AI23"/>
      <c r="AJ23"/>
      <c r="AK23"/>
      <c r="AL23"/>
      <c r="AM23"/>
      <c r="AN23"/>
      <c r="AO23"/>
      <c r="AP23"/>
      <c r="AQ23"/>
      <c r="AR23"/>
      <c r="AS23"/>
    </row>
    <row r="24" spans="1:45" ht="17.899999999999999" customHeight="1">
      <c r="A24" s="3412" t="s">
        <v>1826</v>
      </c>
      <c r="B24" s="2090" t="s">
        <v>3073</v>
      </c>
      <c r="C24" s="2995"/>
      <c r="D24" s="157"/>
      <c r="E24" s="3441"/>
      <c r="F24" s="3419"/>
      <c r="G24" s="157"/>
      <c r="H24" s="157"/>
      <c r="I24" s="157"/>
      <c r="J24" s="157"/>
      <c r="K24" s="3411" t="s">
        <v>1826</v>
      </c>
    </row>
    <row r="25" spans="1:45" ht="17.899999999999999" customHeight="1">
      <c r="A25" s="3442"/>
      <c r="B25" s="3145" t="s">
        <v>3074</v>
      </c>
      <c r="C25" s="1514"/>
      <c r="D25" s="157"/>
      <c r="E25" s="3441"/>
      <c r="F25" s="3419"/>
      <c r="G25" s="157"/>
      <c r="H25" s="157"/>
      <c r="I25" s="157"/>
      <c r="J25" s="157"/>
      <c r="K25" s="3414"/>
    </row>
    <row r="26" spans="1:45" ht="17.899999999999999" customHeight="1">
      <c r="A26" s="3413" t="s">
        <v>1828</v>
      </c>
      <c r="B26" s="1512" t="s">
        <v>3075</v>
      </c>
      <c r="C26" s="1513"/>
      <c r="D26" s="158"/>
      <c r="E26" s="3443"/>
      <c r="F26" s="3420"/>
      <c r="G26" s="158"/>
      <c r="H26" s="158"/>
      <c r="I26" s="158"/>
      <c r="J26" s="158"/>
      <c r="K26" s="3414" t="s">
        <v>1828</v>
      </c>
    </row>
    <row r="27" spans="1:45" ht="17.899999999999999" customHeight="1">
      <c r="A27" s="3413" t="s">
        <v>1830</v>
      </c>
      <c r="B27" s="1512" t="s">
        <v>3076</v>
      </c>
      <c r="C27" s="1513"/>
      <c r="D27" s="3152">
        <f>SUM(E27:J27)</f>
        <v>4931315021</v>
      </c>
      <c r="E27" s="3438">
        <v>3696163390</v>
      </c>
      <c r="F27" s="3416">
        <v>1148631618</v>
      </c>
      <c r="G27" s="3144">
        <v>0</v>
      </c>
      <c r="H27" s="3144">
        <v>0</v>
      </c>
      <c r="I27" s="3144">
        <v>0</v>
      </c>
      <c r="J27" s="3143">
        <v>86520013</v>
      </c>
      <c r="K27" s="3414" t="s">
        <v>1830</v>
      </c>
    </row>
    <row r="28" spans="1:45" ht="17.899999999999999" customHeight="1">
      <c r="A28" s="3413" t="s">
        <v>1832</v>
      </c>
      <c r="B28" s="1512" t="s">
        <v>3077</v>
      </c>
      <c r="C28" s="3147"/>
      <c r="D28" s="3153">
        <v>0</v>
      </c>
      <c r="E28" s="3444"/>
      <c r="F28" s="3421">
        <v>0</v>
      </c>
      <c r="G28" s="3154"/>
      <c r="H28" s="3154"/>
      <c r="I28" s="3154"/>
      <c r="J28" s="1121"/>
      <c r="K28" s="3414" t="s">
        <v>1832</v>
      </c>
    </row>
    <row r="29" spans="1:45" ht="17.899999999999999" customHeight="1">
      <c r="A29" s="3413" t="s">
        <v>1834</v>
      </c>
      <c r="B29" s="1512" t="s">
        <v>3078</v>
      </c>
      <c r="C29" s="3147"/>
      <c r="D29" s="3995">
        <v>0</v>
      </c>
      <c r="E29" s="3445"/>
      <c r="F29" s="3421"/>
      <c r="G29" s="1122"/>
      <c r="H29" s="1122"/>
      <c r="I29" s="1122"/>
      <c r="J29" s="1123"/>
      <c r="K29" s="3414" t="s">
        <v>1834</v>
      </c>
    </row>
    <row r="30" spans="1:45" ht="17.899999999999999" customHeight="1">
      <c r="A30" s="3413" t="s">
        <v>1836</v>
      </c>
      <c r="B30" s="1512" t="s">
        <v>3079</v>
      </c>
      <c r="C30" s="3148"/>
      <c r="D30" s="3076">
        <f>SUM(E30:J30)</f>
        <v>9622904</v>
      </c>
      <c r="E30" s="3438">
        <v>8257402</v>
      </c>
      <c r="F30" s="3416">
        <v>1365502</v>
      </c>
      <c r="G30" s="3144">
        <v>0</v>
      </c>
      <c r="H30" s="3144">
        <v>0</v>
      </c>
      <c r="I30" s="3144">
        <v>0</v>
      </c>
      <c r="J30" s="3143">
        <v>0</v>
      </c>
      <c r="K30" s="3414" t="s">
        <v>1836</v>
      </c>
    </row>
    <row r="31" spans="1:45" ht="17.899999999999999" customHeight="1">
      <c r="A31" s="3413" t="s">
        <v>1838</v>
      </c>
      <c r="B31" s="1512" t="s">
        <v>3080</v>
      </c>
      <c r="C31" s="3148"/>
      <c r="D31" s="3075">
        <f>SUM(D27:D30)</f>
        <v>4940937925</v>
      </c>
      <c r="E31" s="3439">
        <f t="shared" ref="E31:J31" si="4">SUM(E27:E30)</f>
        <v>3704420792</v>
      </c>
      <c r="F31" s="3417">
        <f t="shared" si="4"/>
        <v>1149997120</v>
      </c>
      <c r="G31" s="3076">
        <f t="shared" si="4"/>
        <v>0</v>
      </c>
      <c r="H31" s="3069">
        <f t="shared" si="4"/>
        <v>0</v>
      </c>
      <c r="I31" s="3069">
        <f t="shared" si="4"/>
        <v>0</v>
      </c>
      <c r="J31" s="3069">
        <f t="shared" si="4"/>
        <v>86520013</v>
      </c>
      <c r="K31" s="3414" t="s">
        <v>1838</v>
      </c>
    </row>
    <row r="32" spans="1:45" ht="17.899999999999999" customHeight="1">
      <c r="A32" s="3413" t="s">
        <v>1839</v>
      </c>
      <c r="B32" s="1512" t="s">
        <v>2922</v>
      </c>
      <c r="C32" s="3148"/>
      <c r="D32" s="158"/>
      <c r="E32" s="3447"/>
      <c r="F32" s="3420"/>
      <c r="G32" s="159"/>
      <c r="H32" s="159"/>
      <c r="I32" s="159"/>
      <c r="J32" s="160"/>
      <c r="K32" s="3414" t="s">
        <v>1839</v>
      </c>
    </row>
    <row r="33" spans="1:11" ht="17.899999999999999" customHeight="1">
      <c r="A33" s="3413" t="s">
        <v>1841</v>
      </c>
      <c r="B33" s="1512" t="s">
        <v>3076</v>
      </c>
      <c r="C33" s="3147"/>
      <c r="D33" s="3075">
        <f>SUM(E33:J33)</f>
        <v>877446</v>
      </c>
      <c r="E33" s="3446">
        <v>877446</v>
      </c>
      <c r="F33" s="3422">
        <v>0</v>
      </c>
      <c r="G33" s="3149">
        <v>0</v>
      </c>
      <c r="H33" s="3149">
        <v>0</v>
      </c>
      <c r="I33" s="3149">
        <v>0</v>
      </c>
      <c r="J33" s="3149">
        <v>0</v>
      </c>
      <c r="K33" s="3414" t="s">
        <v>1841</v>
      </c>
    </row>
    <row r="34" spans="1:11" ht="17.899999999999999" customHeight="1">
      <c r="A34" s="3413" t="s">
        <v>1843</v>
      </c>
      <c r="B34" s="1512" t="s">
        <v>3081</v>
      </c>
      <c r="C34" s="1513"/>
      <c r="D34" s="3075">
        <f>SUM(E34:J34)</f>
        <v>0</v>
      </c>
      <c r="E34" s="3446">
        <v>0</v>
      </c>
      <c r="F34" s="3422">
        <v>0</v>
      </c>
      <c r="G34" s="3149">
        <v>0</v>
      </c>
      <c r="H34" s="3149">
        <v>0</v>
      </c>
      <c r="I34" s="3149">
        <v>0</v>
      </c>
      <c r="J34" s="3149">
        <v>0</v>
      </c>
      <c r="K34" s="3414" t="s">
        <v>1843</v>
      </c>
    </row>
    <row r="35" spans="1:11" ht="17.899999999999999" customHeight="1">
      <c r="A35" s="3413" t="s">
        <v>1845</v>
      </c>
      <c r="B35" s="1512" t="s">
        <v>3082</v>
      </c>
      <c r="C35" s="1513"/>
      <c r="D35" s="3076">
        <f>SUM(D33:D34)</f>
        <v>877446</v>
      </c>
      <c r="E35" s="3439">
        <f>SUM(E33:E34)</f>
        <v>877446</v>
      </c>
      <c r="F35" s="3417">
        <f t="shared" ref="F35:J35" si="5">SUM(F33:F34)</f>
        <v>0</v>
      </c>
      <c r="G35" s="3069">
        <f t="shared" si="5"/>
        <v>0</v>
      </c>
      <c r="H35" s="3069">
        <f t="shared" si="5"/>
        <v>0</v>
      </c>
      <c r="I35" s="3069">
        <f t="shared" si="5"/>
        <v>0</v>
      </c>
      <c r="J35" s="3069">
        <f t="shared" si="5"/>
        <v>0</v>
      </c>
      <c r="K35" s="3414" t="s">
        <v>1845</v>
      </c>
    </row>
    <row r="36" spans="1:11" ht="17.899999999999999" customHeight="1">
      <c r="A36" s="3413" t="s">
        <v>1847</v>
      </c>
      <c r="B36" s="1512" t="s">
        <v>2923</v>
      </c>
      <c r="C36" s="1513"/>
      <c r="D36" s="158"/>
      <c r="E36" s="3447"/>
      <c r="F36" s="3420"/>
      <c r="G36" s="159"/>
      <c r="H36" s="159"/>
      <c r="I36" s="159"/>
      <c r="J36" s="160"/>
      <c r="K36" s="3414" t="s">
        <v>1847</v>
      </c>
    </row>
    <row r="37" spans="1:11" ht="17.899999999999999" customHeight="1">
      <c r="A37" s="3413" t="s">
        <v>1849</v>
      </c>
      <c r="B37" s="1512" t="s">
        <v>3076</v>
      </c>
      <c r="C37" s="1513"/>
      <c r="D37" s="3075">
        <f>SUM(E37:J37)</f>
        <v>0</v>
      </c>
      <c r="E37" s="3446">
        <v>0</v>
      </c>
      <c r="F37" s="3422">
        <v>0</v>
      </c>
      <c r="G37" s="3149">
        <v>0</v>
      </c>
      <c r="H37" s="3149">
        <v>0</v>
      </c>
      <c r="I37" s="3149">
        <v>0</v>
      </c>
      <c r="J37" s="3149">
        <v>0</v>
      </c>
      <c r="K37" s="3414" t="s">
        <v>1849</v>
      </c>
    </row>
    <row r="38" spans="1:11" ht="17.899999999999999" customHeight="1">
      <c r="A38" s="3413" t="s">
        <v>1851</v>
      </c>
      <c r="B38" s="1512" t="s">
        <v>3083</v>
      </c>
      <c r="C38" s="1513"/>
      <c r="D38" s="3075">
        <f>SUM(E38:J38)</f>
        <v>0</v>
      </c>
      <c r="E38" s="3446">
        <v>0</v>
      </c>
      <c r="F38" s="3422">
        <v>0</v>
      </c>
      <c r="G38" s="3149">
        <v>0</v>
      </c>
      <c r="H38" s="3149">
        <v>0</v>
      </c>
      <c r="I38" s="3149">
        <v>0</v>
      </c>
      <c r="J38" s="3149">
        <v>0</v>
      </c>
      <c r="K38" s="3414" t="s">
        <v>1851</v>
      </c>
    </row>
    <row r="39" spans="1:11" ht="17.899999999999999" customHeight="1">
      <c r="A39" s="3413" t="s">
        <v>1853</v>
      </c>
      <c r="B39" s="1512" t="s">
        <v>3084</v>
      </c>
      <c r="C39" s="3150"/>
      <c r="D39" s="3076">
        <f t="shared" ref="D39:J39" si="6">SUM(D37:D38)</f>
        <v>0</v>
      </c>
      <c r="E39" s="3439">
        <f t="shared" si="6"/>
        <v>0</v>
      </c>
      <c r="F39" s="3417">
        <f t="shared" si="6"/>
        <v>0</v>
      </c>
      <c r="G39" s="3069">
        <f t="shared" si="6"/>
        <v>0</v>
      </c>
      <c r="H39" s="3069">
        <f t="shared" si="6"/>
        <v>0</v>
      </c>
      <c r="I39" s="3069">
        <f t="shared" si="6"/>
        <v>0</v>
      </c>
      <c r="J39" s="3069">
        <f t="shared" si="6"/>
        <v>0</v>
      </c>
      <c r="K39" s="3414" t="s">
        <v>1853</v>
      </c>
    </row>
    <row r="40" spans="1:11" ht="17.899999999999999" customHeight="1">
      <c r="A40" s="3413" t="s">
        <v>181</v>
      </c>
      <c r="B40" s="1512" t="s">
        <v>3085</v>
      </c>
      <c r="C40" s="1513"/>
      <c r="D40" s="3537"/>
      <c r="E40" s="3423"/>
      <c r="F40" s="3423"/>
      <c r="G40" s="1122"/>
      <c r="H40" s="1122"/>
      <c r="I40" s="1123"/>
      <c r="J40" s="1123"/>
      <c r="K40" s="3414" t="s">
        <v>181</v>
      </c>
    </row>
    <row r="41" spans="1:11" ht="17.899999999999999" customHeight="1">
      <c r="A41" s="3413" t="s">
        <v>183</v>
      </c>
      <c r="B41" s="1512" t="s">
        <v>3086</v>
      </c>
      <c r="C41" s="1513"/>
      <c r="D41" s="3075">
        <f>SUM(E41:J41)</f>
        <v>0</v>
      </c>
      <c r="E41" s="3446">
        <v>0</v>
      </c>
      <c r="F41" s="3422">
        <v>0</v>
      </c>
      <c r="G41" s="3149">
        <v>0</v>
      </c>
      <c r="H41" s="3149">
        <v>0</v>
      </c>
      <c r="I41" s="3149">
        <v>0</v>
      </c>
      <c r="J41" s="3149">
        <v>0</v>
      </c>
      <c r="K41" s="3414" t="s">
        <v>183</v>
      </c>
    </row>
    <row r="42" spans="1:11" ht="17.899999999999999" customHeight="1">
      <c r="A42" s="3412" t="s">
        <v>185</v>
      </c>
      <c r="B42" s="2090" t="s">
        <v>3087</v>
      </c>
      <c r="C42" s="3033"/>
      <c r="D42" s="3146">
        <f>D31+D35+D39+D40+D41</f>
        <v>4941815371</v>
      </c>
      <c r="E42" s="3440">
        <f>E31+E35+E39+E40+E41</f>
        <v>3705298238</v>
      </c>
      <c r="F42" s="3418">
        <f t="shared" ref="F42:I42" si="7">F31+F35+F39+F40+F41</f>
        <v>1149997120</v>
      </c>
      <c r="G42" s="3068">
        <f t="shared" si="7"/>
        <v>0</v>
      </c>
      <c r="H42" s="3068">
        <f t="shared" si="7"/>
        <v>0</v>
      </c>
      <c r="I42" s="3068">
        <f t="shared" si="7"/>
        <v>0</v>
      </c>
      <c r="J42" s="3068">
        <f>J31+J35+J39+J40+J41</f>
        <v>86520013</v>
      </c>
      <c r="K42" s="3411" t="s">
        <v>185</v>
      </c>
    </row>
    <row r="43" spans="1:11" ht="17.899999999999999" customHeight="1">
      <c r="A43" s="3413"/>
      <c r="B43" s="1512" t="s">
        <v>663</v>
      </c>
      <c r="C43" s="3137"/>
      <c r="D43" s="158"/>
      <c r="E43" s="3447"/>
      <c r="F43" s="3420"/>
      <c r="G43" s="159"/>
      <c r="H43" s="159"/>
      <c r="I43" s="159"/>
      <c r="J43" s="160"/>
      <c r="K43" s="3424"/>
    </row>
    <row r="44" spans="1:11">
      <c r="A44" s="3230"/>
      <c r="B44" s="3033"/>
      <c r="C44" s="3033"/>
      <c r="D44" s="3151"/>
      <c r="E44" s="3425"/>
      <c r="F44" s="3230"/>
      <c r="G44" s="3033"/>
      <c r="H44" s="3033"/>
      <c r="I44" s="3033"/>
      <c r="J44" s="3151"/>
      <c r="K44" s="3425"/>
    </row>
    <row r="45" spans="1:11">
      <c r="A45" s="3230"/>
      <c r="B45" s="3033"/>
      <c r="C45" s="3033"/>
      <c r="D45" s="3151"/>
      <c r="E45" s="3425"/>
      <c r="F45" s="3230"/>
      <c r="G45" s="3033"/>
      <c r="H45" s="3033"/>
      <c r="I45" s="3033"/>
      <c r="J45" s="3151"/>
      <c r="K45" s="3425"/>
    </row>
    <row r="46" spans="1:11">
      <c r="A46" s="3230"/>
      <c r="B46" s="3033"/>
      <c r="C46" s="3033"/>
      <c r="D46" s="3151"/>
      <c r="E46" s="3425"/>
      <c r="F46" s="3230"/>
      <c r="G46" s="2995"/>
      <c r="H46" s="3033"/>
      <c r="I46" s="3033"/>
      <c r="J46" s="3151"/>
      <c r="K46" s="3425"/>
    </row>
    <row r="47" spans="1:11" ht="15" customHeight="1">
      <c r="A47" s="3230"/>
      <c r="B47" s="5259"/>
      <c r="C47" s="5259"/>
      <c r="D47" s="5259"/>
      <c r="E47" s="5260"/>
      <c r="F47" s="3426"/>
      <c r="G47" s="2995"/>
      <c r="H47" s="3033"/>
      <c r="I47" s="3033"/>
      <c r="J47" s="3151"/>
      <c r="K47" s="3425"/>
    </row>
    <row r="48" spans="1:11">
      <c r="A48" s="3230"/>
      <c r="B48" s="5259"/>
      <c r="C48" s="5259"/>
      <c r="D48" s="5259"/>
      <c r="E48" s="5260"/>
      <c r="F48" s="3230"/>
      <c r="G48" s="2995"/>
      <c r="H48" s="3033"/>
      <c r="I48" s="3033"/>
      <c r="J48" s="3151"/>
      <c r="K48" s="3425"/>
    </row>
    <row r="49" spans="1:11">
      <c r="A49" s="3230"/>
      <c r="B49" s="5259"/>
      <c r="C49" s="5259"/>
      <c r="D49" s="5259"/>
      <c r="E49" s="5260"/>
      <c r="F49" s="3230"/>
      <c r="G49" s="2995"/>
      <c r="H49" s="3033"/>
      <c r="I49" s="3033"/>
      <c r="J49" s="3151"/>
      <c r="K49" s="3425"/>
    </row>
    <row r="50" spans="1:11">
      <c r="A50" s="3230"/>
      <c r="B50" s="2995"/>
      <c r="C50" s="3033"/>
      <c r="D50" s="3151"/>
      <c r="E50" s="3425"/>
      <c r="F50" s="3230"/>
      <c r="G50" s="2995"/>
      <c r="H50" s="3033"/>
      <c r="I50" s="3033"/>
      <c r="J50" s="3151"/>
      <c r="K50" s="3425"/>
    </row>
    <row r="51" spans="1:11">
      <c r="A51" s="3230"/>
      <c r="B51" s="2995"/>
      <c r="C51" s="3033"/>
      <c r="D51" s="3151"/>
      <c r="E51" s="3425"/>
      <c r="F51" s="3230"/>
      <c r="G51" s="2995"/>
      <c r="H51" s="3033"/>
      <c r="I51" s="3033"/>
      <c r="J51" s="3151"/>
      <c r="K51" s="3425"/>
    </row>
    <row r="52" spans="1:11">
      <c r="A52" s="3230"/>
      <c r="B52" s="2995"/>
      <c r="C52" s="3033"/>
      <c r="D52" s="3151"/>
      <c r="E52" s="3425"/>
      <c r="F52" s="3230"/>
      <c r="G52" s="2995"/>
      <c r="H52" s="3033"/>
      <c r="I52" s="3033"/>
      <c r="J52" s="3151"/>
      <c r="K52" s="3425"/>
    </row>
    <row r="53" spans="1:11">
      <c r="A53" s="3230"/>
      <c r="B53" s="2995"/>
      <c r="C53" s="3033"/>
      <c r="D53" s="3151"/>
      <c r="E53" s="3425"/>
      <c r="F53" s="3230"/>
      <c r="G53" s="2995"/>
      <c r="H53" s="3033"/>
      <c r="I53" s="3033"/>
      <c r="J53" s="3151"/>
      <c r="K53" s="3425"/>
    </row>
    <row r="54" spans="1:11">
      <c r="A54" s="3230"/>
      <c r="B54" s="2995"/>
      <c r="C54" s="3033"/>
      <c r="D54" s="3151"/>
      <c r="E54" s="3425"/>
      <c r="F54" s="3230"/>
      <c r="G54" s="2995"/>
      <c r="H54" s="3033"/>
      <c r="I54" s="3033"/>
      <c r="J54" s="3151"/>
      <c r="K54" s="3425"/>
    </row>
    <row r="55" spans="1:11">
      <c r="A55" s="3230"/>
      <c r="B55" s="2995"/>
      <c r="C55" s="3033"/>
      <c r="D55" s="3151"/>
      <c r="E55" s="3425"/>
      <c r="F55" s="3230"/>
      <c r="G55" s="2995"/>
      <c r="H55" s="3033"/>
      <c r="I55" s="3033"/>
      <c r="J55" s="3151"/>
      <c r="K55" s="3425"/>
    </row>
    <row r="56" spans="1:11" ht="16" thickBot="1">
      <c r="A56" s="3427"/>
      <c r="B56" s="3341"/>
      <c r="C56" s="3428"/>
      <c r="D56" s="3429"/>
      <c r="E56" s="3430"/>
      <c r="F56" s="3427"/>
      <c r="G56" s="3341"/>
      <c r="H56" s="3428"/>
      <c r="I56" s="3428"/>
      <c r="J56" s="3429"/>
      <c r="K56" s="3430"/>
    </row>
    <row r="57" spans="1:11">
      <c r="A57" s="5258" t="s">
        <v>2355</v>
      </c>
      <c r="B57" s="5258"/>
      <c r="C57" s="2071"/>
      <c r="D57" s="3037"/>
      <c r="E57" s="3037"/>
      <c r="F57" s="5258" t="s">
        <v>2355</v>
      </c>
      <c r="G57" s="5258"/>
      <c r="H57" s="2071"/>
      <c r="I57" s="2071"/>
      <c r="J57" s="3037"/>
      <c r="K57" s="3037"/>
    </row>
    <row r="58" spans="1:11">
      <c r="A58" s="2071" t="s">
        <v>3088</v>
      </c>
      <c r="B58" s="2071"/>
      <c r="C58" s="2100"/>
      <c r="D58" s="3037"/>
      <c r="E58" s="3037"/>
      <c r="F58" s="3989" t="s">
        <v>6127</v>
      </c>
      <c r="G58" s="2071"/>
      <c r="H58" s="2100"/>
      <c r="I58" s="2071"/>
      <c r="J58" s="3037"/>
      <c r="K58" s="3037"/>
    </row>
    <row r="59" spans="1:11">
      <c r="A59" s="2114"/>
      <c r="B59" s="2114"/>
      <c r="C59" s="2114"/>
      <c r="D59" s="3036"/>
      <c r="E59" s="3036"/>
      <c r="F59" s="2114"/>
      <c r="G59" s="2114"/>
      <c r="H59" s="2114"/>
      <c r="I59" s="2114"/>
      <c r="J59" s="3036"/>
      <c r="K59" s="3036"/>
    </row>
    <row r="60" spans="1:11">
      <c r="A60" s="2114"/>
      <c r="B60" s="2114"/>
      <c r="C60" s="2114"/>
      <c r="D60" s="3036"/>
      <c r="E60" s="3036"/>
      <c r="F60" s="3036"/>
      <c r="G60" s="3036"/>
      <c r="H60" s="3036"/>
      <c r="I60" s="3036"/>
      <c r="J60" s="3036"/>
      <c r="K60" s="3036"/>
    </row>
    <row r="61" spans="1:11">
      <c r="A61" s="2114"/>
      <c r="B61" s="2114"/>
      <c r="C61" s="2114"/>
      <c r="D61" s="3036"/>
      <c r="E61" s="3036"/>
      <c r="F61" s="2114"/>
      <c r="G61" s="2114"/>
      <c r="H61" s="2114"/>
      <c r="I61" s="2114"/>
      <c r="J61" s="3036"/>
      <c r="K61" s="3036"/>
    </row>
    <row r="62" spans="1:11">
      <c r="A62" s="2114"/>
      <c r="B62" s="2114"/>
      <c r="C62" s="2114"/>
      <c r="D62" s="3036"/>
      <c r="E62" s="3036"/>
      <c r="F62" s="2114"/>
      <c r="G62" s="2114"/>
      <c r="H62" s="2114"/>
      <c r="I62" s="2114"/>
      <c r="J62" s="3036"/>
      <c r="K62" s="3036"/>
    </row>
    <row r="63" spans="1:11">
      <c r="A63" s="2114"/>
      <c r="B63" s="2114"/>
      <c r="C63" s="2114"/>
      <c r="D63" s="3036"/>
      <c r="E63" s="3036"/>
      <c r="F63" s="2114"/>
      <c r="G63" s="2114"/>
      <c r="H63" s="2114"/>
      <c r="I63" s="2114"/>
      <c r="J63" s="3036"/>
      <c r="K63" s="3036"/>
    </row>
    <row r="64" spans="1:11">
      <c r="A64" s="2114"/>
      <c r="B64" s="2114"/>
      <c r="C64" s="2114"/>
      <c r="D64" s="3036"/>
      <c r="E64" s="3036"/>
      <c r="F64" s="2114"/>
      <c r="G64" s="2114"/>
      <c r="H64" s="2114"/>
      <c r="I64" s="2114"/>
      <c r="J64" s="3036"/>
      <c r="K64" s="3036"/>
    </row>
    <row r="65" spans="1:11">
      <c r="A65" s="2114"/>
      <c r="B65" s="2114"/>
      <c r="C65" s="2114"/>
      <c r="D65" s="3036"/>
      <c r="E65" s="3036"/>
      <c r="F65" s="2114"/>
      <c r="G65" s="2114"/>
      <c r="H65" s="2114"/>
      <c r="I65" s="2114"/>
      <c r="J65" s="3036"/>
      <c r="K65" s="3036"/>
    </row>
    <row r="66" spans="1:11">
      <c r="A66" s="2114"/>
      <c r="B66" s="1442"/>
      <c r="C66" s="2114"/>
      <c r="D66" s="3036"/>
      <c r="E66" s="3036"/>
      <c r="F66" s="2114"/>
      <c r="G66" s="2114"/>
      <c r="H66" s="2114"/>
      <c r="I66" s="2114"/>
      <c r="J66" s="3036"/>
      <c r="K66" s="3036"/>
    </row>
    <row r="67" spans="1:11">
      <c r="A67" s="2114"/>
      <c r="B67" s="1442"/>
      <c r="C67" s="2114"/>
      <c r="D67" s="3036"/>
      <c r="E67" s="3036"/>
      <c r="F67" s="2114"/>
      <c r="G67" s="2114"/>
      <c r="H67" s="2114"/>
      <c r="I67" s="2114"/>
      <c r="J67" s="3036"/>
      <c r="K67" s="3036"/>
    </row>
    <row r="68" spans="1:11">
      <c r="A68" s="2114"/>
      <c r="B68" s="1442"/>
      <c r="C68" s="2114"/>
      <c r="D68" s="3036"/>
      <c r="E68" s="3036"/>
      <c r="F68" s="2114"/>
      <c r="G68" s="2114"/>
      <c r="H68" s="2114"/>
      <c r="I68" s="2114"/>
      <c r="J68" s="3036"/>
      <c r="K68" s="3036"/>
    </row>
    <row r="69" spans="1:11">
      <c r="A69" s="2114"/>
      <c r="B69" s="1442"/>
      <c r="C69" s="2114"/>
      <c r="D69" s="2114"/>
      <c r="E69" s="2114"/>
      <c r="F69" s="2114"/>
      <c r="G69" s="2114"/>
      <c r="H69" s="2114"/>
      <c r="I69" s="2114"/>
      <c r="J69" s="2114"/>
      <c r="K69" s="2114"/>
    </row>
    <row r="70" spans="1:11">
      <c r="A70" s="2114"/>
      <c r="B70" s="1442"/>
      <c r="C70" s="2114"/>
      <c r="D70" s="2114"/>
      <c r="E70" s="2114"/>
      <c r="F70" s="2114"/>
      <c r="G70" s="2114"/>
      <c r="H70" s="2114"/>
      <c r="I70" s="2114"/>
      <c r="J70" s="2114"/>
      <c r="K70" s="2114"/>
    </row>
    <row r="71" spans="1:11">
      <c r="A71" s="2114"/>
      <c r="B71" s="1442"/>
      <c r="C71" s="2114"/>
      <c r="D71" s="2114"/>
      <c r="E71" s="2114"/>
      <c r="F71" s="2114"/>
      <c r="G71" s="2114"/>
      <c r="H71" s="2114"/>
      <c r="I71" s="2114"/>
      <c r="J71" s="2114"/>
      <c r="K71" s="2114"/>
    </row>
    <row r="72" spans="1:11">
      <c r="A72" s="2114"/>
      <c r="B72" s="1442"/>
      <c r="C72" s="2114"/>
      <c r="D72" s="2114"/>
      <c r="E72" s="2114"/>
      <c r="F72" s="2114"/>
      <c r="G72" s="2114"/>
      <c r="H72" s="2114"/>
      <c r="I72" s="2114"/>
      <c r="J72" s="2114"/>
      <c r="K72" s="2114"/>
    </row>
    <row r="73" spans="1:11">
      <c r="A73" s="1652"/>
      <c r="B73" s="1442"/>
      <c r="C73" s="1652"/>
      <c r="D73" s="1652"/>
      <c r="E73" s="1652"/>
      <c r="F73" s="1652"/>
      <c r="G73" s="1652"/>
      <c r="H73" s="1652"/>
      <c r="I73" s="1652"/>
      <c r="J73" s="1652"/>
      <c r="K73" s="1652"/>
    </row>
    <row r="74" spans="1:11">
      <c r="A74" s="1652"/>
      <c r="B74" s="1442"/>
      <c r="C74" s="1652"/>
      <c r="D74" s="1652"/>
      <c r="E74" s="1652"/>
      <c r="F74" s="1652"/>
      <c r="G74" s="1652"/>
      <c r="H74" s="1652"/>
      <c r="I74" s="1652"/>
      <c r="J74" s="1652"/>
      <c r="K74" s="1652"/>
    </row>
    <row r="75" spans="1:11">
      <c r="A75" s="1652"/>
      <c r="B75" s="1652"/>
      <c r="C75" s="1652"/>
      <c r="D75" s="1652"/>
      <c r="E75" s="1652"/>
      <c r="F75" s="1652"/>
      <c r="G75" s="1652"/>
      <c r="H75" s="1652"/>
      <c r="I75" s="1652"/>
      <c r="J75" s="1652"/>
      <c r="K75" s="1652"/>
    </row>
    <row r="76" spans="1:11">
      <c r="A76" s="1652"/>
      <c r="B76" s="1652"/>
      <c r="C76" s="1652"/>
      <c r="D76" s="1652"/>
      <c r="E76" s="1652"/>
      <c r="F76" s="1652"/>
      <c r="G76" s="1652"/>
      <c r="H76" s="1652"/>
      <c r="I76" s="1652"/>
      <c r="J76" s="1652"/>
      <c r="K76" s="1652"/>
    </row>
    <row r="77" spans="1:11">
      <c r="A77" s="1652"/>
      <c r="B77" s="1652"/>
      <c r="C77" s="1652"/>
      <c r="D77" s="1652"/>
      <c r="E77" s="1652"/>
      <c r="F77" s="1652"/>
      <c r="G77" s="1652"/>
      <c r="H77" s="1652"/>
      <c r="I77" s="1652"/>
      <c r="J77" s="1652"/>
      <c r="K77" s="1652"/>
    </row>
    <row r="78" spans="1:11">
      <c r="A78" s="1652"/>
      <c r="B78" s="1652"/>
      <c r="C78" s="1652"/>
      <c r="D78" s="1652"/>
      <c r="E78" s="1652"/>
      <c r="F78" s="1652"/>
      <c r="G78" s="1652"/>
      <c r="H78" s="1652"/>
      <c r="I78" s="1652"/>
      <c r="J78" s="1652"/>
      <c r="K78" s="1652"/>
    </row>
    <row r="79" spans="1:11">
      <c r="A79" s="1652"/>
      <c r="B79" s="1652"/>
      <c r="C79" s="1652"/>
      <c r="D79" s="1652"/>
      <c r="E79" s="1652"/>
      <c r="F79" s="1652"/>
      <c r="G79" s="1652"/>
      <c r="H79" s="1652"/>
      <c r="I79" s="1652"/>
      <c r="J79" s="1652"/>
      <c r="K79" s="1652"/>
    </row>
    <row r="80" spans="1:11">
      <c r="A80" s="1652"/>
      <c r="B80" s="1652"/>
      <c r="C80" s="1652"/>
      <c r="D80" s="1652"/>
      <c r="E80" s="1652"/>
      <c r="F80" s="1652"/>
      <c r="G80" s="1652"/>
      <c r="H80" s="1652"/>
      <c r="I80" s="1652"/>
      <c r="J80" s="1652"/>
      <c r="K80" s="1652"/>
    </row>
    <row r="125" spans="1:5" ht="16" thickBot="1"/>
    <row r="126" spans="1:5">
      <c r="A126" s="3189"/>
      <c r="B126" s="3607"/>
      <c r="C126" s="3607"/>
      <c r="D126" s="3607"/>
      <c r="E126" s="3191"/>
    </row>
    <row r="127" spans="1:5">
      <c r="A127" s="4597"/>
      <c r="B127" s="1621"/>
      <c r="C127" s="1621"/>
      <c r="D127" s="1621"/>
      <c r="E127" s="4270"/>
    </row>
    <row r="128" spans="1:5">
      <c r="A128" s="4597"/>
      <c r="B128" s="1621"/>
      <c r="C128" s="1621"/>
      <c r="D128" s="1621"/>
      <c r="E128" s="4270"/>
    </row>
    <row r="129" spans="1:6">
      <c r="A129" s="4597"/>
      <c r="B129" s="1621"/>
      <c r="C129" s="1621"/>
      <c r="D129" s="1621"/>
      <c r="E129" s="4270"/>
    </row>
    <row r="130" spans="1:6">
      <c r="A130" s="4597"/>
      <c r="B130" s="1621"/>
      <c r="C130" s="1621"/>
      <c r="D130" s="1621"/>
      <c r="E130" s="4270"/>
    </row>
    <row r="131" spans="1:6">
      <c r="A131" s="4597"/>
      <c r="B131" s="1621"/>
      <c r="C131" s="1621"/>
      <c r="D131" s="1621"/>
      <c r="E131" s="4270"/>
    </row>
    <row r="132" spans="1:6">
      <c r="A132" s="4597"/>
      <c r="B132" s="1621"/>
      <c r="C132" s="4498"/>
      <c r="D132" s="4498"/>
      <c r="E132" s="4270"/>
    </row>
    <row r="133" spans="1:6">
      <c r="A133" s="4597"/>
      <c r="B133" s="1621"/>
      <c r="C133" s="4499"/>
      <c r="D133" s="4499"/>
      <c r="E133" s="4270"/>
    </row>
    <row r="134" spans="1:6">
      <c r="A134" s="4597"/>
      <c r="B134" s="1621"/>
      <c r="C134" s="4499"/>
      <c r="D134" s="4499"/>
      <c r="E134" s="4270"/>
    </row>
    <row r="135" spans="1:6">
      <c r="A135" s="4597"/>
      <c r="B135" s="1621"/>
      <c r="C135" s="4499"/>
      <c r="D135" s="4499"/>
      <c r="E135" s="4270"/>
      <c r="F135" s="1621"/>
    </row>
    <row r="136" spans="1:6">
      <c r="A136" s="4597"/>
      <c r="B136" s="1621"/>
      <c r="C136" s="4499"/>
      <c r="D136" s="4499"/>
      <c r="E136" s="4270"/>
      <c r="F136" s="4270"/>
    </row>
    <row r="137" spans="1:6">
      <c r="A137" s="4597"/>
      <c r="B137" s="1621"/>
      <c r="C137" s="4499"/>
      <c r="D137" s="4499"/>
      <c r="E137" s="4270"/>
      <c r="F137" s="4270"/>
    </row>
    <row r="138" spans="1:6">
      <c r="A138" s="4597"/>
      <c r="B138" s="1621"/>
      <c r="C138" s="4499"/>
      <c r="D138" s="4499"/>
      <c r="E138" s="4270"/>
      <c r="F138" s="4270"/>
    </row>
    <row r="139" spans="1:6">
      <c r="A139" s="4597"/>
      <c r="B139" s="1621"/>
      <c r="C139" s="4499"/>
      <c r="D139" s="4499"/>
      <c r="E139" s="4270"/>
      <c r="F139" s="4270"/>
    </row>
    <row r="140" spans="1:6">
      <c r="A140" s="4597"/>
      <c r="B140" s="1621"/>
      <c r="C140" s="4499"/>
      <c r="D140" s="4499"/>
      <c r="E140" s="4270"/>
      <c r="F140" s="4270"/>
    </row>
    <row r="141" spans="1:6">
      <c r="A141" s="4597"/>
      <c r="B141" s="1621"/>
      <c r="C141" s="4499"/>
      <c r="D141" s="4499"/>
      <c r="E141" s="4270"/>
      <c r="F141" s="4270"/>
    </row>
    <row r="142" spans="1:6">
      <c r="A142" s="4597"/>
      <c r="B142" s="1621"/>
      <c r="C142" s="4499"/>
      <c r="D142" s="4499"/>
      <c r="E142" s="4270"/>
      <c r="F142" s="4270"/>
    </row>
    <row r="143" spans="1:6">
      <c r="A143" s="4597"/>
      <c r="B143" s="1621"/>
      <c r="C143" s="4499"/>
      <c r="D143" s="4499"/>
      <c r="E143" s="4270"/>
      <c r="F143" s="4270"/>
    </row>
    <row r="144" spans="1:6">
      <c r="A144" s="4597"/>
      <c r="B144" s="1621"/>
      <c r="C144" s="4499"/>
      <c r="D144" s="4499"/>
      <c r="E144" s="4270"/>
      <c r="F144" s="4270"/>
    </row>
    <row r="145" spans="1:7">
      <c r="A145" s="4597"/>
      <c r="B145" s="1621"/>
      <c r="C145" s="4499"/>
      <c r="D145" s="4499"/>
      <c r="E145" s="4270"/>
      <c r="F145" s="4270"/>
    </row>
    <row r="146" spans="1:7">
      <c r="A146" s="4597"/>
      <c r="B146" s="1621"/>
      <c r="C146" s="4499"/>
      <c r="D146" s="4499"/>
      <c r="E146" s="4270"/>
      <c r="F146" s="4270"/>
    </row>
    <row r="147" spans="1:7">
      <c r="A147" s="4597"/>
      <c r="B147" s="1621"/>
      <c r="C147" s="4499"/>
      <c r="D147" s="4499"/>
      <c r="E147" s="4270"/>
      <c r="F147" s="4270"/>
    </row>
    <row r="148" spans="1:7">
      <c r="A148" s="4597"/>
      <c r="B148" s="1621"/>
      <c r="C148" s="4499"/>
      <c r="D148" s="4499"/>
      <c r="E148" s="4270"/>
      <c r="F148" s="4270"/>
    </row>
    <row r="149" spans="1:7">
      <c r="A149" s="4597"/>
      <c r="B149" s="1621"/>
      <c r="C149" s="4499"/>
      <c r="D149" s="4499"/>
      <c r="E149" s="4270"/>
      <c r="F149" s="4270"/>
    </row>
    <row r="150" spans="1:7">
      <c r="A150" s="4597"/>
      <c r="B150" s="1621"/>
      <c r="C150" s="4499"/>
      <c r="D150" s="4499"/>
      <c r="E150" s="4270"/>
      <c r="F150" s="4270"/>
    </row>
    <row r="151" spans="1:7">
      <c r="A151" s="4585"/>
      <c r="B151" s="1533"/>
      <c r="C151" s="1289"/>
      <c r="D151" s="1289"/>
      <c r="E151" s="4228"/>
      <c r="F151" s="4228"/>
      <c r="G151" s="343"/>
    </row>
    <row r="152" spans="1:7">
      <c r="A152" s="4597"/>
      <c r="B152" s="1621"/>
      <c r="C152" s="4499"/>
      <c r="D152" s="4499"/>
      <c r="E152" s="4270"/>
      <c r="F152" s="4270"/>
    </row>
    <row r="153" spans="1:7">
      <c r="A153" s="4597"/>
      <c r="B153" s="1621"/>
      <c r="C153" s="4499"/>
      <c r="D153" s="4499"/>
      <c r="E153" s="4270"/>
      <c r="F153" s="4270"/>
    </row>
    <row r="154" spans="1:7">
      <c r="A154" s="4597"/>
      <c r="B154" s="1621"/>
      <c r="C154" s="4499"/>
      <c r="D154" s="4499"/>
      <c r="E154" s="4270"/>
      <c r="F154" s="4270"/>
    </row>
    <row r="155" spans="1:7">
      <c r="A155" s="4597"/>
      <c r="B155" s="1621"/>
      <c r="C155" s="4499"/>
      <c r="D155" s="4499"/>
      <c r="E155" s="4270"/>
      <c r="F155" s="4270"/>
    </row>
    <row r="156" spans="1:7">
      <c r="A156" s="4597"/>
      <c r="B156" s="1621"/>
      <c r="C156" s="4499"/>
      <c r="D156" s="4499"/>
      <c r="E156" s="4270"/>
      <c r="F156" s="4270"/>
    </row>
    <row r="157" spans="1:7">
      <c r="A157" s="4597"/>
      <c r="B157" s="1621"/>
      <c r="C157" s="4499"/>
      <c r="D157" s="4499"/>
      <c r="E157" s="4270"/>
      <c r="F157" s="4270"/>
    </row>
    <row r="158" spans="1:7">
      <c r="A158" s="4597"/>
      <c r="B158" s="1621"/>
      <c r="C158" s="4499"/>
      <c r="D158" s="4499"/>
      <c r="E158" s="4270"/>
      <c r="F158" s="4270"/>
    </row>
    <row r="159" spans="1:7">
      <c r="A159" s="4597"/>
      <c r="B159" s="1621"/>
      <c r="C159" s="4499"/>
      <c r="D159" s="4499"/>
      <c r="E159" s="4270"/>
      <c r="F159" s="4270"/>
    </row>
    <row r="160" spans="1:7">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3">
    <mergeCell ref="A57:B57"/>
    <mergeCell ref="F57:G57"/>
    <mergeCell ref="B47:E49"/>
  </mergeCells>
  <printOptions horizontalCentered="1" verticalCentered="1"/>
  <pageMargins left="0.5" right="0.5" top="0.5" bottom="0.5" header="0.5" footer="0.5"/>
  <pageSetup scale="74" fitToWidth="2" orientation="portrait" r:id="rId1"/>
  <headerFooter alignWithMargins="0"/>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tabColor rgb="FF92D050"/>
  </sheetPr>
  <dimension ref="A1:I152"/>
  <sheetViews>
    <sheetView topLeftCell="A34" zoomScale="70" zoomScaleNormal="70" workbookViewId="0"/>
  </sheetViews>
  <sheetFormatPr defaultColWidth="9.84375" defaultRowHeight="15.5"/>
  <cols>
    <col min="1" max="1" width="4.84375" style="13" customWidth="1"/>
    <col min="2" max="2" width="62.84375" style="13" bestFit="1" customWidth="1"/>
    <col min="3" max="3" width="23.84375" style="13" customWidth="1"/>
    <col min="4" max="5" width="18.84375" style="13" customWidth="1"/>
    <col min="6" max="8" width="25.84375" style="13" customWidth="1"/>
    <col min="9" max="9" width="19.07421875" style="13" customWidth="1"/>
    <col min="10" max="16384" width="9.84375" style="13"/>
  </cols>
  <sheetData>
    <row r="1" spans="1:9" ht="17.899999999999999" customHeight="1">
      <c r="A1" s="47"/>
      <c r="B1" s="48" t="s">
        <v>1757</v>
      </c>
      <c r="C1" s="49" t="s">
        <v>1307</v>
      </c>
      <c r="D1" s="48" t="s">
        <v>1680</v>
      </c>
      <c r="E1" s="2478" t="s">
        <v>1681</v>
      </c>
      <c r="F1" s="162" t="s">
        <v>1757</v>
      </c>
      <c r="G1" s="62" t="s">
        <v>1307</v>
      </c>
      <c r="H1" s="49" t="s">
        <v>1760</v>
      </c>
      <c r="I1" s="69" t="s">
        <v>1759</v>
      </c>
    </row>
    <row r="2" spans="1:9" ht="17.899999999999999" customHeight="1">
      <c r="A2" s="38"/>
      <c r="B2" s="83" t="str">
        <f>'Data Sheet'!$C$25</f>
        <v xml:space="preserve">Niagara Mohawk Power Corporation </v>
      </c>
      <c r="C2" s="163" t="s">
        <v>1775</v>
      </c>
      <c r="D2" s="67" t="s">
        <v>1776</v>
      </c>
      <c r="E2" s="164"/>
      <c r="F2" s="82" t="str">
        <f>'Data Sheet'!$C$25</f>
        <v xml:space="preserve">Niagara Mohawk Power Corporation </v>
      </c>
      <c r="G2" s="61" t="s">
        <v>1775</v>
      </c>
      <c r="H2" s="52" t="s">
        <v>3089</v>
      </c>
      <c r="I2" s="165"/>
    </row>
    <row r="3" spans="1:9" ht="17.899999999999999" customHeight="1">
      <c r="A3" s="41"/>
      <c r="B3" s="166"/>
      <c r="C3" s="167" t="s">
        <v>2907</v>
      </c>
      <c r="D3" s="582" t="str">
        <f>'Data Sheet'!$C$40</f>
        <v>April 30, 2024</v>
      </c>
      <c r="E3" s="119" t="str">
        <f>'Data Sheet'!$C$38</f>
        <v>December 31, 2023</v>
      </c>
      <c r="F3" s="41"/>
      <c r="G3" s="103" t="s">
        <v>2907</v>
      </c>
      <c r="H3" s="575" t="str">
        <f>'Data Sheet'!$C$40</f>
        <v>April 30, 2024</v>
      </c>
      <c r="I3" s="97" t="str">
        <f>'Data Sheet'!$C$38</f>
        <v>December 31, 2023</v>
      </c>
    </row>
    <row r="4" spans="1:9" ht="21" customHeight="1">
      <c r="A4" s="35" t="s">
        <v>3090</v>
      </c>
      <c r="B4" s="36"/>
      <c r="C4" s="36"/>
      <c r="D4" s="36"/>
      <c r="E4" s="37"/>
      <c r="F4" s="35" t="s">
        <v>3091</v>
      </c>
      <c r="G4" s="36"/>
      <c r="H4" s="36"/>
      <c r="I4" s="386"/>
    </row>
    <row r="5" spans="1:9" ht="20.149999999999999" customHeight="1">
      <c r="A5" s="168"/>
      <c r="B5" s="106" t="s">
        <v>3092</v>
      </c>
      <c r="C5" s="684" t="s">
        <v>3093</v>
      </c>
      <c r="D5" s="107"/>
      <c r="E5" s="116"/>
      <c r="F5" s="105"/>
      <c r="G5" s="39"/>
      <c r="H5" s="34"/>
      <c r="I5" s="75"/>
    </row>
    <row r="6" spans="1:9" ht="17.899999999999999" customHeight="1">
      <c r="A6" s="168"/>
      <c r="B6" s="106" t="s">
        <v>3094</v>
      </c>
      <c r="C6" s="684" t="s">
        <v>3095</v>
      </c>
      <c r="D6" s="107"/>
      <c r="E6" s="116"/>
      <c r="F6" s="105"/>
      <c r="G6" s="39"/>
      <c r="H6" s="34"/>
      <c r="I6" s="75"/>
    </row>
    <row r="7" spans="1:9" ht="17.899999999999999" customHeight="1">
      <c r="A7" s="168"/>
      <c r="B7" s="106" t="s">
        <v>3096</v>
      </c>
      <c r="C7" s="684" t="s">
        <v>3097</v>
      </c>
      <c r="D7" s="107"/>
      <c r="E7" s="116"/>
      <c r="F7" s="105"/>
      <c r="G7" s="39"/>
      <c r="H7" s="34"/>
      <c r="I7" s="75"/>
    </row>
    <row r="8" spans="1:9" ht="17.899999999999999" customHeight="1">
      <c r="A8" s="169"/>
      <c r="B8" s="110" t="s">
        <v>3098</v>
      </c>
      <c r="C8" s="110" t="s">
        <v>3099</v>
      </c>
      <c r="D8" s="170"/>
      <c r="E8" s="118"/>
      <c r="F8" s="35"/>
      <c r="G8" s="171"/>
      <c r="H8" s="42"/>
      <c r="I8" s="75"/>
    </row>
    <row r="9" spans="1:9" ht="17.899999999999999" customHeight="1">
      <c r="A9" s="38"/>
      <c r="B9" s="56"/>
      <c r="C9" s="39"/>
      <c r="D9" s="64"/>
      <c r="E9" s="540" t="s">
        <v>3100</v>
      </c>
      <c r="F9" s="35" t="s">
        <v>3100</v>
      </c>
      <c r="G9" s="66"/>
      <c r="H9" s="172"/>
      <c r="I9" s="173"/>
    </row>
    <row r="10" spans="1:9" ht="17.899999999999999" customHeight="1">
      <c r="A10" s="55"/>
      <c r="B10" s="39"/>
      <c r="C10" s="39"/>
      <c r="D10" s="64"/>
      <c r="E10" s="43"/>
      <c r="F10" s="105"/>
      <c r="G10" s="64" t="s">
        <v>3101</v>
      </c>
      <c r="H10" s="537" t="s">
        <v>3102</v>
      </c>
      <c r="I10" s="150" t="s">
        <v>1686</v>
      </c>
    </row>
    <row r="11" spans="1:9" ht="17.899999999999999" customHeight="1">
      <c r="A11" s="134" t="s">
        <v>1686</v>
      </c>
      <c r="B11" s="39" t="s">
        <v>3103</v>
      </c>
      <c r="C11" s="39"/>
      <c r="D11" s="174" t="s">
        <v>3104</v>
      </c>
      <c r="E11" s="43"/>
      <c r="F11" s="541" t="s">
        <v>3105</v>
      </c>
      <c r="G11" s="174" t="s">
        <v>3106</v>
      </c>
      <c r="H11" s="537" t="s">
        <v>2434</v>
      </c>
      <c r="I11" s="150" t="s">
        <v>1689</v>
      </c>
    </row>
    <row r="12" spans="1:9" ht="17.899999999999999" customHeight="1">
      <c r="A12" s="134" t="s">
        <v>1689</v>
      </c>
      <c r="B12" s="56"/>
      <c r="C12" s="39"/>
      <c r="D12" s="174" t="s">
        <v>3107</v>
      </c>
      <c r="E12" s="542" t="s">
        <v>3108</v>
      </c>
      <c r="F12" s="105"/>
      <c r="G12" s="174" t="s">
        <v>3109</v>
      </c>
      <c r="H12" s="67"/>
      <c r="I12" s="53"/>
    </row>
    <row r="13" spans="1:9" ht="17.899999999999999" customHeight="1">
      <c r="A13" s="38"/>
      <c r="B13" s="61"/>
      <c r="C13" s="34"/>
      <c r="D13" s="174"/>
      <c r="E13" s="43"/>
      <c r="F13" s="541" t="s">
        <v>2938</v>
      </c>
      <c r="G13" s="174"/>
      <c r="H13" s="67"/>
      <c r="I13" s="53"/>
    </row>
    <row r="14" spans="1:9" ht="17.899999999999999" customHeight="1">
      <c r="A14" s="41"/>
      <c r="B14" s="59" t="s">
        <v>2935</v>
      </c>
      <c r="C14" s="36"/>
      <c r="D14" s="156" t="s">
        <v>2936</v>
      </c>
      <c r="E14" s="540" t="s">
        <v>2937</v>
      </c>
      <c r="F14" s="35"/>
      <c r="G14" s="156" t="s">
        <v>2268</v>
      </c>
      <c r="H14" s="538" t="s">
        <v>2269</v>
      </c>
      <c r="I14" s="120"/>
    </row>
    <row r="15" spans="1:9" ht="17.899999999999999" customHeight="1">
      <c r="A15" s="55"/>
      <c r="B15" s="1124" t="s">
        <v>3110</v>
      </c>
      <c r="C15" s="34"/>
      <c r="D15" s="174"/>
      <c r="E15" s="43"/>
      <c r="F15" s="152"/>
      <c r="G15" s="1133"/>
      <c r="H15" s="174"/>
      <c r="I15" s="53"/>
    </row>
    <row r="16" spans="1:9" ht="17.899999999999999" customHeight="1">
      <c r="A16" s="41">
        <v>1</v>
      </c>
      <c r="B16" s="1125" t="s">
        <v>2946</v>
      </c>
      <c r="C16" s="42"/>
      <c r="D16" s="175"/>
      <c r="E16" s="176"/>
      <c r="F16" s="177"/>
      <c r="G16" s="1134"/>
      <c r="H16" s="682">
        <f>D16+E16-G16</f>
        <v>0</v>
      </c>
      <c r="I16" s="120">
        <v>1</v>
      </c>
    </row>
    <row r="17" spans="1:9" ht="17.899999999999999" customHeight="1">
      <c r="A17" s="58">
        <v>2</v>
      </c>
      <c r="B17" s="1125" t="s">
        <v>2947</v>
      </c>
      <c r="C17" s="42"/>
      <c r="D17" s="1127"/>
      <c r="E17" s="1128"/>
      <c r="F17" s="152"/>
      <c r="G17" s="1134"/>
      <c r="H17" s="681">
        <f>D17+E17-G17</f>
        <v>0</v>
      </c>
      <c r="I17" s="120">
        <v>2</v>
      </c>
    </row>
    <row r="18" spans="1:9" ht="17.899999999999999" customHeight="1">
      <c r="A18" s="58">
        <v>3</v>
      </c>
      <c r="B18" s="1004" t="s">
        <v>2948</v>
      </c>
      <c r="C18" s="36"/>
      <c r="D18" s="178"/>
      <c r="E18" s="187"/>
      <c r="F18" s="179"/>
      <c r="G18" s="1134"/>
      <c r="H18" s="681">
        <f>D18+E18-G18</f>
        <v>0</v>
      </c>
      <c r="I18" s="120">
        <v>3</v>
      </c>
    </row>
    <row r="19" spans="1:9" ht="17.899999999999999" customHeight="1">
      <c r="A19" s="58">
        <v>4</v>
      </c>
      <c r="B19" s="1004" t="s">
        <v>2949</v>
      </c>
      <c r="C19" s="36"/>
      <c r="D19" s="178"/>
      <c r="E19" s="187"/>
      <c r="F19" s="152"/>
      <c r="G19" s="1134"/>
      <c r="H19" s="681">
        <f>D19+E19-G19</f>
        <v>0</v>
      </c>
      <c r="I19" s="120">
        <v>4</v>
      </c>
    </row>
    <row r="20" spans="1:9" ht="17.899999999999999" customHeight="1">
      <c r="A20" s="58">
        <v>5</v>
      </c>
      <c r="B20" s="1004" t="s">
        <v>2950</v>
      </c>
      <c r="C20" s="36"/>
      <c r="D20" s="178"/>
      <c r="E20" s="187"/>
      <c r="F20" s="179"/>
      <c r="G20" s="1134"/>
      <c r="H20" s="681">
        <f>D20+E20-G20</f>
        <v>0</v>
      </c>
      <c r="I20" s="120">
        <v>5</v>
      </c>
    </row>
    <row r="21" spans="1:9" ht="17.899999999999999" customHeight="1">
      <c r="A21" s="58">
        <v>6</v>
      </c>
      <c r="B21" s="1004" t="s">
        <v>2951</v>
      </c>
      <c r="C21" s="36"/>
      <c r="D21" s="136">
        <f>SUM(D16:D20)</f>
        <v>0</v>
      </c>
      <c r="E21" s="180"/>
      <c r="F21" s="152"/>
      <c r="G21" s="181"/>
      <c r="H21" s="681">
        <f>SUM(H16:H20)</f>
        <v>0</v>
      </c>
      <c r="I21" s="120">
        <v>6</v>
      </c>
    </row>
    <row r="22" spans="1:9" ht="17.899999999999999" customHeight="1">
      <c r="A22" s="58">
        <v>7</v>
      </c>
      <c r="B22" s="1004" t="s">
        <v>2952</v>
      </c>
      <c r="C22" s="36"/>
      <c r="D22" s="182"/>
      <c r="E22" s="183"/>
      <c r="F22" s="154"/>
      <c r="G22" s="184"/>
      <c r="H22" s="155"/>
      <c r="I22" s="120">
        <v>7</v>
      </c>
    </row>
    <row r="23" spans="1:9" ht="17.899999999999999" customHeight="1">
      <c r="A23" s="58">
        <v>8</v>
      </c>
      <c r="B23" s="1004" t="s">
        <v>2953</v>
      </c>
      <c r="C23" s="36"/>
      <c r="D23" s="178"/>
      <c r="E23" s="1129"/>
      <c r="F23" s="1135"/>
      <c r="G23" s="178"/>
      <c r="H23" s="681">
        <f>D23+E23-F23-G23</f>
        <v>0</v>
      </c>
      <c r="I23" s="120">
        <v>8</v>
      </c>
    </row>
    <row r="24" spans="1:9" ht="17.899999999999999" customHeight="1">
      <c r="A24" s="58">
        <v>9</v>
      </c>
      <c r="B24" s="1004" t="s">
        <v>2954</v>
      </c>
      <c r="C24" s="36"/>
      <c r="D24" s="178"/>
      <c r="E24" s="1129"/>
      <c r="F24" s="1135"/>
      <c r="G24" s="178"/>
      <c r="H24" s="681">
        <f>D24+E24-F24-G24</f>
        <v>0</v>
      </c>
      <c r="I24" s="120">
        <v>9</v>
      </c>
    </row>
    <row r="25" spans="1:9" ht="17.899999999999999" customHeight="1">
      <c r="A25" s="58">
        <v>10</v>
      </c>
      <c r="B25" s="1004" t="s">
        <v>2955</v>
      </c>
      <c r="C25" s="36"/>
      <c r="D25" s="136">
        <f>D23+D24</f>
        <v>0</v>
      </c>
      <c r="E25" s="1130"/>
      <c r="F25" s="185"/>
      <c r="G25" s="186"/>
      <c r="H25" s="681">
        <f>H23+H24</f>
        <v>0</v>
      </c>
      <c r="I25" s="120">
        <v>10</v>
      </c>
    </row>
    <row r="26" spans="1:9" ht="17.899999999999999" customHeight="1">
      <c r="A26" s="58">
        <v>11</v>
      </c>
      <c r="B26" s="1004" t="s">
        <v>2956</v>
      </c>
      <c r="C26" s="36"/>
      <c r="D26" s="178"/>
      <c r="E26" s="1129"/>
      <c r="F26" s="1135"/>
      <c r="G26" s="178"/>
      <c r="H26" s="681">
        <f>D26+E26-F26-G26</f>
        <v>0</v>
      </c>
      <c r="I26" s="120">
        <v>11</v>
      </c>
    </row>
    <row r="27" spans="1:9" ht="17.899999999999999" customHeight="1">
      <c r="A27" s="58">
        <v>12</v>
      </c>
      <c r="B27" s="1004" t="s">
        <v>2957</v>
      </c>
      <c r="C27" s="36"/>
      <c r="D27" s="178"/>
      <c r="E27" s="1129"/>
      <c r="F27" s="1135"/>
      <c r="G27" s="178"/>
      <c r="H27" s="681">
        <f>D27+E27-F27-G27</f>
        <v>0</v>
      </c>
      <c r="I27" s="120">
        <v>12</v>
      </c>
    </row>
    <row r="28" spans="1:9" ht="17.899999999999999" customHeight="1">
      <c r="A28" s="58">
        <v>13</v>
      </c>
      <c r="B28" s="1004" t="s">
        <v>2958</v>
      </c>
      <c r="C28" s="36"/>
      <c r="D28" s="178"/>
      <c r="E28" s="187"/>
      <c r="F28" s="1136"/>
      <c r="G28" s="178"/>
      <c r="H28" s="681">
        <f>D28+E28-F28-G28</f>
        <v>0</v>
      </c>
      <c r="I28" s="120">
        <v>13</v>
      </c>
    </row>
    <row r="29" spans="1:9" ht="17.899999999999999" customHeight="1">
      <c r="A29" s="55">
        <v>14</v>
      </c>
      <c r="B29" s="1126" t="s">
        <v>2959</v>
      </c>
      <c r="C29" s="39"/>
      <c r="D29" s="188">
        <f>D21+D25+D26+D27-D28</f>
        <v>0</v>
      </c>
      <c r="E29" s="1131"/>
      <c r="F29" s="189"/>
      <c r="G29" s="190"/>
      <c r="H29" s="1137">
        <f>H21+H25+H26+H27-H28</f>
        <v>0</v>
      </c>
      <c r="I29" s="53">
        <v>14</v>
      </c>
    </row>
    <row r="30" spans="1:9" ht="17.899999999999999" customHeight="1">
      <c r="A30" s="121"/>
      <c r="B30" s="1004" t="s">
        <v>2960</v>
      </c>
      <c r="C30" s="36"/>
      <c r="D30" s="136"/>
      <c r="E30" s="1131"/>
      <c r="F30" s="179"/>
      <c r="G30" s="181"/>
      <c r="H30" s="681"/>
      <c r="I30" s="97"/>
    </row>
    <row r="31" spans="1:9" ht="17.899999999999999" customHeight="1">
      <c r="A31" s="58">
        <v>15</v>
      </c>
      <c r="B31" s="1004" t="s">
        <v>2961</v>
      </c>
      <c r="C31" s="36"/>
      <c r="D31" s="178"/>
      <c r="E31" s="1131"/>
      <c r="F31" s="179"/>
      <c r="G31" s="181"/>
      <c r="H31" s="1134"/>
      <c r="I31" s="120">
        <v>15</v>
      </c>
    </row>
    <row r="32" spans="1:9" ht="17.899999999999999" customHeight="1">
      <c r="A32" s="58">
        <v>16</v>
      </c>
      <c r="B32" s="1004" t="s">
        <v>2962</v>
      </c>
      <c r="C32" s="36"/>
      <c r="D32" s="178"/>
      <c r="E32" s="1131"/>
      <c r="F32" s="179"/>
      <c r="G32" s="181"/>
      <c r="H32" s="1134"/>
      <c r="I32" s="120">
        <v>16</v>
      </c>
    </row>
    <row r="33" spans="1:9" ht="17.899999999999999" customHeight="1">
      <c r="A33" s="58">
        <v>17</v>
      </c>
      <c r="B33" s="1004" t="s">
        <v>2963</v>
      </c>
      <c r="C33" s="36"/>
      <c r="D33" s="178"/>
      <c r="E33" s="1132"/>
      <c r="F33" s="154"/>
      <c r="G33" s="186"/>
      <c r="H33" s="1138"/>
      <c r="I33" s="120">
        <v>17</v>
      </c>
    </row>
    <row r="34" spans="1:9" ht="17.899999999999999" customHeight="1">
      <c r="A34" s="58">
        <v>18</v>
      </c>
      <c r="B34" s="1004" t="s">
        <v>2964</v>
      </c>
      <c r="C34" s="36"/>
      <c r="D34" s="178"/>
      <c r="E34" s="1129"/>
      <c r="F34" s="1135"/>
      <c r="G34" s="178"/>
      <c r="H34" s="1138">
        <f>D34+E34-F34-G34</f>
        <v>0</v>
      </c>
      <c r="I34" s="120">
        <v>18</v>
      </c>
    </row>
    <row r="35" spans="1:9" ht="17.899999999999999" customHeight="1">
      <c r="A35" s="58">
        <v>19</v>
      </c>
      <c r="B35" s="1004" t="s">
        <v>2965</v>
      </c>
      <c r="C35" s="36"/>
      <c r="D35" s="178"/>
      <c r="E35" s="1129"/>
      <c r="F35" s="1135"/>
      <c r="G35" s="178"/>
      <c r="H35" s="1138">
        <f>D35+E35-F35-G35</f>
        <v>0</v>
      </c>
      <c r="I35" s="120">
        <v>19</v>
      </c>
    </row>
    <row r="36" spans="1:9" ht="17.899999999999999" customHeight="1">
      <c r="A36" s="58">
        <v>20</v>
      </c>
      <c r="B36" s="1004" t="s">
        <v>2966</v>
      </c>
      <c r="C36" s="36"/>
      <c r="D36" s="178"/>
      <c r="E36" s="1129"/>
      <c r="F36" s="1135"/>
      <c r="G36" s="178"/>
      <c r="H36" s="1138">
        <f>D36+E36-F36-G36</f>
        <v>0</v>
      </c>
      <c r="I36" s="120">
        <v>20</v>
      </c>
    </row>
    <row r="37" spans="1:9" ht="17.899999999999999" customHeight="1">
      <c r="A37" s="58">
        <v>21</v>
      </c>
      <c r="B37" s="1004" t="s">
        <v>2252</v>
      </c>
      <c r="C37" s="36"/>
      <c r="D37" s="178"/>
      <c r="E37" s="1129"/>
      <c r="F37" s="1135"/>
      <c r="G37" s="178"/>
      <c r="H37" s="1138">
        <f>D37+E37-F37-G37</f>
        <v>0</v>
      </c>
      <c r="I37" s="120">
        <v>21</v>
      </c>
    </row>
    <row r="38" spans="1:9" ht="17.899999999999999" customHeight="1">
      <c r="A38" s="55">
        <v>22</v>
      </c>
      <c r="B38" s="1126" t="s">
        <v>2967</v>
      </c>
      <c r="C38" s="39"/>
      <c r="D38" s="188">
        <f>SUM(D35:D37)</f>
        <v>0</v>
      </c>
      <c r="E38" s="1131"/>
      <c r="F38" s="189"/>
      <c r="G38" s="190"/>
      <c r="H38" s="1139">
        <f>SUM(H35:H37)</f>
        <v>0</v>
      </c>
      <c r="I38" s="53">
        <v>22</v>
      </c>
    </row>
    <row r="39" spans="1:9" ht="17.899999999999999" customHeight="1">
      <c r="A39" s="121"/>
      <c r="B39" s="1004" t="s">
        <v>2968</v>
      </c>
      <c r="C39" s="36"/>
      <c r="D39" s="136"/>
      <c r="E39" s="1132"/>
      <c r="F39" s="154"/>
      <c r="G39" s="186"/>
      <c r="H39" s="1138"/>
      <c r="I39" s="97"/>
    </row>
    <row r="40" spans="1:9">
      <c r="A40" s="74"/>
      <c r="B40" s="39"/>
      <c r="C40" s="39"/>
      <c r="D40" s="127"/>
      <c r="E40" s="43"/>
      <c r="F40" s="105"/>
      <c r="G40" s="127"/>
      <c r="H40" s="34"/>
      <c r="I40" s="75"/>
    </row>
    <row r="41" spans="1:9">
      <c r="A41" s="74"/>
      <c r="B41" s="39"/>
      <c r="C41" s="39"/>
      <c r="D41" s="127"/>
      <c r="E41" s="43"/>
      <c r="F41" s="105"/>
      <c r="G41" s="127"/>
      <c r="H41" s="34"/>
      <c r="I41" s="75"/>
    </row>
    <row r="42" spans="1:9">
      <c r="A42" s="38"/>
      <c r="B42" s="39"/>
      <c r="C42" s="39"/>
      <c r="D42" s="127"/>
      <c r="E42" s="43"/>
      <c r="F42" s="105"/>
      <c r="G42" s="127"/>
      <c r="H42" s="34"/>
      <c r="I42" s="75"/>
    </row>
    <row r="43" spans="1:9">
      <c r="A43" s="38"/>
      <c r="B43" s="34"/>
      <c r="C43" s="39"/>
      <c r="D43" s="127"/>
      <c r="E43" s="43"/>
      <c r="F43" s="38"/>
      <c r="G43" s="127"/>
      <c r="H43" s="34"/>
      <c r="I43" s="75"/>
    </row>
    <row r="44" spans="1:9">
      <c r="A44" s="38"/>
      <c r="B44" s="39"/>
      <c r="C44" s="39"/>
      <c r="D44" s="127"/>
      <c r="E44" s="43"/>
      <c r="F44" s="38"/>
      <c r="G44" s="127"/>
      <c r="H44" s="34"/>
      <c r="I44" s="75"/>
    </row>
    <row r="45" spans="1:9">
      <c r="A45" s="38"/>
      <c r="B45" s="34"/>
      <c r="C45" s="39"/>
      <c r="D45" s="127"/>
      <c r="E45" s="43"/>
      <c r="F45" s="105"/>
      <c r="G45" s="127"/>
      <c r="H45" s="34"/>
      <c r="I45" s="75"/>
    </row>
    <row r="46" spans="1:9">
      <c r="A46" s="38"/>
      <c r="B46" s="34"/>
      <c r="C46" s="39"/>
      <c r="D46" s="127"/>
      <c r="E46" s="43"/>
      <c r="F46" s="38"/>
      <c r="G46" s="127"/>
      <c r="H46" s="34"/>
      <c r="I46" s="75"/>
    </row>
    <row r="47" spans="1:9">
      <c r="A47" s="38"/>
      <c r="B47" s="34"/>
      <c r="C47" s="39"/>
      <c r="D47" s="127"/>
      <c r="E47" s="43"/>
      <c r="F47" s="38"/>
      <c r="G47" s="127"/>
      <c r="H47" s="34"/>
      <c r="I47" s="75"/>
    </row>
    <row r="48" spans="1:9">
      <c r="A48" s="38"/>
      <c r="B48" s="34"/>
      <c r="C48" s="39"/>
      <c r="D48" s="127"/>
      <c r="E48" s="43"/>
      <c r="F48" s="38"/>
      <c r="G48" s="127"/>
      <c r="H48" s="34"/>
      <c r="I48" s="75"/>
    </row>
    <row r="49" spans="1:9">
      <c r="A49" s="38"/>
      <c r="B49" s="34"/>
      <c r="C49" s="39"/>
      <c r="D49" s="127"/>
      <c r="E49" s="43"/>
      <c r="F49" s="38"/>
      <c r="G49" s="127"/>
      <c r="H49" s="34"/>
      <c r="I49" s="75"/>
    </row>
    <row r="50" spans="1:9">
      <c r="A50" s="38"/>
      <c r="B50" s="34"/>
      <c r="C50" s="39"/>
      <c r="D50" s="127"/>
      <c r="E50" s="43"/>
      <c r="F50" s="38"/>
      <c r="G50" s="127"/>
      <c r="H50" s="34"/>
      <c r="I50" s="75"/>
    </row>
    <row r="51" spans="1:9">
      <c r="A51" s="38"/>
      <c r="B51" s="34"/>
      <c r="C51" s="39"/>
      <c r="D51" s="127"/>
      <c r="E51" s="43"/>
      <c r="F51" s="38"/>
      <c r="G51" s="127"/>
      <c r="H51" s="34"/>
      <c r="I51" s="75"/>
    </row>
    <row r="52" spans="1:9">
      <c r="A52" s="38"/>
      <c r="B52" s="34"/>
      <c r="C52" s="39"/>
      <c r="D52" s="127"/>
      <c r="E52" s="43"/>
      <c r="F52" s="38"/>
      <c r="G52" s="127"/>
      <c r="H52" s="34"/>
      <c r="I52" s="75"/>
    </row>
    <row r="53" spans="1:9">
      <c r="A53" s="38"/>
      <c r="B53" s="34"/>
      <c r="C53" s="39"/>
      <c r="D53" s="127"/>
      <c r="E53" s="43"/>
      <c r="F53" s="38"/>
      <c r="G53" s="127"/>
      <c r="H53" s="34"/>
      <c r="I53" s="75"/>
    </row>
    <row r="54" spans="1:9" ht="16" thickBot="1">
      <c r="A54" s="44"/>
      <c r="B54" s="45"/>
      <c r="C54" s="46"/>
      <c r="D54" s="129"/>
      <c r="E54" s="142"/>
      <c r="F54" s="44"/>
      <c r="G54" s="129"/>
      <c r="H54" s="45"/>
      <c r="I54" s="100"/>
    </row>
    <row r="55" spans="1:9">
      <c r="A55" s="34"/>
      <c r="B55" s="34"/>
      <c r="C55" s="39"/>
      <c r="D55" s="127"/>
      <c r="E55" s="34"/>
      <c r="F55" s="34"/>
      <c r="G55" s="127"/>
      <c r="H55" s="34"/>
    </row>
    <row r="56" spans="1:9">
      <c r="A56" s="21" t="s">
        <v>2355</v>
      </c>
      <c r="B56" s="34"/>
      <c r="C56" s="39"/>
      <c r="D56" s="127"/>
      <c r="E56" s="34"/>
      <c r="F56" s="21" t="s">
        <v>2355</v>
      </c>
      <c r="G56" s="127"/>
      <c r="H56" s="34"/>
    </row>
    <row r="57" spans="1:9">
      <c r="A57" s="39" t="s">
        <v>2969</v>
      </c>
      <c r="B57" s="71"/>
      <c r="C57" s="71"/>
      <c r="D57" s="131"/>
      <c r="E57" s="39"/>
      <c r="F57" s="131" t="s">
        <v>2970</v>
      </c>
      <c r="G57" s="71"/>
      <c r="H57" s="39"/>
      <c r="I57" s="71"/>
    </row>
    <row r="58" spans="1:9">
      <c r="A58" s="34"/>
      <c r="B58" s="34"/>
      <c r="C58" s="34"/>
      <c r="D58" s="127"/>
      <c r="E58" s="34"/>
      <c r="F58" s="34"/>
      <c r="G58" s="127"/>
      <c r="H58" s="34"/>
    </row>
    <row r="59" spans="1:9">
      <c r="A59" s="34"/>
      <c r="B59" s="34"/>
      <c r="C59" s="34"/>
      <c r="D59" s="127"/>
      <c r="E59" s="34"/>
      <c r="F59" s="34"/>
      <c r="G59" s="127"/>
      <c r="H59" s="34"/>
    </row>
    <row r="60" spans="1:9">
      <c r="A60" s="34"/>
      <c r="B60" s="34"/>
      <c r="C60" s="34"/>
      <c r="D60" s="127"/>
      <c r="E60" s="34"/>
      <c r="F60" s="34"/>
      <c r="G60" s="127"/>
      <c r="H60" s="34"/>
    </row>
    <row r="61" spans="1:9">
      <c r="A61" s="34"/>
      <c r="B61" s="34"/>
      <c r="C61" s="34"/>
      <c r="D61" s="127"/>
      <c r="E61" s="34"/>
      <c r="F61" s="34"/>
      <c r="G61" s="127"/>
      <c r="H61" s="34"/>
    </row>
    <row r="62" spans="1:9">
      <c r="A62" s="34"/>
      <c r="B62" s="34"/>
      <c r="C62" s="34"/>
      <c r="D62" s="127"/>
      <c r="E62" s="34"/>
      <c r="F62" s="34"/>
      <c r="G62" s="127"/>
      <c r="H62" s="34"/>
    </row>
    <row r="63" spans="1:9">
      <c r="A63" s="34"/>
      <c r="B63" s="34"/>
      <c r="C63" s="34"/>
      <c r="D63" s="127"/>
      <c r="E63" s="34"/>
      <c r="F63" s="34"/>
      <c r="G63" s="127"/>
      <c r="H63" s="34"/>
    </row>
    <row r="64" spans="1:9">
      <c r="A64" s="34"/>
      <c r="B64" s="34"/>
      <c r="C64" s="34"/>
      <c r="D64" s="127"/>
      <c r="E64" s="34"/>
      <c r="F64" s="34"/>
      <c r="G64" s="127"/>
      <c r="H64" s="34"/>
    </row>
    <row r="65" spans="1:8">
      <c r="A65" s="34"/>
      <c r="B65"/>
      <c r="C65" s="34"/>
      <c r="D65" s="127"/>
      <c r="E65" s="34"/>
      <c r="F65" s="34"/>
      <c r="G65" s="127"/>
      <c r="H65" s="34"/>
    </row>
    <row r="66" spans="1:8">
      <c r="A66" s="34"/>
      <c r="B66"/>
      <c r="C66" s="34"/>
      <c r="D66" s="127"/>
      <c r="E66" s="34"/>
      <c r="F66" s="34"/>
      <c r="G66" s="127"/>
      <c r="H66" s="34"/>
    </row>
    <row r="67" spans="1:8">
      <c r="A67" s="34"/>
      <c r="B67"/>
      <c r="C67" s="34"/>
      <c r="D67" s="127"/>
      <c r="E67" s="34"/>
      <c r="F67" s="34"/>
      <c r="G67" s="127"/>
      <c r="H67" s="34"/>
    </row>
    <row r="68" spans="1:8">
      <c r="A68" s="34"/>
      <c r="B68"/>
      <c r="C68" s="34"/>
      <c r="D68" s="127"/>
      <c r="E68" s="34"/>
      <c r="F68" s="34"/>
      <c r="G68" s="127"/>
      <c r="H68" s="34"/>
    </row>
    <row r="69" spans="1:8">
      <c r="A69" s="34"/>
      <c r="B69"/>
      <c r="C69" s="34"/>
      <c r="D69" s="127"/>
      <c r="E69" s="34"/>
      <c r="F69" s="34"/>
      <c r="G69" s="127"/>
      <c r="H69" s="34"/>
    </row>
    <row r="70" spans="1:8">
      <c r="A70" s="34"/>
      <c r="B70"/>
      <c r="C70" s="34"/>
      <c r="D70" s="34"/>
      <c r="E70" s="34"/>
      <c r="F70" s="34"/>
      <c r="G70" s="34"/>
      <c r="H70" s="34"/>
    </row>
    <row r="71" spans="1:8">
      <c r="A71" s="34"/>
      <c r="B71"/>
      <c r="C71" s="34"/>
      <c r="D71" s="34"/>
      <c r="E71" s="34"/>
      <c r="F71" s="34"/>
      <c r="G71" s="34"/>
      <c r="H71" s="34"/>
    </row>
    <row r="72" spans="1:8">
      <c r="A72" s="34"/>
      <c r="B72"/>
      <c r="C72" s="34"/>
      <c r="D72" s="34"/>
      <c r="E72" s="34"/>
      <c r="F72" s="34"/>
      <c r="G72" s="34"/>
      <c r="H72" s="34"/>
    </row>
    <row r="73" spans="1:8">
      <c r="A73" s="34"/>
      <c r="B73"/>
      <c r="C73" s="34"/>
      <c r="D73" s="34"/>
      <c r="E73" s="34"/>
      <c r="F73" s="34"/>
      <c r="G73" s="34"/>
      <c r="H73" s="34"/>
    </row>
    <row r="74" spans="1:8">
      <c r="A74" s="34"/>
      <c r="B74"/>
      <c r="C74" s="34"/>
      <c r="D74" s="34"/>
      <c r="E74" s="34"/>
      <c r="F74" s="34"/>
      <c r="G74" s="34"/>
      <c r="H74" s="34"/>
    </row>
    <row r="75" spans="1:8">
      <c r="B75"/>
    </row>
    <row r="152" spans="1:6">
      <c r="A152" s="21"/>
      <c r="B152" s="343"/>
      <c r="C152" s="21"/>
      <c r="D152" s="21"/>
      <c r="E152" s="21"/>
      <c r="F152" s="343"/>
    </row>
  </sheetData>
  <printOptions horizontalCentered="1" verticalCentered="1"/>
  <pageMargins left="0.5" right="0.5" top="0.5" bottom="0.5" header="0.5" footer="0.5"/>
  <pageSetup scale="62" fitToWidth="2" orientation="portrait" horizontalDpi="300" verticalDpi="300" r:id="rId1"/>
  <headerFooter alignWithMargins="0"/>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tabColor rgb="FF92D050"/>
  </sheetPr>
  <dimension ref="A1:AH200"/>
  <sheetViews>
    <sheetView view="pageBreakPreview" topLeftCell="H1" zoomScale="70" zoomScaleNormal="50" zoomScaleSheetLayoutView="70" workbookViewId="0">
      <selection activeCell="M1" sqref="M1:AE1048576"/>
    </sheetView>
  </sheetViews>
  <sheetFormatPr defaultColWidth="9.84375" defaultRowHeight="15.5"/>
  <cols>
    <col min="1" max="1" width="4.84375" style="1345" customWidth="1"/>
    <col min="2" max="2" width="35.84375" style="1345" customWidth="1"/>
    <col min="3" max="3" width="28.84375" style="1345" customWidth="1"/>
    <col min="4" max="4" width="20.84375" style="1345" customWidth="1"/>
    <col min="5" max="5" width="17.4609375" style="1345" customWidth="1"/>
    <col min="6" max="6" width="29.07421875" style="1345" customWidth="1"/>
    <col min="7" max="8" width="23.84375" style="1345" customWidth="1"/>
    <col min="9" max="9" width="20.4609375" style="3247" customWidth="1"/>
    <col min="10" max="10" width="7.53515625" style="1345" bestFit="1" customWidth="1"/>
    <col min="11" max="11" width="4.84375" style="1345" customWidth="1"/>
    <col min="12" max="12" width="4.84375" style="2530" customWidth="1"/>
    <col min="13" max="13" width="17.07421875" customWidth="1"/>
    <col min="14" max="14" width="17.84375" customWidth="1"/>
    <col min="15" max="15" width="9.84375" bestFit="1" customWidth="1"/>
    <col min="16" max="16" width="10.84375" customWidth="1"/>
    <col min="17" max="17" width="18" bestFit="1" customWidth="1"/>
    <col min="19" max="19" width="18.84375" bestFit="1" customWidth="1"/>
    <col min="20" max="20" width="11.53515625" customWidth="1"/>
    <col min="23" max="23" width="15.84375" bestFit="1" customWidth="1"/>
    <col min="32" max="16384" width="9.84375" style="1345"/>
  </cols>
  <sheetData>
    <row r="1" spans="1:12" ht="15.65" customHeight="1">
      <c r="A1" s="3254" t="s">
        <v>3199</v>
      </c>
      <c r="B1" s="3305"/>
      <c r="C1" s="3544" t="s">
        <v>3200</v>
      </c>
      <c r="D1" s="3306" t="s">
        <v>1759</v>
      </c>
      <c r="E1" s="3274" t="s">
        <v>1760</v>
      </c>
      <c r="F1" s="3254" t="s">
        <v>1757</v>
      </c>
      <c r="G1" s="3307" t="s">
        <v>3200</v>
      </c>
      <c r="H1" s="3307" t="s">
        <v>1759</v>
      </c>
      <c r="I1" s="3543" t="s">
        <v>1760</v>
      </c>
      <c r="J1" s="3544"/>
      <c r="K1" s="3274"/>
      <c r="L1" s="1533"/>
    </row>
    <row r="2" spans="1:12" ht="15.65" customHeight="1">
      <c r="A2" s="3222" t="str">
        <f>'Data Sheet'!$C$25</f>
        <v xml:space="preserve">Niagara Mohawk Power Corporation </v>
      </c>
      <c r="B2" s="2309"/>
      <c r="C2" s="52" t="s">
        <v>5952</v>
      </c>
      <c r="D2" s="1376" t="s">
        <v>3219</v>
      </c>
      <c r="E2" s="3308"/>
      <c r="F2" s="3222" t="str">
        <f>'Data Sheet'!$C$25</f>
        <v xml:space="preserve">Niagara Mohawk Power Corporation </v>
      </c>
      <c r="G2" s="52" t="s">
        <v>5952</v>
      </c>
      <c r="H2" s="1536" t="s">
        <v>3219</v>
      </c>
      <c r="I2" s="3245"/>
      <c r="J2" s="1533"/>
      <c r="K2" s="3308"/>
      <c r="L2" s="1533"/>
    </row>
    <row r="3" spans="1:12" ht="15.65" customHeight="1">
      <c r="A3" s="3309" t="s">
        <v>3202</v>
      </c>
      <c r="B3" s="2309"/>
      <c r="C3" s="1533" t="s">
        <v>3203</v>
      </c>
      <c r="D3" s="1399" t="str">
        <f>'Data Sheet'!$C$40</f>
        <v>April 30, 2024</v>
      </c>
      <c r="E3" s="3565" t="str">
        <f>'Data Sheet'!$C$38</f>
        <v>December 31, 2023</v>
      </c>
      <c r="F3" s="3309"/>
      <c r="G3" s="1625" t="s">
        <v>3203</v>
      </c>
      <c r="H3" s="1536" t="str">
        <f>'Data Sheet'!$C$40</f>
        <v>April 30, 2024</v>
      </c>
      <c r="I3" s="3246" t="str">
        <f>'Data Sheet'!$C$38</f>
        <v>December 31, 2023</v>
      </c>
      <c r="J3" s="1463"/>
      <c r="K3" s="3278"/>
      <c r="L3" s="1533"/>
    </row>
    <row r="4" spans="1:12" ht="15.65" customHeight="1">
      <c r="A4" s="3566" t="s">
        <v>3204</v>
      </c>
      <c r="B4" s="1541"/>
      <c r="C4" s="1541"/>
      <c r="D4" s="1541"/>
      <c r="E4" s="3312"/>
      <c r="F4" s="5261" t="s">
        <v>3205</v>
      </c>
      <c r="G4" s="5262"/>
      <c r="H4" s="5262"/>
      <c r="I4" s="5262"/>
      <c r="J4" s="5262"/>
      <c r="K4" s="5263"/>
      <c r="L4" s="3015"/>
    </row>
    <row r="5" spans="1:12" ht="15.65" customHeight="1">
      <c r="A5" s="3222"/>
      <c r="B5" s="1533"/>
      <c r="C5" s="1533"/>
      <c r="D5" s="1533"/>
      <c r="E5" s="3308"/>
      <c r="F5" s="3222"/>
      <c r="G5" s="1533"/>
      <c r="H5" s="1533"/>
      <c r="I5" s="3542"/>
      <c r="J5" s="1533"/>
      <c r="K5" s="3308"/>
      <c r="L5" s="1533"/>
    </row>
    <row r="6" spans="1:12" ht="15.65" customHeight="1">
      <c r="A6" s="3331" t="s">
        <v>2053</v>
      </c>
      <c r="B6" s="1545"/>
      <c r="C6" s="1545"/>
      <c r="D6" s="1545"/>
      <c r="E6" s="3332"/>
      <c r="F6" s="3331" t="s">
        <v>286</v>
      </c>
      <c r="G6" s="1621"/>
      <c r="H6" s="1621"/>
      <c r="I6" s="3545"/>
      <c r="J6" s="1545"/>
      <c r="K6" s="3308"/>
      <c r="L6" s="1533"/>
    </row>
    <row r="7" spans="1:12" ht="15.65" customHeight="1">
      <c r="A7" s="3331"/>
      <c r="B7" s="1545"/>
      <c r="C7" s="1545"/>
      <c r="D7" s="1545"/>
      <c r="E7" s="3332"/>
      <c r="F7" s="3331" t="s">
        <v>288</v>
      </c>
      <c r="G7" s="1621"/>
      <c r="H7" s="1545"/>
      <c r="I7" s="3546"/>
      <c r="J7" s="1545"/>
      <c r="K7" s="3308"/>
      <c r="L7" s="1533"/>
    </row>
    <row r="8" spans="1:12" ht="15.65" customHeight="1">
      <c r="A8" s="3331" t="s">
        <v>746</v>
      </c>
      <c r="B8" s="1545"/>
      <c r="C8" s="1545"/>
      <c r="D8" s="1545"/>
      <c r="E8" s="3332"/>
      <c r="F8" s="3331" t="s">
        <v>744</v>
      </c>
      <c r="G8" s="1545"/>
      <c r="H8" s="1545"/>
      <c r="I8" s="3546"/>
      <c r="J8" s="1545"/>
      <c r="K8" s="3308"/>
      <c r="L8" s="1533"/>
    </row>
    <row r="9" spans="1:12" ht="15.65" customHeight="1">
      <c r="A9" s="3331" t="s">
        <v>748</v>
      </c>
      <c r="B9" s="1545"/>
      <c r="C9" s="1545"/>
      <c r="D9" s="1545"/>
      <c r="E9" s="3332"/>
      <c r="F9" s="3331" t="s">
        <v>745</v>
      </c>
      <c r="G9" s="1545"/>
      <c r="H9" s="1545"/>
      <c r="I9" s="3546"/>
      <c r="J9" s="1545"/>
      <c r="K9" s="3308"/>
      <c r="L9" s="1533"/>
    </row>
    <row r="10" spans="1:12" ht="15.65" customHeight="1">
      <c r="A10" s="3331" t="s">
        <v>749</v>
      </c>
      <c r="B10" s="1545"/>
      <c r="C10" s="1545"/>
      <c r="D10" s="1545"/>
      <c r="E10" s="3332"/>
      <c r="F10" s="3331" t="s">
        <v>747</v>
      </c>
      <c r="G10" s="1545"/>
      <c r="H10" s="1621"/>
      <c r="I10" s="3545"/>
      <c r="J10" s="1545"/>
      <c r="K10" s="3308"/>
      <c r="L10" s="1533"/>
    </row>
    <row r="11" spans="1:12" ht="15.65" customHeight="1">
      <c r="A11" s="3331"/>
      <c r="B11" s="1545"/>
      <c r="C11" s="1545"/>
      <c r="D11" s="1545"/>
      <c r="E11" s="3332"/>
      <c r="F11" s="3331"/>
      <c r="G11" s="1621"/>
      <c r="H11" s="1545"/>
      <c r="I11" s="3546"/>
      <c r="J11" s="1545"/>
      <c r="K11" s="3308"/>
      <c r="L11" s="1533"/>
    </row>
    <row r="12" spans="1:12" ht="15.65" customHeight="1">
      <c r="A12" s="3331" t="s">
        <v>751</v>
      </c>
      <c r="B12" s="1545"/>
      <c r="C12" s="1545"/>
      <c r="D12" s="1545"/>
      <c r="E12" s="3332"/>
      <c r="F12" s="3331" t="s">
        <v>3783</v>
      </c>
      <c r="G12" s="1545"/>
      <c r="H12" s="1545"/>
      <c r="I12" s="3546"/>
      <c r="J12" s="1545"/>
      <c r="K12" s="3308"/>
      <c r="L12" s="1533"/>
    </row>
    <row r="13" spans="1:12" ht="15.65" customHeight="1">
      <c r="A13" s="3331"/>
      <c r="B13" s="1545"/>
      <c r="C13" s="1545"/>
      <c r="D13" s="1545"/>
      <c r="E13" s="3332"/>
      <c r="F13" s="3331" t="s">
        <v>750</v>
      </c>
      <c r="G13" s="1545"/>
      <c r="H13" s="1545"/>
      <c r="I13" s="3546"/>
      <c r="J13" s="1545"/>
      <c r="K13" s="3308"/>
      <c r="L13" s="1533"/>
    </row>
    <row r="14" spans="1:12" ht="15.65" customHeight="1">
      <c r="A14" s="3333" t="s">
        <v>3810</v>
      </c>
      <c r="B14" s="2251"/>
      <c r="C14" s="2251"/>
      <c r="D14" s="2251"/>
      <c r="E14" s="3334"/>
      <c r="F14" s="3333" t="s">
        <v>752</v>
      </c>
      <c r="G14" s="1545"/>
      <c r="H14" s="1545"/>
      <c r="I14" s="3546"/>
      <c r="J14" s="1545"/>
      <c r="K14" s="3308"/>
      <c r="L14" s="1533"/>
    </row>
    <row r="15" spans="1:12" ht="15.65" customHeight="1">
      <c r="A15" s="3333" t="s">
        <v>3809</v>
      </c>
      <c r="B15" s="2251"/>
      <c r="C15" s="2251"/>
      <c r="D15" s="2251"/>
      <c r="E15" s="3334"/>
      <c r="F15" s="3333" t="s">
        <v>753</v>
      </c>
      <c r="G15" s="1545"/>
      <c r="H15" s="1545"/>
      <c r="I15" s="3546"/>
      <c r="J15" s="1545"/>
      <c r="K15" s="3308"/>
      <c r="L15" s="1533"/>
    </row>
    <row r="16" spans="1:12" ht="15.65" customHeight="1">
      <c r="A16" s="3331"/>
      <c r="B16" s="1545"/>
      <c r="C16" s="1545"/>
      <c r="D16" s="1545"/>
      <c r="E16" s="3332"/>
      <c r="F16" s="3331"/>
      <c r="G16" s="1545"/>
      <c r="H16" s="1545"/>
      <c r="I16" s="3546"/>
      <c r="J16" s="1545"/>
      <c r="K16" s="3308"/>
      <c r="L16" s="1533"/>
    </row>
    <row r="17" spans="1:12" ht="15.65" customHeight="1">
      <c r="A17" s="3331" t="s">
        <v>3781</v>
      </c>
      <c r="B17" s="1545"/>
      <c r="C17" s="1545"/>
      <c r="D17" s="1545"/>
      <c r="E17" s="3332"/>
      <c r="F17" s="3331" t="s">
        <v>3784</v>
      </c>
      <c r="G17" s="1545"/>
      <c r="H17" s="1545"/>
      <c r="I17" s="3546"/>
      <c r="J17" s="1545"/>
      <c r="K17" s="3308"/>
      <c r="L17" s="1533"/>
    </row>
    <row r="18" spans="1:12" ht="15.65" customHeight="1">
      <c r="A18" s="3331"/>
      <c r="B18" s="1545"/>
      <c r="C18" s="1545"/>
      <c r="D18" s="1545"/>
      <c r="E18" s="3332"/>
      <c r="F18" s="3331" t="s">
        <v>595</v>
      </c>
      <c r="G18" s="1545"/>
      <c r="H18" s="1545"/>
      <c r="I18" s="3546"/>
      <c r="J18" s="1545"/>
      <c r="K18" s="3308"/>
      <c r="L18" s="1533"/>
    </row>
    <row r="19" spans="1:12" ht="15.65" customHeight="1">
      <c r="A19" s="3331" t="s">
        <v>3782</v>
      </c>
      <c r="B19" s="1545"/>
      <c r="C19" s="1545"/>
      <c r="D19" s="1545"/>
      <c r="E19" s="3332"/>
      <c r="F19" s="3331"/>
      <c r="G19" s="1545"/>
      <c r="H19" s="1545"/>
      <c r="I19" s="3546"/>
      <c r="J19" s="1545"/>
      <c r="K19" s="3308"/>
      <c r="L19" s="1533"/>
    </row>
    <row r="20" spans="1:12" ht="15.65" customHeight="1">
      <c r="A20" s="3331" t="s">
        <v>596</v>
      </c>
      <c r="B20" s="1545"/>
      <c r="C20" s="1545"/>
      <c r="D20" s="1545"/>
      <c r="E20" s="3332"/>
      <c r="F20" s="3331" t="s">
        <v>3785</v>
      </c>
      <c r="G20" s="1545"/>
      <c r="H20" s="1545"/>
      <c r="I20" s="3546"/>
      <c r="J20" s="1545"/>
      <c r="K20" s="3308"/>
      <c r="L20" s="1533"/>
    </row>
    <row r="21" spans="1:12" ht="15.65" customHeight="1">
      <c r="A21" s="3331" t="s">
        <v>597</v>
      </c>
      <c r="B21" s="1545"/>
      <c r="C21" s="1545"/>
      <c r="D21" s="1545"/>
      <c r="E21" s="3332"/>
      <c r="F21" s="3331" t="s">
        <v>285</v>
      </c>
      <c r="G21" s="1545"/>
      <c r="H21" s="1545"/>
      <c r="I21" s="3546"/>
      <c r="J21" s="1545"/>
      <c r="K21" s="3308"/>
      <c r="L21" s="1533"/>
    </row>
    <row r="22" spans="1:12" ht="15.65" customHeight="1">
      <c r="A22" s="3331" t="s">
        <v>284</v>
      </c>
      <c r="B22" s="1545"/>
      <c r="C22" s="1545"/>
      <c r="D22" s="1545"/>
      <c r="E22" s="3332"/>
      <c r="F22" s="3331" t="s">
        <v>287</v>
      </c>
      <c r="G22" s="1545"/>
      <c r="H22" s="1545"/>
      <c r="I22" s="3546"/>
      <c r="J22" s="1545"/>
      <c r="K22" s="3308"/>
      <c r="L22" s="1533"/>
    </row>
    <row r="23" spans="1:12" ht="15.65" customHeight="1">
      <c r="A23" s="3222"/>
      <c r="B23" s="1533"/>
      <c r="C23" s="1533"/>
      <c r="D23" s="1533"/>
      <c r="E23" s="3308"/>
      <c r="F23" s="3547"/>
      <c r="G23" s="1463"/>
      <c r="H23" s="1463"/>
      <c r="I23" s="3248"/>
      <c r="J23" s="1463"/>
      <c r="K23" s="3278"/>
      <c r="L23" s="1533"/>
    </row>
    <row r="24" spans="1:12" ht="15.65" customHeight="1">
      <c r="A24" s="3585"/>
      <c r="B24" s="1632"/>
      <c r="C24" s="1633"/>
      <c r="D24" s="1360" t="s">
        <v>1791</v>
      </c>
      <c r="E24" s="3567"/>
      <c r="F24" s="3222"/>
      <c r="G24" s="1376"/>
      <c r="H24" s="1533"/>
      <c r="I24" s="3249" t="s">
        <v>1791</v>
      </c>
      <c r="J24" s="2309"/>
      <c r="K24" s="3548"/>
      <c r="L24" s="3015"/>
    </row>
    <row r="25" spans="1:12" ht="15.65" customHeight="1">
      <c r="A25" s="3393" t="s">
        <v>1686</v>
      </c>
      <c r="B25" s="3387" t="s">
        <v>163</v>
      </c>
      <c r="C25" s="2309"/>
      <c r="D25" s="1363" t="s">
        <v>3107</v>
      </c>
      <c r="E25" s="3394" t="s">
        <v>289</v>
      </c>
      <c r="F25" s="3393" t="s">
        <v>290</v>
      </c>
      <c r="G25" s="1363" t="s">
        <v>291</v>
      </c>
      <c r="H25" s="3388" t="s">
        <v>292</v>
      </c>
      <c r="I25" s="3249" t="s">
        <v>2434</v>
      </c>
      <c r="J25" s="2309"/>
      <c r="K25" s="3548" t="s">
        <v>1686</v>
      </c>
      <c r="L25" s="3015"/>
    </row>
    <row r="26" spans="1:12" ht="15.65" customHeight="1">
      <c r="A26" s="3277" t="s">
        <v>1689</v>
      </c>
      <c r="B26" s="3390" t="s">
        <v>2935</v>
      </c>
      <c r="C26" s="3397"/>
      <c r="D26" s="1366" t="s">
        <v>2936</v>
      </c>
      <c r="E26" s="3568" t="s">
        <v>2937</v>
      </c>
      <c r="F26" s="3277" t="s">
        <v>2938</v>
      </c>
      <c r="G26" s="1366" t="s">
        <v>2268</v>
      </c>
      <c r="H26" s="3391" t="s">
        <v>2269</v>
      </c>
      <c r="I26" s="3250" t="s">
        <v>2270</v>
      </c>
      <c r="J26" s="3397"/>
      <c r="K26" s="3549" t="s">
        <v>1689</v>
      </c>
      <c r="L26" s="3015"/>
    </row>
    <row r="27" spans="1:12" ht="15.65" customHeight="1">
      <c r="A27" s="3586">
        <v>1</v>
      </c>
      <c r="B27" s="3395" t="s">
        <v>293</v>
      </c>
      <c r="C27" s="3396"/>
      <c r="D27" s="1638"/>
      <c r="E27" s="3570"/>
      <c r="F27" s="3550"/>
      <c r="G27" s="1639"/>
      <c r="H27" s="1639"/>
      <c r="I27" s="3251"/>
      <c r="J27" s="1640"/>
      <c r="K27" s="3551">
        <v>1</v>
      </c>
      <c r="L27" s="3015"/>
    </row>
    <row r="28" spans="1:12" ht="15.65" customHeight="1">
      <c r="A28" s="3586">
        <v>2</v>
      </c>
      <c r="B28" s="3395" t="s">
        <v>294</v>
      </c>
      <c r="C28" s="3396"/>
      <c r="D28" s="1641"/>
      <c r="E28" s="3571"/>
      <c r="F28" s="3552"/>
      <c r="G28" s="1643"/>
      <c r="H28" s="1643"/>
      <c r="I28" s="1588">
        <f>D28+E28-F28+G28+H28</f>
        <v>0</v>
      </c>
      <c r="J28" s="1644" t="s">
        <v>295</v>
      </c>
      <c r="K28" s="3551">
        <v>2</v>
      </c>
      <c r="L28" s="3015"/>
    </row>
    <row r="29" spans="1:12" ht="15.65" customHeight="1">
      <c r="A29" s="3586">
        <v>3</v>
      </c>
      <c r="B29" s="3395" t="s">
        <v>296</v>
      </c>
      <c r="C29" s="3396"/>
      <c r="D29" s="1641">
        <v>6357778</v>
      </c>
      <c r="E29" s="3571">
        <v>0</v>
      </c>
      <c r="F29" s="3553"/>
      <c r="G29" s="1588"/>
      <c r="H29" s="1588"/>
      <c r="I29" s="1588">
        <f>D29+E29-F29+G29+H29</f>
        <v>6357778</v>
      </c>
      <c r="J29" s="1644" t="s">
        <v>297</v>
      </c>
      <c r="K29" s="3551">
        <v>3</v>
      </c>
      <c r="L29" s="3015"/>
    </row>
    <row r="30" spans="1:12" ht="15.65" customHeight="1">
      <c r="A30" s="3586">
        <v>4</v>
      </c>
      <c r="B30" s="3395" t="s">
        <v>298</v>
      </c>
      <c r="C30" s="3396"/>
      <c r="D30" s="1641">
        <v>6874856</v>
      </c>
      <c r="E30" s="3571">
        <v>11785016</v>
      </c>
      <c r="F30" s="3553"/>
      <c r="G30" s="1588"/>
      <c r="H30" s="1588"/>
      <c r="I30" s="1588">
        <f>D30+E30-F30+G30+H30</f>
        <v>18659872</v>
      </c>
      <c r="J30" s="1644" t="s">
        <v>299</v>
      </c>
      <c r="K30" s="3551">
        <v>4</v>
      </c>
      <c r="L30" s="3015"/>
    </row>
    <row r="31" spans="1:12" ht="15.65" customHeight="1">
      <c r="A31" s="3586">
        <v>5</v>
      </c>
      <c r="B31" s="3395" t="s">
        <v>300</v>
      </c>
      <c r="C31" s="3396"/>
      <c r="D31" s="1641">
        <f t="shared" ref="D31:I31" si="0">SUM(D28:D30)</f>
        <v>13232634</v>
      </c>
      <c r="E31" s="3571">
        <f t="shared" si="0"/>
        <v>11785016</v>
      </c>
      <c r="F31" s="3553">
        <f t="shared" si="0"/>
        <v>0</v>
      </c>
      <c r="G31" s="1588">
        <f t="shared" si="0"/>
        <v>0</v>
      </c>
      <c r="H31" s="1588">
        <f t="shared" si="0"/>
        <v>0</v>
      </c>
      <c r="I31" s="1588">
        <f t="shared" si="0"/>
        <v>25017650</v>
      </c>
      <c r="J31" s="1647"/>
      <c r="K31" s="3551">
        <v>5</v>
      </c>
      <c r="L31" s="3015"/>
    </row>
    <row r="32" spans="1:12" ht="15.65" customHeight="1">
      <c r="A32" s="3586">
        <v>6</v>
      </c>
      <c r="B32" s="3395" t="s">
        <v>301</v>
      </c>
      <c r="C32" s="3396"/>
      <c r="D32" s="1648"/>
      <c r="E32" s="3573"/>
      <c r="F32" s="3554"/>
      <c r="G32" s="1649"/>
      <c r="H32" s="1649"/>
      <c r="I32" s="1649"/>
      <c r="J32" s="1647"/>
      <c r="K32" s="3551">
        <v>6</v>
      </c>
      <c r="L32" s="3015"/>
    </row>
    <row r="33" spans="1:31" ht="15.65" customHeight="1">
      <c r="A33" s="3586">
        <v>7</v>
      </c>
      <c r="B33" s="3395" t="s">
        <v>302</v>
      </c>
      <c r="C33" s="3396"/>
      <c r="D33" s="1650"/>
      <c r="E33" s="3574"/>
      <c r="F33" s="3555"/>
      <c r="G33" s="1651"/>
      <c r="H33" s="1651"/>
      <c r="I33" s="1651"/>
      <c r="J33" s="1647"/>
      <c r="K33" s="3551">
        <v>7</v>
      </c>
      <c r="L33" s="3015"/>
    </row>
    <row r="34" spans="1:31" ht="15.65" customHeight="1">
      <c r="A34" s="3586">
        <v>8</v>
      </c>
      <c r="B34" s="3395" t="s">
        <v>303</v>
      </c>
      <c r="C34" s="3396"/>
      <c r="D34" s="1646"/>
      <c r="E34" s="3571"/>
      <c r="F34" s="3553"/>
      <c r="G34" s="1588"/>
      <c r="H34" s="1588"/>
      <c r="I34" s="1588">
        <f t="shared" ref="I34:I41" si="1">D34+E34-F34+G34+H34</f>
        <v>0</v>
      </c>
      <c r="J34" s="1644" t="s">
        <v>304</v>
      </c>
      <c r="K34" s="3551">
        <v>8</v>
      </c>
      <c r="L34" s="3015"/>
    </row>
    <row r="35" spans="1:31" ht="15.65" customHeight="1">
      <c r="A35" s="3586">
        <v>9</v>
      </c>
      <c r="B35" s="3395" t="s">
        <v>305</v>
      </c>
      <c r="C35" s="3396"/>
      <c r="D35" s="1646"/>
      <c r="E35" s="3572"/>
      <c r="F35" s="3552"/>
      <c r="G35" s="1588"/>
      <c r="H35" s="1588"/>
      <c r="I35" s="1588">
        <f t="shared" si="1"/>
        <v>0</v>
      </c>
      <c r="J35" s="1644" t="s">
        <v>306</v>
      </c>
      <c r="K35" s="3551">
        <v>9</v>
      </c>
      <c r="L35" s="3015"/>
    </row>
    <row r="36" spans="1:31" ht="15.65" customHeight="1">
      <c r="A36" s="3586">
        <v>10</v>
      </c>
      <c r="B36" s="3395" t="s">
        <v>307</v>
      </c>
      <c r="C36" s="3396"/>
      <c r="D36" s="1646"/>
      <c r="E36" s="3572"/>
      <c r="F36" s="3553"/>
      <c r="G36" s="1588"/>
      <c r="H36" s="1588"/>
      <c r="I36" s="1588">
        <f t="shared" si="1"/>
        <v>0</v>
      </c>
      <c r="J36" s="1644" t="s">
        <v>308</v>
      </c>
      <c r="K36" s="3551">
        <v>10</v>
      </c>
      <c r="L36" s="3015"/>
    </row>
    <row r="37" spans="1:31" ht="15.65" customHeight="1">
      <c r="A37" s="3586">
        <v>11</v>
      </c>
      <c r="B37" s="3395" t="s">
        <v>309</v>
      </c>
      <c r="C37" s="3396"/>
      <c r="D37" s="1646"/>
      <c r="E37" s="3572"/>
      <c r="F37" s="3553"/>
      <c r="G37" s="1588"/>
      <c r="H37" s="1588"/>
      <c r="I37" s="1588">
        <f t="shared" si="1"/>
        <v>0</v>
      </c>
      <c r="J37" s="1644" t="s">
        <v>310</v>
      </c>
      <c r="K37" s="3551">
        <v>11</v>
      </c>
      <c r="L37" s="3015"/>
    </row>
    <row r="38" spans="1:31" ht="15.65" customHeight="1">
      <c r="A38" s="3586">
        <v>12</v>
      </c>
      <c r="B38" s="3395" t="s">
        <v>4237</v>
      </c>
      <c r="C38" s="3396"/>
      <c r="D38" s="1646"/>
      <c r="E38" s="3572"/>
      <c r="F38" s="3553"/>
      <c r="G38" s="1588"/>
      <c r="H38" s="1588"/>
      <c r="I38" s="1588">
        <f t="shared" si="1"/>
        <v>0</v>
      </c>
      <c r="J38" s="1644" t="s">
        <v>311</v>
      </c>
      <c r="K38" s="3551">
        <v>12</v>
      </c>
      <c r="L38" s="3015"/>
    </row>
    <row r="39" spans="1:31" ht="15.65" customHeight="1">
      <c r="A39" s="3586">
        <v>13</v>
      </c>
      <c r="B39" s="3395" t="s">
        <v>312</v>
      </c>
      <c r="C39" s="3396"/>
      <c r="D39" s="1646"/>
      <c r="E39" s="3572"/>
      <c r="F39" s="3553"/>
      <c r="G39" s="1588"/>
      <c r="H39" s="1588"/>
      <c r="I39" s="1588">
        <f t="shared" si="1"/>
        <v>0</v>
      </c>
      <c r="J39" s="1644" t="s">
        <v>313</v>
      </c>
      <c r="K39" s="3551">
        <v>13</v>
      </c>
      <c r="L39" s="3015"/>
    </row>
    <row r="40" spans="1:31" ht="15.65" customHeight="1">
      <c r="A40" s="3586">
        <v>14</v>
      </c>
      <c r="B40" s="3395" t="s">
        <v>314</v>
      </c>
      <c r="C40" s="3396"/>
      <c r="D40" s="1646"/>
      <c r="E40" s="3572"/>
      <c r="F40" s="3553"/>
      <c r="G40" s="1588"/>
      <c r="H40" s="1588"/>
      <c r="I40" s="1588">
        <f t="shared" si="1"/>
        <v>0</v>
      </c>
      <c r="J40" s="1644" t="s">
        <v>315</v>
      </c>
      <c r="K40" s="3551">
        <v>14</v>
      </c>
      <c r="L40" s="3015"/>
    </row>
    <row r="41" spans="1:31" s="1653" customFormat="1" ht="15.65" customHeight="1">
      <c r="A41" s="3587">
        <v>15</v>
      </c>
      <c r="B41" s="2118" t="s">
        <v>3786</v>
      </c>
      <c r="C41" s="2119"/>
      <c r="D41" s="2120"/>
      <c r="E41" s="3575"/>
      <c r="F41" s="3556"/>
      <c r="G41" s="2121"/>
      <c r="H41" s="1588"/>
      <c r="I41" s="2121">
        <f t="shared" si="1"/>
        <v>0</v>
      </c>
      <c r="J41" s="2122">
        <v>-317</v>
      </c>
      <c r="K41" s="3557">
        <v>15</v>
      </c>
      <c r="L41" s="3001"/>
      <c r="M41"/>
      <c r="N41"/>
      <c r="O41"/>
      <c r="P41"/>
      <c r="Q41"/>
      <c r="R41"/>
      <c r="S41"/>
      <c r="T41"/>
      <c r="U41"/>
      <c r="V41"/>
      <c r="W41"/>
      <c r="X41"/>
      <c r="Y41"/>
      <c r="Z41"/>
      <c r="AA41"/>
      <c r="AB41"/>
      <c r="AC41"/>
      <c r="AD41"/>
      <c r="AE41"/>
    </row>
    <row r="42" spans="1:31" ht="15.65" customHeight="1">
      <c r="A42" s="3587">
        <v>16</v>
      </c>
      <c r="B42" s="2118" t="s">
        <v>4429</v>
      </c>
      <c r="C42" s="2119"/>
      <c r="D42" s="2120">
        <f t="shared" ref="D42:I42" si="2">SUM(D34:D41)</f>
        <v>0</v>
      </c>
      <c r="E42" s="3575">
        <f t="shared" si="2"/>
        <v>0</v>
      </c>
      <c r="F42" s="3556">
        <f t="shared" si="2"/>
        <v>0</v>
      </c>
      <c r="G42" s="2121">
        <f t="shared" si="2"/>
        <v>0</v>
      </c>
      <c r="H42" s="2121">
        <f t="shared" si="2"/>
        <v>0</v>
      </c>
      <c r="I42" s="2121">
        <f t="shared" si="2"/>
        <v>0</v>
      </c>
      <c r="J42" s="2123"/>
      <c r="K42" s="3557">
        <v>16</v>
      </c>
      <c r="L42" s="3001"/>
    </row>
    <row r="43" spans="1:31" ht="15.65" customHeight="1">
      <c r="A43" s="3586">
        <v>17</v>
      </c>
      <c r="B43" s="3395" t="s">
        <v>316</v>
      </c>
      <c r="C43" s="3396"/>
      <c r="D43" s="1654"/>
      <c r="E43" s="3576"/>
      <c r="F43" s="3558"/>
      <c r="G43" s="1655"/>
      <c r="H43" s="1655"/>
      <c r="I43" s="3379" t="s">
        <v>1746</v>
      </c>
      <c r="J43" s="1647"/>
      <c r="K43" s="3551">
        <v>17</v>
      </c>
      <c r="L43" s="3015"/>
    </row>
    <row r="44" spans="1:31" ht="15.65" customHeight="1">
      <c r="A44" s="3586">
        <v>18</v>
      </c>
      <c r="B44" s="3395" t="s">
        <v>317</v>
      </c>
      <c r="C44" s="3396"/>
      <c r="D44" s="1646"/>
      <c r="E44" s="3572"/>
      <c r="F44" s="3553"/>
      <c r="G44" s="1588"/>
      <c r="H44" s="1588"/>
      <c r="I44" s="1588">
        <f t="shared" ref="I44:I50" si="3">D44+E44-F44+G44+H44</f>
        <v>0</v>
      </c>
      <c r="J44" s="1644" t="s">
        <v>318</v>
      </c>
      <c r="K44" s="3551">
        <v>18</v>
      </c>
      <c r="L44" s="3015"/>
    </row>
    <row r="45" spans="1:31" ht="15.65" customHeight="1">
      <c r="A45" s="3586">
        <v>19</v>
      </c>
      <c r="B45" s="3395" t="s">
        <v>319</v>
      </c>
      <c r="C45" s="3396"/>
      <c r="D45" s="1646"/>
      <c r="E45" s="3572"/>
      <c r="F45" s="3553"/>
      <c r="G45" s="1588"/>
      <c r="H45" s="1588"/>
      <c r="I45" s="1588">
        <f t="shared" si="3"/>
        <v>0</v>
      </c>
      <c r="J45" s="1644" t="s">
        <v>320</v>
      </c>
      <c r="K45" s="3551">
        <v>19</v>
      </c>
      <c r="L45" s="3015"/>
    </row>
    <row r="46" spans="1:31" ht="15.65" customHeight="1">
      <c r="A46" s="3586">
        <v>20</v>
      </c>
      <c r="B46" s="3395" t="s">
        <v>321</v>
      </c>
      <c r="C46" s="3396"/>
      <c r="D46" s="1646"/>
      <c r="E46" s="3572"/>
      <c r="F46" s="3553"/>
      <c r="G46" s="1588"/>
      <c r="H46" s="1588"/>
      <c r="I46" s="1588">
        <f t="shared" si="3"/>
        <v>0</v>
      </c>
      <c r="J46" s="1644" t="s">
        <v>322</v>
      </c>
      <c r="K46" s="3551">
        <v>20</v>
      </c>
      <c r="L46" s="3015"/>
    </row>
    <row r="47" spans="1:31" ht="15.65" customHeight="1">
      <c r="A47" s="3586">
        <v>21</v>
      </c>
      <c r="B47" s="3395" t="s">
        <v>323</v>
      </c>
      <c r="C47" s="3396"/>
      <c r="D47" s="1646"/>
      <c r="E47" s="3572"/>
      <c r="F47" s="3553"/>
      <c r="G47" s="1588"/>
      <c r="H47" s="1588"/>
      <c r="I47" s="1588">
        <f t="shared" si="3"/>
        <v>0</v>
      </c>
      <c r="J47" s="1644" t="s">
        <v>324</v>
      </c>
      <c r="K47" s="3551">
        <v>21</v>
      </c>
      <c r="L47" s="3015"/>
    </row>
    <row r="48" spans="1:31" ht="15.65" customHeight="1">
      <c r="A48" s="3586">
        <v>22</v>
      </c>
      <c r="B48" s="3395" t="s">
        <v>325</v>
      </c>
      <c r="C48" s="3396"/>
      <c r="D48" s="1646"/>
      <c r="E48" s="3572"/>
      <c r="F48" s="3553"/>
      <c r="G48" s="1588"/>
      <c r="H48" s="1588"/>
      <c r="I48" s="1588">
        <f t="shared" si="3"/>
        <v>0</v>
      </c>
      <c r="J48" s="1644" t="s">
        <v>326</v>
      </c>
      <c r="K48" s="3551">
        <v>22</v>
      </c>
      <c r="L48" s="3015"/>
    </row>
    <row r="49" spans="1:12" ht="15.65" customHeight="1">
      <c r="A49" s="3586">
        <v>23</v>
      </c>
      <c r="B49" s="3395" t="s">
        <v>327</v>
      </c>
      <c r="C49" s="3396"/>
      <c r="D49" s="1646"/>
      <c r="E49" s="3572"/>
      <c r="F49" s="3553"/>
      <c r="G49" s="1588"/>
      <c r="H49" s="1588"/>
      <c r="I49" s="1588">
        <f t="shared" si="3"/>
        <v>0</v>
      </c>
      <c r="J49" s="1644" t="s">
        <v>328</v>
      </c>
      <c r="K49" s="3551">
        <v>23</v>
      </c>
      <c r="L49" s="3015"/>
    </row>
    <row r="50" spans="1:12" ht="15.65" customHeight="1">
      <c r="A50" s="3587">
        <v>24</v>
      </c>
      <c r="B50" s="2118" t="s">
        <v>3787</v>
      </c>
      <c r="C50" s="2119"/>
      <c r="D50" s="2120"/>
      <c r="E50" s="3575"/>
      <c r="F50" s="3556"/>
      <c r="G50" s="2121"/>
      <c r="H50" s="1588"/>
      <c r="I50" s="2121">
        <f t="shared" si="3"/>
        <v>0</v>
      </c>
      <c r="J50" s="2122">
        <v>-326</v>
      </c>
      <c r="K50" s="3557">
        <v>24</v>
      </c>
      <c r="L50" s="3001"/>
    </row>
    <row r="51" spans="1:12" ht="15.65" customHeight="1">
      <c r="A51" s="3587">
        <v>25</v>
      </c>
      <c r="B51" s="2118" t="s">
        <v>4430</v>
      </c>
      <c r="C51" s="2119"/>
      <c r="D51" s="2120">
        <f t="shared" ref="D51:I51" si="4">SUM(D44:D50)</f>
        <v>0</v>
      </c>
      <c r="E51" s="3575">
        <f t="shared" si="4"/>
        <v>0</v>
      </c>
      <c r="F51" s="3556">
        <f t="shared" si="4"/>
        <v>0</v>
      </c>
      <c r="G51" s="2121">
        <f t="shared" si="4"/>
        <v>0</v>
      </c>
      <c r="H51" s="2121">
        <f t="shared" si="4"/>
        <v>0</v>
      </c>
      <c r="I51" s="2121">
        <f t="shared" si="4"/>
        <v>0</v>
      </c>
      <c r="J51" s="2123"/>
      <c r="K51" s="3557">
        <v>25</v>
      </c>
      <c r="L51" s="3001"/>
    </row>
    <row r="52" spans="1:12" ht="15.65" customHeight="1">
      <c r="A52" s="3586">
        <v>26</v>
      </c>
      <c r="B52" s="3395" t="s">
        <v>329</v>
      </c>
      <c r="C52" s="3396"/>
      <c r="D52" s="1654"/>
      <c r="E52" s="3576"/>
      <c r="F52" s="3558"/>
      <c r="G52" s="1655"/>
      <c r="H52" s="1655"/>
      <c r="I52" s="1655"/>
      <c r="J52" s="1647"/>
      <c r="K52" s="3551">
        <v>26</v>
      </c>
      <c r="L52" s="3015"/>
    </row>
    <row r="53" spans="1:12" ht="15.65" customHeight="1">
      <c r="A53" s="3586">
        <v>27</v>
      </c>
      <c r="B53" s="3395" t="s">
        <v>330</v>
      </c>
      <c r="C53" s="3396"/>
      <c r="D53" s="1646"/>
      <c r="E53" s="3572"/>
      <c r="F53" s="3553"/>
      <c r="G53" s="1588"/>
      <c r="H53" s="1588"/>
      <c r="I53" s="1588">
        <f t="shared" ref="I53:I60" si="5">D53+E53-F53+G53+H53</f>
        <v>0</v>
      </c>
      <c r="J53" s="1644" t="s">
        <v>331</v>
      </c>
      <c r="K53" s="3551">
        <v>27</v>
      </c>
      <c r="L53" s="3015"/>
    </row>
    <row r="54" spans="1:12" ht="15.65" customHeight="1">
      <c r="A54" s="3586">
        <v>28</v>
      </c>
      <c r="B54" s="3395" t="s">
        <v>1596</v>
      </c>
      <c r="C54" s="3396"/>
      <c r="D54" s="1646"/>
      <c r="E54" s="3572"/>
      <c r="F54" s="3553"/>
      <c r="G54" s="1588"/>
      <c r="H54" s="1588"/>
      <c r="I54" s="1588">
        <f t="shared" si="5"/>
        <v>0</v>
      </c>
      <c r="J54" s="1644" t="s">
        <v>1597</v>
      </c>
      <c r="K54" s="3551">
        <v>28</v>
      </c>
      <c r="L54" s="3015"/>
    </row>
    <row r="55" spans="1:12" ht="15.65" customHeight="1">
      <c r="A55" s="3586">
        <v>29</v>
      </c>
      <c r="B55" s="3395" t="s">
        <v>1598</v>
      </c>
      <c r="C55" s="3396"/>
      <c r="D55" s="1646"/>
      <c r="E55" s="3572"/>
      <c r="F55" s="3553"/>
      <c r="G55" s="1588"/>
      <c r="H55" s="1588"/>
      <c r="I55" s="1588">
        <f t="shared" si="5"/>
        <v>0</v>
      </c>
      <c r="J55" s="1644" t="s">
        <v>1599</v>
      </c>
      <c r="K55" s="3551">
        <v>29</v>
      </c>
      <c r="L55" s="3015"/>
    </row>
    <row r="56" spans="1:12" ht="15.65" customHeight="1">
      <c r="A56" s="3586">
        <v>30</v>
      </c>
      <c r="B56" s="3395" t="s">
        <v>1600</v>
      </c>
      <c r="C56" s="3396"/>
      <c r="D56" s="1646"/>
      <c r="E56" s="3572"/>
      <c r="F56" s="3553"/>
      <c r="G56" s="1588"/>
      <c r="H56" s="1588"/>
      <c r="I56" s="1588">
        <f t="shared" si="5"/>
        <v>0</v>
      </c>
      <c r="J56" s="1644" t="s">
        <v>1601</v>
      </c>
      <c r="K56" s="3551">
        <v>30</v>
      </c>
      <c r="L56" s="3015"/>
    </row>
    <row r="57" spans="1:12" ht="15.65" customHeight="1">
      <c r="A57" s="3586">
        <v>31</v>
      </c>
      <c r="B57" s="3395" t="s">
        <v>1602</v>
      </c>
      <c r="C57" s="3396"/>
      <c r="D57" s="1646"/>
      <c r="E57" s="3572"/>
      <c r="F57" s="3553"/>
      <c r="G57" s="1588"/>
      <c r="H57" s="1588"/>
      <c r="I57" s="1588">
        <f t="shared" si="5"/>
        <v>0</v>
      </c>
      <c r="J57" s="1644" t="s">
        <v>1603</v>
      </c>
      <c r="K57" s="3551">
        <v>31</v>
      </c>
      <c r="L57" s="3015"/>
    </row>
    <row r="58" spans="1:12" ht="15.65" customHeight="1">
      <c r="A58" s="3586">
        <v>32</v>
      </c>
      <c r="B58" s="3395" t="s">
        <v>1604</v>
      </c>
      <c r="C58" s="3396"/>
      <c r="D58" s="1646"/>
      <c r="E58" s="3572"/>
      <c r="F58" s="3553"/>
      <c r="G58" s="1588"/>
      <c r="H58" s="1588"/>
      <c r="I58" s="1588">
        <f t="shared" si="5"/>
        <v>0</v>
      </c>
      <c r="J58" s="1644" t="s">
        <v>1605</v>
      </c>
      <c r="K58" s="3551">
        <v>32</v>
      </c>
      <c r="L58" s="3015"/>
    </row>
    <row r="59" spans="1:12" ht="15.65" customHeight="1">
      <c r="A59" s="3586">
        <v>33</v>
      </c>
      <c r="B59" s="3395" t="s">
        <v>1606</v>
      </c>
      <c r="C59" s="3396"/>
      <c r="D59" s="1646"/>
      <c r="E59" s="3572"/>
      <c r="F59" s="3553"/>
      <c r="G59" s="1588"/>
      <c r="H59" s="1588"/>
      <c r="I59" s="1588">
        <f t="shared" si="5"/>
        <v>0</v>
      </c>
      <c r="J59" s="1644" t="s">
        <v>1607</v>
      </c>
      <c r="K59" s="3551">
        <v>33</v>
      </c>
      <c r="L59" s="3015"/>
    </row>
    <row r="60" spans="1:12" ht="15.65" customHeight="1">
      <c r="A60" s="3587">
        <v>34</v>
      </c>
      <c r="B60" s="2118" t="s">
        <v>3788</v>
      </c>
      <c r="C60" s="2119"/>
      <c r="D60" s="2120"/>
      <c r="E60" s="3575"/>
      <c r="F60" s="3556"/>
      <c r="G60" s="2121"/>
      <c r="H60" s="1588"/>
      <c r="I60" s="2121">
        <f t="shared" si="5"/>
        <v>0</v>
      </c>
      <c r="J60" s="2122">
        <v>-337</v>
      </c>
      <c r="K60" s="3557">
        <v>34</v>
      </c>
      <c r="L60" s="3001"/>
    </row>
    <row r="61" spans="1:12" ht="15.65" customHeight="1">
      <c r="A61" s="3587">
        <v>35</v>
      </c>
      <c r="B61" s="2118" t="s">
        <v>4431</v>
      </c>
      <c r="C61" s="2119"/>
      <c r="D61" s="2120">
        <f t="shared" ref="D61:I61" si="6">SUM(D53:D60)</f>
        <v>0</v>
      </c>
      <c r="E61" s="3575">
        <f t="shared" si="6"/>
        <v>0</v>
      </c>
      <c r="F61" s="3559">
        <f t="shared" si="6"/>
        <v>0</v>
      </c>
      <c r="G61" s="2125">
        <f t="shared" si="6"/>
        <v>0</v>
      </c>
      <c r="H61" s="2125">
        <f t="shared" si="6"/>
        <v>0</v>
      </c>
      <c r="I61" s="2121">
        <f t="shared" si="6"/>
        <v>0</v>
      </c>
      <c r="J61" s="2123"/>
      <c r="K61" s="3557">
        <v>35</v>
      </c>
      <c r="L61" s="3001"/>
    </row>
    <row r="62" spans="1:12" ht="15.65" customHeight="1">
      <c r="A62" s="3586">
        <v>36</v>
      </c>
      <c r="B62" s="3395" t="s">
        <v>3029</v>
      </c>
      <c r="C62" s="3396"/>
      <c r="D62" s="1654"/>
      <c r="E62" s="3576"/>
      <c r="F62" s="3558"/>
      <c r="G62" s="1655"/>
      <c r="H62" s="1655"/>
      <c r="I62" s="1655"/>
      <c r="J62" s="1647"/>
      <c r="K62" s="3551">
        <v>36</v>
      </c>
      <c r="L62" s="3015"/>
    </row>
    <row r="63" spans="1:12" ht="15.65" customHeight="1">
      <c r="A63" s="3586">
        <v>37</v>
      </c>
      <c r="B63" s="3395" t="s">
        <v>3030</v>
      </c>
      <c r="C63" s="3396"/>
      <c r="D63" s="1646"/>
      <c r="E63" s="3572"/>
      <c r="F63" s="3553"/>
      <c r="G63" s="1588"/>
      <c r="H63" s="1588"/>
      <c r="I63" s="1588">
        <f t="shared" ref="I63:I68" si="7">D63+E63-F63+G63+H63</f>
        <v>0</v>
      </c>
      <c r="J63" s="1644" t="s">
        <v>3031</v>
      </c>
      <c r="K63" s="3551">
        <v>37</v>
      </c>
      <c r="L63" s="3015"/>
    </row>
    <row r="64" spans="1:12" ht="15.65" customHeight="1">
      <c r="A64" s="3586">
        <v>38</v>
      </c>
      <c r="B64" s="3395" t="s">
        <v>3032</v>
      </c>
      <c r="C64" s="3396"/>
      <c r="D64" s="1646"/>
      <c r="E64" s="3572"/>
      <c r="F64" s="3553"/>
      <c r="G64" s="1588"/>
      <c r="H64" s="1588"/>
      <c r="I64" s="1588">
        <f t="shared" si="7"/>
        <v>0</v>
      </c>
      <c r="J64" s="1644" t="s">
        <v>3033</v>
      </c>
      <c r="K64" s="3551">
        <v>38</v>
      </c>
      <c r="L64" s="3015"/>
    </row>
    <row r="65" spans="1:12" ht="15.65" customHeight="1">
      <c r="A65" s="3586">
        <v>39</v>
      </c>
      <c r="B65" s="3395" t="s">
        <v>3034</v>
      </c>
      <c r="C65" s="3396"/>
      <c r="D65" s="1646"/>
      <c r="E65" s="3572"/>
      <c r="F65" s="3553"/>
      <c r="G65" s="1588"/>
      <c r="H65" s="1588"/>
      <c r="I65" s="1588">
        <f t="shared" si="7"/>
        <v>0</v>
      </c>
      <c r="J65" s="1644" t="s">
        <v>3035</v>
      </c>
      <c r="K65" s="3551">
        <v>39</v>
      </c>
      <c r="L65" s="3015"/>
    </row>
    <row r="66" spans="1:12" ht="15.65" customHeight="1">
      <c r="A66" s="3586">
        <v>40</v>
      </c>
      <c r="B66" s="3395" t="s">
        <v>3036</v>
      </c>
      <c r="C66" s="3396"/>
      <c r="D66" s="1646"/>
      <c r="E66" s="3572"/>
      <c r="F66" s="3553"/>
      <c r="G66" s="1588"/>
      <c r="H66" s="1588"/>
      <c r="I66" s="1588">
        <f t="shared" si="7"/>
        <v>0</v>
      </c>
      <c r="J66" s="1644" t="s">
        <v>3011</v>
      </c>
      <c r="K66" s="3551">
        <v>40</v>
      </c>
      <c r="L66" s="3015"/>
    </row>
    <row r="67" spans="1:12" ht="15.65" customHeight="1">
      <c r="A67" s="3586">
        <v>41</v>
      </c>
      <c r="B67" s="3395" t="s">
        <v>3012</v>
      </c>
      <c r="C67" s="3396"/>
      <c r="D67" s="1646"/>
      <c r="E67" s="3572"/>
      <c r="F67" s="3553"/>
      <c r="G67" s="1588"/>
      <c r="H67" s="1588"/>
      <c r="I67" s="1588">
        <f t="shared" si="7"/>
        <v>0</v>
      </c>
      <c r="J67" s="1644" t="s">
        <v>3013</v>
      </c>
      <c r="K67" s="3551">
        <v>41</v>
      </c>
      <c r="L67" s="3015"/>
    </row>
    <row r="68" spans="1:12" ht="15.65" customHeight="1" thickBot="1">
      <c r="A68" s="3588">
        <v>42</v>
      </c>
      <c r="B68" s="3589" t="s">
        <v>3014</v>
      </c>
      <c r="C68" s="3590"/>
      <c r="D68" s="3591"/>
      <c r="E68" s="3592"/>
      <c r="F68" s="3560"/>
      <c r="G68" s="3561"/>
      <c r="H68" s="3561"/>
      <c r="I68" s="3561">
        <f t="shared" si="7"/>
        <v>0</v>
      </c>
      <c r="J68" s="3562" t="s">
        <v>3015</v>
      </c>
      <c r="K68" s="3563">
        <v>42</v>
      </c>
      <c r="L68" s="3015"/>
    </row>
    <row r="69" spans="1:12" ht="15.65" customHeight="1">
      <c r="A69" s="1533"/>
      <c r="B69" s="1533"/>
      <c r="C69" s="1533"/>
      <c r="D69" s="2306"/>
      <c r="E69" s="2306"/>
      <c r="F69" s="2306"/>
      <c r="G69" s="2306"/>
      <c r="H69" s="2306"/>
      <c r="I69" s="3542"/>
      <c r="J69" s="1368"/>
      <c r="K69" s="1368"/>
      <c r="L69" s="2529"/>
    </row>
    <row r="70" spans="1:12" ht="15.65" customHeight="1">
      <c r="A70" s="2051" t="s">
        <v>4493</v>
      </c>
      <c r="B70" s="2051"/>
      <c r="C70" s="1368"/>
      <c r="D70" s="1368"/>
      <c r="E70" s="1368"/>
      <c r="F70" s="2051" t="s">
        <v>4493</v>
      </c>
      <c r="G70" s="2051"/>
      <c r="H70" s="1368"/>
      <c r="I70" s="565"/>
      <c r="J70" s="1368"/>
      <c r="K70" s="1368"/>
      <c r="L70" s="2529"/>
    </row>
    <row r="71" spans="1:12" ht="15.65" customHeight="1">
      <c r="A71" s="1383" t="s">
        <v>3016</v>
      </c>
      <c r="B71" s="1383"/>
      <c r="C71" s="1383"/>
      <c r="D71" s="1383"/>
      <c r="E71" s="1383"/>
      <c r="F71" s="1383" t="s">
        <v>3017</v>
      </c>
      <c r="G71" s="1383"/>
      <c r="H71" s="1383"/>
      <c r="I71" s="3252"/>
      <c r="J71" s="1383"/>
      <c r="K71" s="1383"/>
      <c r="L71" s="2586"/>
    </row>
    <row r="72" spans="1:12" ht="15.65" customHeight="1" thickBot="1">
      <c r="A72" s="1368"/>
      <c r="B72" s="1368"/>
      <c r="C72" s="1368"/>
      <c r="D72" s="1368"/>
      <c r="E72" s="1368"/>
      <c r="F72" s="1368"/>
      <c r="G72" s="1368"/>
      <c r="H72" s="1368"/>
      <c r="I72" s="565"/>
      <c r="J72" s="1368"/>
      <c r="K72" s="1368"/>
      <c r="L72" s="2529"/>
    </row>
    <row r="73" spans="1:12" ht="15.65" customHeight="1">
      <c r="A73" s="3254" t="s">
        <v>3199</v>
      </c>
      <c r="B73" s="3305"/>
      <c r="C73" s="3306" t="s">
        <v>3200</v>
      </c>
      <c r="D73" s="3306" t="s">
        <v>1759</v>
      </c>
      <c r="E73" s="3307" t="s">
        <v>1760</v>
      </c>
      <c r="F73" s="3254" t="s">
        <v>3199</v>
      </c>
      <c r="G73" s="3307" t="s">
        <v>3200</v>
      </c>
      <c r="H73" s="3307" t="s">
        <v>1759</v>
      </c>
      <c r="I73" s="3594" t="s">
        <v>1760</v>
      </c>
      <c r="J73" s="3544"/>
      <c r="K73" s="3274"/>
      <c r="L73" s="1533"/>
    </row>
    <row r="74" spans="1:12" ht="15.65" customHeight="1">
      <c r="A74" s="4224" t="str">
        <f>'Data Sheet'!$C$25</f>
        <v xml:space="preserve">Niagara Mohawk Power Corporation </v>
      </c>
      <c r="B74" s="1533"/>
      <c r="C74" s="52" t="s">
        <v>5952</v>
      </c>
      <c r="D74" s="1376" t="s">
        <v>3219</v>
      </c>
      <c r="E74" s="1536"/>
      <c r="F74" s="4224" t="str">
        <f>'Data Sheet'!$C$25</f>
        <v xml:space="preserve">Niagara Mohawk Power Corporation </v>
      </c>
      <c r="G74" s="52" t="s">
        <v>5952</v>
      </c>
      <c r="H74" s="1536" t="s">
        <v>3219</v>
      </c>
      <c r="I74" s="3245"/>
      <c r="J74" s="1533"/>
      <c r="K74" s="4228"/>
      <c r="L74" s="1533"/>
    </row>
    <row r="75" spans="1:12" ht="15.65" customHeight="1">
      <c r="A75" s="4352"/>
      <c r="B75" s="4432"/>
      <c r="C75" s="1661" t="s">
        <v>3203</v>
      </c>
      <c r="D75" s="4436" t="str">
        <f>'Data Sheet'!$C$40</f>
        <v>April 30, 2024</v>
      </c>
      <c r="E75" s="1625" t="str">
        <f>'Data Sheet'!$C$38</f>
        <v>December 31, 2023</v>
      </c>
      <c r="F75" s="4352"/>
      <c r="G75" s="1625" t="s">
        <v>3203</v>
      </c>
      <c r="H75" s="1399" t="str">
        <f>'Data Sheet'!$C$40</f>
        <v>April 30, 2024</v>
      </c>
      <c r="I75" s="3253" t="str">
        <f>'Data Sheet'!$C$38</f>
        <v>December 31, 2023</v>
      </c>
      <c r="J75" s="1463"/>
      <c r="K75" s="3278"/>
      <c r="L75" s="1533"/>
    </row>
    <row r="76" spans="1:12" ht="15.65" customHeight="1">
      <c r="A76" s="3569"/>
      <c r="B76" s="1662" t="s">
        <v>3018</v>
      </c>
      <c r="C76" s="1662"/>
      <c r="D76" s="1662"/>
      <c r="E76" s="5081"/>
      <c r="F76" s="5094" t="s">
        <v>3019</v>
      </c>
      <c r="G76" s="5081"/>
      <c r="H76" s="5081"/>
      <c r="I76" s="5095"/>
      <c r="J76" s="5081"/>
      <c r="K76" s="5096"/>
      <c r="L76" s="1533"/>
    </row>
    <row r="77" spans="1:12" ht="15.65" customHeight="1">
      <c r="A77" s="3585"/>
      <c r="B77" s="1632"/>
      <c r="C77" s="1633"/>
      <c r="D77" s="4418" t="s">
        <v>1791</v>
      </c>
      <c r="E77" s="5082"/>
      <c r="F77" s="4224"/>
      <c r="G77" s="1536"/>
      <c r="H77" s="1536"/>
      <c r="I77" s="3249" t="s">
        <v>1791</v>
      </c>
      <c r="J77" s="1533"/>
      <c r="K77" s="3548"/>
      <c r="L77" s="3015"/>
    </row>
    <row r="78" spans="1:12" ht="15.65" customHeight="1">
      <c r="A78" s="4427" t="s">
        <v>1686</v>
      </c>
      <c r="B78" s="4421" t="s">
        <v>163</v>
      </c>
      <c r="C78" s="2309"/>
      <c r="D78" s="4422" t="s">
        <v>3107</v>
      </c>
      <c r="E78" s="5062" t="s">
        <v>3108</v>
      </c>
      <c r="F78" s="5064" t="s">
        <v>290</v>
      </c>
      <c r="G78" s="5062" t="s">
        <v>291</v>
      </c>
      <c r="H78" s="5062" t="s">
        <v>292</v>
      </c>
      <c r="I78" s="3249" t="s">
        <v>2434</v>
      </c>
      <c r="J78" s="1533"/>
      <c r="K78" s="3548" t="s">
        <v>1686</v>
      </c>
      <c r="L78" s="3015"/>
    </row>
    <row r="79" spans="1:12" ht="15.65" customHeight="1">
      <c r="A79" s="4226" t="s">
        <v>1689</v>
      </c>
      <c r="B79" s="4424" t="s">
        <v>2935</v>
      </c>
      <c r="C79" s="4432"/>
      <c r="D79" s="4425" t="s">
        <v>2936</v>
      </c>
      <c r="E79" s="5063" t="s">
        <v>2937</v>
      </c>
      <c r="F79" s="4226" t="s">
        <v>2938</v>
      </c>
      <c r="G79" s="5063" t="s">
        <v>2268</v>
      </c>
      <c r="H79" s="5063" t="s">
        <v>2269</v>
      </c>
      <c r="I79" s="3250" t="s">
        <v>2270</v>
      </c>
      <c r="J79" s="1463"/>
      <c r="K79" s="3549" t="s">
        <v>1689</v>
      </c>
      <c r="L79" s="3015"/>
    </row>
    <row r="80" spans="1:12" ht="15.65" customHeight="1">
      <c r="A80" s="3586">
        <v>43</v>
      </c>
      <c r="B80" s="1662" t="s">
        <v>3020</v>
      </c>
      <c r="C80" s="4430"/>
      <c r="D80" s="3079">
        <v>1935420</v>
      </c>
      <c r="E80" s="5083">
        <v>0</v>
      </c>
      <c r="F80" s="5097"/>
      <c r="G80" s="5083"/>
      <c r="H80" s="5083"/>
      <c r="I80" s="5098">
        <f>D80+E80-F80+G80+H80</f>
        <v>1935420</v>
      </c>
      <c r="J80" s="5099" t="s">
        <v>3021</v>
      </c>
      <c r="K80" s="5100">
        <v>43</v>
      </c>
      <c r="L80" s="3015"/>
    </row>
    <row r="81" spans="1:12" ht="15.65" customHeight="1">
      <c r="A81" s="3587">
        <v>44</v>
      </c>
      <c r="B81" s="2118" t="s">
        <v>3789</v>
      </c>
      <c r="C81" s="2119"/>
      <c r="D81" s="3079"/>
      <c r="E81" s="5084"/>
      <c r="F81" s="5097"/>
      <c r="G81" s="5101"/>
      <c r="H81" s="5101"/>
      <c r="I81" s="5098">
        <f>D81+E81-F81+G81+H81</f>
        <v>0</v>
      </c>
      <c r="J81" s="5102">
        <v>-347</v>
      </c>
      <c r="K81" s="5103">
        <v>44</v>
      </c>
      <c r="L81" s="3001"/>
    </row>
    <row r="82" spans="1:12" ht="15.65" customHeight="1">
      <c r="A82" s="3587">
        <v>45</v>
      </c>
      <c r="B82" s="2226" t="s">
        <v>4070</v>
      </c>
      <c r="C82" s="2128"/>
      <c r="D82" s="3079"/>
      <c r="E82" s="5084"/>
      <c r="F82" s="5097"/>
      <c r="G82" s="5101"/>
      <c r="H82" s="5101"/>
      <c r="I82" s="5098">
        <f>D82+E82-F82+G82+H82</f>
        <v>0</v>
      </c>
      <c r="J82" s="2122">
        <v>-348</v>
      </c>
      <c r="K82" s="5103">
        <v>45</v>
      </c>
      <c r="L82" s="3001"/>
    </row>
    <row r="83" spans="1:12" ht="15.65" customHeight="1">
      <c r="A83" s="3587">
        <v>46</v>
      </c>
      <c r="B83" s="2226" t="s">
        <v>4438</v>
      </c>
      <c r="C83" s="2128"/>
      <c r="D83" s="3079">
        <f t="shared" ref="D83:I83" si="8">SUM(D63:D68)+SUM(D80:D82)</f>
        <v>1935420</v>
      </c>
      <c r="E83" s="5084">
        <f t="shared" si="8"/>
        <v>0</v>
      </c>
      <c r="F83" s="5097">
        <f t="shared" si="8"/>
        <v>0</v>
      </c>
      <c r="G83" s="5098">
        <f t="shared" si="8"/>
        <v>0</v>
      </c>
      <c r="H83" s="5098">
        <f t="shared" si="8"/>
        <v>0</v>
      </c>
      <c r="I83" s="5098">
        <f t="shared" si="8"/>
        <v>1935420</v>
      </c>
      <c r="J83" s="5104"/>
      <c r="K83" s="5105">
        <v>46</v>
      </c>
      <c r="L83" s="3001"/>
    </row>
    <row r="84" spans="1:12" ht="15.65" customHeight="1">
      <c r="A84" s="3587">
        <v>47</v>
      </c>
      <c r="B84" s="2226" t="s">
        <v>4439</v>
      </c>
      <c r="C84" s="2128"/>
      <c r="D84" s="3079">
        <f t="shared" ref="D84:I84" si="9">D42+D51+D61+D83</f>
        <v>1935420</v>
      </c>
      <c r="E84" s="5083">
        <f t="shared" si="9"/>
        <v>0</v>
      </c>
      <c r="F84" s="5097">
        <f t="shared" si="9"/>
        <v>0</v>
      </c>
      <c r="G84" s="5083">
        <f t="shared" si="9"/>
        <v>0</v>
      </c>
      <c r="H84" s="5083">
        <f t="shared" si="9"/>
        <v>0</v>
      </c>
      <c r="I84" s="5098">
        <f t="shared" si="9"/>
        <v>1935420</v>
      </c>
      <c r="J84" s="5104"/>
      <c r="K84" s="5105">
        <v>47</v>
      </c>
      <c r="L84" s="3001"/>
    </row>
    <row r="85" spans="1:12" ht="15.65" customHeight="1">
      <c r="A85" s="3586">
        <v>48</v>
      </c>
      <c r="B85" s="1463" t="s">
        <v>3022</v>
      </c>
      <c r="C85" s="4432"/>
      <c r="D85" s="4027"/>
      <c r="E85" s="5085"/>
      <c r="F85" s="5106"/>
      <c r="G85" s="5085"/>
      <c r="H85" s="5085"/>
      <c r="I85" s="5107"/>
      <c r="J85" s="5081"/>
      <c r="K85" s="5100">
        <v>48</v>
      </c>
      <c r="L85" s="3015"/>
    </row>
    <row r="86" spans="1:12" ht="15.65" customHeight="1">
      <c r="A86" s="3586">
        <v>49</v>
      </c>
      <c r="B86" s="1463" t="s">
        <v>3023</v>
      </c>
      <c r="C86" s="4432"/>
      <c r="D86" s="1641">
        <v>108466169</v>
      </c>
      <c r="E86" s="5086">
        <v>5773197</v>
      </c>
      <c r="F86" s="5108">
        <v>-1057</v>
      </c>
      <c r="G86" s="5109">
        <v>0</v>
      </c>
      <c r="H86" s="5086">
        <v>0</v>
      </c>
      <c r="I86" s="5110">
        <f>D86+E86+F86+G86+H86</f>
        <v>114238309</v>
      </c>
      <c r="J86" s="5099" t="s">
        <v>3024</v>
      </c>
      <c r="K86" s="5100">
        <v>49</v>
      </c>
      <c r="L86" s="3015"/>
    </row>
    <row r="87" spans="1:12" ht="15.65" customHeight="1">
      <c r="A87" s="3587">
        <v>50</v>
      </c>
      <c r="B87" s="2226" t="s">
        <v>4071</v>
      </c>
      <c r="C87" s="2128"/>
      <c r="D87" s="3079">
        <v>420685</v>
      </c>
      <c r="E87" s="5083">
        <v>704282</v>
      </c>
      <c r="F87" s="5097">
        <v>0</v>
      </c>
      <c r="G87" s="5084">
        <v>0</v>
      </c>
      <c r="H87" s="5083">
        <v>0</v>
      </c>
      <c r="I87" s="5110">
        <f t="shared" ref="I87:I96" si="10">D87+E87+F87+G87+H87</f>
        <v>1124967</v>
      </c>
      <c r="J87" s="5111" t="s">
        <v>4072</v>
      </c>
      <c r="K87" s="5105">
        <v>50</v>
      </c>
      <c r="L87" s="3001"/>
    </row>
    <row r="88" spans="1:12" ht="15.65" customHeight="1">
      <c r="A88" s="3586">
        <v>51</v>
      </c>
      <c r="B88" s="1463" t="s">
        <v>3025</v>
      </c>
      <c r="C88" s="4432"/>
      <c r="D88" s="1641">
        <v>62874085</v>
      </c>
      <c r="E88" s="5086">
        <v>8522019</v>
      </c>
      <c r="F88" s="5108">
        <v>-61820</v>
      </c>
      <c r="G88" s="5109">
        <v>0</v>
      </c>
      <c r="H88" s="5086">
        <v>67083</v>
      </c>
      <c r="I88" s="5110">
        <f t="shared" si="10"/>
        <v>71401367</v>
      </c>
      <c r="J88" s="5099" t="s">
        <v>3026</v>
      </c>
      <c r="K88" s="5100">
        <v>51</v>
      </c>
      <c r="L88" s="3015"/>
    </row>
    <row r="89" spans="1:12" ht="15.65" customHeight="1">
      <c r="A89" s="3586">
        <v>52</v>
      </c>
      <c r="B89" s="1463" t="s">
        <v>3027</v>
      </c>
      <c r="C89" s="4432"/>
      <c r="D89" s="1641">
        <v>1574652372</v>
      </c>
      <c r="E89" s="5083">
        <v>64463593</v>
      </c>
      <c r="F89" s="5108">
        <v>-4944285</v>
      </c>
      <c r="G89" s="5109">
        <v>0</v>
      </c>
      <c r="H89" s="5086">
        <v>-884415</v>
      </c>
      <c r="I89" s="5110">
        <f t="shared" si="10"/>
        <v>1633287265</v>
      </c>
      <c r="J89" s="5099" t="s">
        <v>3028</v>
      </c>
      <c r="K89" s="5100">
        <v>52</v>
      </c>
      <c r="L89" s="3015"/>
    </row>
    <row r="90" spans="1:12" ht="15.65" customHeight="1">
      <c r="A90" s="3586">
        <v>53</v>
      </c>
      <c r="B90" s="1463" t="s">
        <v>1864</v>
      </c>
      <c r="C90" s="4432"/>
      <c r="D90" s="1641">
        <v>126964419</v>
      </c>
      <c r="E90" s="5086">
        <v>1597634</v>
      </c>
      <c r="F90" s="5108">
        <v>-148938</v>
      </c>
      <c r="G90" s="5109">
        <v>0</v>
      </c>
      <c r="H90" s="5086">
        <v>0</v>
      </c>
      <c r="I90" s="5110">
        <f t="shared" si="10"/>
        <v>128413115</v>
      </c>
      <c r="J90" s="5099" t="s">
        <v>1865</v>
      </c>
      <c r="K90" s="5100">
        <v>53</v>
      </c>
      <c r="L90" s="3015"/>
    </row>
    <row r="91" spans="1:12" ht="15.65" customHeight="1">
      <c r="A91" s="3586">
        <v>54</v>
      </c>
      <c r="B91" s="1463" t="s">
        <v>1866</v>
      </c>
      <c r="C91" s="4432"/>
      <c r="D91" s="1641">
        <v>1102569380</v>
      </c>
      <c r="E91" s="5086">
        <v>108583949</v>
      </c>
      <c r="F91" s="5108">
        <v>-4026930</v>
      </c>
      <c r="G91" s="5109">
        <v>0</v>
      </c>
      <c r="H91" s="5086">
        <v>0</v>
      </c>
      <c r="I91" s="5110">
        <f t="shared" si="10"/>
        <v>1207126399</v>
      </c>
      <c r="J91" s="5099" t="s">
        <v>610</v>
      </c>
      <c r="K91" s="5100">
        <v>54</v>
      </c>
      <c r="L91" s="3015"/>
    </row>
    <row r="92" spans="1:12" ht="15.65" customHeight="1">
      <c r="A92" s="3586">
        <v>55</v>
      </c>
      <c r="B92" s="1463" t="s">
        <v>611</v>
      </c>
      <c r="C92" s="4432"/>
      <c r="D92" s="1641">
        <v>793601354</v>
      </c>
      <c r="E92" s="5086">
        <v>86382700</v>
      </c>
      <c r="F92" s="5108">
        <v>-2094105</v>
      </c>
      <c r="G92" s="5109">
        <v>0</v>
      </c>
      <c r="H92" s="5086">
        <v>0</v>
      </c>
      <c r="I92" s="5110">
        <f t="shared" si="10"/>
        <v>877889949</v>
      </c>
      <c r="J92" s="5099" t="s">
        <v>612</v>
      </c>
      <c r="K92" s="5100">
        <v>55</v>
      </c>
      <c r="L92" s="3015"/>
    </row>
    <row r="93" spans="1:12" ht="15.65" customHeight="1">
      <c r="A93" s="3586">
        <v>56</v>
      </c>
      <c r="B93" s="1463" t="s">
        <v>613</v>
      </c>
      <c r="C93" s="4432"/>
      <c r="D93" s="1641">
        <v>42844275</v>
      </c>
      <c r="E93" s="5086">
        <v>-116615</v>
      </c>
      <c r="F93" s="5108">
        <v>0</v>
      </c>
      <c r="G93" s="5109">
        <v>0</v>
      </c>
      <c r="H93" s="5086">
        <v>0</v>
      </c>
      <c r="I93" s="5110">
        <f t="shared" si="10"/>
        <v>42727660</v>
      </c>
      <c r="J93" s="5099" t="s">
        <v>614</v>
      </c>
      <c r="K93" s="5100">
        <v>56</v>
      </c>
      <c r="L93" s="3015"/>
    </row>
    <row r="94" spans="1:12" ht="15.65" customHeight="1">
      <c r="A94" s="3586">
        <v>57</v>
      </c>
      <c r="B94" s="1463" t="s">
        <v>615</v>
      </c>
      <c r="C94" s="4432"/>
      <c r="D94" s="1641">
        <v>167101355</v>
      </c>
      <c r="E94" s="5086">
        <v>9578889</v>
      </c>
      <c r="F94" s="5108">
        <v>-227177</v>
      </c>
      <c r="G94" s="5109">
        <v>0</v>
      </c>
      <c r="H94" s="5086">
        <v>106684</v>
      </c>
      <c r="I94" s="5110">
        <f t="shared" si="10"/>
        <v>176559751</v>
      </c>
      <c r="J94" s="5099" t="s">
        <v>616</v>
      </c>
      <c r="K94" s="5100">
        <v>57</v>
      </c>
      <c r="L94" s="3015"/>
    </row>
    <row r="95" spans="1:12" ht="15.65" customHeight="1">
      <c r="A95" s="3586">
        <v>58</v>
      </c>
      <c r="B95" s="1463" t="s">
        <v>617</v>
      </c>
      <c r="C95" s="4432"/>
      <c r="D95" s="1641">
        <v>9854673</v>
      </c>
      <c r="E95" s="5086">
        <v>6482059</v>
      </c>
      <c r="F95" s="5108">
        <v>0</v>
      </c>
      <c r="G95" s="5109">
        <v>0</v>
      </c>
      <c r="H95" s="5086">
        <v>0</v>
      </c>
      <c r="I95" s="5110">
        <f t="shared" si="10"/>
        <v>16336732</v>
      </c>
      <c r="J95" s="5099" t="s">
        <v>618</v>
      </c>
      <c r="K95" s="5100">
        <v>58</v>
      </c>
      <c r="L95" s="3015"/>
    </row>
    <row r="96" spans="1:12" ht="15" customHeight="1">
      <c r="A96" s="3587">
        <v>59</v>
      </c>
      <c r="B96" s="2118" t="s">
        <v>3790</v>
      </c>
      <c r="C96" s="2119"/>
      <c r="D96" s="3079">
        <v>536239</v>
      </c>
      <c r="E96" s="5084" t="s">
        <v>7060</v>
      </c>
      <c r="F96" s="5097">
        <v>-10348</v>
      </c>
      <c r="G96" s="5101">
        <v>0</v>
      </c>
      <c r="H96" s="5101">
        <v>0</v>
      </c>
      <c r="I96" s="5110">
        <f t="shared" si="10"/>
        <v>525891</v>
      </c>
      <c r="J96" s="5112" t="s">
        <v>3807</v>
      </c>
      <c r="K96" s="5105">
        <v>59</v>
      </c>
      <c r="L96" s="3001"/>
    </row>
    <row r="97" spans="1:12" ht="15.65" customHeight="1">
      <c r="A97" s="3587">
        <v>60</v>
      </c>
      <c r="B97" s="2226" t="s">
        <v>4437</v>
      </c>
      <c r="C97" s="2128"/>
      <c r="D97" s="3079">
        <f t="shared" ref="D97:G97" si="11">SUM(D86:D96)</f>
        <v>3989885006</v>
      </c>
      <c r="E97" s="5083">
        <v>291971707</v>
      </c>
      <c r="F97" s="5097">
        <v>-11514660</v>
      </c>
      <c r="G97" s="5084">
        <f t="shared" si="11"/>
        <v>0</v>
      </c>
      <c r="H97" s="5083">
        <v>-710649</v>
      </c>
      <c r="I97" s="5098">
        <f>SUM(I86:I96)</f>
        <v>4269631405</v>
      </c>
      <c r="J97" s="5104"/>
      <c r="K97" s="5105">
        <v>60</v>
      </c>
      <c r="L97" s="3001"/>
    </row>
    <row r="98" spans="1:12" ht="15.65" customHeight="1">
      <c r="A98" s="3586">
        <v>61</v>
      </c>
      <c r="B98" s="1463" t="s">
        <v>619</v>
      </c>
      <c r="C98" s="4432"/>
      <c r="D98" s="4027"/>
      <c r="E98" s="5085"/>
      <c r="F98" s="5106"/>
      <c r="G98" s="5085"/>
      <c r="H98" s="5085"/>
      <c r="I98" s="5107"/>
      <c r="J98" s="5081"/>
      <c r="K98" s="5100">
        <v>61</v>
      </c>
      <c r="L98" s="3015"/>
    </row>
    <row r="99" spans="1:12" ht="15.65" customHeight="1">
      <c r="A99" s="3586">
        <v>62</v>
      </c>
      <c r="B99" s="1463" t="s">
        <v>620</v>
      </c>
      <c r="C99" s="4432"/>
      <c r="D99" s="1641">
        <v>67484718</v>
      </c>
      <c r="E99" s="5086">
        <v>4597590</v>
      </c>
      <c r="F99" s="5108">
        <v>0</v>
      </c>
      <c r="G99" s="5109">
        <v>0</v>
      </c>
      <c r="H99" s="5086">
        <v>0</v>
      </c>
      <c r="I99" s="5110">
        <f>D99+E99+F99+G99+H99</f>
        <v>72082308</v>
      </c>
      <c r="J99" s="5099" t="s">
        <v>621</v>
      </c>
      <c r="K99" s="5100">
        <v>62</v>
      </c>
      <c r="L99" s="3015"/>
    </row>
    <row r="100" spans="1:12" ht="15.65" customHeight="1">
      <c r="A100" s="3586">
        <v>63</v>
      </c>
      <c r="B100" s="1463" t="s">
        <v>622</v>
      </c>
      <c r="C100" s="4432"/>
      <c r="D100" s="1641">
        <v>52361966</v>
      </c>
      <c r="E100" s="5086">
        <v>1821828</v>
      </c>
      <c r="F100" s="5108">
        <v>-20526</v>
      </c>
      <c r="G100" s="5109">
        <v>0</v>
      </c>
      <c r="H100" s="5086">
        <v>2011820</v>
      </c>
      <c r="I100" s="5110">
        <f t="shared" ref="I100:I113" si="12">D100+E100+F100+G100+H100</f>
        <v>56175088</v>
      </c>
      <c r="J100" s="5099" t="s">
        <v>623</v>
      </c>
      <c r="K100" s="5100">
        <v>63</v>
      </c>
      <c r="L100" s="3015"/>
    </row>
    <row r="101" spans="1:12" ht="15.65" customHeight="1">
      <c r="A101" s="3586">
        <v>64</v>
      </c>
      <c r="B101" s="1463" t="s">
        <v>624</v>
      </c>
      <c r="C101" s="4432"/>
      <c r="D101" s="1641">
        <v>1006583030</v>
      </c>
      <c r="E101" s="5086">
        <v>47348895</v>
      </c>
      <c r="F101" s="5108">
        <v>-2635709</v>
      </c>
      <c r="G101" s="5109">
        <v>0</v>
      </c>
      <c r="H101" s="5086">
        <v>-1301172</v>
      </c>
      <c r="I101" s="5110">
        <f t="shared" si="12"/>
        <v>1049995044</v>
      </c>
      <c r="J101" s="5099" t="s">
        <v>625</v>
      </c>
      <c r="K101" s="5100">
        <v>64</v>
      </c>
      <c r="L101" s="3015"/>
    </row>
    <row r="102" spans="1:12" ht="15.65" customHeight="1">
      <c r="A102" s="3587">
        <v>65</v>
      </c>
      <c r="B102" s="2226" t="s">
        <v>4436</v>
      </c>
      <c r="C102" s="2128"/>
      <c r="D102" s="3079">
        <v>5685662</v>
      </c>
      <c r="E102" s="5083">
        <v>0</v>
      </c>
      <c r="F102" s="5097">
        <v>0</v>
      </c>
      <c r="G102" s="5084">
        <v>0</v>
      </c>
      <c r="H102" s="5083">
        <v>0</v>
      </c>
      <c r="I102" s="5110">
        <f t="shared" si="12"/>
        <v>5685662</v>
      </c>
      <c r="J102" s="5113" t="s">
        <v>626</v>
      </c>
      <c r="K102" s="5105">
        <v>65</v>
      </c>
      <c r="L102" s="3001"/>
    </row>
    <row r="103" spans="1:12" ht="15.65" customHeight="1">
      <c r="A103" s="3586">
        <v>66</v>
      </c>
      <c r="B103" s="1463" t="s">
        <v>627</v>
      </c>
      <c r="C103" s="4432"/>
      <c r="D103" s="1641">
        <v>1417415646</v>
      </c>
      <c r="E103" s="5086">
        <v>83320847</v>
      </c>
      <c r="F103" s="5108">
        <v>-6300501</v>
      </c>
      <c r="G103" s="5109">
        <v>0</v>
      </c>
      <c r="H103" s="5086">
        <v>0</v>
      </c>
      <c r="I103" s="5110">
        <f t="shared" si="12"/>
        <v>1494435992</v>
      </c>
      <c r="J103" s="5099" t="s">
        <v>628</v>
      </c>
      <c r="K103" s="5100">
        <v>66</v>
      </c>
      <c r="L103" s="3015"/>
    </row>
    <row r="104" spans="1:12" ht="15.65" customHeight="1">
      <c r="A104" s="3586">
        <v>67</v>
      </c>
      <c r="B104" s="1463" t="s">
        <v>629</v>
      </c>
      <c r="C104" s="4432"/>
      <c r="D104" s="3079">
        <v>1610772704</v>
      </c>
      <c r="E104" s="5086">
        <v>94832267</v>
      </c>
      <c r="F104" s="5108">
        <v>-7689012</v>
      </c>
      <c r="G104" s="5109">
        <v>0</v>
      </c>
      <c r="H104" s="5086">
        <v>4407</v>
      </c>
      <c r="I104" s="5110">
        <f t="shared" si="12"/>
        <v>1697920366</v>
      </c>
      <c r="J104" s="5099" t="s">
        <v>630</v>
      </c>
      <c r="K104" s="5100">
        <v>67</v>
      </c>
      <c r="L104" s="3015"/>
    </row>
    <row r="105" spans="1:12" ht="15.65" customHeight="1">
      <c r="A105" s="3586">
        <v>68</v>
      </c>
      <c r="B105" s="1463" t="s">
        <v>631</v>
      </c>
      <c r="C105" s="4432"/>
      <c r="D105" s="1641">
        <v>303119863</v>
      </c>
      <c r="E105" s="5086">
        <v>23468193</v>
      </c>
      <c r="F105" s="5108">
        <v>-2053896</v>
      </c>
      <c r="G105" s="5109">
        <v>0</v>
      </c>
      <c r="H105" s="5086">
        <v>0</v>
      </c>
      <c r="I105" s="5110">
        <f t="shared" si="12"/>
        <v>324534160</v>
      </c>
      <c r="J105" s="5099" t="s">
        <v>632</v>
      </c>
      <c r="K105" s="5100">
        <v>68</v>
      </c>
      <c r="L105" s="3015"/>
    </row>
    <row r="106" spans="1:12" ht="15.65" customHeight="1">
      <c r="A106" s="3586">
        <v>69</v>
      </c>
      <c r="B106" s="1463" t="s">
        <v>633</v>
      </c>
      <c r="C106" s="4432"/>
      <c r="D106" s="1641">
        <v>850251474</v>
      </c>
      <c r="E106" s="5086">
        <v>48660657</v>
      </c>
      <c r="F106" s="5108">
        <v>-3223390</v>
      </c>
      <c r="G106" s="5109">
        <v>0</v>
      </c>
      <c r="H106" s="5086">
        <v>0</v>
      </c>
      <c r="I106" s="5110">
        <f t="shared" si="12"/>
        <v>895688741</v>
      </c>
      <c r="J106" s="5099" t="s">
        <v>634</v>
      </c>
      <c r="K106" s="5100">
        <v>69</v>
      </c>
      <c r="L106" s="3015"/>
    </row>
    <row r="107" spans="1:12" ht="15.65" customHeight="1">
      <c r="A107" s="3586">
        <v>70</v>
      </c>
      <c r="B107" s="1463" t="s">
        <v>635</v>
      </c>
      <c r="C107" s="4432"/>
      <c r="D107" s="1641">
        <v>1253393053</v>
      </c>
      <c r="E107" s="5086">
        <v>140177629</v>
      </c>
      <c r="F107" s="5108">
        <v>-76360726</v>
      </c>
      <c r="G107" s="5109">
        <v>-6163056</v>
      </c>
      <c r="H107" s="5086">
        <v>0</v>
      </c>
      <c r="I107" s="5110">
        <f t="shared" si="12"/>
        <v>1311046900</v>
      </c>
      <c r="J107" s="5099" t="s">
        <v>636</v>
      </c>
      <c r="K107" s="5100">
        <v>70</v>
      </c>
      <c r="L107" s="3015"/>
    </row>
    <row r="108" spans="1:12" ht="15.65" customHeight="1">
      <c r="A108" s="3586">
        <v>71</v>
      </c>
      <c r="B108" s="1463" t="s">
        <v>637</v>
      </c>
      <c r="C108" s="4432"/>
      <c r="D108" s="1641">
        <v>558000442</v>
      </c>
      <c r="E108" s="5086">
        <v>17876267</v>
      </c>
      <c r="F108" s="5108">
        <v>-2130695</v>
      </c>
      <c r="G108" s="5109">
        <v>0</v>
      </c>
      <c r="H108" s="5086">
        <v>0</v>
      </c>
      <c r="I108" s="5110">
        <f t="shared" si="12"/>
        <v>573746014</v>
      </c>
      <c r="J108" s="5099" t="s">
        <v>638</v>
      </c>
      <c r="K108" s="5100">
        <v>71</v>
      </c>
      <c r="L108" s="3015"/>
    </row>
    <row r="109" spans="1:12" ht="15.65" customHeight="1">
      <c r="A109" s="3586">
        <v>72</v>
      </c>
      <c r="B109" s="1463" t="s">
        <v>639</v>
      </c>
      <c r="C109" s="4432"/>
      <c r="D109" s="1641">
        <v>193566419</v>
      </c>
      <c r="E109" s="5086">
        <v>7473226</v>
      </c>
      <c r="F109" s="5108">
        <v>-3501669</v>
      </c>
      <c r="G109" s="5109">
        <v>0</v>
      </c>
      <c r="H109" s="5086">
        <v>0</v>
      </c>
      <c r="I109" s="5110">
        <f t="shared" si="12"/>
        <v>197537976</v>
      </c>
      <c r="J109" s="5099" t="s">
        <v>640</v>
      </c>
      <c r="K109" s="5100">
        <v>72</v>
      </c>
      <c r="L109" s="3015"/>
    </row>
    <row r="110" spans="1:12" ht="15.65" customHeight="1">
      <c r="A110" s="3586">
        <v>73</v>
      </c>
      <c r="B110" s="1463" t="s">
        <v>641</v>
      </c>
      <c r="C110" s="4432"/>
      <c r="D110" s="1641">
        <v>16848457</v>
      </c>
      <c r="E110" s="5086">
        <v>679735</v>
      </c>
      <c r="F110" s="5108">
        <v>-181998</v>
      </c>
      <c r="G110" s="5109">
        <v>0</v>
      </c>
      <c r="H110" s="5086">
        <v>0</v>
      </c>
      <c r="I110" s="5110">
        <f t="shared" si="12"/>
        <v>17346194</v>
      </c>
      <c r="J110" s="5099" t="s">
        <v>642</v>
      </c>
      <c r="K110" s="5100">
        <v>73</v>
      </c>
      <c r="L110" s="3015"/>
    </row>
    <row r="111" spans="1:12" ht="15.65" customHeight="1">
      <c r="A111" s="3586">
        <v>74</v>
      </c>
      <c r="B111" s="1463" t="s">
        <v>643</v>
      </c>
      <c r="C111" s="4432"/>
      <c r="D111" s="1641">
        <v>0</v>
      </c>
      <c r="E111" s="5086">
        <v>0</v>
      </c>
      <c r="F111" s="5108">
        <v>0</v>
      </c>
      <c r="G111" s="5109">
        <v>0</v>
      </c>
      <c r="H111" s="5086">
        <v>0</v>
      </c>
      <c r="I111" s="5110">
        <f t="shared" si="12"/>
        <v>0</v>
      </c>
      <c r="J111" s="5099" t="s">
        <v>644</v>
      </c>
      <c r="K111" s="5100">
        <v>74</v>
      </c>
      <c r="L111" s="3015"/>
    </row>
    <row r="112" spans="1:12" ht="15.65" customHeight="1">
      <c r="A112" s="3586">
        <v>75</v>
      </c>
      <c r="B112" s="1463" t="s">
        <v>645</v>
      </c>
      <c r="C112" s="4432"/>
      <c r="D112" s="3079">
        <v>219377739</v>
      </c>
      <c r="E112" s="5086">
        <v>8950366</v>
      </c>
      <c r="F112" s="5108">
        <v>-32261882</v>
      </c>
      <c r="G112" s="5109">
        <v>0</v>
      </c>
      <c r="H112" s="5086">
        <v>-335388</v>
      </c>
      <c r="I112" s="5110">
        <f t="shared" si="12"/>
        <v>195730835</v>
      </c>
      <c r="J112" s="5099" t="s">
        <v>646</v>
      </c>
      <c r="K112" s="5100">
        <v>75</v>
      </c>
      <c r="L112" s="3015"/>
    </row>
    <row r="113" spans="1:12" ht="15.65" customHeight="1">
      <c r="A113" s="3587">
        <v>76</v>
      </c>
      <c r="B113" s="2118" t="s">
        <v>3791</v>
      </c>
      <c r="C113" s="2119"/>
      <c r="D113" s="3079">
        <v>1407126</v>
      </c>
      <c r="E113" s="5084">
        <v>-1741516</v>
      </c>
      <c r="F113" s="5097">
        <v>-63370</v>
      </c>
      <c r="G113" s="5101">
        <v>1351884</v>
      </c>
      <c r="H113" s="5101">
        <v>0</v>
      </c>
      <c r="I113" s="5110">
        <f t="shared" si="12"/>
        <v>954124</v>
      </c>
      <c r="J113" s="5112" t="s">
        <v>3800</v>
      </c>
      <c r="K113" s="5105">
        <v>76</v>
      </c>
      <c r="L113" s="3001"/>
    </row>
    <row r="114" spans="1:12" ht="15.65" customHeight="1">
      <c r="A114" s="3587">
        <v>77</v>
      </c>
      <c r="B114" s="2226" t="s">
        <v>4435</v>
      </c>
      <c r="C114" s="2128"/>
      <c r="D114" s="3079">
        <f t="shared" ref="D114:I114" si="13">SUM(D99:D113)</f>
        <v>7556268299</v>
      </c>
      <c r="E114" s="5083">
        <f t="shared" si="13"/>
        <v>477465984</v>
      </c>
      <c r="F114" s="5097">
        <f t="shared" si="13"/>
        <v>-136423374</v>
      </c>
      <c r="G114" s="5084">
        <f t="shared" si="13"/>
        <v>-4811172</v>
      </c>
      <c r="H114" s="5083">
        <f t="shared" si="13"/>
        <v>379667</v>
      </c>
      <c r="I114" s="5098">
        <f t="shared" si="13"/>
        <v>7892879404</v>
      </c>
      <c r="J114" s="5104"/>
      <c r="K114" s="5105">
        <v>77</v>
      </c>
      <c r="L114" s="3001"/>
    </row>
    <row r="115" spans="1:12" ht="15.65" customHeight="1">
      <c r="A115" s="3587">
        <v>78</v>
      </c>
      <c r="B115" s="2226" t="s">
        <v>3793</v>
      </c>
      <c r="C115" s="2128"/>
      <c r="D115" s="1654"/>
      <c r="E115" s="5087"/>
      <c r="F115" s="5114"/>
      <c r="G115" s="5087"/>
      <c r="H115" s="5087"/>
      <c r="I115" s="5115"/>
      <c r="J115" s="2127"/>
      <c r="K115" s="5105">
        <v>78</v>
      </c>
      <c r="L115" s="3001"/>
    </row>
    <row r="116" spans="1:12" ht="15.65" customHeight="1">
      <c r="A116" s="3587">
        <v>79</v>
      </c>
      <c r="B116" s="2226" t="s">
        <v>3794</v>
      </c>
      <c r="C116" s="2128"/>
      <c r="D116" s="2131"/>
      <c r="E116" s="5088"/>
      <c r="F116" s="5116"/>
      <c r="G116" s="5117"/>
      <c r="H116" s="5117"/>
      <c r="I116" s="5118"/>
      <c r="J116" s="2130" t="s">
        <v>3799</v>
      </c>
      <c r="K116" s="5105">
        <v>79</v>
      </c>
      <c r="L116" s="3001"/>
    </row>
    <row r="117" spans="1:12" ht="15.65" customHeight="1">
      <c r="A117" s="3587">
        <v>80</v>
      </c>
      <c r="B117" s="2226" t="s">
        <v>3795</v>
      </c>
      <c r="C117" s="2128"/>
      <c r="D117" s="2131"/>
      <c r="E117" s="5088"/>
      <c r="F117" s="5116"/>
      <c r="G117" s="5117"/>
      <c r="H117" s="5117"/>
      <c r="I117" s="5118"/>
      <c r="J117" s="2130" t="s">
        <v>3801</v>
      </c>
      <c r="K117" s="5105">
        <v>80</v>
      </c>
      <c r="L117" s="3001"/>
    </row>
    <row r="118" spans="1:12" ht="15.65" customHeight="1">
      <c r="A118" s="3587">
        <v>81</v>
      </c>
      <c r="B118" s="2226" t="s">
        <v>3796</v>
      </c>
      <c r="C118" s="2128"/>
      <c r="D118" s="2131"/>
      <c r="E118" s="5088"/>
      <c r="F118" s="5116"/>
      <c r="G118" s="5117"/>
      <c r="H118" s="5117"/>
      <c r="I118" s="5118"/>
      <c r="J118" s="2130" t="s">
        <v>3802</v>
      </c>
      <c r="K118" s="5105">
        <v>81</v>
      </c>
      <c r="L118" s="3001"/>
    </row>
    <row r="119" spans="1:12" ht="15.65" customHeight="1">
      <c r="A119" s="3587">
        <v>82</v>
      </c>
      <c r="B119" s="2226" t="s">
        <v>3797</v>
      </c>
      <c r="C119" s="2128"/>
      <c r="D119" s="2131"/>
      <c r="E119" s="5088"/>
      <c r="F119" s="5116"/>
      <c r="G119" s="5117"/>
      <c r="H119" s="5117"/>
      <c r="I119" s="5118"/>
      <c r="J119" s="2130" t="s">
        <v>3803</v>
      </c>
      <c r="K119" s="5105">
        <v>82</v>
      </c>
      <c r="L119" s="3001"/>
    </row>
    <row r="120" spans="1:12" ht="15.65" customHeight="1">
      <c r="A120" s="3587">
        <v>83</v>
      </c>
      <c r="B120" s="2226" t="s">
        <v>3798</v>
      </c>
      <c r="C120" s="2128"/>
      <c r="D120" s="2131"/>
      <c r="E120" s="5088"/>
      <c r="F120" s="5116"/>
      <c r="G120" s="5117"/>
      <c r="H120" s="5117"/>
      <c r="I120" s="5118"/>
      <c r="J120" s="2130" t="s">
        <v>3804</v>
      </c>
      <c r="K120" s="5105">
        <v>83</v>
      </c>
      <c r="L120" s="3001"/>
    </row>
    <row r="121" spans="1:12" ht="15.65" customHeight="1">
      <c r="A121" s="3587">
        <v>84</v>
      </c>
      <c r="B121" s="2226" t="s">
        <v>4238</v>
      </c>
      <c r="C121" s="2128"/>
      <c r="D121" s="2131"/>
      <c r="E121" s="5088"/>
      <c r="F121" s="5116"/>
      <c r="G121" s="5117"/>
      <c r="H121" s="5117"/>
      <c r="I121" s="5118"/>
      <c r="J121" s="2130" t="s">
        <v>3805</v>
      </c>
      <c r="K121" s="5105">
        <v>84</v>
      </c>
      <c r="L121" s="3001"/>
    </row>
    <row r="122" spans="1:12" ht="15.65" customHeight="1">
      <c r="A122" s="3587">
        <v>85</v>
      </c>
      <c r="B122" s="2226" t="s">
        <v>4239</v>
      </c>
      <c r="C122" s="2128"/>
      <c r="D122" s="2131"/>
      <c r="E122" s="5088"/>
      <c r="F122" s="5116"/>
      <c r="G122" s="5117"/>
      <c r="H122" s="5117"/>
      <c r="I122" s="5118"/>
      <c r="J122" s="2130" t="s">
        <v>3806</v>
      </c>
      <c r="K122" s="5105">
        <v>85</v>
      </c>
      <c r="L122" s="3001"/>
    </row>
    <row r="123" spans="1:12" ht="15.65" customHeight="1">
      <c r="A123" s="3587">
        <v>86</v>
      </c>
      <c r="B123" s="2226" t="s">
        <v>4166</v>
      </c>
      <c r="C123" s="2128"/>
      <c r="D123" s="2131">
        <f t="shared" ref="D123:I123" si="14">SUM(D116:D122)</f>
        <v>0</v>
      </c>
      <c r="E123" s="5088">
        <f t="shared" si="14"/>
        <v>0</v>
      </c>
      <c r="F123" s="5116">
        <f t="shared" si="14"/>
        <v>0</v>
      </c>
      <c r="G123" s="5117">
        <f t="shared" si="14"/>
        <v>0</v>
      </c>
      <c r="H123" s="5117">
        <f t="shared" si="14"/>
        <v>0</v>
      </c>
      <c r="I123" s="5118">
        <f t="shared" si="14"/>
        <v>0</v>
      </c>
      <c r="J123" s="2130"/>
      <c r="K123" s="5105">
        <v>86</v>
      </c>
      <c r="L123" s="3001"/>
    </row>
    <row r="124" spans="1:12" ht="15.65" customHeight="1">
      <c r="A124" s="3586">
        <v>87</v>
      </c>
      <c r="B124" s="1463" t="s">
        <v>3792</v>
      </c>
      <c r="C124" s="4432"/>
      <c r="D124" s="1654"/>
      <c r="E124" s="5087"/>
      <c r="F124" s="5114"/>
      <c r="G124" s="5087"/>
      <c r="H124" s="5087"/>
      <c r="I124" s="5115"/>
      <c r="J124" s="5081"/>
      <c r="K124" s="5100">
        <v>87</v>
      </c>
      <c r="L124" s="3015"/>
    </row>
    <row r="125" spans="1:12" ht="15.65" customHeight="1" thickBot="1">
      <c r="A125" s="3586">
        <v>88</v>
      </c>
      <c r="B125" s="1463" t="s">
        <v>647</v>
      </c>
      <c r="C125" s="4432"/>
      <c r="D125" s="1646">
        <v>2341028</v>
      </c>
      <c r="E125" s="5089">
        <v>0</v>
      </c>
      <c r="F125" s="5119">
        <v>0</v>
      </c>
      <c r="G125" s="5078">
        <v>0</v>
      </c>
      <c r="H125" s="5089">
        <v>0</v>
      </c>
      <c r="I125" s="5120">
        <f>D125+E125+F125+G125+H125</f>
        <v>2341028</v>
      </c>
      <c r="J125" s="5099" t="s">
        <v>648</v>
      </c>
      <c r="K125" s="5100">
        <v>88</v>
      </c>
      <c r="L125" s="3015"/>
    </row>
    <row r="126" spans="1:12" ht="15.65" customHeight="1">
      <c r="A126" s="4305">
        <v>89</v>
      </c>
      <c r="B126" s="4369" t="s">
        <v>649</v>
      </c>
      <c r="C126" s="4306"/>
      <c r="D126" s="4370">
        <v>125949878</v>
      </c>
      <c r="E126" s="5090">
        <v>20792333</v>
      </c>
      <c r="F126" s="5119">
        <v>-2454842</v>
      </c>
      <c r="G126" s="5078">
        <v>0</v>
      </c>
      <c r="H126" s="5089">
        <v>-1053251</v>
      </c>
      <c r="I126" s="5120">
        <f t="shared" ref="I126:I134" si="15">D126+E126+F126+G126+H126</f>
        <v>143234118</v>
      </c>
      <c r="J126" s="5099" t="s">
        <v>650</v>
      </c>
      <c r="K126" s="5100">
        <v>89</v>
      </c>
      <c r="L126" s="3015"/>
    </row>
    <row r="127" spans="1:12" ht="15.65" customHeight="1">
      <c r="A127" s="3586">
        <v>90</v>
      </c>
      <c r="B127" s="1463" t="s">
        <v>651</v>
      </c>
      <c r="C127" s="4432"/>
      <c r="D127" s="1646">
        <v>16877486</v>
      </c>
      <c r="E127" s="5089">
        <v>778900</v>
      </c>
      <c r="F127" s="5119">
        <v>-2955832</v>
      </c>
      <c r="G127" s="5078">
        <v>0</v>
      </c>
      <c r="H127" s="5089">
        <v>1053251</v>
      </c>
      <c r="I127" s="5120">
        <f t="shared" si="15"/>
        <v>15753805</v>
      </c>
      <c r="J127" s="5099" t="s">
        <v>652</v>
      </c>
      <c r="K127" s="5100">
        <v>90</v>
      </c>
      <c r="L127" s="3015"/>
    </row>
    <row r="128" spans="1:12" ht="15.65" customHeight="1">
      <c r="A128" s="3586">
        <v>91</v>
      </c>
      <c r="B128" s="1463" t="s">
        <v>653</v>
      </c>
      <c r="C128" s="4432"/>
      <c r="D128" s="1646">
        <v>8063206</v>
      </c>
      <c r="E128" s="5089">
        <v>0</v>
      </c>
      <c r="F128" s="5119">
        <v>0</v>
      </c>
      <c r="G128" s="5078">
        <v>0</v>
      </c>
      <c r="H128" s="5089">
        <v>0</v>
      </c>
      <c r="I128" s="5120">
        <f t="shared" si="15"/>
        <v>8063206</v>
      </c>
      <c r="J128" s="5099" t="s">
        <v>654</v>
      </c>
      <c r="K128" s="5100">
        <v>91</v>
      </c>
      <c r="L128" s="3015"/>
    </row>
    <row r="129" spans="1:34" ht="15.65" customHeight="1">
      <c r="A129" s="3586">
        <v>92</v>
      </c>
      <c r="B129" s="1463" t="s">
        <v>655</v>
      </c>
      <c r="C129" s="4432"/>
      <c r="D129" s="1646">
        <v>1</v>
      </c>
      <c r="E129" s="5089">
        <v>0</v>
      </c>
      <c r="F129" s="5119">
        <v>0</v>
      </c>
      <c r="G129" s="5078">
        <v>0</v>
      </c>
      <c r="H129" s="5089">
        <v>0</v>
      </c>
      <c r="I129" s="5120">
        <f t="shared" si="15"/>
        <v>1</v>
      </c>
      <c r="J129" s="5099" t="s">
        <v>656</v>
      </c>
      <c r="K129" s="5100">
        <v>92</v>
      </c>
      <c r="L129" s="3015"/>
    </row>
    <row r="130" spans="1:34" ht="15.65" customHeight="1">
      <c r="A130" s="3586">
        <v>93</v>
      </c>
      <c r="B130" s="1533" t="s">
        <v>657</v>
      </c>
      <c r="C130" s="2309"/>
      <c r="D130" s="583">
        <v>51686173</v>
      </c>
      <c r="E130" s="5089">
        <v>3543415</v>
      </c>
      <c r="F130" s="5119">
        <v>-1819374</v>
      </c>
      <c r="G130" s="5078">
        <v>0</v>
      </c>
      <c r="H130" s="5089">
        <v>0</v>
      </c>
      <c r="I130" s="5120">
        <f t="shared" si="15"/>
        <v>53410214</v>
      </c>
      <c r="J130" s="5099" t="s">
        <v>658</v>
      </c>
      <c r="K130" s="5100">
        <v>93</v>
      </c>
      <c r="L130" s="3015"/>
    </row>
    <row r="131" spans="1:34" ht="15.65" customHeight="1">
      <c r="A131" s="3586">
        <v>94</v>
      </c>
      <c r="B131" s="4738" t="s">
        <v>659</v>
      </c>
      <c r="C131" s="4739"/>
      <c r="D131" s="4740">
        <v>18815640</v>
      </c>
      <c r="E131" s="5089">
        <v>4629667</v>
      </c>
      <c r="F131" s="5119">
        <v>-949101</v>
      </c>
      <c r="G131" s="5078">
        <v>0</v>
      </c>
      <c r="H131" s="5089">
        <v>0</v>
      </c>
      <c r="I131" s="5120">
        <f t="shared" si="15"/>
        <v>22496206</v>
      </c>
      <c r="J131" s="5099" t="s">
        <v>660</v>
      </c>
      <c r="K131" s="5100">
        <v>94</v>
      </c>
      <c r="L131" s="3015"/>
    </row>
    <row r="132" spans="1:34" ht="15.65" customHeight="1">
      <c r="A132" s="3586">
        <v>95</v>
      </c>
      <c r="B132" s="4738" t="s">
        <v>661</v>
      </c>
      <c r="C132" s="4741"/>
      <c r="D132" s="4448">
        <v>279275</v>
      </c>
      <c r="E132" s="5078">
        <v>0</v>
      </c>
      <c r="F132" s="5119">
        <v>0</v>
      </c>
      <c r="G132" s="5078">
        <v>0</v>
      </c>
      <c r="H132" s="5089">
        <v>0</v>
      </c>
      <c r="I132" s="5120">
        <f t="shared" si="15"/>
        <v>279275</v>
      </c>
      <c r="J132" s="5099" t="s">
        <v>662</v>
      </c>
      <c r="K132" s="5100">
        <v>95</v>
      </c>
      <c r="L132" s="3015"/>
    </row>
    <row r="133" spans="1:34" ht="15.65" customHeight="1">
      <c r="A133" s="3586">
        <v>96</v>
      </c>
      <c r="B133" s="3163" t="s">
        <v>332</v>
      </c>
      <c r="C133" s="3163"/>
      <c r="D133" s="4448">
        <v>73605140</v>
      </c>
      <c r="E133" s="5091">
        <v>11605717</v>
      </c>
      <c r="F133" s="5079">
        <v>-597071</v>
      </c>
      <c r="G133" s="5078">
        <v>0</v>
      </c>
      <c r="H133" s="5089">
        <v>330983</v>
      </c>
      <c r="I133" s="5120">
        <f t="shared" si="15"/>
        <v>84944769</v>
      </c>
      <c r="J133" s="5099" t="s">
        <v>333</v>
      </c>
      <c r="K133" s="5100">
        <v>96</v>
      </c>
      <c r="L133" s="3015"/>
    </row>
    <row r="134" spans="1:34" ht="15.65" customHeight="1">
      <c r="A134" s="3599">
        <v>97</v>
      </c>
      <c r="B134" s="4738" t="s">
        <v>334</v>
      </c>
      <c r="C134" s="4467"/>
      <c r="D134" s="4448">
        <v>43826721</v>
      </c>
      <c r="E134" s="5092">
        <v>-1326250</v>
      </c>
      <c r="F134" s="5121">
        <v>-3299</v>
      </c>
      <c r="G134" s="5078">
        <v>0</v>
      </c>
      <c r="H134" s="5089">
        <v>0</v>
      </c>
      <c r="I134" s="5120">
        <f t="shared" si="15"/>
        <v>42497172</v>
      </c>
      <c r="J134" s="5099" t="s">
        <v>335</v>
      </c>
      <c r="K134" s="5100">
        <v>97</v>
      </c>
      <c r="L134" s="3015"/>
    </row>
    <row r="135" spans="1:34" ht="15.65" customHeight="1">
      <c r="A135" s="4427">
        <v>98</v>
      </c>
      <c r="B135" s="4741" t="s">
        <v>336</v>
      </c>
      <c r="C135" s="4467"/>
      <c r="D135" s="4448">
        <f t="shared" ref="D135:I135" si="16">SUM(D125:D134)</f>
        <v>341444548</v>
      </c>
      <c r="E135" s="5092">
        <f t="shared" si="16"/>
        <v>40023782</v>
      </c>
      <c r="F135" s="5121">
        <f t="shared" si="16"/>
        <v>-8779519</v>
      </c>
      <c r="G135" s="5077">
        <f t="shared" si="16"/>
        <v>0</v>
      </c>
      <c r="H135" s="5120">
        <f t="shared" si="16"/>
        <v>330983</v>
      </c>
      <c r="I135" s="5120">
        <f t="shared" si="16"/>
        <v>373019794</v>
      </c>
      <c r="J135" s="5081"/>
      <c r="K135" s="5100">
        <v>98</v>
      </c>
      <c r="L135" s="3015"/>
    </row>
    <row r="136" spans="1:34" ht="15.65" customHeight="1">
      <c r="A136" s="3586">
        <v>99</v>
      </c>
      <c r="B136" s="4738" t="s">
        <v>337</v>
      </c>
      <c r="C136" s="4467"/>
      <c r="D136" s="4448">
        <v>0</v>
      </c>
      <c r="E136" s="1889"/>
      <c r="F136" s="5080"/>
      <c r="G136" s="4448"/>
      <c r="H136" s="5078"/>
      <c r="I136" s="5120">
        <f>D136+E136-F136+G136+H136</f>
        <v>0</v>
      </c>
      <c r="J136" s="5099" t="s">
        <v>338</v>
      </c>
      <c r="K136" s="5100">
        <v>99</v>
      </c>
      <c r="L136" s="3015"/>
    </row>
    <row r="137" spans="1:34" ht="15.65" customHeight="1">
      <c r="A137" s="3587">
        <v>100</v>
      </c>
      <c r="B137" s="4742" t="s">
        <v>3808</v>
      </c>
      <c r="C137" s="1217"/>
      <c r="D137" s="1594">
        <v>404347</v>
      </c>
      <c r="E137" s="5088">
        <v>0</v>
      </c>
      <c r="F137" s="4746">
        <v>-409</v>
      </c>
      <c r="G137" s="2327"/>
      <c r="H137" s="5118">
        <v>0</v>
      </c>
      <c r="I137" s="5122">
        <f>D137+E137+F137+G137+H137</f>
        <v>403938</v>
      </c>
      <c r="J137" s="2127">
        <v>-399.1</v>
      </c>
      <c r="K137" s="5100">
        <v>100</v>
      </c>
      <c r="L137" s="3015"/>
    </row>
    <row r="138" spans="1:34" ht="15.65" customHeight="1">
      <c r="A138" s="3587">
        <v>101</v>
      </c>
      <c r="B138" s="4742" t="s">
        <v>4433</v>
      </c>
      <c r="C138" s="1217"/>
      <c r="D138" s="1594">
        <f t="shared" ref="D138:I138" si="17">D135+D136+D137</f>
        <v>341848895</v>
      </c>
      <c r="E138" s="5088">
        <f t="shared" si="17"/>
        <v>40023782</v>
      </c>
      <c r="F138" s="4746">
        <f>F135+F136+F137</f>
        <v>-8779928</v>
      </c>
      <c r="G138" s="5088">
        <f t="shared" si="17"/>
        <v>0</v>
      </c>
      <c r="H138" s="5123">
        <f t="shared" si="17"/>
        <v>330983</v>
      </c>
      <c r="I138" s="5122">
        <f t="shared" si="17"/>
        <v>373423732</v>
      </c>
      <c r="J138" s="5104"/>
      <c r="K138" s="5105">
        <v>101</v>
      </c>
      <c r="L138" s="3001"/>
    </row>
    <row r="139" spans="1:34" ht="15.65" customHeight="1">
      <c r="A139" s="3587">
        <v>102</v>
      </c>
      <c r="B139" s="4742" t="s">
        <v>4434</v>
      </c>
      <c r="C139" s="1217"/>
      <c r="D139" s="1594">
        <f t="shared" ref="D139:I139" si="18">D84+D97+D114+D138+D31+D123</f>
        <v>11903170254</v>
      </c>
      <c r="E139" s="5088">
        <f t="shared" si="18"/>
        <v>821246489</v>
      </c>
      <c r="F139" s="4746">
        <f t="shared" si="18"/>
        <v>-156717962</v>
      </c>
      <c r="G139" s="5088">
        <f t="shared" si="18"/>
        <v>-4811172</v>
      </c>
      <c r="H139" s="5123">
        <f t="shared" si="18"/>
        <v>1</v>
      </c>
      <c r="I139" s="5122">
        <f t="shared" si="18"/>
        <v>12562887611</v>
      </c>
      <c r="J139" s="5104"/>
      <c r="K139" s="5105">
        <v>102</v>
      </c>
      <c r="L139" s="3001"/>
    </row>
    <row r="140" spans="1:34" ht="15.65" customHeight="1">
      <c r="A140" s="3586">
        <v>103</v>
      </c>
      <c r="B140" s="4738" t="s">
        <v>339</v>
      </c>
      <c r="C140" s="4467"/>
      <c r="D140" s="4448"/>
      <c r="E140" s="5078"/>
      <c r="F140" s="4747"/>
      <c r="G140" s="5078"/>
      <c r="H140" s="5089"/>
      <c r="I140" s="5120"/>
      <c r="J140" s="5099" t="s">
        <v>340</v>
      </c>
      <c r="K140" s="5100">
        <v>103</v>
      </c>
      <c r="L140" s="3015"/>
    </row>
    <row r="141" spans="1:34" ht="15.65" customHeight="1">
      <c r="A141" s="3586">
        <v>104</v>
      </c>
      <c r="B141" s="1547" t="s">
        <v>341</v>
      </c>
      <c r="C141" s="1547"/>
      <c r="D141" s="4448"/>
      <c r="E141" s="5078"/>
      <c r="F141" s="4747"/>
      <c r="G141" s="5078"/>
      <c r="H141" s="5089"/>
      <c r="I141" s="5120"/>
      <c r="J141" s="5081"/>
      <c r="K141" s="5100">
        <v>104</v>
      </c>
      <c r="L141" s="3015"/>
    </row>
    <row r="142" spans="1:34" ht="15.65" customHeight="1">
      <c r="A142" s="3586">
        <v>105</v>
      </c>
      <c r="B142" s="1547" t="s">
        <v>1095</v>
      </c>
      <c r="C142" s="1547"/>
      <c r="D142" s="4448"/>
      <c r="E142" s="5078"/>
      <c r="F142" s="4747"/>
      <c r="G142" s="5078"/>
      <c r="H142" s="5089"/>
      <c r="I142" s="5120">
        <f>D142+E142-F142+G142+H142</f>
        <v>0</v>
      </c>
      <c r="J142" s="5099" t="s">
        <v>1096</v>
      </c>
      <c r="K142" s="5100">
        <v>105</v>
      </c>
      <c r="L142" s="3015"/>
    </row>
    <row r="143" spans="1:34" ht="15.65" customHeight="1" thickBot="1">
      <c r="A143" s="3588">
        <v>106</v>
      </c>
      <c r="B143" s="4371" t="s">
        <v>4432</v>
      </c>
      <c r="C143" s="4371"/>
      <c r="D143" s="4743">
        <f t="shared" ref="D143:I143" si="19">D139+D142+D140-D141</f>
        <v>11903170254</v>
      </c>
      <c r="E143" s="5093">
        <f t="shared" si="19"/>
        <v>821246489</v>
      </c>
      <c r="F143" s="4748">
        <f t="shared" si="19"/>
        <v>-156717962</v>
      </c>
      <c r="G143" s="5093">
        <f t="shared" si="19"/>
        <v>-4811172</v>
      </c>
      <c r="H143" s="5124">
        <f t="shared" si="19"/>
        <v>1</v>
      </c>
      <c r="I143" s="5125">
        <f t="shared" si="19"/>
        <v>12562887611</v>
      </c>
      <c r="J143" s="5126"/>
      <c r="K143" s="5127">
        <v>106</v>
      </c>
      <c r="L143" s="3015"/>
    </row>
    <row r="144" spans="1:34" ht="15.65" customHeight="1">
      <c r="A144" s="1533"/>
      <c r="B144" s="1533"/>
      <c r="C144" s="1533"/>
      <c r="D144" s="1533"/>
      <c r="E144" s="1533"/>
      <c r="F144" s="1533"/>
      <c r="G144" s="1533"/>
      <c r="H144" s="1533"/>
      <c r="I144" s="3542"/>
      <c r="J144" s="1533"/>
      <c r="K144" s="1533"/>
      <c r="L144" s="2529"/>
      <c r="AF144" s="1621"/>
      <c r="AG144" s="1621"/>
      <c r="AH144" s="1621"/>
    </row>
    <row r="145" spans="1:12" ht="15.65" customHeight="1">
      <c r="A145" s="2146" t="s">
        <v>4493</v>
      </c>
      <c r="B145" s="2146"/>
      <c r="C145" s="1533"/>
      <c r="D145" s="1533"/>
      <c r="E145" s="1533"/>
      <c r="F145" s="2146" t="s">
        <v>4493</v>
      </c>
      <c r="G145" s="2146"/>
      <c r="H145" s="1533"/>
      <c r="I145" s="3542"/>
      <c r="J145" s="1533"/>
      <c r="K145" s="1619" t="s">
        <v>1097</v>
      </c>
      <c r="L145" s="1675"/>
    </row>
    <row r="146" spans="1:12" ht="15.65" customHeight="1">
      <c r="A146" s="1620" t="s">
        <v>1098</v>
      </c>
      <c r="B146" s="1620"/>
      <c r="C146" s="1620"/>
      <c r="D146" s="1620"/>
      <c r="E146" s="1620"/>
      <c r="F146" s="5264" t="s">
        <v>1099</v>
      </c>
      <c r="G146" s="5264"/>
      <c r="H146" s="5264"/>
      <c r="I146" s="5264"/>
      <c r="J146" s="5264"/>
      <c r="K146" s="5264"/>
      <c r="L146" s="2586"/>
    </row>
    <row r="147" spans="1:12">
      <c r="A147" s="1533"/>
      <c r="B147" s="1533"/>
      <c r="C147" s="1533"/>
      <c r="D147" s="1533"/>
      <c r="E147" s="1533"/>
      <c r="F147" s="1533"/>
      <c r="G147" s="1533"/>
      <c r="H147" s="1533"/>
      <c r="I147" s="3542"/>
      <c r="J147" s="1533"/>
      <c r="K147" s="1533"/>
      <c r="L147" s="2529"/>
    </row>
    <row r="148" spans="1:12">
      <c r="A148" s="1533"/>
      <c r="B148" s="1533"/>
      <c r="C148" s="1533"/>
      <c r="D148" s="1533"/>
      <c r="E148" s="1533"/>
      <c r="F148" s="1533"/>
      <c r="G148" s="1533"/>
      <c r="H148" s="1533"/>
      <c r="I148" s="4744"/>
      <c r="J148" s="1533"/>
      <c r="K148" s="1533"/>
      <c r="L148" s="2529"/>
    </row>
    <row r="149" spans="1:12">
      <c r="A149" s="1533"/>
      <c r="B149" s="1533"/>
      <c r="C149" s="1533"/>
      <c r="D149" s="1533"/>
      <c r="E149" s="1533"/>
      <c r="F149" s="1533"/>
      <c r="G149" s="1533"/>
      <c r="H149" s="1533"/>
      <c r="I149" s="3542"/>
      <c r="J149" s="1533"/>
      <c r="K149" s="1533"/>
      <c r="L149" s="2529"/>
    </row>
    <row r="150" spans="1:12">
      <c r="A150" s="1533"/>
      <c r="B150" s="1533"/>
      <c r="C150" s="1533"/>
      <c r="D150" s="1533"/>
      <c r="E150" s="1533"/>
      <c r="F150" s="1533"/>
      <c r="G150" s="1533"/>
      <c r="H150" s="1533"/>
      <c r="I150" s="3542"/>
      <c r="J150" s="1533"/>
      <c r="K150" s="1533"/>
      <c r="L150" s="2529"/>
    </row>
    <row r="151" spans="1:12">
      <c r="A151" s="1533"/>
      <c r="B151" s="1533"/>
      <c r="C151" s="1533"/>
      <c r="D151" s="1533"/>
      <c r="E151" s="1533"/>
      <c r="F151" s="1533"/>
      <c r="G151" s="1533"/>
      <c r="H151" s="1533"/>
      <c r="I151" s="3542"/>
      <c r="J151" s="1533"/>
      <c r="K151" s="1533"/>
      <c r="L151" s="2529"/>
    </row>
    <row r="152" spans="1:12">
      <c r="A152" s="1533"/>
      <c r="B152" s="1533"/>
      <c r="C152" s="1533"/>
      <c r="D152" s="1533"/>
      <c r="E152" s="1533"/>
      <c r="F152" s="1533"/>
      <c r="G152" s="1533"/>
      <c r="H152" s="1533"/>
      <c r="I152" s="3542"/>
      <c r="J152" s="1533"/>
      <c r="K152" s="1533"/>
      <c r="L152" s="2529"/>
    </row>
    <row r="153" spans="1:12">
      <c r="A153" s="1533"/>
      <c r="B153" s="1618"/>
      <c r="C153" s="1533"/>
      <c r="D153" s="1533"/>
      <c r="E153" s="1533"/>
      <c r="F153" s="1533"/>
      <c r="G153" s="1533"/>
      <c r="H153" s="1533"/>
      <c r="I153" s="3542"/>
      <c r="J153" s="1533"/>
      <c r="K153" s="1533"/>
      <c r="L153" s="2529"/>
    </row>
    <row r="154" spans="1:12">
      <c r="A154" s="1533"/>
      <c r="B154" s="1618"/>
      <c r="C154" s="1533"/>
      <c r="D154" s="1533"/>
      <c r="E154" s="1533"/>
      <c r="F154" s="1533"/>
      <c r="G154" s="1533"/>
      <c r="H154" s="1533"/>
      <c r="I154" s="3542"/>
      <c r="J154" s="1533"/>
      <c r="K154" s="1533"/>
      <c r="L154" s="2529"/>
    </row>
    <row r="155" spans="1:12">
      <c r="A155" s="1533"/>
      <c r="B155" s="1618"/>
      <c r="C155" s="1533"/>
      <c r="D155" s="1533"/>
      <c r="E155" s="1533"/>
      <c r="F155" s="1533"/>
      <c r="G155" s="1533"/>
      <c r="H155" s="1533"/>
      <c r="I155" s="3542"/>
      <c r="J155" s="1533"/>
      <c r="K155" s="1533"/>
      <c r="L155" s="2529"/>
    </row>
    <row r="156" spans="1:12">
      <c r="A156" s="1533"/>
      <c r="B156" s="1618"/>
      <c r="C156" s="1533"/>
      <c r="D156" s="1533"/>
      <c r="E156" s="1533"/>
      <c r="F156" s="1533"/>
      <c r="G156" s="1533"/>
      <c r="H156" s="1533"/>
      <c r="I156" s="3542"/>
      <c r="J156" s="1533"/>
      <c r="K156" s="1533"/>
      <c r="L156" s="2529"/>
    </row>
    <row r="157" spans="1:12">
      <c r="A157" s="1533"/>
      <c r="B157" s="1618"/>
      <c r="C157" s="1533"/>
      <c r="D157" s="1533"/>
      <c r="E157" s="1533"/>
      <c r="F157" s="1533"/>
      <c r="G157" s="1533"/>
      <c r="H157" s="1533"/>
      <c r="I157" s="3542"/>
      <c r="J157" s="1533"/>
      <c r="K157" s="1533"/>
      <c r="L157" s="2529"/>
    </row>
    <row r="158" spans="1:12">
      <c r="A158" s="4585"/>
      <c r="B158" s="1618"/>
      <c r="C158" s="1289"/>
      <c r="D158" s="1289"/>
      <c r="E158" s="4228"/>
      <c r="F158" s="4228"/>
      <c r="G158" s="1368"/>
      <c r="H158" s="1368"/>
      <c r="I158" s="565"/>
      <c r="J158" s="1368"/>
      <c r="K158" s="1368"/>
      <c r="L158" s="2529"/>
    </row>
    <row r="159" spans="1:12">
      <c r="A159" s="4585"/>
      <c r="B159" s="1618"/>
      <c r="C159" s="1289"/>
      <c r="D159" s="1289"/>
      <c r="E159" s="4228"/>
      <c r="F159" s="4228"/>
      <c r="G159" s="1368"/>
      <c r="H159" s="1368"/>
      <c r="I159" s="565"/>
      <c r="J159" s="1368"/>
      <c r="K159" s="1368"/>
      <c r="L159" s="2529"/>
    </row>
    <row r="160" spans="1:12">
      <c r="A160" s="4585"/>
      <c r="B160" s="1618"/>
      <c r="C160" s="1289"/>
      <c r="D160" s="1289"/>
      <c r="E160" s="4228"/>
      <c r="F160" s="4228"/>
      <c r="G160" s="1368"/>
      <c r="H160" s="1368"/>
      <c r="I160" s="565"/>
      <c r="J160" s="1368"/>
      <c r="K160" s="1368"/>
      <c r="L160" s="2529"/>
    </row>
    <row r="161" spans="1:6">
      <c r="A161" s="4585"/>
      <c r="B161" s="1618"/>
      <c r="C161" s="4499"/>
      <c r="D161" s="4499"/>
      <c r="E161" s="4270"/>
      <c r="F161" s="4270"/>
    </row>
    <row r="162" spans="1:6">
      <c r="A162" s="4585"/>
      <c r="B162" s="1618"/>
      <c r="C162" s="4499"/>
      <c r="D162" s="4499"/>
      <c r="E162" s="4270"/>
      <c r="F162" s="4270"/>
    </row>
    <row r="163" spans="1:6">
      <c r="A163" s="4585"/>
      <c r="B163" s="1618"/>
      <c r="C163" s="4499"/>
      <c r="D163" s="4499"/>
      <c r="E163" s="4270"/>
      <c r="F163" s="4270"/>
    </row>
    <row r="164" spans="1:6">
      <c r="A164" s="4585"/>
      <c r="B164" s="1618"/>
      <c r="C164" s="4499"/>
      <c r="D164" s="4499"/>
      <c r="E164" s="4270"/>
      <c r="F164" s="4270"/>
    </row>
    <row r="165" spans="1:6">
      <c r="A165" s="4585"/>
      <c r="B165" s="1618"/>
      <c r="C165" s="4499"/>
      <c r="D165" s="4499"/>
      <c r="E165" s="4270"/>
      <c r="F165" s="4270"/>
    </row>
    <row r="166" spans="1:6">
      <c r="A166" s="4585"/>
      <c r="B166" s="1618"/>
      <c r="C166" s="4499"/>
      <c r="D166" s="4499"/>
      <c r="E166" s="4270"/>
      <c r="F166" s="4270"/>
    </row>
    <row r="167" spans="1:6">
      <c r="A167" s="4585"/>
      <c r="B167" s="1618"/>
      <c r="C167" s="4499"/>
      <c r="D167" s="4499"/>
      <c r="E167" s="4270"/>
      <c r="F167" s="4270"/>
    </row>
    <row r="168" spans="1:6">
      <c r="A168" s="4585"/>
      <c r="B168" s="1533"/>
      <c r="C168" s="4499"/>
      <c r="D168" s="4499"/>
      <c r="E168" s="4270"/>
      <c r="F168" s="4270"/>
    </row>
    <row r="169" spans="1:6">
      <c r="A169" s="4585"/>
      <c r="B169" s="1533"/>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2">
    <mergeCell ref="F4:K4"/>
    <mergeCell ref="F146:K146"/>
  </mergeCells>
  <printOptions horizontalCentered="1" verticalCentered="1"/>
  <pageMargins left="0.5" right="0.5" top="0.5" bottom="0.5" header="0.5" footer="0.5"/>
  <pageSetup scale="61" fitToWidth="2" fitToHeight="2" pageOrder="overThenDown" orientation="portrait" r:id="rId1"/>
  <headerFooter alignWithMargins="0"/>
  <rowBreaks count="1" manualBreakCount="1">
    <brk id="71" max="16383" man="1"/>
  </rowBreaks>
  <colBreaks count="1" manualBreakCount="1">
    <brk id="5"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ransitionEvaluation="1">
    <tabColor rgb="FF92D050"/>
    <pageSetUpPr fitToPage="1"/>
  </sheetPr>
  <dimension ref="A1:P143"/>
  <sheetViews>
    <sheetView topLeftCell="A4" workbookViewId="0"/>
  </sheetViews>
  <sheetFormatPr defaultColWidth="9.84375" defaultRowHeight="15.5"/>
  <cols>
    <col min="1" max="1" width="4.84375" style="13" customWidth="1"/>
    <col min="2" max="2" width="45.84375" style="13" customWidth="1"/>
    <col min="3" max="3" width="20.4609375" style="13" customWidth="1"/>
    <col min="4" max="5" width="18.84375" style="13" customWidth="1"/>
    <col min="6" max="16384" width="9.84375" style="13"/>
  </cols>
  <sheetData>
    <row r="1" spans="1:13" ht="15.65" customHeight="1">
      <c r="A1" s="33" t="s">
        <v>1757</v>
      </c>
      <c r="B1" s="191"/>
      <c r="C1" s="68" t="s">
        <v>3200</v>
      </c>
      <c r="D1" s="192" t="s">
        <v>1759</v>
      </c>
      <c r="E1" s="69" t="s">
        <v>1119</v>
      </c>
      <c r="F1" s="21"/>
      <c r="G1" s="21"/>
      <c r="H1" s="21"/>
      <c r="I1" s="21"/>
      <c r="J1" s="21"/>
      <c r="K1" s="21"/>
      <c r="L1" s="21"/>
    </row>
    <row r="2" spans="1:13" ht="15.65" customHeight="1">
      <c r="A2" s="74" t="str">
        <f>'Data Sheet'!$C$25</f>
        <v xml:space="preserve">Niagara Mohawk Power Corporation </v>
      </c>
      <c r="B2" s="83"/>
      <c r="C2" s="21" t="s">
        <v>1120</v>
      </c>
      <c r="D2" s="80" t="s">
        <v>3219</v>
      </c>
      <c r="E2" s="75"/>
      <c r="F2" s="21"/>
      <c r="G2" s="21"/>
      <c r="H2" s="21"/>
      <c r="I2" s="21"/>
      <c r="J2" s="21"/>
      <c r="K2" s="21"/>
      <c r="L2" s="21"/>
    </row>
    <row r="3" spans="1:13" ht="15.65" customHeight="1">
      <c r="A3" s="76"/>
      <c r="B3" s="104"/>
      <c r="C3" s="79" t="s">
        <v>1121</v>
      </c>
      <c r="D3" s="581" t="str">
        <f>'Data Sheet'!$C$40</f>
        <v>April 30, 2024</v>
      </c>
      <c r="E3" s="97" t="str">
        <f>'Data Sheet'!$C$38</f>
        <v>December 31, 2023</v>
      </c>
      <c r="F3" s="21"/>
      <c r="G3" s="21"/>
      <c r="H3" s="21"/>
      <c r="I3" s="21"/>
      <c r="J3" s="21"/>
      <c r="K3" s="21"/>
      <c r="L3" s="21"/>
    </row>
    <row r="4" spans="1:13" ht="18" customHeight="1">
      <c r="A4" s="221"/>
      <c r="B4" s="222" t="s">
        <v>1122</v>
      </c>
      <c r="C4" s="222"/>
      <c r="D4" s="222"/>
      <c r="E4" s="223"/>
      <c r="F4" s="21"/>
      <c r="G4" s="21"/>
      <c r="H4" s="21"/>
      <c r="I4" s="21"/>
      <c r="J4" s="21"/>
      <c r="K4" s="21"/>
      <c r="L4" s="21"/>
    </row>
    <row r="5" spans="1:13" ht="15.65" customHeight="1">
      <c r="A5" s="74"/>
      <c r="B5" s="21" t="s">
        <v>1123</v>
      </c>
      <c r="C5" s="21"/>
      <c r="D5" s="21"/>
      <c r="E5" s="75"/>
      <c r="F5" s="21"/>
      <c r="G5" s="21"/>
      <c r="H5" s="21"/>
      <c r="I5" s="21"/>
      <c r="J5" s="21"/>
      <c r="K5" s="21"/>
      <c r="L5" s="21"/>
    </row>
    <row r="6" spans="1:13" ht="15.65" customHeight="1">
      <c r="A6" s="74"/>
      <c r="B6" s="21" t="s">
        <v>1124</v>
      </c>
      <c r="C6" s="21"/>
      <c r="D6" s="21"/>
      <c r="E6" s="75"/>
      <c r="F6" s="21"/>
      <c r="G6" s="21"/>
      <c r="H6" s="21"/>
      <c r="I6" s="21"/>
      <c r="J6" s="21"/>
      <c r="K6" s="21"/>
      <c r="L6" s="21"/>
    </row>
    <row r="7" spans="1:13" ht="15.65" customHeight="1">
      <c r="A7" s="74"/>
      <c r="B7" s="21" t="s">
        <v>1125</v>
      </c>
      <c r="C7" s="21"/>
      <c r="D7" s="21"/>
      <c r="E7" s="75"/>
      <c r="F7" s="21"/>
      <c r="G7" s="21"/>
      <c r="H7" s="21"/>
      <c r="I7" s="21"/>
      <c r="J7" s="21"/>
      <c r="K7" s="21"/>
      <c r="L7" s="21"/>
    </row>
    <row r="8" spans="1:13" ht="15.65" customHeight="1">
      <c r="A8" s="74"/>
      <c r="B8" s="21" t="s">
        <v>1126</v>
      </c>
      <c r="C8" s="21"/>
      <c r="D8" s="21"/>
      <c r="E8" s="75"/>
      <c r="F8" s="21"/>
      <c r="G8" s="21"/>
      <c r="H8" s="21"/>
      <c r="I8" s="21"/>
      <c r="J8" s="21"/>
      <c r="K8" s="21"/>
      <c r="L8" s="21"/>
    </row>
    <row r="9" spans="1:13" ht="15.65" customHeight="1">
      <c r="A9" s="74"/>
      <c r="B9" s="21" t="s">
        <v>1127</v>
      </c>
      <c r="C9" s="21"/>
      <c r="D9" s="21"/>
      <c r="E9" s="75"/>
      <c r="F9" s="21"/>
      <c r="G9" s="21"/>
      <c r="H9" s="21"/>
      <c r="I9" s="21"/>
      <c r="J9" s="21"/>
      <c r="K9" s="21"/>
      <c r="L9" s="21"/>
    </row>
    <row r="10" spans="1:13">
      <c r="A10" s="74"/>
      <c r="B10" s="21"/>
      <c r="C10" s="21"/>
      <c r="D10" s="21"/>
      <c r="E10" s="75"/>
      <c r="F10" s="21"/>
      <c r="G10" s="21"/>
      <c r="H10" s="21"/>
      <c r="I10" s="21"/>
      <c r="J10" s="21"/>
      <c r="K10" s="21"/>
      <c r="L10" s="21"/>
    </row>
    <row r="11" spans="1:13">
      <c r="A11" s="76"/>
      <c r="B11" s="79"/>
      <c r="C11" s="79"/>
      <c r="D11" s="79"/>
      <c r="E11" s="78"/>
      <c r="F11" s="21"/>
      <c r="G11" s="21"/>
      <c r="H11" s="21"/>
      <c r="I11" s="21"/>
      <c r="J11" s="21"/>
      <c r="K11" s="21"/>
      <c r="L11" s="21"/>
    </row>
    <row r="12" spans="1:13">
      <c r="A12" s="82"/>
      <c r="B12" s="21"/>
      <c r="C12" s="250" t="s">
        <v>1128</v>
      </c>
      <c r="D12" s="250" t="s">
        <v>1129</v>
      </c>
      <c r="E12" s="200" t="s">
        <v>1791</v>
      </c>
      <c r="F12" s="21"/>
      <c r="G12" s="21"/>
      <c r="H12" s="21"/>
      <c r="I12" s="21"/>
      <c r="J12" s="21"/>
      <c r="K12" s="21"/>
      <c r="L12" s="21"/>
    </row>
    <row r="13" spans="1:13">
      <c r="A13" s="82"/>
      <c r="B13" s="251" t="s">
        <v>1130</v>
      </c>
      <c r="C13" s="250" t="s">
        <v>1131</v>
      </c>
      <c r="D13" s="250" t="s">
        <v>1132</v>
      </c>
      <c r="E13" s="200" t="s">
        <v>1133</v>
      </c>
      <c r="F13" s="21"/>
      <c r="G13" s="21"/>
      <c r="H13" s="21"/>
      <c r="I13" s="21"/>
      <c r="J13" s="21"/>
      <c r="K13" s="21"/>
      <c r="L13" s="21"/>
    </row>
    <row r="14" spans="1:13">
      <c r="A14" s="237" t="s">
        <v>1686</v>
      </c>
      <c r="B14" s="251" t="s">
        <v>1134</v>
      </c>
      <c r="C14" s="250" t="s">
        <v>1135</v>
      </c>
      <c r="D14" s="250" t="s">
        <v>1136</v>
      </c>
      <c r="E14" s="200" t="s">
        <v>2258</v>
      </c>
      <c r="F14" s="21"/>
      <c r="G14" s="21"/>
      <c r="H14" s="21"/>
      <c r="I14" s="21"/>
      <c r="J14" s="21"/>
      <c r="K14" s="21"/>
      <c r="L14" s="21"/>
    </row>
    <row r="15" spans="1:13">
      <c r="A15" s="238" t="s">
        <v>1689</v>
      </c>
      <c r="B15" s="544" t="s">
        <v>2935</v>
      </c>
      <c r="C15" s="282" t="s">
        <v>2936</v>
      </c>
      <c r="D15" s="282" t="s">
        <v>2937</v>
      </c>
      <c r="E15" s="203" t="s">
        <v>2938</v>
      </c>
      <c r="F15" s="21"/>
      <c r="G15" s="21"/>
      <c r="H15" s="21"/>
      <c r="I15" s="21"/>
      <c r="J15" s="21"/>
      <c r="K15" s="21"/>
      <c r="L15" s="21"/>
    </row>
    <row r="16" spans="1:13">
      <c r="A16" s="237">
        <v>1</v>
      </c>
      <c r="B16" s="21" t="s">
        <v>1137</v>
      </c>
      <c r="C16" s="239"/>
      <c r="D16" s="240"/>
      <c r="E16" s="241"/>
      <c r="F16" s="21"/>
      <c r="G16" s="21"/>
      <c r="H16" s="21"/>
      <c r="I16" s="21"/>
      <c r="J16" s="21"/>
      <c r="K16" s="21"/>
      <c r="L16" s="21"/>
      <c r="M16" s="21"/>
    </row>
    <row r="17" spans="1:16">
      <c r="A17" s="237">
        <v>2</v>
      </c>
      <c r="B17" s="21"/>
      <c r="C17" s="93"/>
      <c r="D17" s="93"/>
      <c r="E17" s="242"/>
      <c r="F17" s="21"/>
      <c r="G17" s="21"/>
      <c r="H17" s="21"/>
      <c r="I17" s="21"/>
      <c r="J17" s="21"/>
      <c r="K17" s="21"/>
      <c r="L17" s="21"/>
      <c r="M17" s="21"/>
    </row>
    <row r="18" spans="1:16">
      <c r="A18" s="237">
        <v>3</v>
      </c>
      <c r="B18" s="21"/>
      <c r="C18" s="93"/>
      <c r="D18" s="93"/>
      <c r="E18" s="243"/>
      <c r="F18" s="21"/>
      <c r="G18" s="21"/>
      <c r="H18" s="21"/>
      <c r="I18" s="21"/>
      <c r="J18" s="21"/>
      <c r="K18" s="21"/>
      <c r="L18" s="21"/>
      <c r="M18" s="21"/>
    </row>
    <row r="19" spans="1:16">
      <c r="A19" s="237">
        <v>4</v>
      </c>
      <c r="B19" s="21"/>
      <c r="C19" s="93"/>
      <c r="D19" s="93"/>
      <c r="E19" s="243"/>
      <c r="F19" s="21"/>
      <c r="G19" s="21"/>
      <c r="H19" s="21"/>
      <c r="I19" s="21"/>
      <c r="J19" s="21"/>
      <c r="K19" s="21"/>
      <c r="L19" s="21"/>
      <c r="M19" s="21"/>
    </row>
    <row r="20" spans="1:16">
      <c r="A20" s="237">
        <v>5</v>
      </c>
      <c r="B20" s="21"/>
      <c r="C20" s="93"/>
      <c r="D20" s="93"/>
      <c r="E20" s="243"/>
      <c r="F20" s="21"/>
      <c r="G20" s="21"/>
      <c r="H20" s="21"/>
      <c r="I20" s="21"/>
      <c r="J20" s="21"/>
      <c r="K20" s="21"/>
      <c r="L20" s="21"/>
      <c r="M20" s="21"/>
    </row>
    <row r="21" spans="1:16">
      <c r="A21" s="237">
        <v>6</v>
      </c>
      <c r="B21" s="21"/>
      <c r="C21" s="93"/>
      <c r="D21" s="93"/>
      <c r="E21" s="243"/>
      <c r="F21" s="21"/>
      <c r="G21" s="21"/>
      <c r="H21" s="21"/>
      <c r="I21" s="21"/>
      <c r="J21" s="21"/>
      <c r="K21" s="21"/>
      <c r="L21" s="21"/>
      <c r="M21" s="21"/>
    </row>
    <row r="22" spans="1:16">
      <c r="A22" s="237">
        <v>8</v>
      </c>
      <c r="B22" s="21"/>
      <c r="C22" s="93"/>
      <c r="D22" s="93"/>
      <c r="E22" s="243"/>
      <c r="F22" s="21"/>
      <c r="G22" s="21"/>
      <c r="H22" s="21"/>
      <c r="I22" s="21"/>
      <c r="J22" s="21"/>
      <c r="K22" s="21"/>
      <c r="L22" s="21"/>
      <c r="M22" s="21"/>
    </row>
    <row r="23" spans="1:16">
      <c r="A23" s="237">
        <v>9</v>
      </c>
      <c r="B23" s="21"/>
      <c r="C23" s="93"/>
      <c r="D23" s="93"/>
      <c r="E23" s="243"/>
      <c r="F23" s="21"/>
      <c r="G23" s="21"/>
      <c r="H23" s="21"/>
      <c r="I23" s="21"/>
      <c r="J23" s="21"/>
      <c r="K23" s="21"/>
      <c r="L23" s="21"/>
      <c r="M23" s="21"/>
    </row>
    <row r="24" spans="1:16">
      <c r="A24" s="237">
        <v>10</v>
      </c>
      <c r="B24" s="21"/>
      <c r="C24" s="93"/>
      <c r="D24" s="93"/>
      <c r="E24" s="243"/>
      <c r="F24" s="21"/>
      <c r="G24" s="21"/>
      <c r="H24" s="21"/>
      <c r="I24" s="21"/>
      <c r="J24" s="21"/>
      <c r="K24" s="21"/>
      <c r="L24" s="21"/>
      <c r="M24" s="21"/>
    </row>
    <row r="25" spans="1:16">
      <c r="A25" s="237">
        <v>11</v>
      </c>
      <c r="B25" s="21"/>
      <c r="C25" s="93"/>
      <c r="D25" s="93"/>
      <c r="E25" s="243"/>
      <c r="F25" s="21"/>
      <c r="G25" s="21"/>
      <c r="H25" s="21"/>
      <c r="I25" s="21"/>
      <c r="J25" s="21"/>
      <c r="K25" s="21"/>
      <c r="L25" s="21"/>
      <c r="M25" s="21"/>
    </row>
    <row r="26" spans="1:16">
      <c r="A26" s="237">
        <v>12</v>
      </c>
      <c r="B26" s="21"/>
      <c r="C26" s="93"/>
      <c r="D26" s="93"/>
      <c r="E26" s="243"/>
      <c r="F26" s="21"/>
      <c r="G26" s="21"/>
      <c r="H26" s="21"/>
      <c r="I26" s="21"/>
      <c r="J26" s="21"/>
      <c r="K26" s="21"/>
      <c r="L26" s="21"/>
      <c r="M26" s="21"/>
    </row>
    <row r="27" spans="1:16">
      <c r="A27" s="237">
        <v>13</v>
      </c>
      <c r="B27" s="21"/>
      <c r="C27" s="93"/>
      <c r="D27" s="93"/>
      <c r="E27" s="243"/>
      <c r="F27" s="21"/>
      <c r="G27" s="21"/>
      <c r="H27" s="21"/>
      <c r="I27" s="21"/>
      <c r="J27" s="21"/>
      <c r="K27" s="21"/>
      <c r="L27" s="21"/>
      <c r="M27" s="21"/>
    </row>
    <row r="28" spans="1:16">
      <c r="A28" s="237">
        <v>14</v>
      </c>
      <c r="B28" s="21"/>
      <c r="C28" s="93"/>
      <c r="D28" s="93"/>
      <c r="E28" s="243"/>
      <c r="F28" s="21"/>
      <c r="G28" s="21"/>
      <c r="H28" s="21"/>
      <c r="I28" s="21"/>
      <c r="J28" s="21"/>
      <c r="K28" s="21"/>
      <c r="L28" s="21"/>
      <c r="M28" s="21"/>
    </row>
    <row r="29" spans="1:16">
      <c r="A29" s="237">
        <v>15</v>
      </c>
      <c r="B29" s="21"/>
      <c r="C29" s="93"/>
      <c r="D29" s="93"/>
      <c r="E29" s="243"/>
      <c r="F29" s="71"/>
      <c r="G29" s="71"/>
      <c r="H29" s="71"/>
      <c r="I29" s="71"/>
      <c r="J29" s="71"/>
      <c r="K29" s="71"/>
      <c r="L29" s="71"/>
      <c r="M29" s="71"/>
      <c r="N29" s="71"/>
      <c r="O29" s="71"/>
      <c r="P29" s="71"/>
    </row>
    <row r="30" spans="1:16">
      <c r="A30" s="237">
        <v>16</v>
      </c>
      <c r="B30" s="21"/>
      <c r="C30" s="93"/>
      <c r="D30" s="93"/>
      <c r="E30" s="243"/>
      <c r="F30" s="71"/>
      <c r="G30" s="71"/>
      <c r="H30" s="71"/>
      <c r="I30" s="71"/>
      <c r="J30" s="71"/>
      <c r="K30" s="71"/>
      <c r="L30" s="71"/>
      <c r="M30" s="71"/>
      <c r="N30" s="71"/>
      <c r="O30" s="71"/>
      <c r="P30" s="71"/>
    </row>
    <row r="31" spans="1:16">
      <c r="A31" s="237">
        <v>17</v>
      </c>
      <c r="B31" s="21"/>
      <c r="C31" s="93"/>
      <c r="D31" s="93"/>
      <c r="E31" s="243"/>
      <c r="F31" s="71"/>
      <c r="G31" s="71"/>
      <c r="H31" s="71"/>
      <c r="I31" s="71"/>
      <c r="J31" s="71"/>
      <c r="K31" s="71"/>
      <c r="L31" s="71"/>
      <c r="M31" s="71"/>
      <c r="N31" s="71"/>
      <c r="O31" s="71"/>
      <c r="P31" s="71"/>
    </row>
    <row r="32" spans="1:16">
      <c r="A32" s="237">
        <v>18</v>
      </c>
      <c r="B32" s="21"/>
      <c r="C32" s="93"/>
      <c r="D32" s="93"/>
      <c r="E32" s="243"/>
      <c r="F32" s="21"/>
      <c r="G32" s="21"/>
      <c r="H32" s="21"/>
      <c r="I32" s="21"/>
      <c r="J32" s="21"/>
      <c r="K32" s="21"/>
      <c r="L32" s="21"/>
      <c r="M32" s="21"/>
    </row>
    <row r="33" spans="1:13">
      <c r="A33" s="237">
        <v>19</v>
      </c>
      <c r="B33" s="21"/>
      <c r="C33" s="93"/>
      <c r="D33" s="93"/>
      <c r="E33" s="243"/>
      <c r="F33" s="21"/>
      <c r="G33" s="21"/>
      <c r="H33" s="21"/>
      <c r="I33" s="21"/>
      <c r="J33" s="21"/>
      <c r="K33" s="21"/>
      <c r="L33" s="21"/>
      <c r="M33" s="21"/>
    </row>
    <row r="34" spans="1:13">
      <c r="A34" s="237">
        <v>20</v>
      </c>
      <c r="B34" s="21"/>
      <c r="C34" s="93"/>
      <c r="D34" s="93"/>
      <c r="E34" s="243"/>
      <c r="F34" s="21"/>
      <c r="G34" s="21"/>
      <c r="H34" s="21"/>
      <c r="I34" s="21"/>
      <c r="J34" s="21"/>
      <c r="K34" s="21"/>
      <c r="L34" s="21"/>
      <c r="M34" s="21"/>
    </row>
    <row r="35" spans="1:13">
      <c r="A35" s="237">
        <v>21</v>
      </c>
      <c r="B35" s="21" t="s">
        <v>1138</v>
      </c>
      <c r="C35" s="205"/>
      <c r="D35" s="206"/>
      <c r="E35" s="214"/>
      <c r="F35" s="21"/>
      <c r="G35" s="21"/>
      <c r="H35" s="21"/>
      <c r="I35" s="21"/>
      <c r="J35" s="21"/>
      <c r="K35" s="21"/>
      <c r="L35" s="21"/>
      <c r="M35" s="21"/>
    </row>
    <row r="36" spans="1:13">
      <c r="A36" s="237">
        <v>22</v>
      </c>
      <c r="B36" s="21"/>
      <c r="C36" s="93"/>
      <c r="D36" s="93"/>
      <c r="E36" s="243"/>
      <c r="F36" s="21"/>
      <c r="G36" s="21"/>
      <c r="H36" s="21"/>
      <c r="I36" s="21"/>
      <c r="J36" s="21"/>
      <c r="K36" s="21"/>
      <c r="L36" s="21"/>
      <c r="M36" s="21"/>
    </row>
    <row r="37" spans="1:13">
      <c r="A37" s="237">
        <v>23</v>
      </c>
      <c r="B37" s="21" t="s">
        <v>1746</v>
      </c>
      <c r="C37" s="93"/>
      <c r="D37" s="93"/>
      <c r="E37" s="243"/>
      <c r="F37" s="21"/>
      <c r="G37" s="21"/>
      <c r="H37" s="21"/>
      <c r="I37" s="21"/>
      <c r="J37" s="21"/>
      <c r="K37" s="21"/>
      <c r="L37" s="21"/>
      <c r="M37" s="21"/>
    </row>
    <row r="38" spans="1:13">
      <c r="A38" s="237">
        <v>24</v>
      </c>
      <c r="B38" s="21" t="s">
        <v>1746</v>
      </c>
      <c r="C38" s="93"/>
      <c r="D38" s="93"/>
      <c r="E38" s="243"/>
      <c r="F38" s="21"/>
      <c r="G38" s="21"/>
      <c r="H38" s="21"/>
      <c r="I38" s="21"/>
      <c r="J38" s="21"/>
      <c r="K38" s="21"/>
      <c r="L38" s="21"/>
      <c r="M38" s="21"/>
    </row>
    <row r="39" spans="1:13">
      <c r="A39" s="237">
        <v>25</v>
      </c>
      <c r="B39" s="21" t="s">
        <v>1746</v>
      </c>
      <c r="C39" s="93" t="s">
        <v>1746</v>
      </c>
      <c r="D39" s="93" t="s">
        <v>1746</v>
      </c>
      <c r="E39" s="243" t="s">
        <v>1746</v>
      </c>
      <c r="F39" s="21"/>
      <c r="G39" s="21"/>
      <c r="H39" s="21"/>
      <c r="I39" s="21"/>
      <c r="J39" s="21"/>
      <c r="K39" s="21"/>
      <c r="L39" s="21"/>
      <c r="M39" s="21"/>
    </row>
    <row r="40" spans="1:13">
      <c r="A40" s="237">
        <v>26</v>
      </c>
      <c r="B40" s="21"/>
      <c r="C40" s="93"/>
      <c r="D40" s="93"/>
      <c r="E40" s="243"/>
      <c r="F40" s="21"/>
      <c r="G40" s="21"/>
      <c r="H40" s="21"/>
      <c r="I40" s="21"/>
      <c r="J40" s="21"/>
      <c r="K40" s="21"/>
      <c r="L40" s="21"/>
      <c r="M40" s="21"/>
    </row>
    <row r="41" spans="1:13">
      <c r="A41" s="237">
        <v>27</v>
      </c>
      <c r="B41" s="21"/>
      <c r="C41" s="93"/>
      <c r="D41" s="93"/>
      <c r="E41" s="243"/>
      <c r="F41" s="21"/>
      <c r="G41" s="21"/>
      <c r="H41" s="21"/>
      <c r="I41" s="21"/>
      <c r="J41" s="21"/>
      <c r="K41" s="21"/>
      <c r="L41" s="21"/>
      <c r="M41" s="21"/>
    </row>
    <row r="42" spans="1:13">
      <c r="A42" s="237">
        <v>28</v>
      </c>
      <c r="B42" s="21"/>
      <c r="C42" s="93"/>
      <c r="D42" s="93"/>
      <c r="E42" s="243"/>
      <c r="F42" s="21"/>
      <c r="G42" s="21"/>
      <c r="H42" s="21"/>
      <c r="I42" s="21"/>
      <c r="J42" s="21"/>
      <c r="K42" s="21"/>
      <c r="L42" s="21"/>
      <c r="M42" s="21"/>
    </row>
    <row r="43" spans="1:13">
      <c r="A43" s="237">
        <v>29</v>
      </c>
      <c r="B43" s="21"/>
      <c r="C43" s="93"/>
      <c r="D43" s="93"/>
      <c r="E43" s="243"/>
      <c r="F43" s="21"/>
      <c r="G43" s="21"/>
      <c r="H43" s="21"/>
      <c r="I43" s="21"/>
      <c r="J43" s="21"/>
      <c r="K43" s="21"/>
      <c r="L43" s="21"/>
      <c r="M43" s="21"/>
    </row>
    <row r="44" spans="1:13">
      <c r="A44" s="237">
        <v>30</v>
      </c>
      <c r="B44" s="21"/>
      <c r="C44" s="93"/>
      <c r="D44" s="93"/>
      <c r="E44" s="243"/>
      <c r="F44" s="21"/>
      <c r="G44" s="21"/>
      <c r="H44" s="21"/>
      <c r="I44" s="21"/>
      <c r="J44" s="21"/>
      <c r="K44" s="21"/>
      <c r="L44" s="21"/>
      <c r="M44" s="21"/>
    </row>
    <row r="45" spans="1:13">
      <c r="A45" s="237">
        <v>31</v>
      </c>
      <c r="B45" s="21"/>
      <c r="C45" s="93"/>
      <c r="D45" s="93"/>
      <c r="E45" s="243"/>
      <c r="F45" s="21"/>
      <c r="G45" s="21"/>
      <c r="H45" s="21"/>
      <c r="I45" s="21"/>
      <c r="J45" s="21"/>
      <c r="K45" s="21"/>
      <c r="L45" s="21"/>
      <c r="M45" s="21"/>
    </row>
    <row r="46" spans="1:13">
      <c r="A46" s="237">
        <v>32</v>
      </c>
      <c r="B46" s="21"/>
      <c r="C46" s="93"/>
      <c r="D46" s="93"/>
      <c r="E46" s="243"/>
      <c r="F46" s="21"/>
      <c r="G46" s="21"/>
      <c r="H46" s="21"/>
      <c r="I46" s="21"/>
      <c r="J46" s="21"/>
      <c r="K46" s="21"/>
      <c r="L46" s="21"/>
      <c r="M46" s="21"/>
    </row>
    <row r="47" spans="1:13">
      <c r="A47" s="237">
        <v>33</v>
      </c>
      <c r="B47" s="21"/>
      <c r="C47" s="93"/>
      <c r="D47" s="93"/>
      <c r="E47" s="243"/>
      <c r="F47" s="21"/>
      <c r="G47" s="21"/>
      <c r="H47" s="21"/>
      <c r="I47" s="21"/>
      <c r="J47" s="21"/>
      <c r="K47" s="21"/>
      <c r="L47" s="21"/>
      <c r="M47" s="21"/>
    </row>
    <row r="48" spans="1:13">
      <c r="A48" s="237">
        <v>34</v>
      </c>
      <c r="B48" s="21"/>
      <c r="C48" s="93"/>
      <c r="D48" s="93"/>
      <c r="E48" s="243"/>
      <c r="F48" s="21"/>
      <c r="G48" s="21"/>
      <c r="H48" s="21"/>
      <c r="I48" s="21"/>
      <c r="J48" s="21"/>
      <c r="K48" s="21"/>
      <c r="L48" s="21"/>
      <c r="M48" s="21"/>
    </row>
    <row r="49" spans="1:13">
      <c r="A49" s="237">
        <v>35</v>
      </c>
      <c r="B49" s="21"/>
      <c r="C49" s="93"/>
      <c r="D49" s="93"/>
      <c r="E49" s="243"/>
      <c r="F49" s="21"/>
      <c r="G49" s="21"/>
      <c r="H49" s="21"/>
      <c r="I49" s="21"/>
      <c r="J49" s="21"/>
      <c r="K49" s="21"/>
      <c r="L49" s="21"/>
      <c r="M49" s="21"/>
    </row>
    <row r="50" spans="1:13">
      <c r="A50" s="237">
        <v>36</v>
      </c>
      <c r="B50" s="21"/>
      <c r="C50" s="93"/>
      <c r="D50" s="93"/>
      <c r="E50" s="243"/>
      <c r="F50" s="21"/>
      <c r="G50" s="21"/>
      <c r="H50" s="21"/>
      <c r="I50" s="21"/>
      <c r="J50" s="21"/>
      <c r="K50" s="21"/>
      <c r="L50" s="21"/>
      <c r="M50" s="21"/>
    </row>
    <row r="51" spans="1:13">
      <c r="A51" s="237">
        <v>37</v>
      </c>
      <c r="B51" s="21"/>
      <c r="C51" s="93"/>
      <c r="D51" s="93"/>
      <c r="E51" s="243"/>
      <c r="F51" s="21"/>
      <c r="G51" s="21"/>
      <c r="H51" s="21"/>
      <c r="I51" s="21"/>
      <c r="J51" s="21"/>
      <c r="K51" s="21"/>
      <c r="L51" s="21"/>
      <c r="M51" s="21"/>
    </row>
    <row r="52" spans="1:13">
      <c r="A52" s="237">
        <v>38</v>
      </c>
      <c r="B52" s="21"/>
      <c r="C52" s="93"/>
      <c r="D52" s="93"/>
      <c r="E52" s="243"/>
      <c r="F52" s="21"/>
      <c r="G52" s="21"/>
      <c r="H52" s="21"/>
      <c r="I52" s="21"/>
      <c r="J52" s="21"/>
      <c r="K52" s="21"/>
      <c r="L52" s="21"/>
      <c r="M52" s="21"/>
    </row>
    <row r="53" spans="1:13">
      <c r="A53" s="237">
        <v>39</v>
      </c>
      <c r="B53" s="21"/>
      <c r="C53" s="93"/>
      <c r="D53" s="93"/>
      <c r="E53" s="243"/>
      <c r="F53" s="21"/>
      <c r="G53" s="21"/>
      <c r="H53" s="21"/>
      <c r="I53" s="21"/>
      <c r="J53" s="21"/>
      <c r="K53" s="21"/>
      <c r="L53" s="21"/>
      <c r="M53" s="21"/>
    </row>
    <row r="54" spans="1:13">
      <c r="A54" s="237">
        <v>40</v>
      </c>
      <c r="B54" s="21"/>
      <c r="C54" s="93"/>
      <c r="D54" s="93"/>
      <c r="E54" s="243"/>
      <c r="F54" s="21"/>
      <c r="G54" s="21"/>
      <c r="H54" s="21"/>
      <c r="I54" s="21"/>
      <c r="J54" s="21"/>
      <c r="K54" s="21"/>
      <c r="L54" s="21"/>
      <c r="M54" s="21"/>
    </row>
    <row r="55" spans="1:13">
      <c r="A55" s="237">
        <v>41</v>
      </c>
      <c r="B55" s="21"/>
      <c r="C55" s="93"/>
      <c r="D55" s="93"/>
      <c r="E55" s="243"/>
      <c r="F55" s="21"/>
      <c r="G55" s="21"/>
      <c r="H55" s="21"/>
      <c r="I55" s="21"/>
      <c r="J55" s="21"/>
      <c r="K55" s="21"/>
      <c r="L55" s="21"/>
      <c r="M55" s="21"/>
    </row>
    <row r="56" spans="1:13">
      <c r="A56" s="237">
        <v>42</v>
      </c>
      <c r="B56" s="21"/>
      <c r="C56" s="93"/>
      <c r="D56" s="93"/>
      <c r="E56" s="243"/>
      <c r="F56" s="21"/>
      <c r="G56" s="21"/>
      <c r="H56" s="21"/>
      <c r="I56" s="21"/>
      <c r="J56" s="21"/>
      <c r="K56" s="21"/>
      <c r="L56" s="21"/>
      <c r="M56" s="21"/>
    </row>
    <row r="57" spans="1:13">
      <c r="A57" s="237">
        <v>43</v>
      </c>
      <c r="B57" s="21"/>
      <c r="C57" s="93"/>
      <c r="D57" s="93"/>
      <c r="E57" s="243"/>
      <c r="F57" s="21"/>
      <c r="G57" s="21"/>
      <c r="H57" s="21"/>
      <c r="I57" s="21"/>
      <c r="J57" s="21"/>
      <c r="K57" s="21"/>
      <c r="L57" s="21"/>
      <c r="M57" s="21"/>
    </row>
    <row r="58" spans="1:13">
      <c r="A58" s="237">
        <v>44</v>
      </c>
      <c r="B58" s="21"/>
      <c r="C58" s="93"/>
      <c r="D58" s="93"/>
      <c r="E58" s="243"/>
      <c r="F58" s="21"/>
      <c r="G58" s="21"/>
      <c r="H58" s="21"/>
      <c r="I58" s="21"/>
      <c r="J58" s="21"/>
      <c r="K58" s="21"/>
      <c r="L58" s="21"/>
      <c r="M58" s="21"/>
    </row>
    <row r="59" spans="1:13">
      <c r="A59" s="237">
        <v>45</v>
      </c>
      <c r="B59" s="21"/>
      <c r="C59" s="93"/>
      <c r="D59" s="93"/>
      <c r="E59" s="243"/>
      <c r="F59" s="21"/>
      <c r="G59" s="21"/>
      <c r="H59" s="21"/>
      <c r="I59" s="21"/>
      <c r="J59" s="21"/>
      <c r="K59" s="21"/>
      <c r="L59" s="21"/>
      <c r="M59" s="21"/>
    </row>
    <row r="60" spans="1:13">
      <c r="A60" s="237">
        <v>46</v>
      </c>
      <c r="B60" s="79"/>
      <c r="C60" s="95"/>
      <c r="D60" s="95"/>
      <c r="E60" s="244"/>
      <c r="F60" s="21"/>
      <c r="G60" s="21"/>
      <c r="H60" s="21"/>
      <c r="I60" s="21"/>
      <c r="J60" s="21"/>
      <c r="K60" s="21"/>
      <c r="L60" s="21"/>
      <c r="M60" s="21"/>
    </row>
    <row r="61" spans="1:13" ht="16" thickBot="1">
      <c r="A61" s="245">
        <v>47</v>
      </c>
      <c r="B61" s="246" t="s">
        <v>159</v>
      </c>
      <c r="C61" s="247"/>
      <c r="D61" s="248"/>
      <c r="E61" s="249">
        <f>SUM(E17:E60)</f>
        <v>0</v>
      </c>
      <c r="F61" s="21"/>
      <c r="G61" s="21"/>
      <c r="H61" s="21"/>
      <c r="I61" s="21"/>
      <c r="J61" s="21"/>
      <c r="K61" s="21"/>
      <c r="L61" s="21"/>
      <c r="M61" s="21"/>
    </row>
    <row r="62" spans="1:13">
      <c r="A62" s="21"/>
      <c r="B62" s="21"/>
      <c r="C62" s="21"/>
      <c r="D62" s="21"/>
      <c r="E62" s="21"/>
      <c r="F62" s="21"/>
      <c r="G62" s="21"/>
      <c r="H62" s="21"/>
      <c r="I62" s="21"/>
      <c r="J62" s="21"/>
      <c r="K62" s="21"/>
      <c r="L62" s="21"/>
      <c r="M62" s="21"/>
    </row>
    <row r="63" spans="1:13">
      <c r="A63" s="21" t="s">
        <v>1139</v>
      </c>
      <c r="B63" s="21"/>
      <c r="C63" s="21"/>
      <c r="D63" s="21"/>
      <c r="E63" s="236" t="s">
        <v>1140</v>
      </c>
      <c r="F63" s="21"/>
      <c r="G63" s="21"/>
      <c r="H63" s="21"/>
      <c r="I63" s="21"/>
      <c r="J63" s="21"/>
      <c r="K63" s="21"/>
      <c r="L63" s="21"/>
      <c r="M63" s="21"/>
    </row>
    <row r="64" spans="1:13">
      <c r="A64" s="71" t="s">
        <v>1141</v>
      </c>
      <c r="B64" s="71"/>
      <c r="C64" s="71"/>
      <c r="D64" s="71"/>
      <c r="E64" s="71"/>
      <c r="F64" s="21"/>
      <c r="G64" s="21"/>
      <c r="H64" s="21"/>
      <c r="I64" s="21"/>
      <c r="J64" s="21"/>
      <c r="K64" s="21"/>
      <c r="L64" s="21"/>
      <c r="M64" s="21"/>
    </row>
    <row r="65" spans="1:13">
      <c r="A65" s="21"/>
      <c r="B65" s="21"/>
      <c r="C65" s="21"/>
      <c r="D65" s="21"/>
      <c r="E65" s="21"/>
      <c r="F65" s="21"/>
      <c r="G65" s="21"/>
      <c r="H65" s="21"/>
      <c r="I65" s="21"/>
      <c r="J65" s="21"/>
      <c r="K65" s="21"/>
      <c r="L65" s="21"/>
      <c r="M65" s="21"/>
    </row>
    <row r="66" spans="1:13">
      <c r="A66" s="21"/>
      <c r="B66" s="21"/>
      <c r="C66" s="21"/>
      <c r="D66" s="21"/>
      <c r="E66" s="21"/>
      <c r="F66" s="21"/>
      <c r="G66" s="21"/>
      <c r="H66" s="21"/>
      <c r="I66" s="21"/>
      <c r="J66" s="21"/>
      <c r="K66" s="21"/>
      <c r="L66" s="21"/>
      <c r="M66" s="21"/>
    </row>
    <row r="67" spans="1:13">
      <c r="A67" s="21"/>
      <c r="B67" s="21"/>
      <c r="C67" s="21"/>
      <c r="D67" s="21"/>
      <c r="E67" s="21"/>
      <c r="F67" s="21"/>
      <c r="G67" s="21"/>
      <c r="H67" s="21"/>
      <c r="I67" s="21"/>
      <c r="J67" s="21"/>
      <c r="K67" s="21"/>
      <c r="L67" s="21"/>
      <c r="M67" s="21"/>
    </row>
    <row r="68" spans="1:13">
      <c r="A68" s="21"/>
      <c r="B68" s="21"/>
      <c r="C68" s="21"/>
      <c r="D68" s="21"/>
      <c r="E68" s="21"/>
      <c r="F68" s="21"/>
      <c r="G68" s="21"/>
      <c r="H68" s="21"/>
      <c r="I68" s="21"/>
      <c r="J68" s="21"/>
      <c r="K68" s="21"/>
      <c r="L68" s="21"/>
      <c r="M68" s="21"/>
    </row>
    <row r="69" spans="1:13">
      <c r="A69" s="21"/>
      <c r="B69" s="21"/>
      <c r="C69" s="21"/>
      <c r="D69" s="21"/>
      <c r="E69" s="21"/>
      <c r="F69" s="21"/>
      <c r="G69" s="21"/>
      <c r="H69" s="21"/>
      <c r="I69" s="21"/>
      <c r="J69" s="21"/>
      <c r="K69" s="21"/>
      <c r="L69" s="21"/>
      <c r="M69" s="21"/>
    </row>
    <row r="70" spans="1:13">
      <c r="A70" s="21"/>
      <c r="B70" s="21"/>
      <c r="C70" s="21"/>
      <c r="D70" s="21"/>
      <c r="E70" s="21"/>
      <c r="F70" s="21"/>
      <c r="G70" s="21"/>
      <c r="H70" s="21"/>
      <c r="I70" s="21"/>
      <c r="J70" s="21"/>
      <c r="K70" s="21"/>
      <c r="L70" s="21"/>
      <c r="M70" s="21"/>
    </row>
    <row r="71" spans="1:13">
      <c r="A71" s="21"/>
      <c r="B71"/>
      <c r="C71" s="21"/>
      <c r="D71" s="21"/>
      <c r="E71" s="21"/>
      <c r="F71" s="21"/>
      <c r="G71" s="21"/>
      <c r="H71" s="21"/>
      <c r="I71" s="21"/>
      <c r="J71" s="21"/>
      <c r="K71" s="21"/>
      <c r="L71" s="21"/>
      <c r="M71" s="21"/>
    </row>
    <row r="72" spans="1:13">
      <c r="A72" s="21"/>
      <c r="B72"/>
      <c r="C72" s="21"/>
      <c r="D72" s="21"/>
      <c r="E72" s="21"/>
      <c r="F72" s="21"/>
      <c r="G72" s="21"/>
      <c r="H72" s="21"/>
      <c r="I72" s="21"/>
      <c r="J72" s="21"/>
      <c r="K72" s="21"/>
      <c r="L72" s="21"/>
      <c r="M72" s="21"/>
    </row>
    <row r="73" spans="1:13">
      <c r="A73" s="21"/>
      <c r="B73"/>
      <c r="C73" s="21"/>
      <c r="D73" s="21"/>
      <c r="E73" s="21"/>
      <c r="F73" s="21"/>
      <c r="G73" s="21"/>
      <c r="H73" s="21"/>
      <c r="I73" s="21"/>
      <c r="J73" s="21"/>
      <c r="K73" s="21"/>
      <c r="L73" s="21"/>
      <c r="M73" s="21"/>
    </row>
    <row r="74" spans="1:13">
      <c r="A74" s="21"/>
      <c r="B74"/>
      <c r="C74" s="21"/>
      <c r="D74" s="21"/>
      <c r="E74" s="21"/>
      <c r="F74" s="21"/>
      <c r="G74" s="21"/>
      <c r="H74" s="21"/>
      <c r="I74" s="21"/>
      <c r="J74" s="21"/>
      <c r="K74" s="21"/>
      <c r="L74" s="21"/>
      <c r="M74" s="21"/>
    </row>
    <row r="75" spans="1:13">
      <c r="A75" s="21"/>
      <c r="B75"/>
      <c r="C75" s="21"/>
      <c r="D75" s="21"/>
      <c r="E75" s="21"/>
      <c r="F75" s="21"/>
      <c r="G75" s="21"/>
      <c r="H75" s="21"/>
      <c r="I75" s="21"/>
      <c r="J75" s="21"/>
      <c r="K75" s="21"/>
      <c r="L75" s="21"/>
      <c r="M75" s="21"/>
    </row>
    <row r="76" spans="1:13">
      <c r="A76" s="21"/>
      <c r="B76"/>
      <c r="C76" s="21"/>
      <c r="D76" s="21"/>
      <c r="E76" s="21"/>
      <c r="F76" s="21"/>
      <c r="G76" s="21"/>
      <c r="H76" s="21"/>
      <c r="I76" s="21"/>
      <c r="J76" s="21"/>
      <c r="K76" s="21"/>
      <c r="L76" s="21"/>
      <c r="M76" s="21"/>
    </row>
    <row r="77" spans="1:13">
      <c r="A77" s="21"/>
      <c r="B77"/>
      <c r="C77" s="21"/>
      <c r="D77" s="21"/>
      <c r="E77" s="21"/>
      <c r="F77" s="21"/>
      <c r="G77" s="21"/>
      <c r="H77" s="21"/>
      <c r="I77" s="21"/>
      <c r="J77" s="21"/>
      <c r="K77" s="21"/>
      <c r="L77" s="21"/>
      <c r="M77" s="21"/>
    </row>
    <row r="78" spans="1:13">
      <c r="A78" s="21"/>
      <c r="B78"/>
      <c r="C78" s="21"/>
      <c r="D78" s="21"/>
      <c r="E78" s="21"/>
      <c r="F78" s="21"/>
      <c r="G78" s="21"/>
      <c r="H78" s="21"/>
      <c r="I78" s="21"/>
      <c r="J78" s="21"/>
      <c r="K78" s="21"/>
      <c r="L78" s="21"/>
      <c r="M78" s="21"/>
    </row>
    <row r="79" spans="1:13">
      <c r="A79" s="21"/>
      <c r="B79"/>
      <c r="C79" s="21"/>
      <c r="D79" s="21"/>
      <c r="E79" s="21"/>
      <c r="F79" s="21"/>
      <c r="G79" s="21"/>
      <c r="H79" s="21"/>
      <c r="I79" s="21"/>
      <c r="J79" s="21"/>
      <c r="K79" s="21"/>
      <c r="L79" s="21"/>
      <c r="M79" s="21"/>
    </row>
    <row r="80" spans="1:13">
      <c r="A80" s="21"/>
      <c r="B80" s="21"/>
      <c r="C80" s="21"/>
      <c r="D80" s="21"/>
      <c r="E80" s="21"/>
      <c r="F80" s="21"/>
      <c r="G80" s="21"/>
      <c r="H80" s="21"/>
      <c r="I80" s="21"/>
      <c r="J80" s="21"/>
      <c r="K80" s="21"/>
      <c r="L80" s="21"/>
      <c r="M80" s="21"/>
    </row>
    <row r="81" spans="1:13">
      <c r="A81" s="21"/>
      <c r="B81" s="21"/>
      <c r="C81" s="21"/>
      <c r="D81" s="21"/>
      <c r="E81" s="21"/>
      <c r="F81" s="21"/>
      <c r="G81" s="21"/>
      <c r="H81" s="21"/>
      <c r="I81" s="21"/>
      <c r="J81" s="21"/>
      <c r="K81" s="21"/>
      <c r="L81" s="21"/>
      <c r="M81" s="21"/>
    </row>
    <row r="82" spans="1:13">
      <c r="A82" s="21"/>
      <c r="B82" s="21"/>
      <c r="C82" s="21"/>
      <c r="D82" s="21"/>
      <c r="E82" s="21"/>
      <c r="F82" s="21"/>
      <c r="G82" s="21"/>
      <c r="H82" s="21"/>
      <c r="I82" s="21"/>
      <c r="J82" s="21"/>
      <c r="K82" s="21"/>
      <c r="L82" s="21"/>
      <c r="M82" s="21"/>
    </row>
    <row r="83" spans="1:13">
      <c r="A83" s="21"/>
      <c r="B83" s="21"/>
      <c r="C83" s="21"/>
      <c r="D83" s="21"/>
      <c r="E83" s="21"/>
      <c r="F83" s="21"/>
      <c r="G83" s="21"/>
      <c r="H83" s="21"/>
      <c r="I83" s="21"/>
      <c r="J83" s="21"/>
      <c r="K83" s="21"/>
      <c r="L83" s="21"/>
      <c r="M83" s="21"/>
    </row>
    <row r="84" spans="1:13">
      <c r="A84" s="21"/>
      <c r="B84" s="21"/>
      <c r="C84" s="21"/>
      <c r="D84" s="21"/>
      <c r="E84" s="21"/>
      <c r="F84" s="21"/>
      <c r="G84" s="21"/>
      <c r="H84" s="21"/>
      <c r="I84" s="21"/>
      <c r="J84" s="21"/>
      <c r="K84" s="21"/>
      <c r="L84" s="21"/>
      <c r="M84" s="21"/>
    </row>
    <row r="85" spans="1:13">
      <c r="A85" s="21"/>
      <c r="B85" s="21"/>
      <c r="C85" s="21"/>
      <c r="D85" s="21"/>
      <c r="E85" s="21"/>
      <c r="F85" s="21"/>
      <c r="G85" s="21"/>
      <c r="H85" s="21"/>
      <c r="I85" s="21"/>
      <c r="J85" s="21"/>
      <c r="K85" s="21"/>
      <c r="L85" s="21"/>
      <c r="M85" s="21"/>
    </row>
    <row r="86" spans="1:13">
      <c r="A86" s="21"/>
      <c r="B86" s="21"/>
      <c r="C86" s="21"/>
      <c r="D86" s="21"/>
      <c r="E86" s="21"/>
      <c r="F86" s="21"/>
      <c r="G86" s="21"/>
      <c r="H86" s="21"/>
      <c r="I86" s="21"/>
      <c r="J86" s="21"/>
      <c r="K86" s="21"/>
      <c r="L86" s="21"/>
      <c r="M86" s="21"/>
    </row>
    <row r="87" spans="1:13">
      <c r="A87" s="21"/>
      <c r="B87" s="21"/>
      <c r="C87" s="21"/>
      <c r="D87" s="21"/>
      <c r="E87" s="21"/>
      <c r="F87" s="21"/>
      <c r="G87" s="21"/>
      <c r="H87" s="21"/>
      <c r="I87" s="21"/>
      <c r="J87" s="21"/>
      <c r="K87" s="21"/>
      <c r="L87" s="21"/>
      <c r="M87" s="21"/>
    </row>
    <row r="88" spans="1:13">
      <c r="A88" s="21"/>
      <c r="B88" s="21"/>
      <c r="C88" s="21"/>
      <c r="D88" s="21"/>
      <c r="E88" s="21"/>
      <c r="F88" s="21"/>
      <c r="G88" s="21"/>
      <c r="H88" s="21"/>
      <c r="I88" s="21"/>
      <c r="J88" s="21"/>
      <c r="K88" s="21"/>
      <c r="L88" s="21"/>
      <c r="M88" s="21"/>
    </row>
    <row r="89" spans="1:13">
      <c r="A89" s="21"/>
      <c r="B89" s="21"/>
      <c r="C89" s="21"/>
      <c r="D89" s="21"/>
      <c r="E89" s="21"/>
      <c r="F89" s="21"/>
      <c r="G89" s="21"/>
      <c r="H89" s="21"/>
      <c r="I89" s="21"/>
      <c r="J89" s="21"/>
      <c r="K89" s="21"/>
      <c r="L89" s="21"/>
      <c r="M89" s="21"/>
    </row>
    <row r="90" spans="1:13">
      <c r="A90" s="21"/>
      <c r="B90" s="21"/>
      <c r="C90" s="21"/>
      <c r="D90" s="21"/>
      <c r="E90" s="21"/>
      <c r="F90" s="21"/>
      <c r="G90" s="21"/>
      <c r="H90" s="21"/>
      <c r="I90" s="21"/>
      <c r="J90" s="21"/>
      <c r="K90" s="21"/>
      <c r="L90" s="21"/>
    </row>
    <row r="91" spans="1:13">
      <c r="A91" s="21"/>
      <c r="B91" s="21"/>
      <c r="C91" s="21"/>
      <c r="D91" s="21"/>
      <c r="E91" s="21"/>
      <c r="F91" s="21"/>
      <c r="G91" s="21"/>
      <c r="H91" s="21"/>
      <c r="I91" s="21"/>
      <c r="J91" s="21"/>
      <c r="K91" s="21"/>
      <c r="L91" s="21"/>
    </row>
    <row r="92" spans="1:13">
      <c r="A92" s="21"/>
      <c r="B92" s="21"/>
      <c r="C92" s="21"/>
      <c r="D92" s="21"/>
      <c r="E92" s="21"/>
      <c r="F92" s="21"/>
      <c r="G92" s="21"/>
      <c r="H92" s="21"/>
      <c r="I92" s="21"/>
      <c r="J92" s="21"/>
      <c r="K92" s="21"/>
      <c r="L92" s="21"/>
    </row>
    <row r="93" spans="1:13">
      <c r="A93" s="21"/>
      <c r="B93" s="21"/>
      <c r="C93" s="21"/>
      <c r="D93" s="21"/>
      <c r="E93" s="21"/>
      <c r="F93" s="21"/>
      <c r="G93" s="21"/>
      <c r="H93" s="21"/>
      <c r="I93" s="21"/>
      <c r="J93" s="21"/>
      <c r="K93" s="21"/>
      <c r="L93" s="21"/>
    </row>
    <row r="94" spans="1:13">
      <c r="A94" s="21"/>
      <c r="B94" s="21"/>
      <c r="C94" s="21"/>
      <c r="D94" s="21"/>
      <c r="E94" s="21"/>
      <c r="F94" s="21"/>
      <c r="G94" s="21"/>
      <c r="H94" s="21"/>
      <c r="I94" s="21"/>
      <c r="J94" s="21"/>
      <c r="K94" s="21"/>
      <c r="L94" s="21"/>
    </row>
    <row r="95" spans="1:13">
      <c r="A95" s="21"/>
      <c r="B95" s="21"/>
      <c r="C95" s="21"/>
      <c r="D95" s="21"/>
      <c r="E95" s="21"/>
      <c r="F95" s="21"/>
      <c r="G95" s="21"/>
      <c r="H95" s="21"/>
      <c r="I95" s="21"/>
      <c r="J95" s="21"/>
      <c r="K95" s="21"/>
      <c r="L95" s="21"/>
    </row>
    <row r="96" spans="1:13">
      <c r="A96" s="21"/>
      <c r="B96" s="21"/>
      <c r="C96" s="21"/>
      <c r="D96" s="21"/>
      <c r="E96" s="21"/>
      <c r="F96" s="21"/>
      <c r="G96" s="21"/>
      <c r="H96" s="21"/>
      <c r="I96" s="21"/>
      <c r="J96" s="21"/>
      <c r="K96" s="21"/>
      <c r="L96" s="21"/>
    </row>
    <row r="97" spans="1:12">
      <c r="A97" s="21"/>
      <c r="B97" s="21"/>
      <c r="C97" s="21"/>
      <c r="D97" s="21"/>
      <c r="E97" s="21"/>
      <c r="F97" s="21"/>
      <c r="G97" s="21"/>
      <c r="H97" s="21"/>
      <c r="I97" s="21"/>
      <c r="J97" s="21"/>
      <c r="K97" s="21"/>
      <c r="L97" s="21"/>
    </row>
    <row r="98" spans="1:12">
      <c r="A98" s="21"/>
      <c r="B98" s="21"/>
      <c r="C98" s="21"/>
      <c r="D98" s="21"/>
      <c r="E98" s="21"/>
      <c r="F98" s="21"/>
      <c r="G98" s="21"/>
      <c r="H98" s="21"/>
      <c r="I98" s="21"/>
      <c r="J98" s="21"/>
      <c r="K98" s="21"/>
      <c r="L98" s="21"/>
    </row>
    <row r="99" spans="1:12">
      <c r="A99" s="21"/>
      <c r="B99" s="21"/>
      <c r="C99" s="21"/>
      <c r="D99" s="21"/>
      <c r="E99" s="21"/>
      <c r="F99" s="21"/>
      <c r="G99" s="21"/>
      <c r="H99" s="21"/>
      <c r="I99" s="21"/>
      <c r="J99" s="21"/>
      <c r="K99" s="21"/>
      <c r="L99" s="21"/>
    </row>
    <row r="100" spans="1:12">
      <c r="A100" s="21"/>
      <c r="B100" s="21"/>
      <c r="C100" s="21"/>
      <c r="D100" s="21"/>
      <c r="E100" s="21"/>
      <c r="F100" s="21"/>
      <c r="G100" s="21"/>
      <c r="H100" s="21"/>
      <c r="I100" s="21"/>
      <c r="J100" s="21"/>
      <c r="K100" s="21"/>
      <c r="L100" s="21"/>
    </row>
    <row r="101" spans="1:12">
      <c r="A101" s="21"/>
      <c r="B101" s="21"/>
      <c r="C101" s="21"/>
      <c r="D101" s="21"/>
      <c r="E101" s="21"/>
      <c r="F101" s="21"/>
      <c r="G101" s="21"/>
      <c r="H101" s="21"/>
      <c r="I101" s="21"/>
      <c r="J101" s="21"/>
      <c r="K101" s="21"/>
      <c r="L101" s="21"/>
    </row>
    <row r="102" spans="1:12">
      <c r="A102" s="21"/>
      <c r="B102" s="21"/>
      <c r="C102" s="21"/>
      <c r="D102" s="21"/>
      <c r="E102" s="21"/>
      <c r="F102" s="21"/>
      <c r="G102" s="21"/>
      <c r="H102" s="21"/>
      <c r="I102" s="21"/>
      <c r="J102" s="21"/>
      <c r="K102" s="21"/>
      <c r="L102" s="21"/>
    </row>
    <row r="103" spans="1:12">
      <c r="A103" s="21"/>
      <c r="B103" s="21"/>
      <c r="C103" s="21"/>
      <c r="D103" s="21"/>
      <c r="E103" s="21"/>
      <c r="F103" s="21"/>
      <c r="G103" s="21"/>
      <c r="H103" s="21"/>
      <c r="I103" s="21"/>
      <c r="J103" s="21"/>
      <c r="K103" s="21"/>
      <c r="L103" s="21"/>
    </row>
    <row r="104" spans="1:12">
      <c r="A104" s="21"/>
      <c r="B104" s="21"/>
      <c r="C104" s="21"/>
      <c r="D104" s="21"/>
      <c r="E104" s="21"/>
      <c r="F104" s="21"/>
      <c r="G104" s="21"/>
      <c r="H104" s="21"/>
      <c r="I104" s="21"/>
      <c r="J104" s="21"/>
      <c r="K104" s="21"/>
      <c r="L104" s="21"/>
    </row>
    <row r="105" spans="1:12">
      <c r="A105" s="21"/>
      <c r="B105" s="21"/>
      <c r="C105" s="21"/>
      <c r="D105" s="21"/>
      <c r="E105" s="21"/>
      <c r="F105" s="21"/>
      <c r="G105" s="21"/>
      <c r="H105" s="21"/>
      <c r="I105" s="21"/>
      <c r="J105" s="21"/>
      <c r="K105" s="21"/>
      <c r="L105" s="21"/>
    </row>
    <row r="106" spans="1:12">
      <c r="A106" s="21"/>
      <c r="B106" s="21"/>
      <c r="C106" s="21"/>
      <c r="D106" s="21"/>
      <c r="E106" s="21"/>
      <c r="F106" s="21"/>
      <c r="G106" s="21"/>
      <c r="H106" s="21"/>
      <c r="I106" s="21"/>
      <c r="J106" s="21"/>
      <c r="K106" s="21"/>
      <c r="L106" s="21"/>
    </row>
    <row r="107" spans="1:12">
      <c r="A107" s="21"/>
      <c r="B107" s="21"/>
      <c r="C107" s="21"/>
      <c r="D107" s="21"/>
      <c r="E107" s="21"/>
      <c r="F107" s="21"/>
      <c r="G107" s="21"/>
      <c r="H107" s="21"/>
      <c r="I107" s="21"/>
      <c r="J107" s="21"/>
      <c r="K107" s="21"/>
      <c r="L107" s="21"/>
    </row>
    <row r="108" spans="1:12">
      <c r="A108" s="21"/>
      <c r="B108" s="21"/>
      <c r="C108" s="21"/>
      <c r="D108" s="21"/>
      <c r="E108" s="21"/>
      <c r="F108" s="21"/>
      <c r="G108" s="21"/>
      <c r="H108" s="21"/>
      <c r="I108" s="21"/>
      <c r="J108" s="21"/>
      <c r="K108" s="21"/>
      <c r="L108" s="21"/>
    </row>
    <row r="109" spans="1:12">
      <c r="A109" s="21"/>
      <c r="B109" s="21"/>
      <c r="C109" s="21"/>
      <c r="D109" s="21"/>
      <c r="E109" s="21"/>
      <c r="F109" s="21"/>
      <c r="G109" s="21"/>
      <c r="H109" s="21"/>
      <c r="I109" s="21"/>
      <c r="J109" s="21"/>
      <c r="K109" s="21"/>
      <c r="L109" s="21"/>
    </row>
    <row r="110" spans="1:12">
      <c r="A110" s="21"/>
      <c r="B110" s="21"/>
      <c r="C110" s="21"/>
      <c r="D110" s="21"/>
      <c r="E110" s="21"/>
      <c r="F110" s="21"/>
      <c r="G110" s="21"/>
      <c r="H110" s="21"/>
      <c r="I110" s="21"/>
      <c r="J110" s="21"/>
      <c r="K110" s="21"/>
      <c r="L110" s="21"/>
    </row>
    <row r="111" spans="1:12">
      <c r="A111" s="21"/>
      <c r="B111" s="21"/>
      <c r="C111" s="21"/>
      <c r="D111" s="21"/>
      <c r="E111" s="21"/>
      <c r="F111" s="21"/>
      <c r="G111" s="21"/>
      <c r="H111" s="21"/>
      <c r="I111" s="21"/>
      <c r="J111" s="21"/>
      <c r="K111" s="21"/>
      <c r="L111" s="21"/>
    </row>
    <row r="112" spans="1:12">
      <c r="A112" s="21"/>
      <c r="B112" s="21"/>
      <c r="C112" s="21"/>
      <c r="D112" s="21"/>
      <c r="E112" s="21"/>
      <c r="F112" s="21"/>
      <c r="G112" s="21"/>
      <c r="H112" s="21"/>
      <c r="I112" s="21"/>
      <c r="J112" s="21"/>
      <c r="K112" s="21"/>
      <c r="L112" s="21"/>
    </row>
    <row r="113" spans="1:12">
      <c r="A113" s="21"/>
      <c r="B113" s="21"/>
      <c r="C113" s="21"/>
      <c r="D113" s="21"/>
      <c r="E113" s="21"/>
      <c r="F113" s="21"/>
      <c r="G113" s="21"/>
      <c r="H113" s="21"/>
      <c r="I113" s="21"/>
      <c r="J113" s="21"/>
      <c r="K113" s="21"/>
      <c r="L113" s="21"/>
    </row>
    <row r="114" spans="1:12">
      <c r="A114" s="21"/>
      <c r="B114" s="21"/>
      <c r="C114" s="21"/>
      <c r="D114" s="21"/>
      <c r="E114" s="21"/>
      <c r="F114" s="21"/>
      <c r="G114" s="21"/>
      <c r="H114" s="21"/>
      <c r="I114" s="21"/>
      <c r="J114" s="21"/>
      <c r="K114" s="21"/>
      <c r="L114" s="21"/>
    </row>
    <row r="115" spans="1:12">
      <c r="A115" s="21"/>
      <c r="B115" s="21"/>
      <c r="C115" s="21"/>
      <c r="D115" s="21"/>
      <c r="E115" s="21"/>
      <c r="F115" s="21"/>
      <c r="G115" s="21"/>
      <c r="H115" s="21"/>
      <c r="I115" s="21"/>
      <c r="J115" s="21"/>
      <c r="K115" s="21"/>
      <c r="L115" s="21"/>
    </row>
    <row r="116" spans="1:12">
      <c r="A116" s="21"/>
      <c r="B116" s="21"/>
      <c r="C116" s="21"/>
      <c r="D116" s="21"/>
      <c r="E116" s="21"/>
      <c r="F116" s="21"/>
      <c r="G116" s="21"/>
      <c r="H116" s="21"/>
      <c r="I116" s="21"/>
      <c r="J116" s="21"/>
      <c r="K116" s="21"/>
      <c r="L116" s="21"/>
    </row>
    <row r="117" spans="1:12">
      <c r="A117" s="21"/>
      <c r="B117" s="21"/>
      <c r="C117" s="21"/>
      <c r="D117" s="21"/>
      <c r="E117" s="21"/>
      <c r="F117" s="21"/>
      <c r="G117" s="21"/>
      <c r="H117" s="21"/>
      <c r="I117" s="21"/>
      <c r="J117" s="21"/>
      <c r="K117" s="21"/>
      <c r="L117" s="21"/>
    </row>
    <row r="118" spans="1:12">
      <c r="A118" s="21"/>
      <c r="B118" s="21"/>
      <c r="C118" s="21"/>
      <c r="D118" s="21"/>
      <c r="E118" s="21"/>
      <c r="F118" s="21"/>
      <c r="G118" s="21"/>
      <c r="H118" s="21"/>
      <c r="I118" s="21"/>
      <c r="J118" s="21"/>
      <c r="K118" s="21"/>
      <c r="L118" s="21"/>
    </row>
    <row r="119" spans="1:12">
      <c r="A119" s="21"/>
      <c r="B119" s="21"/>
      <c r="C119" s="21"/>
      <c r="D119" s="21"/>
      <c r="E119" s="21"/>
      <c r="F119" s="21"/>
      <c r="G119" s="21"/>
      <c r="H119" s="21"/>
      <c r="I119" s="21"/>
      <c r="J119" s="21"/>
      <c r="K119" s="21"/>
      <c r="L119" s="21"/>
    </row>
    <row r="120" spans="1:12">
      <c r="A120" s="21"/>
      <c r="B120" s="21"/>
      <c r="C120" s="21"/>
      <c r="D120" s="21"/>
      <c r="E120" s="21"/>
      <c r="F120" s="21"/>
      <c r="G120" s="21"/>
      <c r="H120" s="21"/>
      <c r="I120" s="21"/>
      <c r="J120" s="21"/>
      <c r="K120" s="21"/>
      <c r="L120" s="21"/>
    </row>
    <row r="121" spans="1:12">
      <c r="A121" s="21"/>
      <c r="B121" s="21"/>
      <c r="C121" s="21"/>
      <c r="D121" s="21"/>
      <c r="E121" s="21"/>
      <c r="F121" s="21"/>
      <c r="G121" s="21"/>
      <c r="H121" s="21"/>
      <c r="I121" s="21"/>
      <c r="J121" s="21"/>
      <c r="K121" s="21"/>
      <c r="L121" s="21"/>
    </row>
    <row r="122" spans="1:12">
      <c r="A122" s="21"/>
      <c r="B122" s="21"/>
      <c r="C122" s="21"/>
      <c r="D122" s="21"/>
      <c r="E122" s="21"/>
      <c r="F122" s="21"/>
      <c r="G122" s="21"/>
      <c r="H122" s="21"/>
      <c r="I122" s="21"/>
      <c r="J122" s="21"/>
      <c r="K122" s="21"/>
      <c r="L122" s="21"/>
    </row>
    <row r="123" spans="1:12">
      <c r="A123" s="21"/>
      <c r="B123" s="21"/>
      <c r="C123" s="21"/>
      <c r="D123" s="21"/>
      <c r="E123" s="21"/>
      <c r="F123" s="21"/>
      <c r="G123" s="21"/>
      <c r="H123" s="21"/>
      <c r="I123" s="21"/>
      <c r="J123" s="21"/>
      <c r="K123" s="21"/>
      <c r="L123" s="21"/>
    </row>
    <row r="124" spans="1:12">
      <c r="A124" s="21"/>
      <c r="B124" s="21"/>
      <c r="C124" s="21"/>
      <c r="D124" s="21"/>
      <c r="E124" s="21"/>
      <c r="F124" s="21"/>
      <c r="G124" s="21"/>
      <c r="H124" s="21"/>
      <c r="I124" s="21"/>
      <c r="J124" s="21"/>
      <c r="K124" s="21"/>
      <c r="L124" s="21"/>
    </row>
    <row r="125" spans="1:12">
      <c r="A125" s="21"/>
      <c r="B125" s="21"/>
      <c r="C125" s="21"/>
      <c r="D125" s="21"/>
      <c r="E125" s="21"/>
      <c r="F125" s="21"/>
      <c r="G125" s="21"/>
      <c r="H125" s="21"/>
      <c r="I125" s="21"/>
      <c r="J125" s="21"/>
      <c r="K125" s="21"/>
      <c r="L125" s="21"/>
    </row>
    <row r="126" spans="1:12">
      <c r="A126" s="21"/>
      <c r="B126" s="21"/>
      <c r="C126" s="21"/>
      <c r="D126" s="21"/>
      <c r="E126" s="21"/>
      <c r="F126" s="21"/>
      <c r="G126" s="21"/>
      <c r="H126" s="21"/>
      <c r="I126" s="21"/>
      <c r="J126" s="21"/>
      <c r="K126" s="21"/>
      <c r="L126" s="21"/>
    </row>
    <row r="127" spans="1:12">
      <c r="A127" s="21"/>
      <c r="B127" s="21"/>
      <c r="C127" s="21"/>
      <c r="D127" s="21"/>
      <c r="E127" s="21"/>
      <c r="F127" s="21"/>
      <c r="G127" s="21"/>
      <c r="H127" s="21"/>
      <c r="I127" s="21"/>
      <c r="J127" s="21"/>
      <c r="K127" s="21"/>
      <c r="L127" s="21"/>
    </row>
    <row r="128" spans="1:12">
      <c r="A128" s="21"/>
      <c r="B128" s="21"/>
      <c r="C128" s="21"/>
      <c r="D128" s="21"/>
      <c r="E128" s="21"/>
      <c r="F128" s="21"/>
      <c r="G128" s="21"/>
      <c r="H128" s="21"/>
      <c r="I128" s="21"/>
      <c r="J128" s="21"/>
      <c r="K128" s="21"/>
      <c r="L128" s="21"/>
    </row>
    <row r="129" spans="1:12">
      <c r="A129" s="21"/>
      <c r="B129" s="21"/>
      <c r="C129" s="21"/>
      <c r="D129" s="21"/>
      <c r="E129" s="21"/>
      <c r="F129" s="21"/>
      <c r="G129" s="21"/>
      <c r="H129" s="21"/>
      <c r="I129" s="21"/>
      <c r="J129" s="21"/>
      <c r="K129" s="21"/>
      <c r="L129" s="21"/>
    </row>
    <row r="130" spans="1:12">
      <c r="A130" s="21"/>
      <c r="B130" s="21"/>
      <c r="C130" s="21"/>
      <c r="D130" s="21"/>
      <c r="E130" s="21"/>
      <c r="F130" s="21"/>
      <c r="G130" s="21"/>
      <c r="H130" s="21"/>
      <c r="I130" s="21"/>
      <c r="J130" s="21"/>
      <c r="K130" s="21"/>
      <c r="L130" s="21"/>
    </row>
    <row r="131" spans="1:12">
      <c r="A131" s="21"/>
      <c r="B131" s="21"/>
      <c r="C131" s="21"/>
      <c r="D131" s="21"/>
      <c r="E131" s="21"/>
      <c r="F131" s="21"/>
      <c r="G131" s="21"/>
      <c r="H131" s="21"/>
      <c r="I131" s="21"/>
      <c r="J131" s="21"/>
      <c r="K131" s="21"/>
      <c r="L131" s="21"/>
    </row>
    <row r="132" spans="1:12">
      <c r="A132" s="21"/>
      <c r="B132" s="21"/>
      <c r="C132" s="21"/>
      <c r="D132" s="21"/>
      <c r="E132" s="21"/>
      <c r="F132" s="21"/>
      <c r="G132" s="21"/>
      <c r="H132" s="21"/>
      <c r="I132" s="21"/>
      <c r="J132" s="21"/>
      <c r="K132" s="21"/>
      <c r="L132" s="21"/>
    </row>
    <row r="133" spans="1:12">
      <c r="A133" s="21"/>
      <c r="B133" s="21"/>
      <c r="C133" s="21"/>
      <c r="D133" s="21"/>
      <c r="E133" s="21"/>
      <c r="F133" s="21"/>
      <c r="G133" s="21"/>
      <c r="H133" s="21"/>
      <c r="I133" s="21"/>
      <c r="J133" s="21"/>
      <c r="K133" s="21"/>
      <c r="L133" s="21"/>
    </row>
    <row r="134" spans="1:12">
      <c r="A134" s="21"/>
      <c r="B134" s="21"/>
      <c r="C134" s="21"/>
      <c r="D134" s="21"/>
      <c r="E134" s="21"/>
      <c r="F134" s="21"/>
      <c r="G134" s="21"/>
      <c r="H134" s="21"/>
      <c r="I134" s="21"/>
      <c r="J134" s="21"/>
      <c r="K134" s="21"/>
      <c r="L134" s="21"/>
    </row>
    <row r="135" spans="1:12">
      <c r="A135" s="21"/>
      <c r="B135" s="21"/>
      <c r="C135" s="21"/>
      <c r="D135" s="21"/>
      <c r="E135" s="21"/>
      <c r="F135" s="21"/>
      <c r="G135" s="21"/>
      <c r="H135" s="21"/>
      <c r="I135" s="21"/>
      <c r="J135" s="21"/>
      <c r="K135" s="21"/>
      <c r="L135" s="21"/>
    </row>
    <row r="136" spans="1:12">
      <c r="A136" s="21"/>
      <c r="B136" s="21"/>
      <c r="C136" s="21"/>
      <c r="D136" s="21"/>
      <c r="E136" s="21"/>
      <c r="F136" s="21"/>
      <c r="G136" s="21"/>
      <c r="H136" s="21"/>
      <c r="I136" s="21"/>
      <c r="J136" s="21"/>
      <c r="K136" s="21"/>
      <c r="L136" s="21"/>
    </row>
    <row r="137" spans="1:12">
      <c r="A137" s="21"/>
      <c r="B137" s="21"/>
      <c r="C137" s="21"/>
      <c r="D137" s="21"/>
      <c r="E137" s="21"/>
      <c r="F137" s="21"/>
      <c r="G137" s="21"/>
      <c r="H137" s="21"/>
      <c r="I137" s="21"/>
      <c r="J137" s="21"/>
      <c r="K137" s="21"/>
      <c r="L137" s="21"/>
    </row>
    <row r="138" spans="1:12">
      <c r="A138" s="21"/>
      <c r="B138" s="21"/>
      <c r="C138" s="21"/>
      <c r="D138" s="21"/>
      <c r="E138" s="21"/>
      <c r="F138" s="21"/>
      <c r="G138" s="21"/>
      <c r="H138" s="21"/>
      <c r="I138" s="21"/>
      <c r="J138" s="21"/>
      <c r="K138" s="21"/>
      <c r="L138" s="21"/>
    </row>
    <row r="139" spans="1:12">
      <c r="A139" s="21"/>
      <c r="B139" s="21"/>
      <c r="C139" s="21"/>
      <c r="D139" s="21"/>
      <c r="E139" s="21"/>
      <c r="F139" s="21"/>
      <c r="G139" s="21"/>
      <c r="H139" s="21"/>
      <c r="I139" s="21"/>
      <c r="J139" s="21"/>
      <c r="K139" s="21"/>
      <c r="L139" s="21"/>
    </row>
    <row r="140" spans="1:12">
      <c r="A140" s="21"/>
      <c r="B140" s="21"/>
      <c r="C140" s="21"/>
      <c r="D140" s="21"/>
      <c r="E140" s="21"/>
      <c r="F140" s="21"/>
      <c r="G140" s="21"/>
      <c r="H140" s="21"/>
      <c r="I140" s="21"/>
      <c r="J140" s="21"/>
      <c r="K140" s="21"/>
      <c r="L140" s="21"/>
    </row>
    <row r="141" spans="1:12">
      <c r="A141" s="21"/>
      <c r="B141" s="21"/>
      <c r="C141" s="21"/>
      <c r="D141" s="21"/>
      <c r="E141" s="21"/>
      <c r="F141" s="21"/>
      <c r="G141" s="21"/>
      <c r="H141" s="21"/>
      <c r="I141" s="21"/>
      <c r="J141" s="21"/>
      <c r="K141" s="21"/>
      <c r="L141" s="21"/>
    </row>
    <row r="142" spans="1:12">
      <c r="A142" s="21"/>
      <c r="B142" s="21"/>
      <c r="C142" s="21"/>
      <c r="D142" s="21"/>
      <c r="E142" s="21"/>
      <c r="F142" s="21"/>
      <c r="G142" s="21"/>
      <c r="H142" s="21"/>
      <c r="I142" s="21"/>
      <c r="J142" s="21"/>
      <c r="K142" s="21"/>
      <c r="L142" s="21"/>
    </row>
    <row r="143" spans="1:12">
      <c r="A143" s="21"/>
      <c r="B143" s="21"/>
      <c r="C143" s="21"/>
      <c r="D143" s="21"/>
      <c r="E143" s="21"/>
      <c r="F143" s="21"/>
      <c r="G143" s="21"/>
      <c r="H143" s="21"/>
      <c r="I143" s="21"/>
      <c r="J143" s="21"/>
      <c r="K143" s="21"/>
      <c r="L143" s="21"/>
    </row>
  </sheetData>
  <printOptions horizontalCentered="1" verticalCentered="1"/>
  <pageMargins left="0.5" right="0.5" top="0.5" bottom="0.5" header="0.5" footer="0.5"/>
  <pageSetup scale="72"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ransitionEvaluation="1">
    <tabColor rgb="FF92D050"/>
    <pageSetUpPr fitToPage="1"/>
  </sheetPr>
  <dimension ref="A1:X200"/>
  <sheetViews>
    <sheetView view="pageBreakPreview" zoomScale="60" zoomScaleNormal="60" workbookViewId="0">
      <selection activeCell="H1" sqref="H1:S1048576"/>
    </sheetView>
  </sheetViews>
  <sheetFormatPr defaultColWidth="9.84375" defaultRowHeight="15.5"/>
  <cols>
    <col min="1" max="1" width="4.84375" style="13" customWidth="1"/>
    <col min="2" max="2" width="27" style="13" customWidth="1"/>
    <col min="3" max="3" width="28.07421875" style="13" customWidth="1"/>
    <col min="4" max="4" width="10.84375" style="13" customWidth="1"/>
    <col min="5" max="5" width="12.84375" style="13" customWidth="1"/>
    <col min="6" max="6" width="18.84375" style="13" customWidth="1"/>
    <col min="7" max="7" width="6.07421875" style="2530" customWidth="1"/>
    <col min="8" max="8" width="16.07421875" customWidth="1"/>
    <col min="9" max="9" width="13.4609375" customWidth="1"/>
    <col min="10" max="10" width="8" customWidth="1"/>
    <col min="11" max="11" width="10.07421875" customWidth="1"/>
    <col min="12" max="12" width="17.4609375" customWidth="1"/>
    <col min="14" max="14" width="13.53515625" customWidth="1"/>
    <col min="15" max="15" width="19.4609375" customWidth="1"/>
    <col min="17" max="17" width="12.84375" customWidth="1"/>
    <col min="18" max="18" width="16" customWidth="1"/>
    <col min="20" max="16384" width="9.84375" style="13"/>
  </cols>
  <sheetData>
    <row r="1" spans="1:7">
      <c r="A1" s="3254" t="s">
        <v>1757</v>
      </c>
      <c r="B1" s="3305"/>
      <c r="C1" s="3306" t="s">
        <v>3200</v>
      </c>
      <c r="D1" s="3307" t="s">
        <v>1759</v>
      </c>
      <c r="E1" s="3305"/>
      <c r="F1" s="3593" t="s">
        <v>1760</v>
      </c>
      <c r="G1" s="1533"/>
    </row>
    <row r="2" spans="1:7">
      <c r="A2" s="3222" t="str">
        <f>'Data Sheet'!$C$25</f>
        <v xml:space="preserve">Niagara Mohawk Power Corporation </v>
      </c>
      <c r="B2" s="2309"/>
      <c r="C2" s="52" t="s">
        <v>5952</v>
      </c>
      <c r="D2" s="1536" t="s">
        <v>3219</v>
      </c>
      <c r="E2" s="2309"/>
      <c r="F2" s="3577"/>
      <c r="G2" s="1533"/>
    </row>
    <row r="3" spans="1:7" ht="14.9" customHeight="1">
      <c r="A3" s="3309"/>
      <c r="B3" s="3397"/>
      <c r="C3" s="1661" t="s">
        <v>1101</v>
      </c>
      <c r="D3" s="1116" t="str">
        <f>'Data Sheet'!$C$40</f>
        <v>April 30, 2024</v>
      </c>
      <c r="E3" s="1860"/>
      <c r="F3" s="3565" t="str">
        <f>'Data Sheet'!$C$38</f>
        <v>December 31, 2023</v>
      </c>
      <c r="G3" s="1533"/>
    </row>
    <row r="4" spans="1:7" ht="15" customHeight="1">
      <c r="A4" s="5261" t="s">
        <v>1102</v>
      </c>
      <c r="B4" s="5262"/>
      <c r="C4" s="5262"/>
      <c r="D4" s="5262"/>
      <c r="E4" s="5262"/>
      <c r="F4" s="5263"/>
      <c r="G4" s="1620"/>
    </row>
    <row r="5" spans="1:7">
      <c r="A5" s="3337"/>
      <c r="B5" s="2341" t="s">
        <v>1103</v>
      </c>
      <c r="C5" s="2341"/>
      <c r="D5" s="2341"/>
      <c r="E5" s="2341"/>
      <c r="F5" s="3567"/>
      <c r="G5" s="1533"/>
    </row>
    <row r="6" spans="1:7">
      <c r="A6" s="3222"/>
      <c r="B6" s="1533"/>
      <c r="C6" s="1533"/>
      <c r="D6" s="1533"/>
      <c r="E6" s="1533"/>
      <c r="F6" s="3308"/>
      <c r="G6" s="1533"/>
    </row>
    <row r="7" spans="1:7">
      <c r="A7" s="3309"/>
      <c r="B7" s="1463" t="s">
        <v>1104</v>
      </c>
      <c r="C7" s="1463"/>
      <c r="D7" s="1463"/>
      <c r="E7" s="1463"/>
      <c r="F7" s="3278"/>
      <c r="G7" s="1533"/>
    </row>
    <row r="8" spans="1:7">
      <c r="A8" s="3337"/>
      <c r="B8" s="1360" t="s">
        <v>1105</v>
      </c>
      <c r="C8" s="1819"/>
      <c r="D8" s="1819"/>
      <c r="E8" s="1819"/>
      <c r="F8" s="3579"/>
      <c r="G8" s="1533"/>
    </row>
    <row r="9" spans="1:7">
      <c r="A9" s="3222"/>
      <c r="B9" s="1376" t="s">
        <v>1106</v>
      </c>
      <c r="C9" s="1376"/>
      <c r="D9" s="1376"/>
      <c r="E9" s="1363" t="s">
        <v>1107</v>
      </c>
      <c r="F9" s="3577"/>
      <c r="G9" s="1533"/>
    </row>
    <row r="10" spans="1:7">
      <c r="A10" s="3222"/>
      <c r="B10" s="1376" t="s">
        <v>1108</v>
      </c>
      <c r="C10" s="1363" t="s">
        <v>1109</v>
      </c>
      <c r="D10" s="1376" t="s">
        <v>1110</v>
      </c>
      <c r="E10" s="1363" t="s">
        <v>1111</v>
      </c>
      <c r="F10" s="3548" t="s">
        <v>1112</v>
      </c>
      <c r="G10" s="3015"/>
    </row>
    <row r="11" spans="1:7">
      <c r="A11" s="3222" t="s">
        <v>1686</v>
      </c>
      <c r="B11" s="1376" t="s">
        <v>1113</v>
      </c>
      <c r="C11" s="1363" t="s">
        <v>1114</v>
      </c>
      <c r="D11" s="1376" t="s">
        <v>1115</v>
      </c>
      <c r="E11" s="1363" t="s">
        <v>1116</v>
      </c>
      <c r="F11" s="3548" t="s">
        <v>2434</v>
      </c>
      <c r="G11" s="3015"/>
    </row>
    <row r="12" spans="1:7">
      <c r="A12" s="3309" t="s">
        <v>1689</v>
      </c>
      <c r="B12" s="1366" t="s">
        <v>2935</v>
      </c>
      <c r="C12" s="1366" t="s">
        <v>2936</v>
      </c>
      <c r="D12" s="1366" t="s">
        <v>2937</v>
      </c>
      <c r="E12" s="1366" t="s">
        <v>2938</v>
      </c>
      <c r="F12" s="3565"/>
      <c r="G12" s="1533"/>
    </row>
    <row r="13" spans="1:7">
      <c r="A13" s="3599" t="s">
        <v>1694</v>
      </c>
      <c r="B13" s="1819" t="s">
        <v>5488</v>
      </c>
      <c r="C13" s="1533" t="s">
        <v>5496</v>
      </c>
      <c r="D13" s="2676">
        <v>6990</v>
      </c>
      <c r="E13" s="3600">
        <v>46370</v>
      </c>
      <c r="F13" s="3601">
        <v>104999</v>
      </c>
      <c r="G13" s="1903"/>
    </row>
    <row r="14" spans="1:7">
      <c r="A14" s="3315" t="s">
        <v>1695</v>
      </c>
      <c r="B14" s="1376"/>
      <c r="C14" s="1533" t="s">
        <v>5497</v>
      </c>
      <c r="D14" s="1376"/>
      <c r="E14" s="1533"/>
      <c r="F14" s="3339"/>
      <c r="G14" s="2306"/>
    </row>
    <row r="15" spans="1:7">
      <c r="A15" s="3315" t="s">
        <v>1696</v>
      </c>
      <c r="B15" s="1376"/>
      <c r="C15" s="1533" t="s">
        <v>5498</v>
      </c>
      <c r="D15" s="1376"/>
      <c r="E15" s="1533"/>
      <c r="F15" s="3339"/>
      <c r="G15" s="2306"/>
    </row>
    <row r="16" spans="1:7">
      <c r="A16" s="3315" t="s">
        <v>1697</v>
      </c>
      <c r="B16" s="1376"/>
      <c r="C16" s="1533" t="s">
        <v>5499</v>
      </c>
      <c r="D16" s="1376"/>
      <c r="E16" s="1533"/>
      <c r="F16" s="3339"/>
      <c r="G16" s="2306"/>
    </row>
    <row r="17" spans="1:7">
      <c r="A17" s="3315" t="s">
        <v>1698</v>
      </c>
      <c r="B17" s="1376"/>
      <c r="C17" s="1533"/>
      <c r="D17" s="1376"/>
      <c r="E17" s="1533"/>
      <c r="F17" s="3339"/>
      <c r="G17" s="2306"/>
    </row>
    <row r="18" spans="1:7">
      <c r="A18" s="3315" t="s">
        <v>1699</v>
      </c>
      <c r="B18" s="1376" t="s">
        <v>5489</v>
      </c>
      <c r="C18" s="1533" t="s">
        <v>5500</v>
      </c>
      <c r="D18" s="2392">
        <v>34319</v>
      </c>
      <c r="E18" s="3600">
        <v>45291</v>
      </c>
      <c r="F18" s="3339">
        <v>390790</v>
      </c>
      <c r="G18" s="2306"/>
    </row>
    <row r="19" spans="1:7">
      <c r="A19" s="3315" t="s">
        <v>1700</v>
      </c>
      <c r="B19" s="1376"/>
      <c r="C19" s="1533" t="s">
        <v>3319</v>
      </c>
      <c r="D19" s="1376"/>
      <c r="E19" s="1533"/>
      <c r="F19" s="3339"/>
      <c r="G19" s="2306"/>
    </row>
    <row r="20" spans="1:7">
      <c r="A20" s="3315" t="s">
        <v>1701</v>
      </c>
      <c r="B20" s="1376"/>
      <c r="C20" s="1533" t="s">
        <v>5501</v>
      </c>
      <c r="D20" s="1376"/>
      <c r="E20" s="1533"/>
      <c r="F20" s="3339"/>
      <c r="G20" s="2306"/>
    </row>
    <row r="21" spans="1:7">
      <c r="A21" s="3315" t="s">
        <v>1702</v>
      </c>
      <c r="B21" s="1376"/>
      <c r="C21" s="1533" t="s">
        <v>5498</v>
      </c>
      <c r="D21" s="1376"/>
      <c r="E21" s="1533"/>
      <c r="F21" s="3339"/>
      <c r="G21" s="2306"/>
    </row>
    <row r="22" spans="1:7">
      <c r="A22" s="3315" t="s">
        <v>1703</v>
      </c>
      <c r="B22" s="1376"/>
      <c r="C22" s="1533" t="s">
        <v>5502</v>
      </c>
      <c r="D22" s="1376"/>
      <c r="E22" s="1533"/>
      <c r="F22" s="3339"/>
      <c r="G22" s="2306"/>
    </row>
    <row r="23" spans="1:7">
      <c r="A23" s="3315" t="s">
        <v>1704</v>
      </c>
      <c r="B23" s="1376"/>
      <c r="C23" s="1533"/>
      <c r="D23" s="1376"/>
      <c r="E23" s="1533"/>
      <c r="F23" s="3339"/>
      <c r="G23" s="2306"/>
    </row>
    <row r="24" spans="1:7">
      <c r="A24" s="3315" t="s">
        <v>1705</v>
      </c>
      <c r="B24" s="1376" t="s">
        <v>5489</v>
      </c>
      <c r="C24" s="1533" t="s">
        <v>5500</v>
      </c>
      <c r="D24" s="2392">
        <v>34319</v>
      </c>
      <c r="E24" s="3600">
        <v>45291</v>
      </c>
      <c r="F24" s="3339">
        <v>415014</v>
      </c>
      <c r="G24" s="2306"/>
    </row>
    <row r="25" spans="1:7">
      <c r="A25" s="3315" t="s">
        <v>1706</v>
      </c>
      <c r="B25" s="1376"/>
      <c r="C25" s="1533" t="s">
        <v>5503</v>
      </c>
      <c r="D25" s="1376"/>
      <c r="E25" s="1533"/>
      <c r="F25" s="3339"/>
      <c r="G25" s="2306"/>
    </row>
    <row r="26" spans="1:7">
      <c r="A26" s="3315" t="s">
        <v>1707</v>
      </c>
      <c r="B26" s="1376"/>
      <c r="C26" s="1533" t="s">
        <v>5498</v>
      </c>
      <c r="D26" s="1376"/>
      <c r="E26" s="1533"/>
      <c r="F26" s="3339"/>
      <c r="G26" s="2306"/>
    </row>
    <row r="27" spans="1:7">
      <c r="A27" s="3315" t="s">
        <v>1708</v>
      </c>
      <c r="B27" s="1376"/>
      <c r="C27" s="1533" t="s">
        <v>5504</v>
      </c>
      <c r="D27" s="1376"/>
      <c r="E27" s="1533"/>
      <c r="F27" s="3339"/>
      <c r="G27" s="2306"/>
    </row>
    <row r="28" spans="1:7">
      <c r="A28" s="3315" t="s">
        <v>1709</v>
      </c>
      <c r="B28" s="1376"/>
      <c r="C28" s="1533"/>
      <c r="D28" s="1376"/>
      <c r="E28" s="1533"/>
      <c r="F28" s="3339"/>
      <c r="G28" s="2306"/>
    </row>
    <row r="29" spans="1:7">
      <c r="A29" s="3315" t="s">
        <v>1710</v>
      </c>
      <c r="B29" s="1376" t="s">
        <v>5490</v>
      </c>
      <c r="C29" s="1533" t="s">
        <v>5500</v>
      </c>
      <c r="D29" s="2694">
        <v>31670</v>
      </c>
      <c r="E29" s="2694">
        <v>45473</v>
      </c>
      <c r="F29" s="3339">
        <v>7705</v>
      </c>
      <c r="G29" s="2306"/>
    </row>
    <row r="30" spans="1:7">
      <c r="A30" s="3315" t="s">
        <v>1711</v>
      </c>
      <c r="B30" s="1376" t="s">
        <v>5491</v>
      </c>
      <c r="C30" s="1533" t="s">
        <v>5505</v>
      </c>
      <c r="D30" s="1376"/>
      <c r="E30" s="1533"/>
      <c r="F30" s="3339"/>
      <c r="G30" s="2306"/>
    </row>
    <row r="31" spans="1:7">
      <c r="A31" s="3315" t="s">
        <v>1712</v>
      </c>
      <c r="B31" s="1376"/>
      <c r="C31" s="1533" t="s">
        <v>5498</v>
      </c>
      <c r="D31" s="1376"/>
      <c r="E31" s="1533"/>
      <c r="F31" s="3339"/>
      <c r="G31" s="2306"/>
    </row>
    <row r="32" spans="1:7">
      <c r="A32" s="3315" t="s">
        <v>1713</v>
      </c>
      <c r="B32" s="1376"/>
      <c r="C32" s="1533" t="s">
        <v>5504</v>
      </c>
      <c r="D32" s="1376"/>
      <c r="E32" s="1533"/>
      <c r="F32" s="3339"/>
      <c r="G32" s="2306"/>
    </row>
    <row r="33" spans="1:7">
      <c r="A33" s="3315" t="s">
        <v>558</v>
      </c>
      <c r="B33" s="1376"/>
      <c r="C33" s="1533"/>
      <c r="D33" s="1376"/>
      <c r="E33" s="1533"/>
      <c r="F33" s="3339"/>
      <c r="G33" s="2306"/>
    </row>
    <row r="34" spans="1:7">
      <c r="A34" s="3315" t="s">
        <v>559</v>
      </c>
      <c r="B34" s="1376" t="s">
        <v>5492</v>
      </c>
      <c r="C34" s="1533" t="s">
        <v>5500</v>
      </c>
      <c r="D34" s="2694">
        <v>32374</v>
      </c>
      <c r="E34" s="2694">
        <v>47233</v>
      </c>
      <c r="F34" s="3339">
        <v>514603</v>
      </c>
      <c r="G34" s="2306"/>
    </row>
    <row r="35" spans="1:7">
      <c r="A35" s="3315" t="s">
        <v>560</v>
      </c>
      <c r="B35" s="1376"/>
      <c r="C35" s="1533" t="s">
        <v>5506</v>
      </c>
      <c r="D35" s="1376"/>
      <c r="E35" s="1533"/>
      <c r="F35" s="3339"/>
      <c r="G35" s="2306"/>
    </row>
    <row r="36" spans="1:7">
      <c r="A36" s="3315" t="s">
        <v>561</v>
      </c>
      <c r="B36" s="1376"/>
      <c r="C36" s="1533" t="s">
        <v>5507</v>
      </c>
      <c r="D36" s="1376"/>
      <c r="E36" s="1533"/>
      <c r="F36" s="3339"/>
      <c r="G36" s="2306"/>
    </row>
    <row r="37" spans="1:7">
      <c r="A37" s="3315" t="s">
        <v>562</v>
      </c>
      <c r="B37" s="1376"/>
      <c r="C37" s="1533" t="s">
        <v>5498</v>
      </c>
      <c r="D37" s="1376"/>
      <c r="E37" s="1533"/>
      <c r="F37" s="3339"/>
      <c r="G37" s="2306"/>
    </row>
    <row r="38" spans="1:7">
      <c r="A38" s="3315" t="s">
        <v>563</v>
      </c>
      <c r="B38" s="1376"/>
      <c r="C38" s="1533" t="s">
        <v>5508</v>
      </c>
      <c r="D38" s="1376"/>
      <c r="E38" s="1533"/>
      <c r="F38" s="3339"/>
      <c r="G38" s="2306"/>
    </row>
    <row r="39" spans="1:7">
      <c r="A39" s="3315" t="s">
        <v>564</v>
      </c>
      <c r="B39" s="1376"/>
      <c r="C39" s="1533"/>
      <c r="D39" s="1376"/>
      <c r="E39" s="1533"/>
      <c r="F39" s="3339"/>
      <c r="G39" s="2306"/>
    </row>
    <row r="40" spans="1:7">
      <c r="A40" s="3315" t="s">
        <v>2293</v>
      </c>
      <c r="B40" s="1376" t="s">
        <v>5493</v>
      </c>
      <c r="C40" s="1533" t="s">
        <v>5509</v>
      </c>
      <c r="D40" s="2392">
        <v>33589</v>
      </c>
      <c r="E40" s="2694">
        <v>49207</v>
      </c>
      <c r="F40" s="3339">
        <f>710562</f>
        <v>710562</v>
      </c>
      <c r="G40" s="2306"/>
    </row>
    <row r="41" spans="1:7">
      <c r="A41" s="3315" t="s">
        <v>2294</v>
      </c>
      <c r="B41" s="1376"/>
      <c r="C41" s="1533" t="s">
        <v>5510</v>
      </c>
      <c r="D41" s="1376"/>
      <c r="E41" s="1533"/>
      <c r="F41" s="3339"/>
      <c r="G41" s="2306"/>
    </row>
    <row r="42" spans="1:7">
      <c r="A42" s="3315"/>
      <c r="B42" s="1376"/>
      <c r="C42" s="1533" t="s">
        <v>5511</v>
      </c>
      <c r="D42" s="1376"/>
      <c r="E42" s="1533"/>
      <c r="F42" s="3339"/>
      <c r="G42" s="2306"/>
    </row>
    <row r="43" spans="1:7">
      <c r="A43" s="3315" t="s">
        <v>2295</v>
      </c>
      <c r="B43" s="1376"/>
      <c r="C43" s="1533"/>
      <c r="D43" s="1376"/>
      <c r="E43" s="1533"/>
      <c r="F43" s="3339"/>
      <c r="G43" s="2306"/>
    </row>
    <row r="44" spans="1:7">
      <c r="A44" s="3315" t="s">
        <v>2296</v>
      </c>
      <c r="B44" s="1376" t="s">
        <v>5494</v>
      </c>
      <c r="C44" s="1533" t="s">
        <v>5512</v>
      </c>
      <c r="D44" s="2392">
        <v>33589</v>
      </c>
      <c r="E44" s="3600">
        <v>49633</v>
      </c>
      <c r="F44" s="3339">
        <v>280334</v>
      </c>
      <c r="G44" s="2306"/>
    </row>
    <row r="45" spans="1:7">
      <c r="A45" s="3315" t="s">
        <v>2297</v>
      </c>
      <c r="B45" s="1376" t="s">
        <v>5495</v>
      </c>
      <c r="C45" s="1533" t="s">
        <v>5513</v>
      </c>
      <c r="D45" s="2392"/>
      <c r="E45" s="3600"/>
      <c r="F45" s="3339"/>
      <c r="G45" s="2306"/>
    </row>
    <row r="46" spans="1:7">
      <c r="A46" s="3315" t="s">
        <v>2298</v>
      </c>
      <c r="B46" s="1376"/>
      <c r="C46" s="1533" t="s">
        <v>5498</v>
      </c>
      <c r="D46" s="1376"/>
      <c r="E46" s="1533"/>
      <c r="F46" s="3339"/>
      <c r="G46" s="2306"/>
    </row>
    <row r="47" spans="1:7">
      <c r="A47" s="3315" t="s">
        <v>2299</v>
      </c>
      <c r="B47" s="1376"/>
      <c r="C47" s="1533" t="s">
        <v>5511</v>
      </c>
      <c r="D47" s="1376"/>
      <c r="E47" s="1533"/>
      <c r="F47" s="3339"/>
      <c r="G47" s="2306"/>
    </row>
    <row r="48" spans="1:7">
      <c r="A48" s="3315" t="s">
        <v>2300</v>
      </c>
      <c r="B48" s="1376"/>
      <c r="C48" s="1533"/>
      <c r="D48" s="1376"/>
      <c r="E48" s="1533"/>
      <c r="F48" s="3339"/>
      <c r="G48" s="2306"/>
    </row>
    <row r="49" spans="1:24">
      <c r="A49" s="3315" t="s">
        <v>2301</v>
      </c>
      <c r="B49" s="1376" t="s">
        <v>5494</v>
      </c>
      <c r="C49" s="1533" t="s">
        <v>5512</v>
      </c>
      <c r="D49" s="2392">
        <v>33589</v>
      </c>
      <c r="E49" s="3600">
        <v>49633</v>
      </c>
      <c r="F49" s="3339">
        <v>597878</v>
      </c>
      <c r="G49" s="2306"/>
    </row>
    <row r="50" spans="1:24">
      <c r="A50" s="3315" t="s">
        <v>2302</v>
      </c>
      <c r="B50" s="1376" t="s">
        <v>5495</v>
      </c>
      <c r="C50" s="1533" t="s">
        <v>5514</v>
      </c>
      <c r="D50" s="2392"/>
      <c r="E50" s="3600"/>
      <c r="F50" s="3339"/>
      <c r="G50" s="2306"/>
    </row>
    <row r="51" spans="1:24">
      <c r="A51" s="3315" t="s">
        <v>2303</v>
      </c>
      <c r="B51" s="1376"/>
      <c r="C51" s="1533" t="s">
        <v>5515</v>
      </c>
      <c r="D51" s="1376"/>
      <c r="E51" s="1533"/>
      <c r="F51" s="3339"/>
      <c r="G51" s="2306"/>
    </row>
    <row r="52" spans="1:24">
      <c r="A52" s="3315" t="s">
        <v>2304</v>
      </c>
      <c r="B52" s="1376"/>
      <c r="C52" s="1533" t="s">
        <v>5498</v>
      </c>
      <c r="D52" s="1376"/>
      <c r="E52" s="1533"/>
      <c r="F52" s="3339"/>
      <c r="G52" s="2306"/>
    </row>
    <row r="53" spans="1:24">
      <c r="A53" s="3315" t="s">
        <v>2305</v>
      </c>
      <c r="B53" s="1376"/>
      <c r="C53" s="1533" t="s">
        <v>5511</v>
      </c>
      <c r="D53" s="1376"/>
      <c r="E53" s="1533"/>
      <c r="F53" s="3339"/>
      <c r="G53" s="2306"/>
    </row>
    <row r="54" spans="1:24">
      <c r="A54" s="3315" t="s">
        <v>2306</v>
      </c>
      <c r="B54" s="1376"/>
      <c r="C54" s="1533"/>
      <c r="D54" s="1376"/>
      <c r="E54" s="1533"/>
      <c r="F54" s="3339"/>
      <c r="G54" s="2306"/>
    </row>
    <row r="55" spans="1:24">
      <c r="A55" s="3315" t="s">
        <v>2307</v>
      </c>
      <c r="B55" s="2309"/>
      <c r="C55" s="1533"/>
      <c r="D55" s="1376"/>
      <c r="E55" s="1533"/>
      <c r="F55" s="3339"/>
      <c r="G55" s="2306"/>
    </row>
    <row r="56" spans="1:24">
      <c r="A56" s="3315" t="s">
        <v>2308</v>
      </c>
      <c r="B56" s="1376"/>
      <c r="C56" s="1533"/>
      <c r="D56" s="1376"/>
      <c r="E56" s="1533"/>
      <c r="F56" s="3339"/>
      <c r="G56" s="2306"/>
    </row>
    <row r="57" spans="1:24">
      <c r="A57" s="3315" t="s">
        <v>2309</v>
      </c>
      <c r="B57" s="1376"/>
      <c r="C57" s="1533"/>
      <c r="D57" s="1376"/>
      <c r="E57" s="1533"/>
      <c r="F57" s="3339"/>
      <c r="G57" s="2306"/>
    </row>
    <row r="58" spans="1:24">
      <c r="A58" s="3315" t="s">
        <v>2310</v>
      </c>
      <c r="B58" s="1376"/>
      <c r="C58" s="1533"/>
      <c r="D58" s="1376"/>
      <c r="E58" s="1533"/>
      <c r="F58" s="3339"/>
      <c r="G58" s="2306"/>
    </row>
    <row r="59" spans="1:24">
      <c r="A59" s="3602" t="s">
        <v>2311</v>
      </c>
      <c r="B59" s="1661"/>
      <c r="C59" s="1533"/>
      <c r="D59" s="1376"/>
      <c r="E59" s="1533"/>
      <c r="F59" s="3532"/>
      <c r="G59" s="2306"/>
    </row>
    <row r="60" spans="1:24" ht="16" thickBot="1">
      <c r="A60" s="3603" t="s">
        <v>2312</v>
      </c>
      <c r="B60" s="3604" t="s">
        <v>159</v>
      </c>
      <c r="C60" s="3605"/>
      <c r="D60" s="3605"/>
      <c r="E60" s="3605"/>
      <c r="F60" s="3606">
        <f>SUM(F13:F59)</f>
        <v>3021885</v>
      </c>
      <c r="G60" s="1903"/>
    </row>
    <row r="61" spans="1:24">
      <c r="T61" s="1621"/>
      <c r="U61" s="1621"/>
      <c r="V61" s="1621"/>
      <c r="W61" s="1621"/>
      <c r="X61" s="1621"/>
    </row>
    <row r="62" spans="1:24">
      <c r="A62" s="13" t="s">
        <v>1117</v>
      </c>
      <c r="T62" s="1621"/>
      <c r="U62" s="1621"/>
      <c r="V62" s="1621"/>
      <c r="W62" s="1621"/>
      <c r="X62" s="1621"/>
    </row>
    <row r="63" spans="1:24">
      <c r="A63" s="5265" t="s">
        <v>1118</v>
      </c>
      <c r="B63" s="5265"/>
      <c r="C63" s="5265"/>
      <c r="D63" s="5265"/>
      <c r="E63" s="5265"/>
      <c r="F63" s="5265"/>
      <c r="G63" s="2586"/>
    </row>
    <row r="70" spans="2:2">
      <c r="B70"/>
    </row>
    <row r="71" spans="2:2">
      <c r="B71"/>
    </row>
    <row r="72" spans="2:2">
      <c r="B72"/>
    </row>
    <row r="73" spans="2:2">
      <c r="B73"/>
    </row>
    <row r="74" spans="2:2">
      <c r="B74"/>
    </row>
    <row r="75" spans="2:2">
      <c r="B75"/>
    </row>
    <row r="76" spans="2:2">
      <c r="B76"/>
    </row>
    <row r="77" spans="2:2">
      <c r="B77"/>
    </row>
    <row r="78" spans="2:2">
      <c r="B78"/>
    </row>
    <row r="125" spans="1:5" ht="16" thickBot="1"/>
    <row r="126" spans="1:5">
      <c r="A126" s="3189"/>
      <c r="B126" s="3607"/>
      <c r="C126" s="3607"/>
      <c r="D126" s="3607"/>
      <c r="E126" s="3191"/>
    </row>
    <row r="127" spans="1:5">
      <c r="A127" s="4597"/>
      <c r="B127" s="1621"/>
      <c r="C127" s="1621"/>
      <c r="D127" s="1621"/>
      <c r="E127" s="4270"/>
    </row>
    <row r="128" spans="1:5">
      <c r="A128" s="4597"/>
      <c r="B128" s="1621"/>
      <c r="C128" s="1621"/>
      <c r="D128" s="1621"/>
      <c r="E128" s="4270"/>
    </row>
    <row r="129" spans="1:6">
      <c r="A129" s="4597"/>
      <c r="B129" s="1621"/>
      <c r="C129" s="1621"/>
      <c r="D129" s="1621"/>
      <c r="E129" s="4270"/>
    </row>
    <row r="130" spans="1:6">
      <c r="A130" s="4597"/>
      <c r="B130" s="1621"/>
      <c r="C130" s="1621"/>
      <c r="D130" s="1621"/>
      <c r="E130" s="4270"/>
    </row>
    <row r="131" spans="1:6">
      <c r="A131" s="4597"/>
      <c r="B131" s="1621"/>
      <c r="C131" s="1621"/>
      <c r="D131" s="1621"/>
      <c r="E131" s="4270"/>
    </row>
    <row r="132" spans="1:6">
      <c r="A132" s="4597"/>
      <c r="B132" s="1621"/>
      <c r="C132" s="4498"/>
      <c r="D132" s="4498"/>
      <c r="E132" s="4270"/>
    </row>
    <row r="133" spans="1:6">
      <c r="A133" s="4597"/>
      <c r="B133" s="1621"/>
      <c r="C133" s="4499"/>
      <c r="D133" s="4499"/>
      <c r="E133" s="4270"/>
    </row>
    <row r="134" spans="1:6">
      <c r="A134" s="4597"/>
      <c r="B134" s="1621"/>
      <c r="C134" s="4499"/>
      <c r="D134" s="4499"/>
      <c r="E134" s="4270"/>
    </row>
    <row r="135" spans="1:6">
      <c r="A135" s="4597"/>
      <c r="B135" s="1621"/>
      <c r="C135" s="4499"/>
      <c r="D135" s="4499"/>
      <c r="E135" s="4270"/>
      <c r="F135" s="1621"/>
    </row>
    <row r="136" spans="1:6">
      <c r="A136" s="4597"/>
      <c r="B136" s="1621"/>
      <c r="C136" s="4499"/>
      <c r="D136" s="4499"/>
      <c r="E136" s="4270"/>
      <c r="F136" s="4270"/>
    </row>
    <row r="137" spans="1:6">
      <c r="A137" s="4597"/>
      <c r="B137" s="1621"/>
      <c r="C137" s="4499"/>
      <c r="D137" s="4499"/>
      <c r="E137" s="4270"/>
      <c r="F137" s="4270"/>
    </row>
    <row r="138" spans="1:6">
      <c r="A138" s="4597"/>
      <c r="B138" s="1621"/>
      <c r="C138" s="4499"/>
      <c r="D138" s="4499"/>
      <c r="E138" s="4270"/>
      <c r="F138" s="4270"/>
    </row>
    <row r="139" spans="1:6">
      <c r="A139" s="4597"/>
      <c r="B139" s="1621"/>
      <c r="C139" s="4499"/>
      <c r="D139" s="4499"/>
      <c r="E139" s="4270"/>
      <c r="F139" s="4270"/>
    </row>
    <row r="140" spans="1:6">
      <c r="A140" s="4597"/>
      <c r="B140" s="1621"/>
      <c r="C140" s="4499"/>
      <c r="D140" s="4499"/>
      <c r="E140" s="4270"/>
      <c r="F140" s="4270"/>
    </row>
    <row r="141" spans="1:6">
      <c r="A141" s="4597"/>
      <c r="B141" s="1621"/>
      <c r="C141" s="4499"/>
      <c r="D141" s="4499"/>
      <c r="E141" s="4270"/>
      <c r="F141" s="4270"/>
    </row>
    <row r="142" spans="1:6">
      <c r="A142" s="4597"/>
      <c r="B142" s="1621"/>
      <c r="C142" s="4499"/>
      <c r="D142" s="4499"/>
      <c r="E142" s="4270"/>
      <c r="F142" s="4270"/>
    </row>
    <row r="143" spans="1:6">
      <c r="A143" s="4597"/>
      <c r="B143" s="1621"/>
      <c r="C143" s="4499"/>
      <c r="D143" s="4499"/>
      <c r="E143" s="4270"/>
      <c r="F143" s="4270"/>
    </row>
    <row r="144" spans="1:6">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2">
    <mergeCell ref="A4:F4"/>
    <mergeCell ref="A63:F63"/>
  </mergeCells>
  <printOptions horizontalCentered="1" verticalCentered="1"/>
  <pageMargins left="0.5" right="0.5" top="0.5" bottom="0.5" header="0.5" footer="0.5"/>
  <pageSetup scale="76"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ransitionEvaluation="1">
    <tabColor rgb="FF92D050"/>
  </sheetPr>
  <dimension ref="A1:AD377"/>
  <sheetViews>
    <sheetView view="pageBreakPreview" zoomScale="70" zoomScaleNormal="60" zoomScaleSheetLayoutView="70" workbookViewId="0">
      <selection activeCell="I1" sqref="I1:R1048576"/>
    </sheetView>
  </sheetViews>
  <sheetFormatPr defaultColWidth="9.84375" defaultRowHeight="15.5"/>
  <cols>
    <col min="1" max="1" width="2.84375" style="1345" customWidth="1"/>
    <col min="2" max="2" width="4.84375" style="1345" customWidth="1"/>
    <col min="3" max="3" width="1.84375" style="1345" customWidth="1"/>
    <col min="4" max="4" width="19.84375" style="1345" customWidth="1"/>
    <col min="5" max="5" width="28.84375" style="1345" customWidth="1"/>
    <col min="6" max="6" width="15.84375" style="1345" customWidth="1"/>
    <col min="7" max="7" width="32.84375" style="2717" customWidth="1"/>
    <col min="8" max="8" width="6.07421875" style="2717" customWidth="1"/>
    <col min="9" max="9" width="16.84375" customWidth="1"/>
    <col min="10" max="10" width="17.53515625" customWidth="1"/>
    <col min="11" max="11" width="9.53515625" customWidth="1"/>
    <col min="12" max="12" width="14.07421875" customWidth="1"/>
    <col min="13" max="13" width="15.84375" bestFit="1" customWidth="1"/>
    <col min="14" max="14" width="10.4609375" customWidth="1"/>
    <col min="15" max="15" width="15.84375" customWidth="1"/>
    <col min="18" max="18" width="18.3046875" customWidth="1"/>
    <col min="19" max="16384" width="9.84375" style="1345"/>
  </cols>
  <sheetData>
    <row r="1" spans="1:30" ht="15.65" customHeight="1">
      <c r="A1" s="1342"/>
      <c r="B1" s="1451" t="s">
        <v>1142</v>
      </c>
      <c r="C1" s="1451"/>
      <c r="D1" s="1343"/>
      <c r="E1" s="1451" t="s">
        <v>3200</v>
      </c>
      <c r="F1" s="1623" t="s">
        <v>1759</v>
      </c>
      <c r="G1" s="2718" t="s">
        <v>1760</v>
      </c>
      <c r="H1" s="2306"/>
      <c r="S1" s="1368"/>
      <c r="T1" s="1368"/>
      <c r="U1" s="1368"/>
      <c r="V1" s="1368"/>
      <c r="W1" s="1368"/>
      <c r="X1" s="1368"/>
      <c r="Y1" s="1368"/>
      <c r="Z1" s="1368"/>
      <c r="AA1" s="1368"/>
      <c r="AB1" s="1368"/>
      <c r="AC1" s="1368"/>
      <c r="AD1" s="1368"/>
    </row>
    <row r="2" spans="1:30" ht="15.65" customHeight="1">
      <c r="A2" s="1346"/>
      <c r="B2" s="1368" t="str">
        <f>'Data Sheet'!$C$25</f>
        <v xml:space="preserve">Niagara Mohawk Power Corporation </v>
      </c>
      <c r="C2" s="1368"/>
      <c r="D2" s="1347"/>
      <c r="E2" s="52" t="s">
        <v>5952</v>
      </c>
      <c r="F2" s="1536" t="s">
        <v>3219</v>
      </c>
      <c r="G2" s="1679"/>
      <c r="H2" s="2306"/>
      <c r="S2" s="1368"/>
      <c r="T2" s="1368"/>
      <c r="U2" s="1368"/>
      <c r="V2" s="1368"/>
      <c r="W2" s="1368"/>
      <c r="X2" s="1368"/>
      <c r="Y2" s="1368"/>
      <c r="Z2" s="1368"/>
      <c r="AA2" s="1368"/>
      <c r="AB2" s="1368"/>
      <c r="AC2" s="1368"/>
      <c r="AD2" s="1368"/>
    </row>
    <row r="3" spans="1:30" ht="15.65" customHeight="1">
      <c r="A3" s="1346"/>
      <c r="B3" s="1368"/>
      <c r="C3" s="1368"/>
      <c r="D3" s="1347"/>
      <c r="E3" s="1368" t="s">
        <v>1143</v>
      </c>
      <c r="F3" s="1399" t="str">
        <f>'Data Sheet'!$C$40</f>
        <v>April 30, 2024</v>
      </c>
      <c r="G3" s="1826" t="str">
        <f>'Data Sheet'!$C$38</f>
        <v>December 31, 2023</v>
      </c>
      <c r="H3" s="2306"/>
      <c r="S3" s="1368"/>
      <c r="T3" s="1368"/>
      <c r="U3" s="1368"/>
      <c r="V3" s="1368"/>
      <c r="W3" s="1368"/>
      <c r="X3" s="1368"/>
      <c r="Y3" s="1368"/>
      <c r="Z3" s="1368"/>
      <c r="AA3" s="1368"/>
      <c r="AB3" s="1368"/>
      <c r="AC3" s="1368"/>
      <c r="AD3" s="1368"/>
    </row>
    <row r="4" spans="1:30" ht="15.65" customHeight="1">
      <c r="A4" s="5267" t="s">
        <v>1144</v>
      </c>
      <c r="B4" s="5262"/>
      <c r="C4" s="5262"/>
      <c r="D4" s="5262"/>
      <c r="E4" s="5262"/>
      <c r="F4" s="5262"/>
      <c r="G4" s="5268"/>
      <c r="H4" s="3042"/>
      <c r="S4" s="1368"/>
      <c r="T4" s="1368"/>
      <c r="U4" s="1368"/>
      <c r="V4" s="1368"/>
      <c r="W4" s="1368"/>
      <c r="X4" s="1368"/>
      <c r="Y4" s="1368"/>
      <c r="Z4" s="1368"/>
      <c r="AA4" s="1368"/>
      <c r="AB4" s="1368"/>
      <c r="AC4" s="1368"/>
      <c r="AD4" s="1368"/>
    </row>
    <row r="5" spans="1:30" ht="15.65" customHeight="1">
      <c r="A5" s="1346"/>
      <c r="B5" s="1368"/>
      <c r="C5" s="1368"/>
      <c r="D5" s="1368"/>
      <c r="E5" s="1368"/>
      <c r="F5" s="1368"/>
      <c r="G5" s="1697"/>
      <c r="H5" s="2306"/>
      <c r="S5" s="1368"/>
      <c r="T5" s="1368"/>
      <c r="U5" s="1368"/>
      <c r="V5" s="1368"/>
      <c r="W5" s="1368"/>
      <c r="X5" s="1368"/>
      <c r="Y5" s="1368"/>
      <c r="Z5" s="1368"/>
      <c r="AA5" s="1368"/>
      <c r="AB5" s="1368"/>
      <c r="AC5" s="1368"/>
      <c r="AD5" s="1368"/>
    </row>
    <row r="6" spans="1:30" ht="15.65" customHeight="1">
      <c r="A6" s="1346"/>
      <c r="B6" s="1368" t="s">
        <v>1145</v>
      </c>
      <c r="C6" s="1368"/>
      <c r="D6" s="1368"/>
      <c r="E6" s="1368"/>
      <c r="F6" s="1368"/>
      <c r="G6" s="1697"/>
      <c r="H6" s="2306"/>
      <c r="S6" s="1368"/>
      <c r="T6" s="1368"/>
      <c r="U6" s="1368"/>
      <c r="V6" s="1368"/>
      <c r="W6" s="1368"/>
      <c r="X6" s="1368"/>
      <c r="Y6" s="1368"/>
      <c r="Z6" s="1368"/>
      <c r="AA6" s="1368"/>
      <c r="AB6" s="1368"/>
      <c r="AC6" s="1368"/>
      <c r="AD6" s="1368"/>
    </row>
    <row r="7" spans="1:30" ht="15.65" customHeight="1">
      <c r="A7" s="1346"/>
      <c r="B7" s="1368" t="s">
        <v>1146</v>
      </c>
      <c r="C7" s="1368"/>
      <c r="D7" s="1368"/>
      <c r="E7" s="1368"/>
      <c r="F7" s="1368"/>
      <c r="G7" s="1697"/>
      <c r="H7" s="2306"/>
      <c r="S7" s="1368"/>
      <c r="T7" s="1368"/>
      <c r="U7" s="1368"/>
      <c r="V7" s="1368"/>
      <c r="W7" s="1368"/>
      <c r="X7" s="1368"/>
      <c r="Y7" s="1368"/>
      <c r="Z7" s="1368"/>
      <c r="AA7" s="1368"/>
      <c r="AB7" s="1368"/>
      <c r="AC7" s="1368"/>
      <c r="AD7" s="1368"/>
    </row>
    <row r="8" spans="1:30" ht="15.65" customHeight="1">
      <c r="A8" s="1346"/>
      <c r="B8" s="1368" t="s">
        <v>1147</v>
      </c>
      <c r="C8" s="1368"/>
      <c r="D8" s="1368"/>
      <c r="E8" s="1368"/>
      <c r="F8" s="1368"/>
      <c r="G8" s="1697"/>
      <c r="H8" s="2306"/>
      <c r="S8" s="1368"/>
      <c r="T8" s="1368"/>
      <c r="U8" s="1368"/>
      <c r="V8" s="1368"/>
      <c r="W8" s="1368"/>
      <c r="X8" s="1368"/>
      <c r="Y8" s="1368"/>
      <c r="Z8" s="1368"/>
      <c r="AA8" s="1368"/>
      <c r="AB8" s="1368"/>
      <c r="AC8" s="1368"/>
      <c r="AD8" s="1368"/>
    </row>
    <row r="9" spans="1:30" ht="15.65" customHeight="1">
      <c r="A9" s="1346"/>
      <c r="B9" s="1368" t="s">
        <v>1148</v>
      </c>
      <c r="C9" s="1368"/>
      <c r="D9" s="1368"/>
      <c r="E9" s="1368"/>
      <c r="F9" s="1368"/>
      <c r="G9" s="1697"/>
      <c r="H9" s="2306"/>
      <c r="S9" s="1368"/>
      <c r="T9" s="1368"/>
      <c r="U9" s="1368"/>
      <c r="V9" s="1368"/>
      <c r="W9" s="1368"/>
      <c r="X9" s="1368"/>
      <c r="Y9" s="1368"/>
      <c r="Z9" s="1368"/>
      <c r="AA9" s="1368"/>
      <c r="AB9" s="1368"/>
      <c r="AC9" s="1368"/>
      <c r="AD9" s="1368"/>
    </row>
    <row r="10" spans="1:30" ht="15.65" customHeight="1">
      <c r="A10" s="2050"/>
      <c r="B10" s="2051" t="s">
        <v>4440</v>
      </c>
      <c r="C10" s="2051"/>
      <c r="D10" s="2051"/>
      <c r="E10" s="2051"/>
      <c r="F10" s="2051"/>
      <c r="G10" s="2719"/>
      <c r="H10" s="1871"/>
      <c r="S10" s="1368"/>
      <c r="T10" s="1368"/>
      <c r="U10" s="1368"/>
      <c r="V10" s="1368"/>
      <c r="W10" s="1368"/>
      <c r="X10" s="1368"/>
      <c r="Y10" s="1368"/>
      <c r="Z10" s="1368"/>
      <c r="AA10" s="1368"/>
      <c r="AB10" s="1368"/>
      <c r="AC10" s="1368"/>
      <c r="AD10" s="1368"/>
    </row>
    <row r="11" spans="1:30" ht="15.65" customHeight="1">
      <c r="A11" s="1349"/>
      <c r="B11" s="1463"/>
      <c r="C11" s="1463"/>
      <c r="D11" s="1463"/>
      <c r="E11" s="1463"/>
      <c r="F11" s="1463"/>
      <c r="G11" s="1795"/>
      <c r="H11" s="2306"/>
      <c r="S11" s="1368"/>
      <c r="T11" s="1368"/>
      <c r="U11" s="1368"/>
      <c r="V11" s="1368"/>
      <c r="W11" s="1368"/>
      <c r="X11" s="1368"/>
      <c r="Y11" s="1368"/>
      <c r="Z11" s="1368"/>
      <c r="AA11" s="1368"/>
      <c r="AB11" s="1368"/>
      <c r="AC11" s="1368"/>
      <c r="AD11" s="1368"/>
    </row>
    <row r="12" spans="1:30">
      <c r="A12" s="1346"/>
      <c r="B12" s="1368"/>
      <c r="C12" s="1632"/>
      <c r="D12" s="1384"/>
      <c r="E12" s="1384"/>
      <c r="F12" s="1633"/>
      <c r="G12" s="2720" t="s">
        <v>1149</v>
      </c>
      <c r="H12" s="3043"/>
      <c r="S12" s="1368"/>
      <c r="T12" s="1368"/>
      <c r="U12" s="1368"/>
      <c r="V12" s="1368"/>
      <c r="W12" s="1368"/>
      <c r="X12" s="1368"/>
      <c r="Y12" s="1368"/>
      <c r="Z12" s="1368"/>
      <c r="AA12" s="1368"/>
      <c r="AB12" s="1368"/>
      <c r="AC12" s="1368"/>
      <c r="AD12" s="1368"/>
    </row>
    <row r="13" spans="1:30">
      <c r="A13" s="1346"/>
      <c r="B13" s="1362" t="s">
        <v>1686</v>
      </c>
      <c r="C13" s="1555"/>
      <c r="D13" s="1368"/>
      <c r="E13" s="1362" t="s">
        <v>1150</v>
      </c>
      <c r="F13" s="1676"/>
      <c r="G13" s="2720" t="s">
        <v>1151</v>
      </c>
      <c r="H13" s="3043"/>
      <c r="S13" s="1368"/>
      <c r="T13" s="1368"/>
      <c r="U13" s="1368"/>
      <c r="V13" s="1368"/>
      <c r="W13" s="1368"/>
      <c r="X13" s="1368"/>
      <c r="Y13" s="1368"/>
      <c r="Z13" s="1368"/>
      <c r="AA13" s="1368"/>
      <c r="AB13" s="1368"/>
      <c r="AC13" s="1368"/>
      <c r="AD13" s="1368"/>
    </row>
    <row r="14" spans="1:30">
      <c r="A14" s="1349"/>
      <c r="B14" s="1365" t="s">
        <v>1689</v>
      </c>
      <c r="C14" s="1625"/>
      <c r="D14" s="1463" t="s">
        <v>1152</v>
      </c>
      <c r="E14" s="1463"/>
      <c r="F14" s="1350"/>
      <c r="G14" s="2721" t="s">
        <v>2936</v>
      </c>
      <c r="H14" s="3043"/>
      <c r="S14" s="1368"/>
      <c r="T14" s="1368"/>
      <c r="U14" s="1368"/>
      <c r="V14" s="1368"/>
      <c r="W14" s="1368"/>
      <c r="X14" s="1368"/>
      <c r="Y14" s="1368"/>
      <c r="Z14" s="1368"/>
      <c r="AA14" s="1368"/>
      <c r="AB14" s="1368"/>
      <c r="AC14" s="1368"/>
      <c r="AD14" s="1368"/>
    </row>
    <row r="15" spans="1:30">
      <c r="A15" s="1346"/>
      <c r="B15" s="1368">
        <v>1</v>
      </c>
      <c r="C15" s="1536"/>
      <c r="D15" s="1677" t="s">
        <v>2912</v>
      </c>
      <c r="E15" s="1368"/>
      <c r="F15" s="1368"/>
      <c r="G15" s="1679"/>
      <c r="H15" s="2306"/>
      <c r="S15" s="1368"/>
      <c r="T15" s="1368"/>
      <c r="U15" s="1368"/>
      <c r="V15" s="1368"/>
      <c r="W15" s="1368"/>
      <c r="X15" s="1368"/>
      <c r="Y15" s="1368"/>
      <c r="Z15" s="1368"/>
      <c r="AA15" s="1368"/>
      <c r="AB15" s="1368"/>
      <c r="AC15" s="1368"/>
      <c r="AD15" s="1368"/>
    </row>
    <row r="16" spans="1:30">
      <c r="A16" s="1346"/>
      <c r="B16" s="1368">
        <v>2</v>
      </c>
      <c r="C16" s="1536"/>
      <c r="D16" s="1368"/>
      <c r="E16" s="1368"/>
      <c r="F16" s="1368"/>
      <c r="G16" s="1679"/>
      <c r="H16" s="2306"/>
      <c r="S16" s="1368"/>
      <c r="T16" s="1368"/>
      <c r="U16" s="1368"/>
      <c r="V16" s="1368"/>
      <c r="W16" s="1368"/>
      <c r="X16" s="1368"/>
      <c r="Y16" s="1368"/>
      <c r="Z16" s="1368"/>
      <c r="AA16" s="1368"/>
      <c r="AB16" s="1368"/>
      <c r="AC16" s="1368"/>
      <c r="AD16" s="1368"/>
    </row>
    <row r="17" spans="1:30">
      <c r="A17" s="1346"/>
      <c r="B17" s="1368">
        <v>3</v>
      </c>
      <c r="C17" s="1536"/>
      <c r="D17" s="1368"/>
      <c r="E17" s="1368"/>
      <c r="F17" s="1368"/>
      <c r="G17" s="1679"/>
      <c r="H17" s="2306"/>
      <c r="S17" s="1368"/>
      <c r="T17" s="1368"/>
      <c r="U17" s="1368"/>
      <c r="V17" s="1368"/>
      <c r="W17" s="1368"/>
      <c r="X17" s="1368"/>
      <c r="Y17" s="1368"/>
      <c r="Z17" s="1368"/>
      <c r="AA17" s="1368"/>
      <c r="AB17" s="1368"/>
      <c r="AC17" s="1368"/>
      <c r="AD17" s="1368"/>
    </row>
    <row r="18" spans="1:30">
      <c r="A18" s="1346"/>
      <c r="B18" s="1368">
        <v>4</v>
      </c>
      <c r="C18" s="1536"/>
      <c r="D18" s="1368"/>
      <c r="E18" s="1368"/>
      <c r="F18" s="1368"/>
      <c r="G18" s="1679"/>
      <c r="H18" s="2306"/>
      <c r="S18" s="1368"/>
      <c r="T18" s="1368"/>
      <c r="U18" s="1368"/>
      <c r="V18" s="1368"/>
      <c r="W18" s="1368"/>
      <c r="X18" s="1368"/>
      <c r="Y18" s="1368"/>
      <c r="Z18" s="1368"/>
      <c r="AA18" s="1368"/>
      <c r="AB18" s="1368"/>
      <c r="AC18" s="1368"/>
      <c r="AD18" s="1368"/>
    </row>
    <row r="19" spans="1:30">
      <c r="A19" s="1346"/>
      <c r="B19" s="1368">
        <v>5</v>
      </c>
      <c r="C19" s="1536"/>
      <c r="D19" s="1368"/>
      <c r="E19" s="1368"/>
      <c r="F19" s="1368"/>
      <c r="G19" s="1679"/>
      <c r="H19" s="2306"/>
      <c r="S19" s="1368"/>
      <c r="T19" s="1368"/>
      <c r="U19" s="1368"/>
      <c r="V19" s="1368"/>
      <c r="W19" s="1368"/>
      <c r="X19" s="1368"/>
      <c r="Y19" s="1368"/>
      <c r="Z19" s="1368"/>
      <c r="AA19" s="1368"/>
      <c r="AB19" s="1368"/>
      <c r="AC19" s="1368"/>
      <c r="AD19" s="1368"/>
    </row>
    <row r="20" spans="1:30">
      <c r="A20" s="1346"/>
      <c r="B20" s="1368">
        <v>6</v>
      </c>
      <c r="C20" s="1536"/>
      <c r="D20" s="1368"/>
      <c r="E20" s="1368"/>
      <c r="F20" s="1368"/>
      <c r="G20" s="1679"/>
      <c r="H20" s="2306"/>
      <c r="S20" s="1368"/>
      <c r="T20" s="1368"/>
      <c r="U20" s="1368"/>
      <c r="V20" s="1368"/>
      <c r="W20" s="1368"/>
      <c r="X20" s="1368"/>
      <c r="Y20" s="1368"/>
      <c r="Z20" s="1368"/>
      <c r="AA20" s="1368"/>
      <c r="AB20" s="1368"/>
      <c r="AC20" s="1368"/>
      <c r="AD20" s="1368"/>
    </row>
    <row r="21" spans="1:30">
      <c r="A21" s="1346"/>
      <c r="B21" s="1368">
        <v>7</v>
      </c>
      <c r="C21" s="1536"/>
      <c r="D21" s="1368"/>
      <c r="E21" s="1368"/>
      <c r="F21" s="1368"/>
      <c r="G21" s="1679"/>
      <c r="H21" s="2306"/>
      <c r="S21" s="1368"/>
      <c r="T21" s="1368"/>
      <c r="U21" s="1368"/>
      <c r="V21" s="1368"/>
      <c r="W21" s="1368"/>
      <c r="X21" s="1368"/>
      <c r="Y21" s="1368"/>
      <c r="Z21" s="1368"/>
      <c r="AA21" s="1368"/>
      <c r="AB21" s="1368"/>
      <c r="AC21" s="1368"/>
      <c r="AD21" s="1368"/>
    </row>
    <row r="22" spans="1:30">
      <c r="A22" s="1346"/>
      <c r="B22" s="1368">
        <v>8</v>
      </c>
      <c r="C22" s="1536"/>
      <c r="D22" s="1368"/>
      <c r="E22" s="1368"/>
      <c r="F22" s="1368"/>
      <c r="G22" s="1679"/>
      <c r="H22" s="2306"/>
      <c r="S22" s="1368"/>
      <c r="T22" s="1368"/>
      <c r="U22" s="1368"/>
      <c r="V22" s="1368"/>
      <c r="W22" s="1368"/>
      <c r="X22" s="1368"/>
      <c r="Y22" s="1368"/>
      <c r="Z22" s="1368"/>
      <c r="AA22" s="1368"/>
      <c r="AB22" s="1368"/>
      <c r="AC22" s="1368"/>
      <c r="AD22" s="1368"/>
    </row>
    <row r="23" spans="1:30">
      <c r="A23" s="1346"/>
      <c r="B23" s="1368">
        <v>9</v>
      </c>
      <c r="C23" s="1536"/>
      <c r="D23" s="1368"/>
      <c r="E23" s="1368"/>
      <c r="F23" s="1368"/>
      <c r="G23" s="1679"/>
      <c r="H23" s="2306"/>
      <c r="S23" s="1368"/>
      <c r="T23" s="1368"/>
      <c r="U23" s="1368"/>
      <c r="V23" s="1368"/>
      <c r="W23" s="1368"/>
      <c r="X23" s="1368"/>
      <c r="Y23" s="1368"/>
      <c r="Z23" s="1368"/>
      <c r="AA23" s="1368"/>
      <c r="AB23" s="1368"/>
      <c r="AC23" s="1368"/>
      <c r="AD23" s="1368"/>
    </row>
    <row r="24" spans="1:30">
      <c r="A24" s="1346"/>
      <c r="B24" s="1368">
        <v>10</v>
      </c>
      <c r="C24" s="1536"/>
      <c r="D24" s="1368"/>
      <c r="E24" s="1368"/>
      <c r="F24" s="1368"/>
      <c r="G24" s="1679"/>
      <c r="H24" s="2306"/>
      <c r="S24" s="1368"/>
      <c r="T24" s="1368"/>
      <c r="U24" s="1368"/>
      <c r="V24" s="1368"/>
      <c r="W24" s="1368"/>
      <c r="X24" s="1368"/>
      <c r="Y24" s="1368"/>
      <c r="Z24" s="1368"/>
      <c r="AA24" s="1368"/>
      <c r="AB24" s="1368"/>
      <c r="AC24" s="1368"/>
      <c r="AD24" s="1368"/>
    </row>
    <row r="25" spans="1:30">
      <c r="A25" s="1346"/>
      <c r="B25" s="1368">
        <v>11</v>
      </c>
      <c r="C25" s="1536"/>
      <c r="D25" s="1368"/>
      <c r="E25" s="1368"/>
      <c r="F25" s="1368"/>
      <c r="G25" s="1679"/>
      <c r="H25" s="2306"/>
      <c r="S25" s="1368"/>
      <c r="T25" s="1368"/>
      <c r="U25" s="1368"/>
      <c r="V25" s="1368"/>
      <c r="W25" s="1368"/>
      <c r="X25" s="1368"/>
      <c r="Y25" s="1368"/>
      <c r="Z25" s="1368"/>
      <c r="AA25" s="1368"/>
      <c r="AB25" s="1368"/>
      <c r="AC25" s="1368"/>
      <c r="AD25" s="1368"/>
    </row>
    <row r="26" spans="1:30">
      <c r="A26" s="1346"/>
      <c r="B26" s="1368">
        <v>12</v>
      </c>
      <c r="C26" s="1536"/>
      <c r="D26" s="1368"/>
      <c r="E26" s="1368"/>
      <c r="F26" s="1368"/>
      <c r="G26" s="1679"/>
      <c r="H26" s="2306"/>
      <c r="S26" s="1368"/>
      <c r="T26" s="1368"/>
      <c r="U26" s="1368"/>
      <c r="V26" s="1368"/>
      <c r="W26" s="1368"/>
      <c r="X26" s="1368"/>
      <c r="Y26" s="1368"/>
      <c r="Z26" s="1368"/>
      <c r="AA26" s="1368"/>
      <c r="AB26" s="1368"/>
      <c r="AC26" s="1368"/>
      <c r="AD26" s="1368"/>
    </row>
    <row r="27" spans="1:30">
      <c r="A27" s="1346"/>
      <c r="B27" s="1368">
        <v>13</v>
      </c>
      <c r="C27" s="1536"/>
      <c r="D27" s="1368"/>
      <c r="E27" s="1368"/>
      <c r="F27" s="1368"/>
      <c r="G27" s="1679"/>
      <c r="H27" s="2306"/>
      <c r="S27" s="1368"/>
      <c r="T27" s="1368"/>
      <c r="U27" s="1368"/>
      <c r="V27" s="1368"/>
      <c r="W27" s="1368"/>
      <c r="X27" s="1368"/>
      <c r="Y27" s="1368"/>
      <c r="Z27" s="1368"/>
      <c r="AA27" s="1368"/>
      <c r="AB27" s="1368"/>
      <c r="AC27" s="1368"/>
      <c r="AD27" s="1368"/>
    </row>
    <row r="28" spans="1:30">
      <c r="A28" s="1346"/>
      <c r="B28" s="1368">
        <v>14</v>
      </c>
      <c r="C28" s="1536"/>
      <c r="D28" s="1368"/>
      <c r="E28" s="1368"/>
      <c r="F28" s="1368"/>
      <c r="G28" s="1679"/>
      <c r="H28" s="2306"/>
      <c r="S28" s="1368"/>
      <c r="T28" s="1368"/>
      <c r="U28" s="1368"/>
      <c r="V28" s="1368"/>
      <c r="W28" s="1368"/>
      <c r="X28" s="1368"/>
      <c r="Y28" s="1368"/>
      <c r="Z28" s="1368"/>
      <c r="AA28" s="1368"/>
      <c r="AB28" s="1368"/>
      <c r="AC28" s="1368"/>
      <c r="AD28" s="1368"/>
    </row>
    <row r="29" spans="1:30">
      <c r="A29" s="1346"/>
      <c r="B29" s="1368">
        <v>15</v>
      </c>
      <c r="C29" s="1536"/>
      <c r="D29" s="1368"/>
      <c r="E29" s="1368"/>
      <c r="F29" s="1368"/>
      <c r="G29" s="1679"/>
      <c r="H29" s="2306"/>
      <c r="S29" s="1368"/>
      <c r="T29" s="1368"/>
      <c r="U29" s="1368"/>
      <c r="V29" s="1368"/>
      <c r="W29" s="1368"/>
      <c r="X29" s="1368"/>
      <c r="Y29" s="1368"/>
      <c r="Z29" s="1368"/>
      <c r="AA29" s="1368"/>
      <c r="AB29" s="1368"/>
      <c r="AC29" s="1368"/>
      <c r="AD29" s="1368"/>
    </row>
    <row r="30" spans="1:30">
      <c r="A30" s="1346"/>
      <c r="B30" s="1368">
        <v>16</v>
      </c>
      <c r="C30" s="1536"/>
      <c r="D30" s="1368"/>
      <c r="E30" s="1368"/>
      <c r="F30" s="1368"/>
      <c r="G30" s="1679"/>
      <c r="H30" s="2306"/>
      <c r="S30" s="1368"/>
      <c r="T30" s="1368"/>
      <c r="U30" s="1368"/>
      <c r="V30" s="1368"/>
      <c r="W30" s="1368"/>
      <c r="X30" s="1368"/>
      <c r="Y30" s="1368"/>
      <c r="Z30" s="1368"/>
      <c r="AA30" s="1368"/>
      <c r="AB30" s="1368"/>
      <c r="AC30" s="1368"/>
      <c r="AD30" s="1368"/>
    </row>
    <row r="31" spans="1:30">
      <c r="A31" s="1346"/>
      <c r="B31" s="1368">
        <v>17</v>
      </c>
      <c r="C31" s="1536"/>
      <c r="D31" s="1368"/>
      <c r="E31" s="1368"/>
      <c r="F31" s="1368"/>
      <c r="G31" s="1679"/>
      <c r="H31" s="2306"/>
      <c r="S31" s="1368"/>
      <c r="T31" s="1368"/>
      <c r="U31" s="1368"/>
      <c r="V31" s="1368"/>
      <c r="W31" s="1368"/>
      <c r="X31" s="1368"/>
      <c r="Y31" s="1368"/>
      <c r="Z31" s="1368"/>
      <c r="AA31" s="1368"/>
      <c r="AB31" s="1368"/>
      <c r="AC31" s="1368"/>
      <c r="AD31" s="1368"/>
    </row>
    <row r="32" spans="1:30">
      <c r="A32" s="1346"/>
      <c r="B32" s="1368">
        <v>18</v>
      </c>
      <c r="C32" s="1536"/>
      <c r="D32" s="1368" t="s">
        <v>1153</v>
      </c>
      <c r="E32" s="1368"/>
      <c r="F32" s="1368"/>
      <c r="G32" s="1679">
        <f>G286</f>
        <v>1082682963</v>
      </c>
      <c r="H32" s="2306"/>
      <c r="S32" s="1368"/>
      <c r="T32" s="1368"/>
      <c r="U32" s="1368"/>
      <c r="V32" s="1368"/>
      <c r="W32" s="1368"/>
      <c r="X32" s="1368"/>
      <c r="Y32" s="1368"/>
      <c r="Z32" s="1368"/>
      <c r="AA32" s="1368"/>
      <c r="AB32" s="1368"/>
      <c r="AC32" s="1368"/>
      <c r="AD32" s="1368"/>
    </row>
    <row r="33" spans="1:30">
      <c r="A33" s="1346"/>
      <c r="B33" s="1368">
        <v>19</v>
      </c>
      <c r="C33" s="1536"/>
      <c r="D33" s="1368"/>
      <c r="E33" s="1368" t="s">
        <v>1154</v>
      </c>
      <c r="F33" s="1368"/>
      <c r="G33" s="1666">
        <f>G32</f>
        <v>1082682963</v>
      </c>
      <c r="H33" s="2306"/>
      <c r="S33" s="1368"/>
      <c r="T33" s="1368"/>
      <c r="U33" s="1368"/>
      <c r="V33" s="1368"/>
      <c r="W33" s="1368"/>
      <c r="X33" s="1368"/>
      <c r="Y33" s="1368"/>
      <c r="Z33" s="1368"/>
      <c r="AA33" s="1368"/>
      <c r="AB33" s="1368"/>
      <c r="AC33" s="1368"/>
      <c r="AD33" s="1368"/>
    </row>
    <row r="34" spans="1:30">
      <c r="A34" s="1346"/>
      <c r="B34" s="1368">
        <v>20</v>
      </c>
      <c r="C34" s="1536"/>
      <c r="D34" s="1368"/>
      <c r="E34" s="1368"/>
      <c r="F34" s="1368"/>
      <c r="G34" s="1679"/>
      <c r="H34" s="2306"/>
      <c r="S34" s="1368"/>
      <c r="T34" s="1368"/>
      <c r="U34" s="1368"/>
      <c r="V34" s="1368"/>
      <c r="W34" s="1368"/>
      <c r="X34" s="1368"/>
      <c r="Y34" s="1368"/>
      <c r="Z34" s="1368"/>
      <c r="AA34" s="1368"/>
      <c r="AB34" s="1368"/>
      <c r="AC34" s="1368"/>
      <c r="AD34" s="1368"/>
    </row>
    <row r="35" spans="1:30">
      <c r="A35" s="1346"/>
      <c r="B35" s="1368">
        <v>21</v>
      </c>
      <c r="C35" s="1536"/>
      <c r="D35" s="1677" t="s">
        <v>2913</v>
      </c>
      <c r="E35" s="1368"/>
      <c r="F35" s="1368"/>
      <c r="G35" s="1679"/>
      <c r="H35" s="2306"/>
      <c r="S35" s="1368"/>
      <c r="T35" s="1368"/>
      <c r="U35" s="1368"/>
      <c r="V35" s="1368"/>
      <c r="W35" s="1368"/>
      <c r="X35" s="1368"/>
      <c r="Y35" s="1368"/>
      <c r="Z35" s="1368"/>
      <c r="AA35" s="1368"/>
      <c r="AB35" s="1368"/>
      <c r="AC35" s="1368"/>
      <c r="AD35" s="1368"/>
    </row>
    <row r="36" spans="1:30">
      <c r="A36" s="1346"/>
      <c r="B36" s="1368">
        <v>22</v>
      </c>
      <c r="C36" s="1536"/>
      <c r="D36" s="1368"/>
      <c r="E36" s="1368"/>
      <c r="F36" s="1368"/>
      <c r="G36" s="1679"/>
      <c r="H36" s="2306"/>
      <c r="S36" s="1368"/>
      <c r="T36" s="1368"/>
      <c r="U36" s="1368"/>
      <c r="V36" s="1368"/>
      <c r="W36" s="1368"/>
      <c r="X36" s="1368"/>
      <c r="Y36" s="1368"/>
      <c r="Z36" s="1368"/>
      <c r="AA36" s="1368"/>
      <c r="AB36" s="1368"/>
      <c r="AC36" s="1368"/>
      <c r="AD36" s="1368"/>
    </row>
    <row r="37" spans="1:30">
      <c r="A37" s="1346"/>
      <c r="B37" s="1368">
        <v>23</v>
      </c>
      <c r="C37" s="1536"/>
      <c r="D37" s="1368"/>
      <c r="E37" s="1368"/>
      <c r="F37" s="1368"/>
      <c r="G37" s="1679"/>
      <c r="H37" s="2306"/>
      <c r="S37" s="1368"/>
      <c r="T37" s="1368"/>
      <c r="U37" s="1368"/>
      <c r="V37" s="1368"/>
      <c r="W37" s="1368"/>
      <c r="X37" s="1368"/>
      <c r="Y37" s="1368"/>
      <c r="Z37" s="1368"/>
      <c r="AA37" s="1368"/>
      <c r="AB37" s="1368"/>
      <c r="AC37" s="1368"/>
      <c r="AD37" s="1368"/>
    </row>
    <row r="38" spans="1:30">
      <c r="A38" s="1346"/>
      <c r="B38" s="1368">
        <v>24</v>
      </c>
      <c r="C38" s="1536"/>
      <c r="D38" s="1368"/>
      <c r="E38" s="1368"/>
      <c r="F38" s="1368"/>
      <c r="G38" s="1679"/>
      <c r="H38" s="2306"/>
      <c r="S38" s="1368"/>
      <c r="T38" s="1368"/>
      <c r="U38" s="1368"/>
      <c r="V38" s="1368"/>
      <c r="W38" s="1368"/>
      <c r="X38" s="1368"/>
      <c r="Y38" s="1368"/>
      <c r="Z38" s="1368"/>
      <c r="AA38" s="1368"/>
      <c r="AB38" s="1368"/>
      <c r="AC38" s="1368"/>
      <c r="AD38" s="1368"/>
    </row>
    <row r="39" spans="1:30">
      <c r="A39" s="1346"/>
      <c r="B39" s="1368">
        <v>25</v>
      </c>
      <c r="C39" s="1536"/>
      <c r="D39" s="1368"/>
      <c r="E39" s="1368"/>
      <c r="F39" s="1368"/>
      <c r="G39" s="1679"/>
      <c r="H39" s="2306"/>
      <c r="S39" s="1368"/>
      <c r="T39" s="1368"/>
      <c r="U39" s="1368"/>
      <c r="V39" s="1368"/>
      <c r="W39" s="1368"/>
      <c r="X39" s="1368"/>
      <c r="Y39" s="1368"/>
      <c r="Z39" s="1368"/>
      <c r="AA39" s="1368"/>
      <c r="AB39" s="1368"/>
      <c r="AC39" s="1368"/>
      <c r="AD39" s="1368"/>
    </row>
    <row r="40" spans="1:30">
      <c r="A40" s="1346"/>
      <c r="B40" s="1368">
        <v>26</v>
      </c>
      <c r="C40" s="1536"/>
      <c r="D40" s="1368"/>
      <c r="E40" s="1368"/>
      <c r="F40" s="1368"/>
      <c r="G40" s="1679"/>
      <c r="H40" s="2306"/>
      <c r="S40" s="1368"/>
      <c r="T40" s="1368"/>
      <c r="U40" s="1368"/>
      <c r="V40" s="1368"/>
      <c r="W40" s="1368"/>
      <c r="X40" s="1368"/>
      <c r="Y40" s="1368"/>
      <c r="Z40" s="1368"/>
      <c r="AA40" s="1368"/>
      <c r="AB40" s="1368"/>
      <c r="AC40" s="1368"/>
      <c r="AD40" s="1368"/>
    </row>
    <row r="41" spans="1:30">
      <c r="A41" s="1346"/>
      <c r="B41" s="1368">
        <v>27</v>
      </c>
      <c r="C41" s="1536"/>
      <c r="D41" s="1368"/>
      <c r="E41" s="1368"/>
      <c r="F41" s="1368"/>
      <c r="G41" s="1679"/>
      <c r="H41" s="2306"/>
      <c r="S41" s="1368"/>
      <c r="T41" s="1368"/>
      <c r="U41" s="1368"/>
      <c r="V41" s="1368"/>
      <c r="W41" s="1368"/>
      <c r="X41" s="1368"/>
      <c r="Y41" s="1368"/>
      <c r="Z41" s="1368"/>
      <c r="AA41" s="1368"/>
      <c r="AB41" s="1368"/>
      <c r="AC41" s="1368"/>
      <c r="AD41" s="1368"/>
    </row>
    <row r="42" spans="1:30">
      <c r="A42" s="1346"/>
      <c r="B42" s="1368">
        <v>28</v>
      </c>
      <c r="C42" s="1536"/>
      <c r="D42" s="1368"/>
      <c r="E42" s="1368"/>
      <c r="F42" s="1368"/>
      <c r="G42" s="1679"/>
      <c r="H42" s="2306"/>
      <c r="S42" s="1368"/>
      <c r="T42" s="1368"/>
      <c r="U42" s="1368"/>
      <c r="V42" s="1368"/>
      <c r="W42" s="1368"/>
      <c r="X42" s="1368"/>
      <c r="Y42" s="1368"/>
      <c r="Z42" s="1368"/>
      <c r="AA42" s="1368"/>
      <c r="AB42" s="1368"/>
      <c r="AC42" s="1368"/>
      <c r="AD42" s="1368"/>
    </row>
    <row r="43" spans="1:30">
      <c r="A43" s="1346"/>
      <c r="B43" s="1368">
        <v>29</v>
      </c>
      <c r="C43" s="1536"/>
      <c r="D43" s="1368"/>
      <c r="E43" s="1368"/>
      <c r="F43" s="1368"/>
      <c r="G43" s="1679"/>
      <c r="H43" s="2306"/>
      <c r="S43" s="1368"/>
      <c r="T43" s="1368"/>
      <c r="U43" s="1368"/>
      <c r="V43" s="1368"/>
      <c r="W43" s="1368"/>
      <c r="X43" s="1368"/>
      <c r="Y43" s="1368"/>
      <c r="Z43" s="1368"/>
      <c r="AA43" s="1368"/>
      <c r="AB43" s="1368"/>
      <c r="AC43" s="1368"/>
      <c r="AD43" s="1368"/>
    </row>
    <row r="44" spans="1:30">
      <c r="A44" s="1346"/>
      <c r="B44" s="1368">
        <v>30</v>
      </c>
      <c r="C44" s="1536"/>
      <c r="D44" s="1368" t="s">
        <v>1153</v>
      </c>
      <c r="E44" s="1368"/>
      <c r="F44" s="1368"/>
      <c r="G44" s="1679">
        <f>G309</f>
        <v>124984018</v>
      </c>
      <c r="H44" s="2306"/>
      <c r="S44" s="1368"/>
      <c r="T44" s="1368"/>
      <c r="U44" s="1368"/>
      <c r="V44" s="1368"/>
      <c r="W44" s="1368"/>
      <c r="X44" s="1368"/>
      <c r="Y44" s="1368"/>
      <c r="Z44" s="1368"/>
      <c r="AA44" s="1368"/>
      <c r="AB44" s="1368"/>
      <c r="AC44" s="1368"/>
      <c r="AD44" s="1368"/>
    </row>
    <row r="45" spans="1:30">
      <c r="A45" s="1346"/>
      <c r="B45" s="1368">
        <v>31</v>
      </c>
      <c r="C45" s="1536"/>
      <c r="D45" s="1368"/>
      <c r="E45" s="1368" t="s">
        <v>1154</v>
      </c>
      <c r="F45" s="1368"/>
      <c r="G45" s="1666">
        <f>G44</f>
        <v>124984018</v>
      </c>
      <c r="H45" s="2306"/>
      <c r="S45" s="1368"/>
      <c r="T45" s="1368"/>
      <c r="U45" s="1368"/>
      <c r="V45" s="1368"/>
      <c r="W45" s="1368"/>
      <c r="X45" s="1368"/>
      <c r="Y45" s="1368"/>
      <c r="Z45" s="1368"/>
      <c r="AA45" s="1368"/>
      <c r="AB45" s="1368"/>
      <c r="AC45" s="1368"/>
      <c r="AD45" s="1368"/>
    </row>
    <row r="46" spans="1:30">
      <c r="A46" s="1346"/>
      <c r="B46" s="1368">
        <v>32</v>
      </c>
      <c r="C46" s="1536"/>
      <c r="D46" s="1368"/>
      <c r="E46" s="1368"/>
      <c r="F46" s="1368"/>
      <c r="G46" s="1679"/>
      <c r="H46" s="2306"/>
      <c r="S46" s="1368"/>
      <c r="T46" s="1368"/>
      <c r="U46" s="1368"/>
      <c r="V46" s="1368"/>
      <c r="W46" s="1368"/>
      <c r="X46" s="1368"/>
      <c r="Y46" s="1368"/>
      <c r="Z46" s="1368"/>
      <c r="AA46" s="1368"/>
      <c r="AB46" s="1368"/>
      <c r="AC46" s="1368"/>
      <c r="AD46" s="1368"/>
    </row>
    <row r="47" spans="1:30">
      <c r="A47" s="1346"/>
      <c r="B47" s="1368">
        <v>33</v>
      </c>
      <c r="C47" s="1536"/>
      <c r="D47" s="1677" t="s">
        <v>3450</v>
      </c>
      <c r="E47" s="1368"/>
      <c r="F47" s="1368"/>
      <c r="G47" s="1679"/>
      <c r="H47" s="2306"/>
      <c r="S47" s="1368"/>
      <c r="T47" s="1368"/>
      <c r="U47" s="1368"/>
      <c r="V47" s="1368"/>
      <c r="W47" s="1368"/>
      <c r="X47" s="1368"/>
      <c r="Y47" s="1368"/>
      <c r="Z47" s="1368"/>
      <c r="AA47" s="1368"/>
      <c r="AB47" s="1368"/>
      <c r="AC47" s="1368"/>
      <c r="AD47" s="1368"/>
    </row>
    <row r="48" spans="1:30">
      <c r="A48" s="1346"/>
      <c r="B48" s="1368">
        <v>34</v>
      </c>
      <c r="C48" s="1536"/>
      <c r="D48" s="1368"/>
      <c r="E48" s="1368"/>
      <c r="F48" s="1368"/>
      <c r="G48" s="1679"/>
      <c r="H48" s="2306"/>
      <c r="S48" s="1368"/>
      <c r="T48" s="1368"/>
      <c r="U48" s="1368"/>
      <c r="V48" s="1368"/>
      <c r="W48" s="1368"/>
      <c r="X48" s="1368"/>
      <c r="Y48" s="1368"/>
      <c r="Z48" s="1368"/>
      <c r="AA48" s="1368"/>
      <c r="AB48" s="1368"/>
      <c r="AC48" s="1368"/>
      <c r="AD48" s="1368"/>
    </row>
    <row r="49" spans="1:30">
      <c r="A49" s="1346"/>
      <c r="B49" s="1368">
        <v>35</v>
      </c>
      <c r="C49" s="1536"/>
      <c r="D49" s="1368"/>
      <c r="E49" s="1368"/>
      <c r="F49" s="1368"/>
      <c r="G49" s="1679"/>
      <c r="H49" s="2306"/>
      <c r="S49" s="1368"/>
      <c r="T49" s="1368"/>
      <c r="U49" s="1368"/>
      <c r="V49" s="1368"/>
      <c r="W49" s="1368"/>
      <c r="X49" s="1368"/>
      <c r="Y49" s="1368"/>
      <c r="Z49" s="1368"/>
      <c r="AA49" s="1368"/>
      <c r="AB49" s="1368"/>
      <c r="AC49" s="1368"/>
      <c r="AD49" s="1368"/>
    </row>
    <row r="50" spans="1:30">
      <c r="A50" s="1346"/>
      <c r="B50" s="1368">
        <v>36</v>
      </c>
      <c r="C50" s="1536"/>
      <c r="D50" s="1368"/>
      <c r="E50" s="1368"/>
      <c r="F50" s="1368"/>
      <c r="G50" s="1679"/>
      <c r="H50" s="2306"/>
      <c r="S50" s="1368"/>
      <c r="T50" s="1368"/>
      <c r="U50" s="1368"/>
      <c r="V50" s="1368"/>
      <c r="W50" s="1368"/>
      <c r="X50" s="1368"/>
      <c r="Y50" s="1368"/>
      <c r="Z50" s="1368"/>
      <c r="AA50" s="1368"/>
      <c r="AB50" s="1368"/>
      <c r="AC50" s="1368"/>
      <c r="AD50" s="1368"/>
    </row>
    <row r="51" spans="1:30">
      <c r="A51" s="1346"/>
      <c r="B51" s="1368">
        <v>37</v>
      </c>
      <c r="C51" s="1536"/>
      <c r="D51" s="1368"/>
      <c r="E51" s="1368"/>
      <c r="F51" s="1368"/>
      <c r="G51" s="1679"/>
      <c r="H51" s="2306"/>
      <c r="S51" s="1368"/>
      <c r="T51" s="1368"/>
      <c r="U51" s="1368"/>
      <c r="V51" s="1368"/>
      <c r="W51" s="1368"/>
      <c r="X51" s="1368"/>
      <c r="Y51" s="1368"/>
      <c r="Z51" s="1368"/>
      <c r="AA51" s="1368"/>
      <c r="AB51" s="1368"/>
      <c r="AC51" s="1368"/>
      <c r="AD51" s="1368"/>
    </row>
    <row r="52" spans="1:30">
      <c r="A52" s="1346"/>
      <c r="B52" s="1368">
        <v>38</v>
      </c>
      <c r="C52" s="1536"/>
      <c r="D52" s="1368"/>
      <c r="E52" s="1368"/>
      <c r="F52" s="1368"/>
      <c r="G52" s="1679"/>
      <c r="H52" s="2306"/>
      <c r="S52" s="1368"/>
      <c r="T52" s="1368"/>
      <c r="U52" s="1368"/>
      <c r="V52" s="1368"/>
      <c r="W52" s="1368"/>
      <c r="X52" s="1368"/>
      <c r="Y52" s="1368"/>
      <c r="Z52" s="1368"/>
      <c r="AA52" s="1368"/>
      <c r="AB52" s="1368"/>
      <c r="AC52" s="1368"/>
      <c r="AD52" s="1368"/>
    </row>
    <row r="53" spans="1:30">
      <c r="A53" s="1346"/>
      <c r="B53" s="1368">
        <v>39</v>
      </c>
      <c r="C53" s="1536"/>
      <c r="D53" s="1368"/>
      <c r="E53" s="1368"/>
      <c r="F53" s="1368"/>
      <c r="G53" s="1679"/>
      <c r="H53" s="2306"/>
      <c r="S53" s="1368"/>
      <c r="T53" s="1368"/>
      <c r="U53" s="1368"/>
      <c r="V53" s="1368"/>
      <c r="W53" s="1368"/>
      <c r="X53" s="1368"/>
      <c r="Y53" s="1368"/>
      <c r="Z53" s="1368"/>
      <c r="AA53" s="1368"/>
      <c r="AB53" s="1368"/>
      <c r="AC53" s="1368"/>
      <c r="AD53" s="1368"/>
    </row>
    <row r="54" spans="1:30">
      <c r="A54" s="1346"/>
      <c r="B54" s="1368">
        <v>40</v>
      </c>
      <c r="C54" s="1536"/>
      <c r="D54" s="1368"/>
      <c r="E54" s="1368"/>
      <c r="F54" s="1368"/>
      <c r="G54" s="1679"/>
      <c r="H54" s="2306"/>
      <c r="S54" s="1368"/>
      <c r="T54" s="1368"/>
      <c r="U54" s="1368"/>
      <c r="V54" s="1368"/>
      <c r="W54" s="1368"/>
      <c r="X54" s="1368"/>
      <c r="Y54" s="1368"/>
      <c r="Z54" s="1368"/>
      <c r="AA54" s="1368"/>
      <c r="AB54" s="1368"/>
      <c r="AC54" s="1368"/>
      <c r="AD54" s="1368"/>
    </row>
    <row r="55" spans="1:30">
      <c r="A55" s="1346"/>
      <c r="B55" s="1368">
        <v>41</v>
      </c>
      <c r="C55" s="1536"/>
      <c r="D55" s="1368" t="s">
        <v>1153</v>
      </c>
      <c r="E55" s="1368"/>
      <c r="F55" s="1368"/>
      <c r="G55" s="1679">
        <f>G335</f>
        <v>25472637</v>
      </c>
      <c r="H55" s="2306"/>
      <c r="S55" s="1368"/>
      <c r="T55" s="1368"/>
      <c r="U55" s="1368"/>
      <c r="V55" s="1368"/>
      <c r="W55" s="1368"/>
      <c r="X55" s="1368"/>
      <c r="Y55" s="1368"/>
      <c r="Z55" s="1368"/>
      <c r="AA55" s="1368"/>
      <c r="AB55" s="1368"/>
      <c r="AC55" s="1368"/>
      <c r="AD55" s="1368"/>
    </row>
    <row r="56" spans="1:30">
      <c r="A56" s="1346"/>
      <c r="B56" s="1368">
        <v>42</v>
      </c>
      <c r="C56" s="1536"/>
      <c r="D56" s="1368"/>
      <c r="E56" s="1368" t="s">
        <v>1154</v>
      </c>
      <c r="F56" s="1368"/>
      <c r="G56" s="1666">
        <f>G55</f>
        <v>25472637</v>
      </c>
      <c r="H56" s="2306"/>
      <c r="S56" s="1368"/>
      <c r="T56" s="1368"/>
      <c r="U56" s="1368"/>
      <c r="V56" s="1368"/>
      <c r="W56" s="1368"/>
      <c r="X56" s="1368"/>
      <c r="Y56" s="1368"/>
      <c r="Z56" s="1368"/>
      <c r="AA56" s="1368"/>
      <c r="AB56" s="1368"/>
      <c r="AC56" s="1368"/>
      <c r="AD56" s="1368"/>
    </row>
    <row r="57" spans="1:30" ht="16" thickBot="1">
      <c r="A57" s="1504"/>
      <c r="B57" s="1379">
        <v>43</v>
      </c>
      <c r="C57" s="1680"/>
      <c r="D57" s="1681" t="s">
        <v>159</v>
      </c>
      <c r="E57" s="1681"/>
      <c r="F57" s="1379"/>
      <c r="G57" s="1684">
        <f>G33+G45+G56</f>
        <v>1233139618</v>
      </c>
      <c r="H57" s="2306"/>
      <c r="S57" s="1368"/>
      <c r="T57" s="1368"/>
      <c r="U57" s="1368"/>
      <c r="V57" s="1368"/>
      <c r="W57" s="1368"/>
      <c r="X57" s="1368"/>
      <c r="Y57" s="1368"/>
      <c r="Z57" s="1368"/>
      <c r="AA57" s="1368"/>
      <c r="AB57" s="1368"/>
      <c r="AC57" s="1368"/>
      <c r="AD57" s="1368"/>
    </row>
    <row r="58" spans="1:30">
      <c r="A58" s="1368"/>
      <c r="B58" s="1368"/>
      <c r="C58" s="1368"/>
      <c r="D58" s="1368"/>
      <c r="E58" s="1368"/>
      <c r="F58" s="1368"/>
      <c r="G58" s="1693"/>
      <c r="H58" s="1693"/>
      <c r="S58" s="1368"/>
      <c r="T58" s="1368"/>
      <c r="U58" s="1368"/>
      <c r="V58" s="1368"/>
      <c r="W58" s="1368"/>
      <c r="X58" s="1368"/>
      <c r="Y58" s="1368"/>
      <c r="Z58" s="1368"/>
      <c r="AA58" s="1368"/>
      <c r="AB58" s="1368"/>
      <c r="AC58" s="1368"/>
      <c r="AD58" s="1368"/>
    </row>
    <row r="59" spans="1:30">
      <c r="A59" s="2051" t="s">
        <v>4494</v>
      </c>
      <c r="B59" s="2132"/>
      <c r="C59" s="2132"/>
      <c r="D59" s="2132"/>
      <c r="E59" s="2133"/>
      <c r="F59" s="2051"/>
      <c r="G59" s="1693"/>
      <c r="H59" s="1693"/>
      <c r="S59" s="1368"/>
      <c r="T59" s="1368"/>
      <c r="U59" s="1368"/>
      <c r="V59" s="1368"/>
      <c r="W59" s="1368"/>
      <c r="X59" s="1368"/>
      <c r="Y59" s="1368"/>
      <c r="Z59" s="1368"/>
      <c r="AA59" s="1368"/>
      <c r="AB59" s="1368"/>
      <c r="AC59" s="1368"/>
      <c r="AD59" s="1368"/>
    </row>
    <row r="60" spans="1:30">
      <c r="A60" s="5265" t="s">
        <v>1155</v>
      </c>
      <c r="B60" s="5265"/>
      <c r="C60" s="5265"/>
      <c r="D60" s="5265"/>
      <c r="E60" s="5265"/>
      <c r="F60" s="5265"/>
      <c r="G60" s="5265"/>
      <c r="H60" s="1945"/>
      <c r="S60" s="1368"/>
      <c r="T60" s="1368"/>
      <c r="U60" s="1368"/>
      <c r="V60" s="1368"/>
      <c r="W60" s="1368"/>
      <c r="X60" s="1368"/>
      <c r="Y60" s="1368"/>
      <c r="Z60" s="1368"/>
      <c r="AA60" s="1368"/>
      <c r="AB60" s="1368"/>
      <c r="AC60" s="1368"/>
      <c r="AD60" s="1368"/>
    </row>
    <row r="61" spans="1:30">
      <c r="A61" s="5266" t="s">
        <v>1156</v>
      </c>
      <c r="B61" s="5266"/>
      <c r="C61" s="5266"/>
      <c r="D61" s="5266"/>
      <c r="E61" s="5266"/>
      <c r="F61" s="5266"/>
      <c r="G61" s="5266"/>
      <c r="H61" s="1945"/>
      <c r="S61" s="1368"/>
      <c r="T61" s="1368"/>
      <c r="U61" s="1368"/>
      <c r="V61" s="1368"/>
      <c r="W61" s="1368"/>
      <c r="X61" s="1368"/>
      <c r="Y61" s="1368"/>
      <c r="Z61" s="1368"/>
      <c r="AA61" s="1368"/>
      <c r="AB61" s="1368"/>
      <c r="AC61" s="1368"/>
      <c r="AD61" s="1368"/>
    </row>
    <row r="62" spans="1:30" ht="16" thickBot="1">
      <c r="A62" s="1368"/>
      <c r="B62" s="1368" t="str">
        <f>'Data Sheet'!$C$25</f>
        <v xml:space="preserve">Niagara Mohawk Power Corporation </v>
      </c>
      <c r="C62" s="1368"/>
      <c r="D62" s="1368"/>
      <c r="E62" s="1368"/>
      <c r="F62" s="3188" t="str">
        <f>'Data Sheet'!$C$40</f>
        <v>April 30, 2024</v>
      </c>
      <c r="G62" s="2722" t="str">
        <f>'Data Sheet'!$C$38</f>
        <v>December 31, 2023</v>
      </c>
      <c r="H62" s="2722"/>
      <c r="S62" s="1368"/>
      <c r="T62" s="1368"/>
      <c r="U62" s="1368"/>
      <c r="V62" s="1368"/>
      <c r="W62" s="1368"/>
      <c r="X62" s="1368"/>
      <c r="Y62" s="1368"/>
      <c r="Z62" s="1368"/>
      <c r="AA62" s="1368"/>
      <c r="AB62" s="1368"/>
      <c r="AC62" s="1368"/>
      <c r="AD62" s="1368"/>
    </row>
    <row r="63" spans="1:30">
      <c r="A63" s="3254"/>
      <c r="B63" s="3255"/>
      <c r="C63" s="3255"/>
      <c r="D63" s="3255"/>
      <c r="E63" s="3255"/>
      <c r="F63" s="3255"/>
      <c r="G63" s="3256"/>
      <c r="H63" s="2306"/>
      <c r="S63" s="1368"/>
      <c r="T63" s="1368"/>
      <c r="U63" s="1368"/>
      <c r="V63" s="1368"/>
      <c r="W63" s="1368"/>
      <c r="X63" s="1368"/>
      <c r="Y63" s="1368"/>
      <c r="Z63" s="1368"/>
      <c r="AA63" s="1368"/>
      <c r="AB63" s="1368"/>
      <c r="AC63" s="1368"/>
      <c r="AD63" s="1368"/>
    </row>
    <row r="64" spans="1:30">
      <c r="A64" s="3257"/>
      <c r="B64" s="1620"/>
      <c r="C64" s="1620"/>
      <c r="D64" s="3272" t="s">
        <v>1144</v>
      </c>
      <c r="E64" s="1620"/>
      <c r="F64" s="1620"/>
      <c r="G64" s="3258"/>
      <c r="H64" s="3042"/>
      <c r="S64" s="1368"/>
      <c r="T64" s="1368"/>
      <c r="U64" s="1368"/>
      <c r="V64" s="1368"/>
      <c r="W64" s="1368"/>
      <c r="X64" s="1368"/>
      <c r="Y64" s="1368"/>
      <c r="Z64" s="1368"/>
      <c r="AA64" s="1368"/>
      <c r="AB64" s="1368"/>
      <c r="AC64" s="1368"/>
      <c r="AD64" s="1368"/>
    </row>
    <row r="65" spans="1:30">
      <c r="A65" s="3222"/>
      <c r="B65" s="1533"/>
      <c r="C65" s="1533"/>
      <c r="D65" s="1533"/>
      <c r="E65" s="1533"/>
      <c r="F65" s="1533"/>
      <c r="G65" s="3259"/>
      <c r="H65" s="2306"/>
      <c r="S65" s="1368"/>
      <c r="T65" s="1368"/>
      <c r="U65" s="1368"/>
      <c r="V65" s="1368"/>
      <c r="W65" s="1368"/>
      <c r="X65" s="1368"/>
      <c r="Y65" s="1368"/>
      <c r="Z65" s="1368"/>
      <c r="AA65" s="1368"/>
      <c r="AB65" s="1368"/>
      <c r="AC65" s="1368"/>
      <c r="AD65" s="1368"/>
    </row>
    <row r="66" spans="1:30">
      <c r="A66" s="3337"/>
      <c r="B66" s="2341"/>
      <c r="C66" s="2341"/>
      <c r="D66" s="2729" t="s">
        <v>4871</v>
      </c>
      <c r="E66" s="2341"/>
      <c r="F66" s="2341"/>
      <c r="G66" s="3338"/>
      <c r="H66" s="2306"/>
      <c r="S66" s="1368"/>
      <c r="T66" s="1368"/>
      <c r="U66" s="1368"/>
      <c r="V66" s="1368"/>
      <c r="W66" s="1368"/>
      <c r="X66" s="1368"/>
      <c r="Y66" s="1368"/>
      <c r="Z66" s="1368"/>
      <c r="AA66" s="1368"/>
      <c r="AB66" s="1368"/>
      <c r="AC66" s="1368"/>
      <c r="AD66" s="1368"/>
    </row>
    <row r="67" spans="1:30">
      <c r="A67" s="3222"/>
      <c r="B67" s="1533">
        <v>1</v>
      </c>
      <c r="C67" s="1533"/>
      <c r="D67" s="1533" t="s">
        <v>6151</v>
      </c>
      <c r="E67" s="1533"/>
      <c r="F67" s="1533"/>
      <c r="G67" s="3339">
        <v>27302387</v>
      </c>
      <c r="H67" s="2306"/>
      <c r="S67" s="1368"/>
      <c r="T67" s="1368"/>
      <c r="U67" s="1368"/>
      <c r="V67" s="1368"/>
      <c r="W67" s="1368"/>
      <c r="X67" s="1368"/>
      <c r="Y67" s="1368"/>
      <c r="Z67" s="1368"/>
      <c r="AA67" s="1368"/>
      <c r="AB67" s="1368"/>
      <c r="AC67" s="1368"/>
      <c r="AD67" s="1368"/>
    </row>
    <row r="68" spans="1:30">
      <c r="A68" s="3222"/>
      <c r="B68" s="1533">
        <f>B67+1</f>
        <v>2</v>
      </c>
      <c r="C68" s="1533"/>
      <c r="D68" s="1533" t="s">
        <v>6158</v>
      </c>
      <c r="E68" s="1533"/>
      <c r="F68" s="1533"/>
      <c r="G68" s="3339">
        <v>24108431</v>
      </c>
      <c r="H68" s="2306"/>
      <c r="S68" s="1368"/>
      <c r="T68" s="1368"/>
      <c r="U68" s="1368"/>
      <c r="V68" s="1368"/>
      <c r="W68" s="1368"/>
      <c r="X68" s="1368"/>
      <c r="Y68" s="1368"/>
      <c r="Z68" s="1368"/>
      <c r="AA68" s="1368"/>
      <c r="AB68" s="1368"/>
      <c r="AC68" s="1368"/>
      <c r="AD68" s="1368"/>
    </row>
    <row r="69" spans="1:30">
      <c r="A69" s="3222"/>
      <c r="B69" s="1533">
        <f t="shared" ref="B69:B118" si="0">B68+1</f>
        <v>3</v>
      </c>
      <c r="C69" s="1533"/>
      <c r="D69" s="1533" t="s">
        <v>6567</v>
      </c>
      <c r="E69" s="1533"/>
      <c r="F69" s="1533"/>
      <c r="G69" s="3339">
        <v>14251729</v>
      </c>
      <c r="H69" s="2306"/>
      <c r="S69" s="1368"/>
      <c r="T69" s="1368"/>
      <c r="U69" s="1368"/>
      <c r="V69" s="1368"/>
      <c r="W69" s="1368"/>
      <c r="X69" s="1368"/>
      <c r="Y69" s="1368"/>
      <c r="Z69" s="1368"/>
      <c r="AA69" s="1368"/>
      <c r="AB69" s="1368"/>
      <c r="AC69" s="1368"/>
      <c r="AD69" s="1368"/>
    </row>
    <row r="70" spans="1:30">
      <c r="A70" s="3222"/>
      <c r="B70" s="1533">
        <f t="shared" si="0"/>
        <v>4</v>
      </c>
      <c r="C70" s="1533"/>
      <c r="D70" s="1533" t="s">
        <v>6152</v>
      </c>
      <c r="E70" s="1533"/>
      <c r="F70" s="1533"/>
      <c r="G70" s="3339">
        <v>10565842</v>
      </c>
      <c r="H70" s="2306"/>
      <c r="S70" s="1368"/>
      <c r="T70" s="1368"/>
      <c r="U70" s="1368"/>
      <c r="V70" s="1368"/>
      <c r="W70" s="1368"/>
      <c r="X70" s="1368"/>
      <c r="Y70" s="1368"/>
      <c r="Z70" s="1368"/>
      <c r="AA70" s="1368"/>
      <c r="AB70" s="1368"/>
      <c r="AC70" s="1368"/>
      <c r="AD70" s="1368"/>
    </row>
    <row r="71" spans="1:30">
      <c r="A71" s="3222"/>
      <c r="B71" s="1533">
        <f t="shared" si="0"/>
        <v>5</v>
      </c>
      <c r="C71" s="1533"/>
      <c r="D71" s="1533" t="s">
        <v>6156</v>
      </c>
      <c r="E71" s="1533"/>
      <c r="F71" s="1533"/>
      <c r="G71" s="3339">
        <v>9044793</v>
      </c>
      <c r="H71" s="2306"/>
      <c r="S71" s="1368"/>
      <c r="T71" s="1368"/>
      <c r="U71" s="1368"/>
      <c r="V71" s="1368"/>
      <c r="W71" s="1368"/>
      <c r="X71" s="1368"/>
      <c r="Y71" s="1368"/>
      <c r="Z71" s="1368"/>
      <c r="AA71" s="1368"/>
      <c r="AB71" s="1368"/>
      <c r="AC71" s="1368"/>
      <c r="AD71" s="1368"/>
    </row>
    <row r="72" spans="1:30">
      <c r="A72" s="3222"/>
      <c r="B72" s="1533">
        <f t="shared" si="0"/>
        <v>6</v>
      </c>
      <c r="C72" s="1533"/>
      <c r="D72" s="1533" t="s">
        <v>6154</v>
      </c>
      <c r="E72" s="1533"/>
      <c r="F72" s="1533"/>
      <c r="G72" s="3340">
        <v>8997397</v>
      </c>
      <c r="H72" s="2306"/>
      <c r="S72" s="1368"/>
      <c r="T72" s="1368"/>
      <c r="U72" s="1368"/>
      <c r="V72" s="1368"/>
      <c r="W72" s="1368"/>
      <c r="X72" s="1368"/>
      <c r="Y72" s="1368"/>
      <c r="Z72" s="1368"/>
      <c r="AA72" s="1368"/>
      <c r="AB72" s="1368"/>
      <c r="AC72" s="1368"/>
      <c r="AD72" s="1368"/>
    </row>
    <row r="73" spans="1:30">
      <c r="A73" s="3222"/>
      <c r="B73" s="1533">
        <f t="shared" si="0"/>
        <v>7</v>
      </c>
      <c r="C73" s="1533"/>
      <c r="D73" s="1533" t="s">
        <v>6155</v>
      </c>
      <c r="E73" s="1533"/>
      <c r="F73" s="1533"/>
      <c r="G73" s="3340">
        <v>8311330</v>
      </c>
      <c r="H73" s="2306"/>
      <c r="S73" s="1368"/>
      <c r="T73" s="1368"/>
      <c r="U73" s="1368"/>
      <c r="V73" s="1368"/>
      <c r="W73" s="1368"/>
      <c r="X73" s="1368"/>
      <c r="Y73" s="1368"/>
      <c r="Z73" s="1368"/>
      <c r="AA73" s="1368"/>
      <c r="AB73" s="1368"/>
      <c r="AC73" s="1368"/>
      <c r="AD73" s="1368"/>
    </row>
    <row r="74" spans="1:30">
      <c r="A74" s="3222"/>
      <c r="B74" s="1533">
        <f t="shared" si="0"/>
        <v>8</v>
      </c>
      <c r="C74" s="1533"/>
      <c r="D74" s="1533" t="s">
        <v>6568</v>
      </c>
      <c r="E74" s="3271"/>
      <c r="F74" s="3271"/>
      <c r="G74" s="3339">
        <v>7736044</v>
      </c>
      <c r="H74" s="2306"/>
      <c r="S74" s="1368"/>
      <c r="T74" s="1368"/>
      <c r="U74" s="1368"/>
      <c r="V74" s="1368"/>
      <c r="W74" s="1368"/>
      <c r="X74" s="1368"/>
      <c r="Y74" s="1368"/>
      <c r="Z74" s="1368"/>
      <c r="AA74" s="1368"/>
      <c r="AB74" s="1368"/>
      <c r="AC74" s="1368"/>
      <c r="AD74" s="1368"/>
    </row>
    <row r="75" spans="1:30">
      <c r="A75" s="3222"/>
      <c r="B75" s="1533">
        <f t="shared" si="0"/>
        <v>9</v>
      </c>
      <c r="C75" s="3271"/>
      <c r="D75" s="1533" t="s">
        <v>6153</v>
      </c>
      <c r="E75" s="1533"/>
      <c r="F75" s="1533"/>
      <c r="G75" s="3339">
        <v>5445965</v>
      </c>
      <c r="H75" s="2306"/>
      <c r="S75" s="1368"/>
      <c r="T75" s="1368"/>
      <c r="U75" s="1368"/>
      <c r="V75" s="1368"/>
      <c r="W75" s="1368"/>
      <c r="X75" s="1368"/>
      <c r="Y75" s="1368"/>
      <c r="Z75" s="1368"/>
      <c r="AA75" s="1368"/>
      <c r="AB75" s="1368"/>
      <c r="AC75" s="1368"/>
      <c r="AD75" s="1368"/>
    </row>
    <row r="76" spans="1:30">
      <c r="A76" s="3222"/>
      <c r="B76" s="1533">
        <f t="shared" si="0"/>
        <v>10</v>
      </c>
      <c r="C76" s="1533"/>
      <c r="D76" s="1533" t="s">
        <v>6161</v>
      </c>
      <c r="E76" s="1533"/>
      <c r="F76" s="1533"/>
      <c r="G76" s="3339">
        <v>5330678</v>
      </c>
      <c r="H76" s="2306"/>
      <c r="S76" s="1368"/>
      <c r="T76" s="1368"/>
      <c r="U76" s="1368"/>
      <c r="V76" s="1368"/>
      <c r="W76" s="1368"/>
      <c r="X76" s="1368"/>
      <c r="Y76" s="1368"/>
      <c r="Z76" s="1368"/>
      <c r="AA76" s="1368"/>
      <c r="AB76" s="1368"/>
      <c r="AC76" s="1368"/>
      <c r="AD76" s="1368"/>
    </row>
    <row r="77" spans="1:30">
      <c r="A77" s="3222"/>
      <c r="B77" s="1533">
        <f t="shared" si="0"/>
        <v>11</v>
      </c>
      <c r="C77" s="1533"/>
      <c r="D77" s="1533" t="s">
        <v>6164</v>
      </c>
      <c r="E77" s="1533"/>
      <c r="F77" s="1533"/>
      <c r="G77" s="3339">
        <v>4329837</v>
      </c>
      <c r="H77" s="2306"/>
      <c r="S77" s="1368"/>
      <c r="T77" s="1368"/>
      <c r="U77" s="1368"/>
      <c r="V77" s="1368"/>
      <c r="W77" s="1368"/>
      <c r="X77" s="1368"/>
      <c r="Y77" s="1368"/>
      <c r="Z77" s="1368"/>
      <c r="AA77" s="1368"/>
      <c r="AB77" s="1368"/>
      <c r="AC77" s="1368"/>
      <c r="AD77" s="1368"/>
    </row>
    <row r="78" spans="1:30">
      <c r="A78" s="3222"/>
      <c r="B78" s="1533">
        <f t="shared" si="0"/>
        <v>12</v>
      </c>
      <c r="C78" s="1533"/>
      <c r="D78" s="1533" t="s">
        <v>6157</v>
      </c>
      <c r="E78" s="1533"/>
      <c r="F78" s="1533"/>
      <c r="G78" s="3339">
        <v>4122542</v>
      </c>
      <c r="H78" s="2306"/>
      <c r="S78" s="1368"/>
      <c r="T78" s="1368"/>
      <c r="U78" s="1368"/>
      <c r="V78" s="1368"/>
      <c r="W78" s="1368"/>
      <c r="X78" s="1368"/>
      <c r="Y78" s="1368"/>
      <c r="Z78" s="1368"/>
      <c r="AA78" s="1368"/>
      <c r="AB78" s="1368"/>
      <c r="AC78" s="1368"/>
      <c r="AD78" s="1368"/>
    </row>
    <row r="79" spans="1:30">
      <c r="A79" s="3222"/>
      <c r="B79" s="1533">
        <f t="shared" si="0"/>
        <v>13</v>
      </c>
      <c r="C79" s="1533"/>
      <c r="D79" s="1533" t="s">
        <v>6569</v>
      </c>
      <c r="E79" s="1533"/>
      <c r="F79" s="1533"/>
      <c r="G79" s="3339">
        <v>4080724</v>
      </c>
      <c r="H79" s="2306"/>
      <c r="S79" s="1368"/>
      <c r="T79" s="1368"/>
      <c r="U79" s="1368"/>
      <c r="V79" s="1368"/>
      <c r="W79" s="1368"/>
      <c r="X79" s="1368"/>
      <c r="Y79" s="1368"/>
      <c r="Z79" s="1368"/>
      <c r="AA79" s="1368"/>
      <c r="AB79" s="1368"/>
      <c r="AC79" s="1368"/>
      <c r="AD79" s="1368"/>
    </row>
    <row r="80" spans="1:30">
      <c r="A80" s="3222"/>
      <c r="B80" s="1533">
        <f t="shared" si="0"/>
        <v>14</v>
      </c>
      <c r="C80" s="1533"/>
      <c r="D80" s="1533" t="s">
        <v>6160</v>
      </c>
      <c r="E80" s="1533"/>
      <c r="F80" s="1533"/>
      <c r="G80" s="3339">
        <v>3806739</v>
      </c>
      <c r="H80" s="2306"/>
      <c r="S80" s="1368"/>
      <c r="T80" s="1368"/>
      <c r="U80" s="1368"/>
      <c r="V80" s="1368"/>
      <c r="W80" s="1368"/>
      <c r="X80" s="1368"/>
      <c r="Y80" s="1368"/>
      <c r="Z80" s="1368"/>
      <c r="AA80" s="1368"/>
      <c r="AB80" s="1368"/>
      <c r="AC80" s="1368"/>
      <c r="AD80" s="1368"/>
    </row>
    <row r="81" spans="1:30">
      <c r="A81" s="3222"/>
      <c r="B81" s="1533">
        <f t="shared" si="0"/>
        <v>15</v>
      </c>
      <c r="C81" s="1533"/>
      <c r="D81" s="1533" t="s">
        <v>6570</v>
      </c>
      <c r="E81" s="1533"/>
      <c r="F81" s="1533"/>
      <c r="G81" s="3339">
        <v>3461825</v>
      </c>
      <c r="H81" s="2306"/>
      <c r="S81" s="1368"/>
      <c r="T81" s="1368"/>
      <c r="U81" s="1368"/>
      <c r="V81" s="1368"/>
      <c r="W81" s="1368"/>
      <c r="X81" s="1368"/>
      <c r="Y81" s="1368"/>
      <c r="Z81" s="1368"/>
      <c r="AA81" s="1368"/>
      <c r="AB81" s="1368"/>
      <c r="AC81" s="1368"/>
      <c r="AD81" s="1368"/>
    </row>
    <row r="82" spans="1:30">
      <c r="A82" s="3222"/>
      <c r="B82" s="1533">
        <f t="shared" si="0"/>
        <v>16</v>
      </c>
      <c r="C82" s="1533"/>
      <c r="D82" s="1533" t="s">
        <v>6571</v>
      </c>
      <c r="E82" s="1533"/>
      <c r="F82" s="1533"/>
      <c r="G82" s="3339">
        <v>3395617</v>
      </c>
      <c r="H82" s="2306"/>
      <c r="S82" s="1368"/>
      <c r="T82" s="1368"/>
      <c r="U82" s="1368"/>
      <c r="V82" s="1368"/>
      <c r="W82" s="1368"/>
      <c r="X82" s="1368"/>
      <c r="Y82" s="1368"/>
      <c r="Z82" s="1368"/>
      <c r="AA82" s="1368"/>
      <c r="AB82" s="1368"/>
      <c r="AC82" s="1368"/>
      <c r="AD82" s="1368"/>
    </row>
    <row r="83" spans="1:30">
      <c r="A83" s="3222"/>
      <c r="B83" s="1533">
        <f t="shared" si="0"/>
        <v>17</v>
      </c>
      <c r="C83" s="1533"/>
      <c r="D83" s="1533" t="s">
        <v>6162</v>
      </c>
      <c r="E83" s="1533"/>
      <c r="F83" s="1533"/>
      <c r="G83" s="3339">
        <v>3051977</v>
      </c>
      <c r="H83" s="2306"/>
      <c r="S83" s="1368"/>
      <c r="T83" s="1368"/>
      <c r="U83" s="1368"/>
      <c r="V83" s="1368"/>
      <c r="W83" s="1368"/>
      <c r="X83" s="1368"/>
      <c r="Y83" s="1368"/>
      <c r="Z83" s="1368"/>
      <c r="AA83" s="1368"/>
      <c r="AB83" s="1368"/>
      <c r="AC83" s="1368"/>
      <c r="AD83" s="1368"/>
    </row>
    <row r="84" spans="1:30">
      <c r="A84" s="3222"/>
      <c r="B84" s="1533">
        <f t="shared" si="0"/>
        <v>18</v>
      </c>
      <c r="C84" s="1533"/>
      <c r="D84" s="1533" t="s">
        <v>6159</v>
      </c>
      <c r="E84" s="1533"/>
      <c r="F84" s="1533"/>
      <c r="G84" s="3339">
        <v>2900086</v>
      </c>
      <c r="H84" s="2306"/>
      <c r="S84" s="1368"/>
      <c r="T84" s="1368"/>
      <c r="U84" s="1368"/>
      <c r="V84" s="1368"/>
      <c r="W84" s="1368"/>
      <c r="X84" s="1368"/>
      <c r="Y84" s="1368"/>
      <c r="Z84" s="1368"/>
      <c r="AA84" s="1368"/>
      <c r="AB84" s="1368"/>
      <c r="AC84" s="1368"/>
      <c r="AD84" s="1368"/>
    </row>
    <row r="85" spans="1:30">
      <c r="A85" s="3222"/>
      <c r="B85" s="1533">
        <f t="shared" si="0"/>
        <v>19</v>
      </c>
      <c r="C85" s="1533"/>
      <c r="D85" s="1533" t="s">
        <v>6165</v>
      </c>
      <c r="E85" s="1533"/>
      <c r="F85" s="1533"/>
      <c r="G85" s="3339">
        <v>2297656</v>
      </c>
      <c r="H85" s="2306"/>
      <c r="S85" s="1368"/>
      <c r="T85" s="1368"/>
      <c r="U85" s="1368"/>
      <c r="V85" s="1368"/>
      <c r="W85" s="1368"/>
      <c r="X85" s="1368"/>
      <c r="Y85" s="1368"/>
      <c r="Z85" s="1368"/>
      <c r="AA85" s="1368"/>
      <c r="AB85" s="1368"/>
      <c r="AC85" s="1368"/>
      <c r="AD85" s="1368"/>
    </row>
    <row r="86" spans="1:30">
      <c r="A86" s="3222"/>
      <c r="B86" s="1533">
        <f t="shared" si="0"/>
        <v>20</v>
      </c>
      <c r="C86" s="1533"/>
      <c r="D86" s="1533" t="s">
        <v>6177</v>
      </c>
      <c r="E86" s="1533"/>
      <c r="F86" s="1533"/>
      <c r="G86" s="3339">
        <v>2219653</v>
      </c>
      <c r="H86" s="2306"/>
      <c r="S86" s="1368"/>
      <c r="T86" s="1368"/>
      <c r="U86" s="1368"/>
      <c r="V86" s="1368"/>
      <c r="W86" s="1368"/>
      <c r="X86" s="1368"/>
      <c r="Y86" s="1368"/>
      <c r="Z86" s="1368"/>
      <c r="AA86" s="1368"/>
      <c r="AB86" s="1368"/>
      <c r="AC86" s="1368"/>
      <c r="AD86" s="1368"/>
    </row>
    <row r="87" spans="1:30">
      <c r="A87" s="3222"/>
      <c r="B87" s="1533">
        <f t="shared" si="0"/>
        <v>21</v>
      </c>
      <c r="C87" s="1533"/>
      <c r="D87" s="1533" t="s">
        <v>6174</v>
      </c>
      <c r="E87" s="1533"/>
      <c r="F87" s="1533"/>
      <c r="G87" s="3339">
        <v>2219521</v>
      </c>
      <c r="H87" s="2306"/>
      <c r="S87" s="1368"/>
      <c r="T87" s="1368"/>
      <c r="U87" s="1368"/>
      <c r="V87" s="1368"/>
      <c r="W87" s="1368"/>
      <c r="X87" s="1368"/>
      <c r="Y87" s="1368"/>
      <c r="Z87" s="1368"/>
      <c r="AA87" s="1368"/>
      <c r="AB87" s="1368"/>
      <c r="AC87" s="1368"/>
      <c r="AD87" s="1368"/>
    </row>
    <row r="88" spans="1:30">
      <c r="A88" s="3222"/>
      <c r="B88" s="1533">
        <f t="shared" si="0"/>
        <v>22</v>
      </c>
      <c r="C88" s="1533"/>
      <c r="D88" s="1533" t="s">
        <v>6168</v>
      </c>
      <c r="E88" s="1533"/>
      <c r="F88" s="1533"/>
      <c r="G88" s="3339">
        <v>2216333</v>
      </c>
      <c r="H88" s="2306"/>
      <c r="S88" s="1368"/>
      <c r="T88" s="1368"/>
      <c r="U88" s="1368"/>
      <c r="V88" s="1368"/>
      <c r="W88" s="1368"/>
      <c r="X88" s="1368"/>
      <c r="Y88" s="1368"/>
      <c r="Z88" s="1368"/>
      <c r="AA88" s="1368"/>
      <c r="AB88" s="1368"/>
      <c r="AC88" s="1368"/>
      <c r="AD88" s="1368"/>
    </row>
    <row r="89" spans="1:30">
      <c r="A89" s="3222"/>
      <c r="B89" s="1533">
        <f t="shared" si="0"/>
        <v>23</v>
      </c>
      <c r="C89" s="1533"/>
      <c r="D89" s="1533" t="s">
        <v>6187</v>
      </c>
      <c r="E89" s="1533"/>
      <c r="F89" s="1533"/>
      <c r="G89" s="3339">
        <v>2205227</v>
      </c>
      <c r="H89" s="2306"/>
      <c r="S89" s="1368"/>
      <c r="T89" s="1368"/>
      <c r="U89" s="1368"/>
      <c r="V89" s="1368"/>
      <c r="W89" s="1368"/>
      <c r="X89" s="1368"/>
      <c r="Y89" s="1368"/>
      <c r="Z89" s="1368"/>
      <c r="AA89" s="1368"/>
      <c r="AB89" s="1368"/>
      <c r="AC89" s="1368"/>
      <c r="AD89" s="1368"/>
    </row>
    <row r="90" spans="1:30">
      <c r="A90" s="3222"/>
      <c r="B90" s="1533">
        <f t="shared" si="0"/>
        <v>24</v>
      </c>
      <c r="C90" s="1533"/>
      <c r="D90" s="1533" t="s">
        <v>6169</v>
      </c>
      <c r="E90" s="1533"/>
      <c r="F90" s="1533"/>
      <c r="G90" s="3339">
        <v>2056670</v>
      </c>
      <c r="H90" s="2306"/>
      <c r="S90" s="1368"/>
      <c r="T90" s="1368"/>
      <c r="U90" s="1368"/>
      <c r="V90" s="1368"/>
      <c r="W90" s="1368"/>
      <c r="X90" s="1368"/>
      <c r="Y90" s="1368"/>
      <c r="Z90" s="1368"/>
      <c r="AA90" s="1368"/>
      <c r="AB90" s="1368"/>
      <c r="AC90" s="1368"/>
      <c r="AD90" s="1368"/>
    </row>
    <row r="91" spans="1:30">
      <c r="A91" s="3222"/>
      <c r="B91" s="1533">
        <f t="shared" si="0"/>
        <v>25</v>
      </c>
      <c r="C91" s="1533"/>
      <c r="D91" s="1533" t="s">
        <v>6572</v>
      </c>
      <c r="E91" s="1533"/>
      <c r="F91" s="1533"/>
      <c r="G91" s="3339">
        <v>2037482</v>
      </c>
      <c r="H91" s="2306"/>
      <c r="S91" s="1368"/>
      <c r="T91" s="1368"/>
      <c r="U91" s="1368"/>
      <c r="V91" s="1368"/>
      <c r="W91" s="1368"/>
      <c r="X91" s="1368"/>
      <c r="Y91" s="1368"/>
      <c r="Z91" s="1368"/>
      <c r="AA91" s="1368"/>
      <c r="AB91" s="1368"/>
      <c r="AC91" s="1368"/>
      <c r="AD91" s="1368"/>
    </row>
    <row r="92" spans="1:30">
      <c r="A92" s="3222"/>
      <c r="B92" s="1533">
        <f t="shared" si="0"/>
        <v>26</v>
      </c>
      <c r="C92" s="1533"/>
      <c r="D92" s="1533" t="s">
        <v>6163</v>
      </c>
      <c r="E92" s="1533"/>
      <c r="F92" s="1533"/>
      <c r="G92" s="3339">
        <v>2023751</v>
      </c>
      <c r="H92" s="2306"/>
      <c r="S92" s="1368"/>
      <c r="T92" s="1368"/>
      <c r="U92" s="1368"/>
      <c r="V92" s="1368"/>
      <c r="W92" s="1368"/>
      <c r="X92" s="1368"/>
      <c r="Y92" s="1368"/>
      <c r="Z92" s="1368"/>
      <c r="AA92" s="1368"/>
      <c r="AB92" s="1368"/>
      <c r="AC92" s="1368"/>
      <c r="AD92" s="1368"/>
    </row>
    <row r="93" spans="1:30">
      <c r="A93" s="3222"/>
      <c r="B93" s="1533">
        <f t="shared" si="0"/>
        <v>27</v>
      </c>
      <c r="C93" s="1533"/>
      <c r="D93" s="1533" t="s">
        <v>6172</v>
      </c>
      <c r="E93" s="1533"/>
      <c r="F93" s="1533"/>
      <c r="G93" s="3339">
        <v>1851384</v>
      </c>
      <c r="H93" s="2306"/>
      <c r="S93" s="1368"/>
      <c r="T93" s="1368"/>
      <c r="U93" s="1368"/>
      <c r="V93" s="1368"/>
      <c r="W93" s="1368"/>
      <c r="X93" s="1368"/>
      <c r="Y93" s="1368"/>
      <c r="Z93" s="1368"/>
      <c r="AA93" s="1368"/>
      <c r="AB93" s="1368"/>
      <c r="AC93" s="1368"/>
      <c r="AD93" s="1368"/>
    </row>
    <row r="94" spans="1:30">
      <c r="A94" s="3222"/>
      <c r="B94" s="1533">
        <f t="shared" si="0"/>
        <v>28</v>
      </c>
      <c r="C94" s="1533"/>
      <c r="D94" s="1533" t="s">
        <v>6175</v>
      </c>
      <c r="E94" s="1533"/>
      <c r="F94" s="1533"/>
      <c r="G94" s="3339">
        <v>1741646</v>
      </c>
      <c r="H94" s="2306"/>
      <c r="S94" s="1368"/>
      <c r="T94" s="1368"/>
      <c r="U94" s="1368"/>
      <c r="V94" s="1368"/>
      <c r="W94" s="1368"/>
      <c r="X94" s="1368"/>
      <c r="Y94" s="1368"/>
      <c r="Z94" s="1368"/>
      <c r="AA94" s="1368"/>
      <c r="AB94" s="1368"/>
      <c r="AC94" s="1368"/>
      <c r="AD94" s="1368"/>
    </row>
    <row r="95" spans="1:30">
      <c r="A95" s="3222"/>
      <c r="B95" s="1533">
        <f t="shared" si="0"/>
        <v>29</v>
      </c>
      <c r="C95" s="1533"/>
      <c r="D95" s="1533" t="s">
        <v>6179</v>
      </c>
      <c r="E95" s="1533"/>
      <c r="F95" s="1533"/>
      <c r="G95" s="3339">
        <v>1727533</v>
      </c>
      <c r="H95" s="2306"/>
      <c r="S95" s="1368"/>
      <c r="T95" s="1368"/>
      <c r="U95" s="1368"/>
      <c r="V95" s="1368"/>
      <c r="W95" s="1368"/>
      <c r="X95" s="1368"/>
      <c r="Y95" s="1368"/>
      <c r="Z95" s="1368"/>
      <c r="AA95" s="1368"/>
      <c r="AB95" s="1368"/>
      <c r="AC95" s="1368"/>
      <c r="AD95" s="1368"/>
    </row>
    <row r="96" spans="1:30">
      <c r="A96" s="3222"/>
      <c r="B96" s="1533">
        <f t="shared" si="0"/>
        <v>30</v>
      </c>
      <c r="C96" s="1533"/>
      <c r="D96" s="1533" t="s">
        <v>6166</v>
      </c>
      <c r="E96" s="1533"/>
      <c r="F96" s="1533"/>
      <c r="G96" s="3339">
        <v>1688268</v>
      </c>
      <c r="H96" s="2306"/>
      <c r="S96" s="1368"/>
      <c r="T96" s="1368"/>
      <c r="U96" s="1368"/>
      <c r="V96" s="1368"/>
      <c r="W96" s="1368"/>
      <c r="X96" s="1368"/>
      <c r="Y96" s="1368"/>
      <c r="Z96" s="1368"/>
      <c r="AA96" s="1368"/>
      <c r="AB96" s="1368"/>
      <c r="AC96" s="1368"/>
      <c r="AD96" s="1368"/>
    </row>
    <row r="97" spans="1:30">
      <c r="A97" s="3222"/>
      <c r="B97" s="1533">
        <f t="shared" si="0"/>
        <v>31</v>
      </c>
      <c r="C97" s="1533"/>
      <c r="D97" s="1533" t="s">
        <v>6185</v>
      </c>
      <c r="E97" s="1533"/>
      <c r="F97" s="1533"/>
      <c r="G97" s="3339">
        <v>1598164</v>
      </c>
      <c r="H97" s="2306"/>
      <c r="S97" s="1368"/>
      <c r="T97" s="1368"/>
      <c r="U97" s="1368"/>
      <c r="V97" s="1368"/>
      <c r="W97" s="1368"/>
      <c r="X97" s="1368"/>
      <c r="Y97" s="1368"/>
      <c r="Z97" s="1368"/>
      <c r="AA97" s="1368"/>
      <c r="AB97" s="1368"/>
      <c r="AC97" s="1368"/>
      <c r="AD97" s="1368"/>
    </row>
    <row r="98" spans="1:30">
      <c r="A98" s="3222"/>
      <c r="B98" s="1533">
        <f t="shared" si="0"/>
        <v>32</v>
      </c>
      <c r="C98" s="1533"/>
      <c r="D98" s="1533" t="s">
        <v>6573</v>
      </c>
      <c r="E98" s="1533"/>
      <c r="F98" s="1533"/>
      <c r="G98" s="3339">
        <v>1561037</v>
      </c>
      <c r="H98" s="2306"/>
      <c r="S98" s="1368"/>
      <c r="T98" s="1368"/>
      <c r="U98" s="1368"/>
      <c r="V98" s="1368"/>
      <c r="W98" s="1368"/>
      <c r="X98" s="1368"/>
      <c r="Y98" s="1368"/>
      <c r="Z98" s="1368"/>
      <c r="AA98" s="1368"/>
      <c r="AB98" s="1368"/>
      <c r="AC98" s="1368"/>
      <c r="AD98" s="1368"/>
    </row>
    <row r="99" spans="1:30">
      <c r="A99" s="3222"/>
      <c r="B99" s="1533">
        <f t="shared" si="0"/>
        <v>33</v>
      </c>
      <c r="C99" s="1533"/>
      <c r="D99" s="1533" t="s">
        <v>6574</v>
      </c>
      <c r="E99" s="1533"/>
      <c r="F99" s="1533"/>
      <c r="G99" s="3339">
        <v>1533627</v>
      </c>
      <c r="H99" s="2306"/>
      <c r="S99" s="1368"/>
      <c r="T99" s="1368"/>
      <c r="U99" s="1368"/>
      <c r="V99" s="1368"/>
      <c r="W99" s="1368"/>
      <c r="X99" s="1368"/>
      <c r="Y99" s="1368"/>
      <c r="Z99" s="1368"/>
      <c r="AA99" s="1368"/>
      <c r="AB99" s="1368"/>
      <c r="AC99" s="1368"/>
      <c r="AD99" s="1368"/>
    </row>
    <row r="100" spans="1:30">
      <c r="A100" s="3222"/>
      <c r="B100" s="1533">
        <f t="shared" si="0"/>
        <v>34</v>
      </c>
      <c r="C100" s="1533"/>
      <c r="D100" s="1533" t="s">
        <v>6184</v>
      </c>
      <c r="E100" s="1533"/>
      <c r="F100" s="1533"/>
      <c r="G100" s="3339">
        <v>1509010</v>
      </c>
      <c r="H100" s="2306"/>
      <c r="S100" s="1368"/>
      <c r="T100" s="1368"/>
      <c r="U100" s="1368"/>
      <c r="V100" s="1368"/>
      <c r="W100" s="1368"/>
      <c r="X100" s="1368"/>
      <c r="Y100" s="1368"/>
      <c r="Z100" s="1368"/>
      <c r="AA100" s="1368"/>
      <c r="AB100" s="1368"/>
      <c r="AC100" s="1368"/>
      <c r="AD100" s="1368"/>
    </row>
    <row r="101" spans="1:30">
      <c r="A101" s="3222"/>
      <c r="B101" s="1533">
        <f t="shared" si="0"/>
        <v>35</v>
      </c>
      <c r="C101" s="1533"/>
      <c r="D101" s="1533" t="s">
        <v>6575</v>
      </c>
      <c r="E101" s="1533"/>
      <c r="F101" s="1533"/>
      <c r="G101" s="3339">
        <v>1439400</v>
      </c>
      <c r="H101" s="2306"/>
      <c r="S101" s="1368"/>
      <c r="T101" s="1368"/>
      <c r="U101" s="1368"/>
      <c r="V101" s="1368"/>
      <c r="W101" s="1368"/>
      <c r="X101" s="1368"/>
      <c r="Y101" s="1368"/>
      <c r="Z101" s="1368"/>
      <c r="AA101" s="1368"/>
      <c r="AB101" s="1368"/>
      <c r="AC101" s="1368"/>
      <c r="AD101" s="1368"/>
    </row>
    <row r="102" spans="1:30">
      <c r="A102" s="3222"/>
      <c r="B102" s="1533">
        <f t="shared" si="0"/>
        <v>36</v>
      </c>
      <c r="C102" s="1533"/>
      <c r="D102" s="1533" t="s">
        <v>6170</v>
      </c>
      <c r="E102" s="1533"/>
      <c r="F102" s="1533"/>
      <c r="G102" s="3339">
        <v>1433293</v>
      </c>
      <c r="H102" s="2306"/>
      <c r="S102" s="1368"/>
      <c r="T102" s="1368"/>
      <c r="U102" s="1368"/>
      <c r="V102" s="1368"/>
      <c r="W102" s="1368"/>
      <c r="X102" s="1368"/>
      <c r="Y102" s="1368"/>
      <c r="Z102" s="1368"/>
      <c r="AA102" s="1368"/>
      <c r="AB102" s="1368"/>
      <c r="AC102" s="1368"/>
      <c r="AD102" s="1368"/>
    </row>
    <row r="103" spans="1:30">
      <c r="A103" s="3222"/>
      <c r="B103" s="1533">
        <f t="shared" si="0"/>
        <v>37</v>
      </c>
      <c r="C103" s="1533"/>
      <c r="D103" s="1533" t="s">
        <v>6576</v>
      </c>
      <c r="E103" s="1533"/>
      <c r="F103" s="1533"/>
      <c r="G103" s="3339">
        <v>1375220</v>
      </c>
      <c r="H103" s="2306"/>
      <c r="S103" s="1368"/>
      <c r="T103" s="1368"/>
      <c r="U103" s="1368"/>
      <c r="V103" s="1368"/>
      <c r="W103" s="1368"/>
      <c r="X103" s="1368"/>
      <c r="Y103" s="1368"/>
      <c r="Z103" s="1368"/>
      <c r="AA103" s="1368"/>
      <c r="AB103" s="1368"/>
      <c r="AC103" s="1368"/>
      <c r="AD103" s="1368"/>
    </row>
    <row r="104" spans="1:30">
      <c r="A104" s="3222"/>
      <c r="B104" s="1533">
        <f t="shared" si="0"/>
        <v>38</v>
      </c>
      <c r="C104" s="1533"/>
      <c r="D104" s="1533" t="s">
        <v>6577</v>
      </c>
      <c r="E104" s="1533"/>
      <c r="F104" s="1533"/>
      <c r="G104" s="3339">
        <v>1336197</v>
      </c>
      <c r="H104" s="2306"/>
      <c r="S104" s="1368"/>
      <c r="T104" s="1368"/>
      <c r="U104" s="1368"/>
      <c r="V104" s="1368"/>
      <c r="W104" s="1368"/>
      <c r="X104" s="1368"/>
      <c r="Y104" s="1368"/>
      <c r="Z104" s="1368"/>
      <c r="AA104" s="1368"/>
      <c r="AB104" s="1368"/>
      <c r="AC104" s="1368"/>
      <c r="AD104" s="1368"/>
    </row>
    <row r="105" spans="1:30">
      <c r="A105" s="3222"/>
      <c r="B105" s="1533">
        <f t="shared" si="0"/>
        <v>39</v>
      </c>
      <c r="C105" s="1533"/>
      <c r="D105" s="1533" t="s">
        <v>6578</v>
      </c>
      <c r="E105" s="1533"/>
      <c r="F105" s="1533"/>
      <c r="G105" s="3339">
        <v>1331501</v>
      </c>
      <c r="H105" s="2306"/>
      <c r="S105" s="1368"/>
      <c r="T105" s="1368"/>
      <c r="U105" s="1368"/>
      <c r="V105" s="1368"/>
      <c r="W105" s="1368"/>
      <c r="X105" s="1368"/>
      <c r="Y105" s="1368"/>
      <c r="Z105" s="1368"/>
      <c r="AA105" s="1368"/>
      <c r="AB105" s="1368"/>
      <c r="AC105" s="1368"/>
      <c r="AD105" s="1368"/>
    </row>
    <row r="106" spans="1:30">
      <c r="A106" s="3222"/>
      <c r="B106" s="1533">
        <f t="shared" si="0"/>
        <v>40</v>
      </c>
      <c r="C106" s="1533"/>
      <c r="D106" s="1533" t="s">
        <v>6171</v>
      </c>
      <c r="E106" s="1533"/>
      <c r="F106" s="1533"/>
      <c r="G106" s="3339">
        <v>1324938</v>
      </c>
      <c r="H106" s="2306"/>
      <c r="S106" s="1368"/>
      <c r="T106" s="1368"/>
      <c r="U106" s="1368"/>
      <c r="V106" s="1368"/>
      <c r="W106" s="1368"/>
      <c r="X106" s="1368"/>
      <c r="Y106" s="1368"/>
      <c r="Z106" s="1368"/>
      <c r="AA106" s="1368"/>
      <c r="AB106" s="1368"/>
      <c r="AC106" s="1368"/>
      <c r="AD106" s="1368"/>
    </row>
    <row r="107" spans="1:30">
      <c r="A107" s="3222"/>
      <c r="B107" s="1533">
        <f t="shared" si="0"/>
        <v>41</v>
      </c>
      <c r="C107" s="1533"/>
      <c r="D107" s="1533" t="s">
        <v>6579</v>
      </c>
      <c r="E107" s="1533"/>
      <c r="F107" s="1533"/>
      <c r="G107" s="3339">
        <v>1302332</v>
      </c>
      <c r="H107" s="2306"/>
      <c r="S107" s="1368"/>
      <c r="T107" s="1368"/>
      <c r="U107" s="1368"/>
      <c r="V107" s="1368"/>
      <c r="W107" s="1368"/>
      <c r="X107" s="1368"/>
      <c r="Y107" s="1368"/>
      <c r="Z107" s="1368"/>
      <c r="AA107" s="1368"/>
      <c r="AB107" s="1368"/>
      <c r="AC107" s="1368"/>
      <c r="AD107" s="1368"/>
    </row>
    <row r="108" spans="1:30">
      <c r="A108" s="3222"/>
      <c r="B108" s="1533">
        <f t="shared" si="0"/>
        <v>42</v>
      </c>
      <c r="C108" s="1533"/>
      <c r="D108" s="1533" t="s">
        <v>6580</v>
      </c>
      <c r="E108" s="1533"/>
      <c r="F108" s="1533"/>
      <c r="G108" s="3339">
        <v>1269943</v>
      </c>
      <c r="H108" s="2306"/>
      <c r="S108" s="1368"/>
      <c r="T108" s="1368"/>
      <c r="U108" s="1368"/>
      <c r="V108" s="1368"/>
      <c r="W108" s="1368"/>
      <c r="X108" s="1368"/>
      <c r="Y108" s="1368"/>
      <c r="Z108" s="1368"/>
      <c r="AA108" s="1368"/>
      <c r="AB108" s="1368"/>
      <c r="AC108" s="1368"/>
      <c r="AD108" s="1368"/>
    </row>
    <row r="109" spans="1:30">
      <c r="A109" s="3222"/>
      <c r="B109" s="1533">
        <f t="shared" si="0"/>
        <v>43</v>
      </c>
      <c r="C109" s="1533"/>
      <c r="D109" s="1533" t="s">
        <v>6173</v>
      </c>
      <c r="E109" s="1533"/>
      <c r="F109" s="1533"/>
      <c r="G109" s="3339">
        <v>1263415</v>
      </c>
      <c r="H109" s="2306"/>
      <c r="S109" s="1368"/>
      <c r="T109" s="1368"/>
      <c r="U109" s="1368"/>
      <c r="V109" s="1368"/>
      <c r="W109" s="1368"/>
      <c r="X109" s="1368"/>
      <c r="Y109" s="1368"/>
      <c r="Z109" s="1368"/>
      <c r="AA109" s="1368"/>
      <c r="AB109" s="1368"/>
      <c r="AC109" s="1368"/>
      <c r="AD109" s="1368"/>
    </row>
    <row r="110" spans="1:30">
      <c r="A110" s="3222"/>
      <c r="B110" s="1533">
        <f t="shared" si="0"/>
        <v>44</v>
      </c>
      <c r="C110" s="1533"/>
      <c r="D110" s="1533" t="s">
        <v>6181</v>
      </c>
      <c r="E110" s="1533"/>
      <c r="F110" s="1533"/>
      <c r="G110" s="3339">
        <v>1251799</v>
      </c>
      <c r="H110" s="2306"/>
      <c r="S110" s="1368"/>
      <c r="T110" s="1368"/>
      <c r="U110" s="1368"/>
      <c r="V110" s="1368"/>
      <c r="W110" s="1368"/>
      <c r="X110" s="1368"/>
      <c r="Y110" s="1368"/>
      <c r="Z110" s="1368"/>
      <c r="AA110" s="1368"/>
      <c r="AB110" s="1368"/>
      <c r="AC110" s="1368"/>
      <c r="AD110" s="1368"/>
    </row>
    <row r="111" spans="1:30">
      <c r="A111" s="3222"/>
      <c r="B111" s="1533">
        <f t="shared" si="0"/>
        <v>45</v>
      </c>
      <c r="C111" s="1533"/>
      <c r="D111" s="1533" t="s">
        <v>6097</v>
      </c>
      <c r="E111" s="1533"/>
      <c r="F111" s="1533"/>
      <c r="G111" s="3339">
        <v>1243933</v>
      </c>
      <c r="H111" s="2306"/>
      <c r="S111" s="1368"/>
      <c r="T111" s="1368"/>
      <c r="U111" s="1368"/>
      <c r="V111" s="1368"/>
      <c r="W111" s="1368"/>
      <c r="X111" s="1368"/>
      <c r="Y111" s="1368"/>
      <c r="Z111" s="1368"/>
      <c r="AA111" s="1368"/>
      <c r="AB111" s="1368"/>
      <c r="AC111" s="1368"/>
      <c r="AD111" s="1368"/>
    </row>
    <row r="112" spans="1:30">
      <c r="A112" s="3222"/>
      <c r="B112" s="1533">
        <f t="shared" si="0"/>
        <v>46</v>
      </c>
      <c r="C112" s="1533"/>
      <c r="D112" s="1533" t="s">
        <v>6581</v>
      </c>
      <c r="E112" s="1533"/>
      <c r="F112" s="1533"/>
      <c r="G112" s="3339">
        <v>1232777</v>
      </c>
      <c r="H112" s="2306"/>
      <c r="S112" s="1368"/>
      <c r="T112" s="1368"/>
      <c r="U112" s="1368"/>
      <c r="V112" s="1368"/>
      <c r="W112" s="1368"/>
      <c r="X112" s="1368"/>
      <c r="Y112" s="1368"/>
      <c r="Z112" s="1368"/>
      <c r="AA112" s="1368"/>
      <c r="AB112" s="1368"/>
      <c r="AC112" s="1368"/>
      <c r="AD112" s="1368"/>
    </row>
    <row r="113" spans="1:30">
      <c r="A113" s="3222"/>
      <c r="B113" s="1533">
        <f t="shared" si="0"/>
        <v>47</v>
      </c>
      <c r="C113" s="1533"/>
      <c r="D113" s="1533" t="s">
        <v>6582</v>
      </c>
      <c r="E113" s="1533"/>
      <c r="F113" s="1533"/>
      <c r="G113" s="3339">
        <v>1214592</v>
      </c>
      <c r="H113" s="2306"/>
      <c r="S113" s="1368"/>
      <c r="T113" s="1368"/>
      <c r="U113" s="1368"/>
      <c r="V113" s="1368"/>
      <c r="W113" s="1368"/>
      <c r="X113" s="1368"/>
      <c r="Y113" s="1368"/>
      <c r="Z113" s="1368"/>
      <c r="AA113" s="1368"/>
      <c r="AB113" s="1368"/>
      <c r="AC113" s="1368"/>
      <c r="AD113" s="1368"/>
    </row>
    <row r="114" spans="1:30">
      <c r="A114" s="3222"/>
      <c r="B114" s="1533">
        <f t="shared" si="0"/>
        <v>48</v>
      </c>
      <c r="C114" s="1533"/>
      <c r="D114" s="1533" t="s">
        <v>6583</v>
      </c>
      <c r="E114" s="1533"/>
      <c r="F114" s="1533"/>
      <c r="G114" s="3339">
        <v>1199804</v>
      </c>
      <c r="H114" s="2306"/>
      <c r="S114" s="1368"/>
      <c r="T114" s="1368"/>
      <c r="U114" s="1368"/>
      <c r="V114" s="1368"/>
      <c r="W114" s="1368"/>
      <c r="X114" s="1368"/>
      <c r="Y114" s="1368"/>
      <c r="Z114" s="1368"/>
      <c r="AA114" s="1368"/>
      <c r="AB114" s="1368"/>
      <c r="AC114" s="1368"/>
      <c r="AD114" s="1368"/>
    </row>
    <row r="115" spans="1:30">
      <c r="A115" s="3222"/>
      <c r="B115" s="1533">
        <f t="shared" si="0"/>
        <v>49</v>
      </c>
      <c r="C115" s="1533"/>
      <c r="D115" s="1533" t="s">
        <v>6584</v>
      </c>
      <c r="E115" s="1533"/>
      <c r="F115" s="1533"/>
      <c r="G115" s="3339">
        <v>1185406</v>
      </c>
      <c r="H115" s="2306"/>
      <c r="S115" s="1368"/>
      <c r="T115" s="1368"/>
      <c r="U115" s="1368"/>
      <c r="V115" s="1368"/>
      <c r="W115" s="1368"/>
      <c r="X115" s="1368"/>
      <c r="Y115" s="1368"/>
      <c r="Z115" s="1368"/>
      <c r="AA115" s="1368"/>
      <c r="AB115" s="1368"/>
      <c r="AC115" s="1368"/>
      <c r="AD115" s="1368"/>
    </row>
    <row r="116" spans="1:30">
      <c r="A116" s="3222"/>
      <c r="B116" s="1533">
        <f t="shared" si="0"/>
        <v>50</v>
      </c>
      <c r="C116" s="1533"/>
      <c r="D116" s="1533" t="s">
        <v>6176</v>
      </c>
      <c r="E116" s="1533"/>
      <c r="F116" s="1533"/>
      <c r="G116" s="3339">
        <v>1106644</v>
      </c>
      <c r="H116" s="2306"/>
      <c r="S116" s="1368"/>
      <c r="T116" s="1368"/>
      <c r="U116" s="1368"/>
      <c r="V116" s="1368"/>
      <c r="W116" s="1368"/>
      <c r="X116" s="1368"/>
      <c r="Y116" s="1368"/>
      <c r="Z116" s="1368"/>
      <c r="AA116" s="1368"/>
      <c r="AB116" s="1368"/>
      <c r="AC116" s="1368"/>
      <c r="AD116" s="1368"/>
    </row>
    <row r="117" spans="1:30">
      <c r="A117" s="3222"/>
      <c r="B117" s="1533">
        <f t="shared" si="0"/>
        <v>51</v>
      </c>
      <c r="C117" s="1533"/>
      <c r="D117" s="1533" t="s">
        <v>6585</v>
      </c>
      <c r="E117" s="1533"/>
      <c r="F117" s="1533"/>
      <c r="G117" s="3339">
        <v>1104801</v>
      </c>
      <c r="H117" s="2306"/>
      <c r="S117" s="1368"/>
      <c r="T117" s="1368"/>
      <c r="U117" s="1368"/>
      <c r="V117" s="1368"/>
      <c r="W117" s="1368"/>
      <c r="X117" s="1368"/>
      <c r="Y117" s="1368"/>
      <c r="Z117" s="1368"/>
      <c r="AA117" s="1368"/>
      <c r="AB117" s="1368"/>
      <c r="AC117" s="1368"/>
      <c r="AD117" s="1368"/>
    </row>
    <row r="118" spans="1:30">
      <c r="A118" s="3222"/>
      <c r="B118" s="1533">
        <f t="shared" si="0"/>
        <v>52</v>
      </c>
      <c r="C118" s="2146"/>
      <c r="D118" s="2146" t="s">
        <v>6586</v>
      </c>
      <c r="E118" s="2146"/>
      <c r="F118" s="1533"/>
      <c r="G118" s="3339">
        <v>1070588</v>
      </c>
      <c r="H118" s="2306"/>
      <c r="S118" s="1368"/>
      <c r="T118" s="1368"/>
      <c r="U118" s="1368"/>
      <c r="V118" s="1368"/>
      <c r="W118" s="1368"/>
      <c r="X118" s="1368"/>
      <c r="Y118" s="1368"/>
      <c r="Z118" s="1368"/>
      <c r="AA118" s="1368"/>
      <c r="AB118" s="1368"/>
      <c r="AC118" s="1368"/>
      <c r="AD118" s="1368"/>
    </row>
    <row r="119" spans="1:30" ht="16" thickBot="1">
      <c r="A119" s="3261"/>
      <c r="B119" s="3262"/>
      <c r="C119" s="3341"/>
      <c r="D119" s="3341"/>
      <c r="E119" s="3341"/>
      <c r="F119" s="3262"/>
      <c r="G119" s="3342"/>
      <c r="H119" s="2306"/>
      <c r="S119" s="1368"/>
      <c r="T119" s="1368"/>
      <c r="U119" s="1368"/>
      <c r="V119" s="1368"/>
      <c r="W119" s="1368"/>
      <c r="X119" s="1368"/>
      <c r="Y119" s="1368"/>
      <c r="Z119" s="1368"/>
      <c r="AA119" s="1368"/>
      <c r="AB119" s="1368"/>
      <c r="AC119" s="1368"/>
      <c r="AD119" s="1368"/>
    </row>
    <row r="120" spans="1:30">
      <c r="A120" s="1368"/>
      <c r="B120" s="1368"/>
      <c r="C120" s="1368"/>
      <c r="D120" s="1368"/>
      <c r="E120" s="1368"/>
      <c r="F120" s="1368"/>
      <c r="G120" s="1693"/>
      <c r="H120" s="1693"/>
      <c r="S120" s="1368"/>
      <c r="T120" s="1368"/>
      <c r="U120" s="1368"/>
      <c r="V120" s="1368"/>
      <c r="W120" s="1368"/>
      <c r="X120" s="1368"/>
      <c r="Y120" s="1368"/>
      <c r="Z120" s="1368"/>
      <c r="AA120" s="1368"/>
      <c r="AB120" s="1368"/>
      <c r="AC120" s="1368"/>
      <c r="AD120" s="1368"/>
    </row>
    <row r="121" spans="1:30">
      <c r="A121" s="2051" t="s">
        <v>4494</v>
      </c>
      <c r="B121" s="2132"/>
      <c r="C121" s="2132"/>
      <c r="D121" s="2132"/>
      <c r="E121" s="2133"/>
      <c r="F121" s="2051"/>
      <c r="G121" s="1693"/>
      <c r="H121" s="1693"/>
      <c r="S121" s="1368"/>
      <c r="T121" s="1368"/>
      <c r="U121" s="1368"/>
      <c r="V121" s="1368"/>
      <c r="W121" s="1368"/>
      <c r="X121" s="1368"/>
      <c r="Y121" s="1368"/>
      <c r="Z121" s="1368"/>
      <c r="AA121" s="1368"/>
      <c r="AB121" s="1368"/>
      <c r="AC121" s="1368"/>
      <c r="AD121" s="1368"/>
    </row>
    <row r="122" spans="1:30">
      <c r="A122" s="1383" t="s">
        <v>1157</v>
      </c>
      <c r="B122" s="1383"/>
      <c r="C122" s="1383"/>
      <c r="D122" s="1383"/>
      <c r="E122" s="1383"/>
      <c r="F122" s="1383"/>
      <c r="G122" s="1945"/>
      <c r="H122" s="1945"/>
      <c r="S122" s="1368"/>
      <c r="T122" s="1368"/>
      <c r="U122" s="1368"/>
      <c r="V122" s="1368"/>
      <c r="W122" s="1368"/>
      <c r="X122" s="1368"/>
      <c r="Y122" s="1368"/>
      <c r="Z122" s="1368"/>
      <c r="AA122" s="1368"/>
      <c r="AB122" s="1368"/>
      <c r="AC122" s="1368"/>
      <c r="AD122" s="1368"/>
    </row>
    <row r="123" spans="1:30" ht="16" thickBot="1">
      <c r="A123" s="1533"/>
      <c r="B123" s="1533" t="str">
        <f>'Data Sheet'!$C$25</f>
        <v xml:space="preserve">Niagara Mohawk Power Corporation </v>
      </c>
      <c r="C123" s="1533"/>
      <c r="D123" s="1533"/>
      <c r="E123" s="1533"/>
      <c r="F123" s="3188" t="str">
        <f>'Data Sheet'!$C$40</f>
        <v>April 30, 2024</v>
      </c>
      <c r="G123" s="4751" t="str">
        <f>G62</f>
        <v>December 31, 2023</v>
      </c>
      <c r="H123" s="2722"/>
      <c r="S123" s="1368"/>
      <c r="T123" s="1368"/>
      <c r="U123" s="1368"/>
      <c r="V123" s="1368"/>
      <c r="W123" s="1368"/>
      <c r="X123" s="1368"/>
      <c r="Y123" s="1368"/>
      <c r="Z123" s="1368"/>
      <c r="AA123" s="1368"/>
      <c r="AB123" s="1368"/>
      <c r="AC123" s="1368"/>
      <c r="AD123" s="1368"/>
    </row>
    <row r="124" spans="1:30">
      <c r="A124" s="3254"/>
      <c r="B124" s="3544"/>
      <c r="C124" s="3544"/>
      <c r="D124" s="3544"/>
      <c r="E124" s="3544"/>
      <c r="F124" s="3544"/>
      <c r="G124" s="3256"/>
      <c r="H124" s="2306"/>
      <c r="S124" s="1368"/>
      <c r="T124" s="1368"/>
      <c r="U124" s="1368"/>
      <c r="V124" s="1368"/>
      <c r="W124" s="1368"/>
      <c r="X124" s="1368"/>
      <c r="Y124" s="1368"/>
      <c r="Z124" s="1368"/>
      <c r="AA124" s="1368"/>
      <c r="AB124" s="1368"/>
      <c r="AC124" s="1368"/>
      <c r="AD124" s="1368"/>
    </row>
    <row r="125" spans="1:30">
      <c r="A125" s="4366"/>
      <c r="B125" s="1620"/>
      <c r="C125" s="1620"/>
      <c r="D125" s="4414" t="s">
        <v>1144</v>
      </c>
      <c r="E125" s="1620"/>
      <c r="F125" s="1620"/>
      <c r="G125" s="4750"/>
      <c r="H125" s="3042"/>
      <c r="S125" s="1368"/>
      <c r="T125" s="1368"/>
      <c r="U125" s="1368"/>
      <c r="V125" s="1368"/>
      <c r="W125" s="1368"/>
      <c r="X125" s="1368"/>
      <c r="Y125" s="1368"/>
      <c r="Z125" s="1368"/>
      <c r="AA125" s="1368"/>
      <c r="AB125" s="1368"/>
      <c r="AC125" s="1368"/>
      <c r="AD125" s="1368"/>
    </row>
    <row r="126" spans="1:30">
      <c r="A126" s="3344"/>
      <c r="B126" s="1547"/>
      <c r="C126" s="1547"/>
      <c r="D126" s="1547"/>
      <c r="E126" s="1547"/>
      <c r="F126" s="1547"/>
      <c r="G126" s="3345"/>
      <c r="H126" s="2306"/>
      <c r="S126" s="1368"/>
      <c r="T126" s="1368"/>
      <c r="U126" s="1368"/>
      <c r="V126" s="1368"/>
      <c r="W126" s="1368"/>
      <c r="X126" s="1368"/>
      <c r="Y126" s="1368"/>
      <c r="Z126" s="1368"/>
      <c r="AA126" s="1368"/>
      <c r="AB126" s="1368"/>
      <c r="AC126" s="1368"/>
      <c r="AD126" s="1368"/>
    </row>
    <row r="127" spans="1:30">
      <c r="A127" s="3260"/>
      <c r="B127" s="3163">
        <v>1</v>
      </c>
      <c r="C127" s="3163"/>
      <c r="D127" s="3163" t="s">
        <v>6182</v>
      </c>
      <c r="E127" s="3163"/>
      <c r="F127" s="3163"/>
      <c r="G127" s="3292">
        <v>1061874</v>
      </c>
      <c r="H127" s="2306"/>
      <c r="S127" s="1368"/>
      <c r="T127" s="1368"/>
      <c r="U127" s="1368"/>
      <c r="V127" s="1368"/>
      <c r="W127" s="1368"/>
      <c r="X127" s="1368"/>
      <c r="Y127" s="1368"/>
      <c r="Z127" s="1368"/>
      <c r="AA127" s="1368"/>
      <c r="AB127" s="1368"/>
      <c r="AC127" s="1368"/>
      <c r="AD127" s="1368"/>
    </row>
    <row r="128" spans="1:30">
      <c r="A128" s="4224"/>
      <c r="B128" s="1533">
        <f>B127+1</f>
        <v>2</v>
      </c>
      <c r="C128" s="1533"/>
      <c r="D128" s="1533" t="s">
        <v>6180</v>
      </c>
      <c r="E128" s="1533"/>
      <c r="F128" s="1533"/>
      <c r="G128" s="3282">
        <v>1054861</v>
      </c>
      <c r="H128" s="2306"/>
      <c r="S128" s="1368"/>
      <c r="T128" s="1368"/>
      <c r="U128" s="1368"/>
      <c r="V128" s="1368"/>
      <c r="W128" s="1368"/>
      <c r="X128" s="1368"/>
      <c r="Y128" s="1368"/>
      <c r="Z128" s="1368"/>
      <c r="AA128" s="1368"/>
      <c r="AB128" s="1368"/>
      <c r="AC128" s="1368"/>
      <c r="AD128" s="1368"/>
    </row>
    <row r="129" spans="1:30">
      <c r="A129" s="4224"/>
      <c r="B129" s="1533">
        <f t="shared" ref="B129:B179" si="1">B128+1</f>
        <v>3</v>
      </c>
      <c r="C129" s="1533"/>
      <c r="D129" s="1533" t="s">
        <v>6186</v>
      </c>
      <c r="E129" s="1533"/>
      <c r="F129" s="1533"/>
      <c r="G129" s="3282">
        <v>1053100</v>
      </c>
      <c r="H129" s="2306"/>
      <c r="S129" s="1368"/>
      <c r="T129" s="1368"/>
      <c r="U129" s="1368"/>
      <c r="V129" s="1368"/>
      <c r="W129" s="1368"/>
      <c r="X129" s="1368"/>
      <c r="Y129" s="1368"/>
      <c r="Z129" s="1368"/>
      <c r="AA129" s="1368"/>
      <c r="AB129" s="1368"/>
      <c r="AC129" s="1368"/>
      <c r="AD129" s="1368"/>
    </row>
    <row r="130" spans="1:30">
      <c r="A130" s="4224"/>
      <c r="B130" s="1533">
        <f t="shared" si="1"/>
        <v>4</v>
      </c>
      <c r="C130" s="1533"/>
      <c r="D130" s="1533" t="s">
        <v>6587</v>
      </c>
      <c r="E130" s="1533"/>
      <c r="F130" s="1533"/>
      <c r="G130" s="3282">
        <v>1047480</v>
      </c>
      <c r="H130" s="2306"/>
      <c r="S130" s="1368"/>
      <c r="T130" s="1368"/>
      <c r="U130" s="1368"/>
      <c r="V130" s="1368"/>
      <c r="W130" s="1368"/>
      <c r="X130" s="1368"/>
      <c r="Y130" s="1368"/>
      <c r="Z130" s="1368"/>
      <c r="AA130" s="1368"/>
      <c r="AB130" s="1368"/>
      <c r="AC130" s="1368"/>
      <c r="AD130" s="1368"/>
    </row>
    <row r="131" spans="1:30">
      <c r="A131" s="4224"/>
      <c r="B131" s="1533">
        <f t="shared" si="1"/>
        <v>5</v>
      </c>
      <c r="C131" s="1533"/>
      <c r="D131" s="1533" t="s">
        <v>6183</v>
      </c>
      <c r="E131" s="1533"/>
      <c r="F131" s="1533"/>
      <c r="G131" s="3282">
        <v>1045134</v>
      </c>
      <c r="H131" s="2306"/>
      <c r="S131" s="1368"/>
      <c r="T131" s="1368"/>
      <c r="U131" s="1368"/>
      <c r="V131" s="1368"/>
      <c r="W131" s="1368"/>
      <c r="X131" s="1368"/>
      <c r="Y131" s="1368"/>
      <c r="Z131" s="1368"/>
      <c r="AA131" s="1368"/>
      <c r="AB131" s="1368"/>
      <c r="AC131" s="1368"/>
      <c r="AD131" s="1368"/>
    </row>
    <row r="132" spans="1:30">
      <c r="A132" s="4224"/>
      <c r="B132" s="1533">
        <f t="shared" si="1"/>
        <v>6</v>
      </c>
      <c r="C132" s="1533"/>
      <c r="D132" s="1621" t="s">
        <v>6588</v>
      </c>
      <c r="E132" s="1621"/>
      <c r="F132" s="1621"/>
      <c r="G132" s="3343">
        <v>1043581</v>
      </c>
      <c r="H132" s="2306"/>
      <c r="S132" s="1368"/>
      <c r="T132" s="1368"/>
      <c r="U132" s="1368"/>
      <c r="V132" s="1368"/>
      <c r="W132" s="1368"/>
      <c r="X132" s="1368"/>
      <c r="Y132" s="1368"/>
      <c r="Z132" s="1368"/>
      <c r="AA132" s="1368"/>
      <c r="AB132" s="1368"/>
      <c r="AC132" s="1368"/>
      <c r="AD132" s="1368"/>
    </row>
    <row r="133" spans="1:30">
      <c r="A133" s="4224"/>
      <c r="B133" s="1533">
        <f t="shared" si="1"/>
        <v>7</v>
      </c>
      <c r="C133" s="1533"/>
      <c r="D133" s="1621" t="s">
        <v>6178</v>
      </c>
      <c r="E133" s="1621"/>
      <c r="F133" s="1621"/>
      <c r="G133" s="3343">
        <v>1034112</v>
      </c>
      <c r="H133" s="2306"/>
      <c r="S133" s="1368"/>
      <c r="T133" s="1368"/>
      <c r="U133" s="1368"/>
      <c r="V133" s="1368"/>
      <c r="W133" s="1368"/>
      <c r="X133" s="1368"/>
      <c r="Y133" s="1368"/>
      <c r="Z133" s="1368"/>
      <c r="AA133" s="1368"/>
      <c r="AB133" s="1368"/>
      <c r="AC133" s="1368"/>
      <c r="AD133" s="1368"/>
    </row>
    <row r="134" spans="1:30">
      <c r="A134" s="4224"/>
      <c r="B134" s="1533">
        <f t="shared" si="1"/>
        <v>8</v>
      </c>
      <c r="C134" s="1533"/>
      <c r="D134" s="1621" t="s">
        <v>6167</v>
      </c>
      <c r="E134" s="1621"/>
      <c r="F134" s="1621"/>
      <c r="G134" s="3343">
        <v>1011464</v>
      </c>
      <c r="H134" s="2306"/>
      <c r="S134" s="1368"/>
      <c r="T134" s="1368"/>
      <c r="U134" s="1368"/>
      <c r="V134" s="1368"/>
      <c r="W134" s="1368"/>
      <c r="X134" s="1368"/>
      <c r="Y134" s="1368"/>
      <c r="Z134" s="1368"/>
      <c r="AA134" s="1368"/>
      <c r="AB134" s="1368"/>
      <c r="AC134" s="1368"/>
      <c r="AD134" s="1368"/>
    </row>
    <row r="135" spans="1:30">
      <c r="A135" s="4224"/>
      <c r="B135" s="1533">
        <f t="shared" si="1"/>
        <v>9</v>
      </c>
      <c r="C135" s="1533"/>
      <c r="D135" s="1621"/>
      <c r="E135" s="1621"/>
      <c r="F135" s="1621"/>
      <c r="G135" s="3343"/>
      <c r="H135" s="2306"/>
      <c r="S135" s="1368"/>
      <c r="T135" s="1368"/>
      <c r="U135" s="1368"/>
      <c r="V135" s="1368"/>
      <c r="W135" s="1368"/>
      <c r="X135" s="1368"/>
      <c r="Y135" s="1368"/>
      <c r="Z135" s="1368"/>
      <c r="AA135" s="1368"/>
      <c r="AB135" s="1368"/>
      <c r="AC135" s="1368"/>
      <c r="AD135" s="1368"/>
    </row>
    <row r="136" spans="1:30">
      <c r="A136" s="4224"/>
      <c r="B136" s="1533">
        <f t="shared" si="1"/>
        <v>10</v>
      </c>
      <c r="C136" s="4422"/>
      <c r="D136" s="1533"/>
      <c r="E136" s="4422"/>
      <c r="F136" s="4422"/>
      <c r="G136" s="3282"/>
      <c r="H136" s="2306"/>
      <c r="S136" s="1368"/>
      <c r="T136" s="1368"/>
      <c r="U136" s="1368"/>
      <c r="V136" s="1368"/>
      <c r="W136" s="1368"/>
      <c r="X136" s="1368"/>
      <c r="Y136" s="1368"/>
      <c r="Z136" s="1368"/>
      <c r="AA136" s="1368"/>
      <c r="AB136" s="1368"/>
      <c r="AC136" s="1368"/>
      <c r="AD136" s="1368"/>
    </row>
    <row r="137" spans="1:30">
      <c r="A137" s="4224"/>
      <c r="B137" s="1533">
        <f t="shared" si="1"/>
        <v>11</v>
      </c>
      <c r="C137" s="1533"/>
      <c r="D137" s="1533"/>
      <c r="E137" s="1533"/>
      <c r="F137" s="1533"/>
      <c r="G137" s="3282"/>
      <c r="H137" s="2306"/>
      <c r="S137" s="1368"/>
      <c r="T137" s="1368"/>
      <c r="U137" s="1368"/>
      <c r="V137" s="1368"/>
      <c r="W137" s="1368"/>
      <c r="X137" s="1368"/>
      <c r="Y137" s="1368"/>
      <c r="Z137" s="1368"/>
      <c r="AA137" s="1368"/>
      <c r="AB137" s="1368"/>
      <c r="AC137" s="1368"/>
      <c r="AD137" s="1368"/>
    </row>
    <row r="138" spans="1:30">
      <c r="A138" s="4224"/>
      <c r="B138" s="1533">
        <f t="shared" si="1"/>
        <v>12</v>
      </c>
      <c r="C138" s="1533"/>
      <c r="D138" s="1533"/>
      <c r="E138" s="1533"/>
      <c r="F138" s="1533"/>
      <c r="G138" s="3282"/>
      <c r="H138" s="2306"/>
      <c r="S138" s="1368"/>
      <c r="T138" s="1368"/>
      <c r="U138" s="1368"/>
      <c r="V138" s="1368"/>
      <c r="W138" s="1368"/>
      <c r="X138" s="1368"/>
      <c r="Y138" s="1368"/>
      <c r="Z138" s="1368"/>
      <c r="AA138" s="1368"/>
      <c r="AB138" s="1368"/>
      <c r="AC138" s="1368"/>
      <c r="AD138" s="1368"/>
    </row>
    <row r="139" spans="1:30">
      <c r="A139" s="4224"/>
      <c r="B139" s="1533">
        <f t="shared" si="1"/>
        <v>13</v>
      </c>
      <c r="C139" s="1533"/>
      <c r="D139" s="1621"/>
      <c r="E139" s="1621"/>
      <c r="F139" s="1621"/>
      <c r="G139" s="3343"/>
      <c r="H139" s="2306"/>
      <c r="S139" s="1368"/>
      <c r="T139" s="1368"/>
      <c r="U139" s="1368"/>
      <c r="V139" s="1368"/>
      <c r="W139" s="1368"/>
      <c r="X139" s="1368"/>
      <c r="Y139" s="1368"/>
      <c r="Z139" s="1368"/>
      <c r="AA139" s="1368"/>
      <c r="AB139" s="1368"/>
      <c r="AC139" s="1368"/>
      <c r="AD139" s="1368"/>
    </row>
    <row r="140" spans="1:30">
      <c r="A140" s="4224"/>
      <c r="B140" s="1533">
        <f t="shared" si="1"/>
        <v>14</v>
      </c>
      <c r="C140" s="1533"/>
      <c r="D140" s="1621"/>
      <c r="E140" s="1621"/>
      <c r="F140" s="1621"/>
      <c r="G140" s="3343"/>
      <c r="H140" s="2306"/>
      <c r="S140" s="1368"/>
      <c r="T140" s="1368"/>
      <c r="U140" s="1368"/>
      <c r="V140" s="1368"/>
      <c r="W140" s="1368"/>
      <c r="X140" s="1368"/>
      <c r="Y140" s="1368"/>
      <c r="Z140" s="1368"/>
      <c r="AA140" s="1368"/>
      <c r="AB140" s="1368"/>
      <c r="AC140" s="1368"/>
      <c r="AD140" s="1368"/>
    </row>
    <row r="141" spans="1:30">
      <c r="A141" s="4224"/>
      <c r="B141" s="1533">
        <f t="shared" si="1"/>
        <v>15</v>
      </c>
      <c r="C141" s="1533"/>
      <c r="D141" s="1621"/>
      <c r="E141" s="1621"/>
      <c r="F141" s="1621"/>
      <c r="G141" s="3343"/>
      <c r="H141" s="2306"/>
      <c r="S141" s="1368"/>
      <c r="T141" s="1368"/>
      <c r="U141" s="1368"/>
      <c r="V141" s="1368"/>
      <c r="W141" s="1368"/>
      <c r="X141" s="1368"/>
      <c r="Y141" s="1368"/>
      <c r="Z141" s="1368"/>
      <c r="AA141" s="1368"/>
      <c r="AB141" s="1368"/>
      <c r="AC141" s="1368"/>
      <c r="AD141" s="1368"/>
    </row>
    <row r="142" spans="1:30">
      <c r="A142" s="4224"/>
      <c r="B142" s="1533">
        <f t="shared" si="1"/>
        <v>16</v>
      </c>
      <c r="C142" s="1533"/>
      <c r="D142" s="1533"/>
      <c r="E142" s="1533"/>
      <c r="F142" s="1533"/>
      <c r="G142" s="3282"/>
      <c r="H142" s="2306"/>
      <c r="S142" s="1368"/>
      <c r="T142" s="1368"/>
      <c r="U142" s="1368"/>
      <c r="V142" s="1368"/>
      <c r="W142" s="1368"/>
      <c r="X142" s="1368"/>
      <c r="Y142" s="1368"/>
      <c r="Z142" s="1368"/>
      <c r="AA142" s="1368"/>
      <c r="AB142" s="1368"/>
      <c r="AC142" s="1368"/>
      <c r="AD142" s="1368"/>
    </row>
    <row r="143" spans="1:30">
      <c r="A143" s="4224"/>
      <c r="B143" s="1533">
        <f t="shared" si="1"/>
        <v>17</v>
      </c>
      <c r="C143" s="1533"/>
      <c r="D143" s="1533"/>
      <c r="E143" s="1533"/>
      <c r="F143" s="1533"/>
      <c r="G143" s="3282"/>
      <c r="H143" s="2306"/>
      <c r="S143" s="1368"/>
      <c r="T143" s="1368"/>
      <c r="U143" s="1368"/>
      <c r="V143" s="1368"/>
      <c r="W143" s="1368"/>
      <c r="X143" s="1368"/>
      <c r="Y143" s="1368"/>
      <c r="Z143" s="1368"/>
      <c r="AA143" s="1368"/>
      <c r="AB143" s="1368"/>
      <c r="AC143" s="1368"/>
      <c r="AD143" s="1368"/>
    </row>
    <row r="144" spans="1:30">
      <c r="A144" s="4224"/>
      <c r="B144" s="1533">
        <f t="shared" si="1"/>
        <v>18</v>
      </c>
      <c r="C144" s="1533"/>
      <c r="D144" s="1533"/>
      <c r="E144" s="1533"/>
      <c r="F144" s="1533"/>
      <c r="G144" s="3282"/>
      <c r="H144" s="2306"/>
      <c r="S144" s="1368"/>
      <c r="T144" s="1368"/>
      <c r="U144" s="1368"/>
      <c r="V144" s="1368"/>
      <c r="W144" s="1368"/>
      <c r="X144" s="1368"/>
      <c r="Y144" s="1368"/>
      <c r="Z144" s="1368"/>
      <c r="AA144" s="1368"/>
      <c r="AB144" s="1368"/>
      <c r="AC144" s="1368"/>
      <c r="AD144" s="1368"/>
    </row>
    <row r="145" spans="1:30">
      <c r="A145" s="4224"/>
      <c r="B145" s="1533">
        <f t="shared" si="1"/>
        <v>19</v>
      </c>
      <c r="C145" s="1533"/>
      <c r="D145" s="1533"/>
      <c r="E145" s="1533"/>
      <c r="F145" s="1533"/>
      <c r="G145" s="3282"/>
      <c r="H145" s="2306"/>
      <c r="S145" s="1368"/>
      <c r="T145" s="1368"/>
      <c r="U145" s="1368"/>
      <c r="V145" s="1368"/>
      <c r="W145" s="1368"/>
      <c r="X145" s="1368"/>
      <c r="Y145" s="1368"/>
      <c r="Z145" s="1368"/>
      <c r="AA145" s="1368"/>
      <c r="AB145" s="1368"/>
      <c r="AC145" s="1368"/>
      <c r="AD145" s="1368"/>
    </row>
    <row r="146" spans="1:30">
      <c r="A146" s="4224"/>
      <c r="B146" s="1533">
        <f t="shared" si="1"/>
        <v>20</v>
      </c>
      <c r="C146" s="1533"/>
      <c r="D146" s="1533"/>
      <c r="E146" s="1533"/>
      <c r="F146" s="1533"/>
      <c r="G146" s="3282"/>
      <c r="H146" s="2306"/>
      <c r="S146" s="1368"/>
      <c r="T146" s="1368"/>
      <c r="U146" s="1368"/>
      <c r="V146" s="1368"/>
      <c r="W146" s="1368"/>
      <c r="X146" s="1368"/>
      <c r="Y146" s="1368"/>
      <c r="Z146" s="1368"/>
      <c r="AA146" s="1368"/>
      <c r="AB146" s="1368"/>
      <c r="AC146" s="1368"/>
      <c r="AD146" s="1368"/>
    </row>
    <row r="147" spans="1:30">
      <c r="A147" s="4224"/>
      <c r="B147" s="1533">
        <f t="shared" si="1"/>
        <v>21</v>
      </c>
      <c r="C147" s="1533"/>
      <c r="D147" s="1533"/>
      <c r="E147" s="1533"/>
      <c r="F147" s="1533"/>
      <c r="G147" s="3282"/>
      <c r="H147" s="2306"/>
      <c r="S147" s="1368"/>
      <c r="T147" s="1368"/>
      <c r="U147" s="1368"/>
      <c r="V147" s="1368"/>
      <c r="W147" s="1368"/>
      <c r="X147" s="1368"/>
      <c r="Y147" s="1368"/>
      <c r="Z147" s="1368"/>
      <c r="AA147" s="1368"/>
      <c r="AB147" s="1368"/>
      <c r="AC147" s="1368"/>
      <c r="AD147" s="1368"/>
    </row>
    <row r="148" spans="1:30">
      <c r="A148" s="4224"/>
      <c r="B148" s="1533">
        <f t="shared" si="1"/>
        <v>22</v>
      </c>
      <c r="C148" s="1533"/>
      <c r="D148" s="1621"/>
      <c r="E148" s="1621"/>
      <c r="F148" s="1621"/>
      <c r="G148" s="3343"/>
      <c r="H148" s="2306"/>
      <c r="S148" s="1368"/>
      <c r="T148" s="1368"/>
      <c r="U148" s="1368"/>
      <c r="V148" s="1368"/>
      <c r="W148" s="1368"/>
      <c r="X148" s="1368"/>
      <c r="Y148" s="1368"/>
      <c r="Z148" s="1368"/>
      <c r="AA148" s="1368"/>
      <c r="AB148" s="1368"/>
      <c r="AC148" s="1368"/>
      <c r="AD148" s="1368"/>
    </row>
    <row r="149" spans="1:30">
      <c r="A149" s="4224"/>
      <c r="B149" s="1533">
        <f t="shared" si="1"/>
        <v>23</v>
      </c>
      <c r="C149" s="1533"/>
      <c r="D149" s="1621"/>
      <c r="E149" s="1621"/>
      <c r="F149" s="1621"/>
      <c r="G149" s="3343"/>
      <c r="H149" s="2306"/>
      <c r="S149" s="1368"/>
      <c r="T149" s="1368"/>
      <c r="U149" s="1368"/>
      <c r="V149" s="1368"/>
      <c r="W149" s="1368"/>
      <c r="X149" s="1368"/>
      <c r="Y149" s="1368"/>
      <c r="Z149" s="1368"/>
      <c r="AA149" s="1368"/>
      <c r="AB149" s="1368"/>
      <c r="AC149" s="1368"/>
      <c r="AD149" s="1368"/>
    </row>
    <row r="150" spans="1:30">
      <c r="A150" s="4224"/>
      <c r="B150" s="1533">
        <f t="shared" si="1"/>
        <v>24</v>
      </c>
      <c r="C150" s="1533"/>
      <c r="D150" s="1621"/>
      <c r="E150" s="1621"/>
      <c r="F150" s="1621"/>
      <c r="G150" s="3343"/>
      <c r="H150" s="2306"/>
      <c r="S150" s="1368"/>
      <c r="T150" s="1368"/>
      <c r="U150" s="1368"/>
      <c r="V150" s="1368"/>
      <c r="W150" s="1368"/>
      <c r="X150" s="1368"/>
      <c r="Y150" s="1368"/>
      <c r="Z150" s="1368"/>
      <c r="AA150" s="1368"/>
      <c r="AB150" s="1368"/>
      <c r="AC150" s="1368"/>
      <c r="AD150" s="1368"/>
    </row>
    <row r="151" spans="1:30">
      <c r="A151" s="4224"/>
      <c r="B151" s="1533">
        <f t="shared" si="1"/>
        <v>25</v>
      </c>
      <c r="C151" s="1533"/>
      <c r="D151" s="1621"/>
      <c r="E151" s="1621"/>
      <c r="F151" s="1621"/>
      <c r="G151" s="3343"/>
      <c r="H151" s="2306"/>
      <c r="S151" s="1368"/>
      <c r="T151" s="1368"/>
      <c r="U151" s="1368"/>
      <c r="V151" s="1368"/>
      <c r="W151" s="1368"/>
      <c r="X151" s="1368"/>
      <c r="Y151" s="1368"/>
      <c r="Z151" s="1368"/>
      <c r="AA151" s="1368"/>
      <c r="AB151" s="1368"/>
      <c r="AC151" s="1368"/>
      <c r="AD151" s="1368"/>
    </row>
    <row r="152" spans="1:30">
      <c r="A152" s="4224"/>
      <c r="B152" s="1533">
        <f t="shared" si="1"/>
        <v>26</v>
      </c>
      <c r="C152" s="1533"/>
      <c r="D152" s="1621"/>
      <c r="E152" s="1621"/>
      <c r="F152" s="1621"/>
      <c r="G152" s="3282"/>
      <c r="H152" s="2306"/>
      <c r="S152" s="1368"/>
      <c r="T152" s="1368"/>
      <c r="U152" s="1368"/>
      <c r="V152" s="1368"/>
      <c r="W152" s="1368"/>
      <c r="X152" s="1368"/>
      <c r="Y152" s="1368"/>
      <c r="Z152" s="1368"/>
      <c r="AA152" s="1368"/>
      <c r="AB152" s="1368"/>
      <c r="AC152" s="1368"/>
      <c r="AD152" s="1368"/>
    </row>
    <row r="153" spans="1:30">
      <c r="A153" s="4224"/>
      <c r="B153" s="1533">
        <f t="shared" si="1"/>
        <v>27</v>
      </c>
      <c r="C153" s="1533"/>
      <c r="D153" s="1621"/>
      <c r="E153" s="1621"/>
      <c r="F153" s="1621"/>
      <c r="G153" s="3282"/>
      <c r="H153" s="2306"/>
      <c r="S153" s="1368"/>
      <c r="T153" s="1368"/>
      <c r="U153" s="1368"/>
      <c r="V153" s="1368"/>
      <c r="W153" s="1368"/>
      <c r="X153" s="1368"/>
      <c r="Y153" s="1368"/>
      <c r="Z153" s="1368"/>
      <c r="AA153" s="1368"/>
      <c r="AB153" s="1368"/>
      <c r="AC153" s="1368"/>
      <c r="AD153" s="1368"/>
    </row>
    <row r="154" spans="1:30">
      <c r="A154" s="4224"/>
      <c r="B154" s="1533">
        <f t="shared" si="1"/>
        <v>28</v>
      </c>
      <c r="C154" s="1533"/>
      <c r="D154" s="1533"/>
      <c r="E154" s="1533"/>
      <c r="F154" s="1533"/>
      <c r="G154" s="3282"/>
      <c r="H154" s="2306"/>
      <c r="S154" s="1368"/>
      <c r="T154" s="1368"/>
      <c r="U154" s="1368"/>
      <c r="V154" s="1368"/>
      <c r="W154" s="1368"/>
      <c r="X154" s="1368"/>
      <c r="Y154" s="1368"/>
      <c r="Z154" s="1368"/>
      <c r="AA154" s="1368"/>
      <c r="AB154" s="1368"/>
      <c r="AC154" s="1368"/>
      <c r="AD154" s="1368"/>
    </row>
    <row r="155" spans="1:30">
      <c r="A155" s="4224"/>
      <c r="B155" s="1533">
        <f t="shared" si="1"/>
        <v>29</v>
      </c>
      <c r="C155" s="1533"/>
      <c r="D155" s="1533"/>
      <c r="E155" s="1533"/>
      <c r="F155" s="1533"/>
      <c r="G155" s="3282"/>
      <c r="H155" s="2306"/>
      <c r="S155" s="1368"/>
      <c r="T155" s="1368"/>
      <c r="U155" s="1368"/>
      <c r="V155" s="1368"/>
      <c r="W155" s="1368"/>
      <c r="X155" s="1368"/>
      <c r="Y155" s="1368"/>
      <c r="Z155" s="1368"/>
      <c r="AA155" s="1368"/>
      <c r="AB155" s="1368"/>
      <c r="AC155" s="1368"/>
      <c r="AD155" s="1368"/>
    </row>
    <row r="156" spans="1:30">
      <c r="A156" s="4224"/>
      <c r="B156" s="1533">
        <f t="shared" si="1"/>
        <v>30</v>
      </c>
      <c r="C156" s="1533"/>
      <c r="D156" s="1533"/>
      <c r="E156" s="1533"/>
      <c r="F156" s="1533"/>
      <c r="G156" s="3282"/>
      <c r="H156" s="2306"/>
      <c r="S156" s="1368"/>
      <c r="T156" s="1368"/>
      <c r="U156" s="1368"/>
      <c r="V156" s="1368"/>
      <c r="W156" s="1368"/>
      <c r="X156" s="1368"/>
      <c r="Y156" s="1368"/>
      <c r="Z156" s="1368"/>
      <c r="AA156" s="1368"/>
      <c r="AB156" s="1368"/>
      <c r="AC156" s="1368"/>
      <c r="AD156" s="1368"/>
    </row>
    <row r="157" spans="1:30">
      <c r="A157" s="4224"/>
      <c r="B157" s="1533">
        <f t="shared" si="1"/>
        <v>31</v>
      </c>
      <c r="C157" s="1533"/>
      <c r="D157" s="1533"/>
      <c r="E157" s="1533"/>
      <c r="F157" s="1533"/>
      <c r="G157" s="3282"/>
      <c r="H157" s="2306"/>
      <c r="S157" s="1368"/>
      <c r="T157" s="1368"/>
      <c r="U157" s="1368"/>
      <c r="V157" s="1368"/>
      <c r="W157" s="1368"/>
      <c r="X157" s="1368"/>
      <c r="Y157" s="1368"/>
      <c r="Z157" s="1368"/>
      <c r="AA157" s="1368"/>
      <c r="AB157" s="1368"/>
      <c r="AC157" s="1368"/>
      <c r="AD157" s="1368"/>
    </row>
    <row r="158" spans="1:30">
      <c r="A158" s="4224"/>
      <c r="B158" s="1533">
        <f t="shared" si="1"/>
        <v>32</v>
      </c>
      <c r="C158" s="1533"/>
      <c r="D158" s="1533"/>
      <c r="E158" s="1533"/>
      <c r="F158" s="1533"/>
      <c r="G158" s="3282"/>
      <c r="H158" s="2306"/>
      <c r="S158" s="1368"/>
      <c r="T158" s="1368"/>
      <c r="U158" s="1368"/>
      <c r="V158" s="1368"/>
      <c r="W158" s="1368"/>
      <c r="X158" s="1368"/>
      <c r="Y158" s="1368"/>
      <c r="Z158" s="1368"/>
      <c r="AA158" s="1368"/>
      <c r="AB158" s="1368"/>
      <c r="AC158" s="1368"/>
      <c r="AD158" s="1368"/>
    </row>
    <row r="159" spans="1:30">
      <c r="A159" s="4224"/>
      <c r="B159" s="1533">
        <f t="shared" si="1"/>
        <v>33</v>
      </c>
      <c r="C159" s="1533"/>
      <c r="D159" s="1533"/>
      <c r="E159" s="1533"/>
      <c r="F159" s="1533"/>
      <c r="G159" s="3282"/>
      <c r="H159" s="2306"/>
      <c r="S159" s="1368"/>
      <c r="T159" s="1368"/>
      <c r="U159" s="1368"/>
      <c r="V159" s="1368"/>
      <c r="W159" s="1368"/>
      <c r="X159" s="1368"/>
      <c r="Y159" s="1368"/>
      <c r="Z159" s="1368"/>
      <c r="AA159" s="1368"/>
      <c r="AB159" s="1368"/>
      <c r="AC159" s="1368"/>
      <c r="AD159" s="1368"/>
    </row>
    <row r="160" spans="1:30">
      <c r="A160" s="4224"/>
      <c r="B160" s="1533">
        <f t="shared" si="1"/>
        <v>34</v>
      </c>
      <c r="C160" s="1533"/>
      <c r="D160" s="1533"/>
      <c r="E160" s="1533"/>
      <c r="F160" s="1533"/>
      <c r="G160" s="3282"/>
      <c r="H160" s="2306"/>
      <c r="S160" s="1368"/>
      <c r="T160" s="1368"/>
      <c r="U160" s="1368"/>
      <c r="V160" s="1368"/>
      <c r="W160" s="1368"/>
      <c r="X160" s="1368"/>
      <c r="Y160" s="1368"/>
      <c r="Z160" s="1368"/>
      <c r="AA160" s="1368"/>
      <c r="AB160" s="1368"/>
      <c r="AC160" s="1368"/>
      <c r="AD160" s="1368"/>
    </row>
    <row r="161" spans="1:30">
      <c r="A161" s="4224"/>
      <c r="B161" s="1533">
        <f t="shared" si="1"/>
        <v>35</v>
      </c>
      <c r="C161" s="1533"/>
      <c r="D161" s="1533"/>
      <c r="E161" s="1533"/>
      <c r="F161" s="1533"/>
      <c r="G161" s="3282"/>
      <c r="H161" s="2306"/>
      <c r="S161" s="1368"/>
      <c r="T161" s="1368"/>
      <c r="U161" s="1368"/>
      <c r="V161" s="1368"/>
      <c r="W161" s="1368"/>
      <c r="X161" s="1368"/>
      <c r="Y161" s="1368"/>
      <c r="Z161" s="1368"/>
      <c r="AA161" s="1368"/>
      <c r="AB161" s="1368"/>
      <c r="AC161" s="1368"/>
      <c r="AD161" s="1368"/>
    </row>
    <row r="162" spans="1:30">
      <c r="A162" s="4224"/>
      <c r="B162" s="1533">
        <f t="shared" si="1"/>
        <v>36</v>
      </c>
      <c r="C162" s="1533"/>
      <c r="D162" s="1533"/>
      <c r="E162" s="1533"/>
      <c r="F162" s="1533"/>
      <c r="G162" s="3282"/>
      <c r="H162" s="2306"/>
      <c r="S162" s="1368"/>
      <c r="T162" s="1368"/>
      <c r="U162" s="1368"/>
      <c r="V162" s="1368"/>
      <c r="W162" s="1368"/>
      <c r="X162" s="1368"/>
      <c r="Y162" s="1368"/>
      <c r="Z162" s="1368"/>
      <c r="AA162" s="1368"/>
      <c r="AB162" s="1368"/>
      <c r="AC162" s="1368"/>
      <c r="AD162" s="1368"/>
    </row>
    <row r="163" spans="1:30">
      <c r="A163" s="4224"/>
      <c r="B163" s="1533">
        <f t="shared" si="1"/>
        <v>37</v>
      </c>
      <c r="C163" s="1533"/>
      <c r="D163" s="1533"/>
      <c r="E163" s="1533"/>
      <c r="F163" s="1533"/>
      <c r="G163" s="3282"/>
      <c r="H163" s="2306"/>
      <c r="S163" s="1368"/>
      <c r="T163" s="1368"/>
      <c r="U163" s="1368"/>
      <c r="V163" s="1368"/>
      <c r="W163" s="1368"/>
      <c r="X163" s="1368"/>
      <c r="Y163" s="1368"/>
      <c r="Z163" s="1368"/>
      <c r="AA163" s="1368"/>
      <c r="AB163" s="1368"/>
      <c r="AC163" s="1368"/>
      <c r="AD163" s="1368"/>
    </row>
    <row r="164" spans="1:30">
      <c r="A164" s="4224"/>
      <c r="B164" s="1533">
        <f t="shared" si="1"/>
        <v>38</v>
      </c>
      <c r="C164" s="1533"/>
      <c r="D164" s="1533"/>
      <c r="E164" s="1533"/>
      <c r="F164" s="1533"/>
      <c r="G164" s="3282"/>
      <c r="H164" s="2306"/>
      <c r="S164" s="1368"/>
      <c r="T164" s="1368"/>
      <c r="U164" s="1368"/>
      <c r="V164" s="1368"/>
      <c r="W164" s="1368"/>
      <c r="X164" s="1368"/>
      <c r="Y164" s="1368"/>
      <c r="Z164" s="1368"/>
      <c r="AA164" s="1368"/>
      <c r="AB164" s="1368"/>
      <c r="AC164" s="1368"/>
      <c r="AD164" s="1368"/>
    </row>
    <row r="165" spans="1:30">
      <c r="A165" s="4224"/>
      <c r="B165" s="1533">
        <f t="shared" si="1"/>
        <v>39</v>
      </c>
      <c r="C165" s="1533"/>
      <c r="D165" s="1533"/>
      <c r="E165" s="1533"/>
      <c r="F165" s="1533"/>
      <c r="G165" s="3282"/>
      <c r="H165" s="2306"/>
      <c r="S165" s="1368"/>
      <c r="T165" s="1368"/>
      <c r="U165" s="1368"/>
      <c r="V165" s="1368"/>
      <c r="W165" s="1368"/>
      <c r="X165" s="1368"/>
      <c r="Y165" s="1368"/>
      <c r="Z165" s="1368"/>
      <c r="AA165" s="1368"/>
      <c r="AB165" s="1368"/>
      <c r="AC165" s="1368"/>
      <c r="AD165" s="1368"/>
    </row>
    <row r="166" spans="1:30">
      <c r="A166" s="4224"/>
      <c r="B166" s="1533">
        <f t="shared" si="1"/>
        <v>40</v>
      </c>
      <c r="C166" s="1533"/>
      <c r="D166" s="1533"/>
      <c r="E166" s="1533"/>
      <c r="F166" s="1533"/>
      <c r="G166" s="3282"/>
      <c r="H166" s="2306"/>
      <c r="S166" s="1368"/>
      <c r="T166" s="1368"/>
      <c r="U166" s="1368"/>
      <c r="V166" s="1368"/>
      <c r="W166" s="1368"/>
      <c r="X166" s="1368"/>
      <c r="Y166" s="1368"/>
      <c r="Z166" s="1368"/>
      <c r="AA166" s="1368"/>
      <c r="AB166" s="1368"/>
      <c r="AC166" s="1368"/>
      <c r="AD166" s="1368"/>
    </row>
    <row r="167" spans="1:30">
      <c r="A167" s="4224"/>
      <c r="B167" s="1533">
        <f t="shared" si="1"/>
        <v>41</v>
      </c>
      <c r="C167" s="1533"/>
      <c r="D167" s="1533"/>
      <c r="E167" s="1533"/>
      <c r="F167" s="1533"/>
      <c r="G167" s="3282"/>
      <c r="H167" s="2306"/>
      <c r="S167" s="1368"/>
      <c r="T167" s="1368"/>
      <c r="U167" s="1368"/>
      <c r="V167" s="1368"/>
      <c r="W167" s="1368"/>
      <c r="X167" s="1368"/>
      <c r="Y167" s="1368"/>
      <c r="Z167" s="1368"/>
      <c r="AA167" s="1368"/>
      <c r="AB167" s="1368"/>
      <c r="AC167" s="1368"/>
      <c r="AD167" s="1368"/>
    </row>
    <row r="168" spans="1:30">
      <c r="A168" s="4224"/>
      <c r="B168" s="1533">
        <f t="shared" si="1"/>
        <v>42</v>
      </c>
      <c r="C168" s="1533"/>
      <c r="D168" s="1533"/>
      <c r="E168" s="1533"/>
      <c r="F168" s="1533"/>
      <c r="G168" s="3282"/>
      <c r="H168" s="2306"/>
      <c r="S168" s="1368"/>
      <c r="T168" s="1368"/>
      <c r="U168" s="1368"/>
      <c r="V168" s="1368"/>
      <c r="W168" s="1368"/>
      <c r="X168" s="1368"/>
      <c r="Y168" s="1368"/>
      <c r="Z168" s="1368"/>
      <c r="AA168" s="1368"/>
      <c r="AB168" s="1368"/>
      <c r="AC168" s="1368"/>
      <c r="AD168" s="1368"/>
    </row>
    <row r="169" spans="1:30">
      <c r="A169" s="4224"/>
      <c r="B169" s="1533">
        <f t="shared" si="1"/>
        <v>43</v>
      </c>
      <c r="C169" s="1533"/>
      <c r="D169" s="1533"/>
      <c r="E169" s="1533"/>
      <c r="F169" s="1533"/>
      <c r="G169" s="3282"/>
      <c r="H169" s="2306"/>
      <c r="S169" s="1368"/>
      <c r="T169" s="1368"/>
      <c r="U169" s="1368"/>
      <c r="V169" s="1368"/>
      <c r="W169" s="1368"/>
      <c r="X169" s="1368"/>
      <c r="Y169" s="1368"/>
      <c r="Z169" s="1368"/>
      <c r="AA169" s="1368"/>
      <c r="AB169" s="1368"/>
      <c r="AC169" s="1368"/>
      <c r="AD169" s="1368"/>
    </row>
    <row r="170" spans="1:30">
      <c r="A170" s="4224"/>
      <c r="B170" s="1533">
        <f t="shared" si="1"/>
        <v>44</v>
      </c>
      <c r="C170" s="1533"/>
      <c r="D170" s="1533"/>
      <c r="E170" s="1533"/>
      <c r="F170" s="1533"/>
      <c r="G170" s="3282"/>
      <c r="H170" s="2306"/>
      <c r="S170" s="1368"/>
      <c r="T170" s="1368"/>
      <c r="U170" s="1368"/>
      <c r="V170" s="1368"/>
      <c r="W170" s="1368"/>
      <c r="X170" s="1368"/>
      <c r="Y170" s="1368"/>
      <c r="Z170" s="1368"/>
      <c r="AA170" s="1368"/>
      <c r="AB170" s="1368"/>
      <c r="AC170" s="1368"/>
      <c r="AD170" s="1368"/>
    </row>
    <row r="171" spans="1:30">
      <c r="A171" s="4224"/>
      <c r="B171" s="1533">
        <f t="shared" si="1"/>
        <v>45</v>
      </c>
      <c r="C171" s="1533"/>
      <c r="D171" s="1533"/>
      <c r="E171" s="1533"/>
      <c r="F171" s="1621"/>
      <c r="G171" s="3282"/>
      <c r="H171" s="2306"/>
      <c r="S171" s="1368"/>
      <c r="T171" s="1368"/>
      <c r="U171" s="1368"/>
      <c r="V171" s="1368"/>
      <c r="W171" s="1368"/>
      <c r="X171" s="1368"/>
      <c r="Y171" s="1368"/>
      <c r="Z171" s="1368"/>
      <c r="AA171" s="1368"/>
      <c r="AB171" s="1368"/>
      <c r="AC171" s="1368"/>
      <c r="AD171" s="1368"/>
    </row>
    <row r="172" spans="1:30">
      <c r="A172" s="4224"/>
      <c r="B172" s="1533">
        <f t="shared" si="1"/>
        <v>46</v>
      </c>
      <c r="C172" s="1533"/>
      <c r="D172" s="1533"/>
      <c r="E172" s="1533"/>
      <c r="F172" s="1533"/>
      <c r="G172" s="3282"/>
      <c r="H172" s="2306"/>
      <c r="S172" s="1368"/>
      <c r="T172" s="1368"/>
      <c r="U172" s="1368"/>
      <c r="V172" s="1368"/>
      <c r="W172" s="1368"/>
      <c r="X172" s="1368"/>
      <c r="Y172" s="1368"/>
      <c r="Z172" s="1368"/>
      <c r="AA172" s="1368"/>
      <c r="AB172" s="1368"/>
      <c r="AC172" s="1368"/>
      <c r="AD172" s="1368"/>
    </row>
    <row r="173" spans="1:30">
      <c r="A173" s="4224"/>
      <c r="B173" s="1533">
        <f t="shared" si="1"/>
        <v>47</v>
      </c>
      <c r="C173" s="1533"/>
      <c r="D173" s="1621"/>
      <c r="E173" s="1621"/>
      <c r="F173" s="1621"/>
      <c r="G173" s="3343"/>
      <c r="H173" s="2306"/>
      <c r="S173" s="1368"/>
      <c r="T173" s="1368"/>
      <c r="U173" s="1368"/>
      <c r="V173" s="1368"/>
      <c r="W173" s="1368"/>
      <c r="X173" s="1368"/>
      <c r="Y173" s="1368"/>
      <c r="Z173" s="1368"/>
      <c r="AA173" s="1368"/>
      <c r="AB173" s="1368"/>
      <c r="AC173" s="1368"/>
      <c r="AD173" s="1368"/>
    </row>
    <row r="174" spans="1:30">
      <c r="A174" s="4224"/>
      <c r="B174" s="1533">
        <f t="shared" si="1"/>
        <v>48</v>
      </c>
      <c r="C174" s="1533"/>
      <c r="D174" s="1533"/>
      <c r="E174" s="1533"/>
      <c r="F174" s="1533"/>
      <c r="G174" s="3282"/>
      <c r="H174" s="2306"/>
      <c r="S174" s="1368"/>
      <c r="T174" s="1368"/>
      <c r="U174" s="1368"/>
      <c r="V174" s="1368"/>
      <c r="W174" s="1368"/>
      <c r="X174" s="1368"/>
      <c r="Y174" s="1368"/>
      <c r="Z174" s="1368"/>
      <c r="AA174" s="1368"/>
      <c r="AB174" s="1368"/>
      <c r="AC174" s="1368"/>
      <c r="AD174" s="1368"/>
    </row>
    <row r="175" spans="1:30">
      <c r="A175" s="4224"/>
      <c r="B175" s="1533">
        <f t="shared" si="1"/>
        <v>49</v>
      </c>
      <c r="C175" s="1533"/>
      <c r="D175" s="1533"/>
      <c r="E175" s="1533"/>
      <c r="F175" s="1533"/>
      <c r="G175" s="3282"/>
      <c r="H175" s="2306"/>
      <c r="S175" s="1368"/>
      <c r="T175" s="1368"/>
      <c r="U175" s="1368"/>
      <c r="V175" s="1368"/>
      <c r="W175" s="1368"/>
      <c r="X175" s="1368"/>
      <c r="Y175" s="1368"/>
      <c r="Z175" s="1368"/>
      <c r="AA175" s="1368"/>
      <c r="AB175" s="1368"/>
      <c r="AC175" s="1368"/>
      <c r="AD175" s="1368"/>
    </row>
    <row r="176" spans="1:30">
      <c r="A176" s="4224"/>
      <c r="B176" s="1533">
        <f t="shared" si="1"/>
        <v>50</v>
      </c>
      <c r="C176" s="1533"/>
      <c r="D176" s="1533"/>
      <c r="E176" s="1533"/>
      <c r="F176" s="1533"/>
      <c r="G176" s="3282"/>
      <c r="H176" s="2306"/>
      <c r="S176" s="1368"/>
      <c r="T176" s="1368"/>
      <c r="U176" s="1368"/>
      <c r="V176" s="1368"/>
      <c r="W176" s="1368"/>
      <c r="X176" s="1368"/>
      <c r="Y176" s="1368"/>
      <c r="Z176" s="1368"/>
      <c r="AA176" s="1368"/>
      <c r="AB176" s="1368"/>
      <c r="AC176" s="1368"/>
      <c r="AD176" s="1368"/>
    </row>
    <row r="177" spans="1:30">
      <c r="A177" s="4224"/>
      <c r="B177" s="1533">
        <f t="shared" si="1"/>
        <v>51</v>
      </c>
      <c r="C177" s="1533"/>
      <c r="D177" s="1533"/>
      <c r="E177" s="1533"/>
      <c r="F177" s="1533"/>
      <c r="G177" s="3282"/>
      <c r="H177" s="2306"/>
      <c r="S177" s="1368"/>
      <c r="T177" s="1368"/>
      <c r="U177" s="1368"/>
      <c r="V177" s="1368"/>
      <c r="W177" s="1368"/>
      <c r="X177" s="1368"/>
      <c r="Y177" s="1368"/>
      <c r="Z177" s="1368"/>
      <c r="AA177" s="1368"/>
      <c r="AB177" s="1368"/>
      <c r="AC177" s="1368"/>
      <c r="AD177" s="1368"/>
    </row>
    <row r="178" spans="1:30">
      <c r="A178" s="4224"/>
      <c r="B178" s="1533">
        <f t="shared" si="1"/>
        <v>52</v>
      </c>
      <c r="C178" s="1533"/>
      <c r="D178" s="1533"/>
      <c r="E178" s="1533"/>
      <c r="F178" s="1533"/>
      <c r="G178" s="3282"/>
      <c r="H178" s="2306"/>
      <c r="S178" s="1368"/>
      <c r="T178" s="1368"/>
      <c r="U178" s="1368"/>
      <c r="V178" s="1368"/>
      <c r="W178" s="1368"/>
      <c r="X178" s="1368"/>
      <c r="Y178" s="1368"/>
      <c r="Z178" s="1368"/>
      <c r="AA178" s="1368"/>
      <c r="AB178" s="1368"/>
      <c r="AC178" s="1368"/>
      <c r="AD178" s="1368"/>
    </row>
    <row r="179" spans="1:30">
      <c r="A179" s="4224"/>
      <c r="B179" s="1533">
        <f t="shared" si="1"/>
        <v>53</v>
      </c>
      <c r="C179" s="1533"/>
      <c r="D179" s="1533"/>
      <c r="E179" s="1533"/>
      <c r="F179" s="1533"/>
      <c r="G179" s="3282"/>
      <c r="H179" s="2306"/>
      <c r="S179" s="1368"/>
      <c r="T179" s="1368"/>
      <c r="U179" s="1368"/>
      <c r="V179" s="1368"/>
      <c r="W179" s="1368"/>
      <c r="X179" s="1368"/>
      <c r="Y179" s="1368"/>
      <c r="Z179" s="1368"/>
      <c r="AA179" s="1368"/>
      <c r="AB179" s="1368"/>
      <c r="AC179" s="1368"/>
      <c r="AD179" s="1368"/>
    </row>
    <row r="180" spans="1:30" ht="16" thickBot="1">
      <c r="A180" s="3261"/>
      <c r="B180" s="4348"/>
      <c r="C180" s="4367"/>
      <c r="D180" s="4367"/>
      <c r="E180" s="4367"/>
      <c r="F180" s="4348"/>
      <c r="G180" s="3293"/>
      <c r="H180" s="2306"/>
      <c r="S180" s="1368"/>
      <c r="T180" s="1368"/>
      <c r="U180" s="1368"/>
      <c r="V180" s="1368"/>
      <c r="W180" s="1368"/>
      <c r="X180" s="1368"/>
      <c r="Y180" s="1368"/>
      <c r="Z180" s="1368"/>
      <c r="AA180" s="1368"/>
      <c r="AB180" s="1368"/>
      <c r="AC180" s="1368"/>
      <c r="AD180" s="1368"/>
    </row>
    <row r="181" spans="1:30">
      <c r="A181" s="1533"/>
      <c r="B181" s="1533"/>
      <c r="C181" s="1533"/>
      <c r="D181" s="1533"/>
      <c r="E181" s="1533"/>
      <c r="F181" s="1533"/>
      <c r="G181" s="2306"/>
      <c r="H181" s="1693"/>
      <c r="S181" s="1368"/>
      <c r="T181" s="1368"/>
      <c r="U181" s="1368"/>
      <c r="V181" s="1368"/>
      <c r="W181" s="1368"/>
      <c r="X181" s="1368"/>
      <c r="Y181" s="1368"/>
      <c r="Z181" s="1368"/>
      <c r="AA181" s="1368"/>
      <c r="AB181" s="1368"/>
      <c r="AC181" s="1368"/>
      <c r="AD181" s="1368"/>
    </row>
    <row r="182" spans="1:30">
      <c r="A182" s="2146" t="s">
        <v>4494</v>
      </c>
      <c r="B182" s="2695"/>
      <c r="C182" s="2695"/>
      <c r="D182" s="2695"/>
      <c r="E182" s="3347"/>
      <c r="F182" s="2146"/>
      <c r="G182" s="2306"/>
      <c r="H182" s="1693"/>
      <c r="S182" s="1368"/>
      <c r="T182" s="1368"/>
      <c r="U182" s="1368"/>
      <c r="V182" s="1368"/>
      <c r="W182" s="1368"/>
      <c r="X182" s="1368"/>
      <c r="Y182" s="1368"/>
      <c r="Z182" s="1368"/>
      <c r="AA182" s="1368"/>
      <c r="AB182" s="1368"/>
      <c r="AC182" s="1368"/>
      <c r="AD182" s="1368"/>
    </row>
    <row r="183" spans="1:30">
      <c r="A183" s="5264" t="s">
        <v>1158</v>
      </c>
      <c r="B183" s="5264"/>
      <c r="C183" s="5264"/>
      <c r="D183" s="5264"/>
      <c r="E183" s="5264"/>
      <c r="F183" s="5264"/>
      <c r="G183" s="5264"/>
      <c r="H183" s="1945"/>
      <c r="S183" s="1368"/>
      <c r="T183" s="1368"/>
      <c r="U183" s="1368"/>
      <c r="V183" s="1368"/>
      <c r="W183" s="1368"/>
      <c r="X183" s="1368"/>
      <c r="Y183" s="1368"/>
      <c r="Z183" s="1368"/>
      <c r="AA183" s="1368"/>
      <c r="AB183" s="1368"/>
      <c r="AC183" s="1368"/>
      <c r="AD183" s="1368"/>
    </row>
    <row r="184" spans="1:30" ht="16" thickBot="1">
      <c r="A184" s="1533"/>
      <c r="B184" s="1533" t="str">
        <f>'Data Sheet'!$C$25</f>
        <v xml:space="preserve">Niagara Mohawk Power Corporation </v>
      </c>
      <c r="C184" s="1533"/>
      <c r="D184" s="1533"/>
      <c r="E184" s="1533"/>
      <c r="F184" s="3188" t="str">
        <f>'Data Sheet'!$C$40</f>
        <v>April 30, 2024</v>
      </c>
      <c r="G184" s="4751" t="str">
        <f>'Data Sheet'!$C$38</f>
        <v>December 31, 2023</v>
      </c>
      <c r="H184" s="2722"/>
      <c r="S184" s="1368"/>
      <c r="T184" s="1368"/>
      <c r="U184" s="1368"/>
      <c r="V184" s="1368"/>
      <c r="W184" s="1368"/>
      <c r="X184" s="1368"/>
      <c r="Y184" s="1368"/>
      <c r="Z184" s="1368"/>
      <c r="AA184" s="1368"/>
      <c r="AB184" s="1368"/>
      <c r="AC184" s="1368"/>
      <c r="AD184" s="1368"/>
    </row>
    <row r="185" spans="1:30">
      <c r="A185" s="3254"/>
      <c r="B185" s="3544"/>
      <c r="C185" s="3544"/>
      <c r="D185" s="3544"/>
      <c r="E185" s="3544"/>
      <c r="F185" s="3274"/>
      <c r="G185" s="3256"/>
      <c r="H185" s="2306"/>
      <c r="S185" s="1368"/>
      <c r="T185" s="1368"/>
      <c r="U185" s="1368"/>
      <c r="V185" s="1368"/>
      <c r="W185" s="1368"/>
      <c r="X185" s="1368"/>
      <c r="Y185" s="1368"/>
      <c r="Z185" s="1368"/>
      <c r="AA185" s="1368"/>
      <c r="AB185" s="1368"/>
      <c r="AC185" s="1368"/>
      <c r="AD185" s="1368"/>
    </row>
    <row r="186" spans="1:30">
      <c r="A186" s="4366"/>
      <c r="B186" s="1620"/>
      <c r="C186" s="1620"/>
      <c r="D186" s="4414" t="s">
        <v>1144</v>
      </c>
      <c r="E186" s="1620"/>
      <c r="F186" s="4229"/>
      <c r="G186" s="4750"/>
      <c r="H186" s="3042"/>
      <c r="S186" s="1368"/>
      <c r="T186" s="1368"/>
      <c r="U186" s="1368"/>
      <c r="V186" s="1368"/>
      <c r="W186" s="1368"/>
      <c r="X186" s="1368"/>
      <c r="Y186" s="1368"/>
      <c r="Z186" s="1368"/>
      <c r="AA186" s="1368"/>
      <c r="AB186" s="1368"/>
      <c r="AC186" s="1368"/>
      <c r="AD186" s="1368"/>
    </row>
    <row r="187" spans="1:30">
      <c r="A187" s="3344"/>
      <c r="B187" s="1547"/>
      <c r="C187" s="1547"/>
      <c r="D187" s="1547"/>
      <c r="E187" s="1547"/>
      <c r="F187" s="4368"/>
      <c r="G187" s="3345"/>
      <c r="H187" s="2306"/>
      <c r="S187" s="1368"/>
      <c r="T187" s="1368"/>
      <c r="U187" s="1368"/>
      <c r="V187" s="1368"/>
      <c r="W187" s="1368"/>
      <c r="X187" s="1368"/>
      <c r="Y187" s="1368"/>
      <c r="Z187" s="1368"/>
      <c r="AA187" s="1368"/>
      <c r="AB187" s="1368"/>
      <c r="AC187" s="1368"/>
      <c r="AD187" s="1368"/>
    </row>
    <row r="188" spans="1:30">
      <c r="A188" s="4224"/>
      <c r="B188" s="1533">
        <v>1</v>
      </c>
      <c r="C188" s="1533"/>
      <c r="D188" s="1533"/>
      <c r="E188" s="1533"/>
      <c r="F188" s="4228"/>
      <c r="G188" s="3282"/>
      <c r="H188" s="2306"/>
      <c r="S188" s="1368"/>
      <c r="T188" s="1368"/>
      <c r="U188" s="1368"/>
      <c r="V188" s="1368"/>
      <c r="W188" s="1368"/>
      <c r="X188" s="1368"/>
      <c r="Y188" s="1368"/>
      <c r="Z188" s="1368"/>
      <c r="AA188" s="1368"/>
      <c r="AB188" s="1368"/>
      <c r="AC188" s="1368"/>
      <c r="AD188" s="1368"/>
    </row>
    <row r="189" spans="1:30">
      <c r="A189" s="4224"/>
      <c r="B189" s="1533">
        <f>B188+1</f>
        <v>2</v>
      </c>
      <c r="C189" s="1533"/>
      <c r="D189" s="1533"/>
      <c r="E189" s="1533"/>
      <c r="F189" s="4228"/>
      <c r="G189" s="3282"/>
      <c r="H189" s="2306"/>
      <c r="S189" s="1368"/>
      <c r="T189" s="1368"/>
      <c r="U189" s="1368"/>
      <c r="V189" s="1368"/>
      <c r="W189" s="1368"/>
      <c r="X189" s="1368"/>
      <c r="Y189" s="1368"/>
      <c r="Z189" s="1368"/>
      <c r="AA189" s="1368"/>
      <c r="AB189" s="1368"/>
      <c r="AC189" s="1368"/>
      <c r="AD189" s="1368"/>
    </row>
    <row r="190" spans="1:30">
      <c r="A190" s="4224"/>
      <c r="B190" s="1533">
        <f>B189+1</f>
        <v>3</v>
      </c>
      <c r="C190" s="1533"/>
      <c r="D190" s="1533" t="s">
        <v>5679</v>
      </c>
      <c r="E190" s="1533"/>
      <c r="F190" s="4228"/>
      <c r="G190" s="3282">
        <v>197653386</v>
      </c>
      <c r="H190" s="2306"/>
      <c r="S190" s="1368"/>
      <c r="T190" s="1368"/>
      <c r="U190" s="1368"/>
      <c r="V190" s="1368"/>
      <c r="W190" s="1368"/>
      <c r="X190" s="1368"/>
      <c r="Y190" s="1368"/>
      <c r="Z190" s="1368"/>
      <c r="AA190" s="1368"/>
      <c r="AB190" s="1368"/>
      <c r="AC190" s="1368"/>
      <c r="AD190" s="1368"/>
    </row>
    <row r="191" spans="1:30" ht="16" thickBot="1">
      <c r="A191" s="4224"/>
      <c r="B191" s="1533">
        <f t="shared" ref="B191:B240" si="2">B190+1</f>
        <v>4</v>
      </c>
      <c r="C191" s="1533"/>
      <c r="D191" s="1621"/>
      <c r="E191" s="1533"/>
      <c r="F191" s="4228" t="s">
        <v>1154</v>
      </c>
      <c r="G191" s="3287">
        <f>SUM(G188:G190,G127:G179,G67:G119)</f>
        <v>409422480</v>
      </c>
      <c r="H191" s="2306"/>
      <c r="S191" s="1368"/>
      <c r="T191" s="1368"/>
      <c r="U191" s="1368"/>
      <c r="V191" s="1368"/>
      <c r="W191" s="1368"/>
      <c r="X191" s="1368"/>
      <c r="Y191" s="1368"/>
      <c r="Z191" s="1368"/>
      <c r="AA191" s="1368"/>
      <c r="AB191" s="1368"/>
      <c r="AC191" s="1368"/>
      <c r="AD191" s="1368"/>
    </row>
    <row r="192" spans="1:30">
      <c r="A192" s="4224"/>
      <c r="B192" s="1533">
        <f t="shared" si="2"/>
        <v>5</v>
      </c>
      <c r="C192" s="1533"/>
      <c r="D192" s="1533"/>
      <c r="E192" s="1533"/>
      <c r="F192" s="1533"/>
      <c r="G192" s="4442"/>
      <c r="H192" s="2306"/>
      <c r="S192" s="1368"/>
      <c r="T192" s="1368"/>
      <c r="U192" s="1368"/>
      <c r="V192" s="1368"/>
      <c r="W192" s="1368"/>
      <c r="X192" s="1368"/>
      <c r="Y192" s="1368"/>
      <c r="Z192" s="1368"/>
      <c r="AA192" s="1368"/>
      <c r="AB192" s="1368"/>
      <c r="AC192" s="1368"/>
      <c r="AD192" s="1368"/>
    </row>
    <row r="193" spans="1:28">
      <c r="A193" s="4224"/>
      <c r="B193" s="1533">
        <f t="shared" si="2"/>
        <v>6</v>
      </c>
      <c r="C193" s="1533"/>
      <c r="D193" s="2793" t="s">
        <v>4869</v>
      </c>
      <c r="E193" s="1533"/>
      <c r="F193" s="1533" t="str">
        <f>+UPPER(D193)</f>
        <v>TRANSMISSION</v>
      </c>
      <c r="G193" s="4443"/>
      <c r="H193" s="2306"/>
      <c r="S193" s="1368"/>
      <c r="T193" s="1368"/>
      <c r="U193" s="1368"/>
      <c r="V193" s="1368"/>
      <c r="W193" s="1368"/>
      <c r="X193" s="1368"/>
      <c r="Y193" s="1368"/>
      <c r="Z193" s="1368"/>
      <c r="AA193" s="1368"/>
      <c r="AB193" s="1368"/>
    </row>
    <row r="194" spans="1:28">
      <c r="A194" s="4224"/>
      <c r="B194" s="1533">
        <f t="shared" si="2"/>
        <v>7</v>
      </c>
      <c r="C194" s="1533"/>
      <c r="D194" s="1533" t="s">
        <v>6188</v>
      </c>
      <c r="E194" s="1533"/>
      <c r="F194" s="1533"/>
      <c r="G194" s="4443">
        <v>132857091</v>
      </c>
      <c r="H194" s="2306"/>
      <c r="S194" s="1368"/>
      <c r="T194" s="1368"/>
      <c r="U194" s="1368"/>
      <c r="V194" s="1368"/>
      <c r="W194" s="1368"/>
      <c r="X194" s="1368"/>
      <c r="Y194" s="1368"/>
      <c r="Z194" s="1368"/>
      <c r="AA194" s="1368"/>
      <c r="AB194" s="1368"/>
    </row>
    <row r="195" spans="1:28">
      <c r="A195" s="4224"/>
      <c r="B195" s="1533">
        <f t="shared" si="2"/>
        <v>8</v>
      </c>
      <c r="C195" s="1533"/>
      <c r="D195" s="1533" t="s">
        <v>6189</v>
      </c>
      <c r="E195" s="1533"/>
      <c r="F195" s="1533"/>
      <c r="G195" s="4443">
        <v>56117761</v>
      </c>
      <c r="H195" s="2306"/>
      <c r="S195" s="1368"/>
      <c r="T195" s="1368"/>
      <c r="U195" s="1368"/>
      <c r="V195" s="1368"/>
      <c r="W195" s="1368"/>
      <c r="X195" s="1368"/>
      <c r="Y195" s="1368"/>
      <c r="Z195" s="1368"/>
      <c r="AA195" s="1368"/>
      <c r="AB195" s="1368"/>
    </row>
    <row r="196" spans="1:28">
      <c r="A196" s="4224"/>
      <c r="B196" s="1533">
        <f t="shared" si="2"/>
        <v>9</v>
      </c>
      <c r="C196" s="1533"/>
      <c r="D196" s="1533" t="s">
        <v>6190</v>
      </c>
      <c r="E196" s="1533"/>
      <c r="F196" s="1533"/>
      <c r="G196" s="4443">
        <v>43580312</v>
      </c>
      <c r="H196" s="2306"/>
      <c r="S196" s="1368"/>
      <c r="T196" s="1368"/>
      <c r="U196" s="1368"/>
      <c r="V196" s="1368"/>
      <c r="W196" s="1368"/>
      <c r="X196" s="1368"/>
      <c r="Y196" s="1368"/>
      <c r="Z196" s="1368"/>
      <c r="AA196" s="1368"/>
      <c r="AB196" s="1368"/>
    </row>
    <row r="197" spans="1:28">
      <c r="A197" s="4224"/>
      <c r="B197" s="1533">
        <f t="shared" si="2"/>
        <v>10</v>
      </c>
      <c r="C197" s="4422"/>
      <c r="D197" s="1533" t="s">
        <v>6191</v>
      </c>
      <c r="E197" s="4422"/>
      <c r="F197" s="1533"/>
      <c r="G197" s="4443">
        <v>39702087</v>
      </c>
      <c r="H197" s="2306"/>
      <c r="S197" s="1368"/>
      <c r="T197" s="1368"/>
      <c r="U197" s="1368"/>
      <c r="V197" s="1368"/>
      <c r="W197" s="1368"/>
      <c r="X197" s="1368"/>
      <c r="Y197" s="1368"/>
      <c r="Z197" s="1368"/>
      <c r="AA197" s="1368"/>
      <c r="AB197" s="1368"/>
    </row>
    <row r="198" spans="1:28">
      <c r="A198" s="4224"/>
      <c r="B198" s="1533">
        <f t="shared" si="2"/>
        <v>11</v>
      </c>
      <c r="C198" s="1533"/>
      <c r="D198" s="1533" t="s">
        <v>6192</v>
      </c>
      <c r="E198" s="1533"/>
      <c r="F198" s="1533"/>
      <c r="G198" s="4443">
        <v>25071067</v>
      </c>
      <c r="H198" s="2306"/>
      <c r="S198" s="1368"/>
      <c r="T198" s="1368"/>
      <c r="U198" s="1368"/>
      <c r="V198" s="1368"/>
      <c r="W198" s="1368"/>
      <c r="X198" s="1368"/>
      <c r="Y198" s="1368"/>
      <c r="Z198" s="1368"/>
      <c r="AA198" s="1368"/>
      <c r="AB198" s="1368"/>
    </row>
    <row r="199" spans="1:28">
      <c r="A199" s="4224"/>
      <c r="B199" s="1533">
        <f t="shared" si="2"/>
        <v>12</v>
      </c>
      <c r="C199" s="1533"/>
      <c r="D199" s="1533" t="s">
        <v>6193</v>
      </c>
      <c r="E199" s="1533"/>
      <c r="F199" s="2793"/>
      <c r="G199" s="4443">
        <v>17431955</v>
      </c>
      <c r="H199" s="2306"/>
      <c r="S199" s="1368"/>
      <c r="T199" s="1368"/>
      <c r="U199" s="1368"/>
      <c r="V199" s="1368"/>
      <c r="W199" s="1368"/>
      <c r="X199" s="1368"/>
      <c r="Y199" s="1368"/>
      <c r="Z199" s="1368"/>
      <c r="AA199" s="1368"/>
      <c r="AB199" s="1368"/>
    </row>
    <row r="200" spans="1:28">
      <c r="A200" s="4224"/>
      <c r="B200" s="1533">
        <f t="shared" si="2"/>
        <v>13</v>
      </c>
      <c r="C200" s="1533"/>
      <c r="D200" s="1533" t="s">
        <v>6194</v>
      </c>
      <c r="E200" s="1533"/>
      <c r="F200" s="1533"/>
      <c r="G200" s="4443">
        <v>14749667</v>
      </c>
      <c r="H200" s="2306"/>
      <c r="S200" s="1368"/>
      <c r="T200" s="1368"/>
      <c r="U200" s="1368"/>
      <c r="V200" s="1368"/>
      <c r="W200" s="1368"/>
      <c r="X200" s="1368"/>
      <c r="Y200" s="1368"/>
      <c r="Z200" s="1368"/>
      <c r="AA200" s="1368"/>
      <c r="AB200" s="1368"/>
    </row>
    <row r="201" spans="1:28">
      <c r="A201" s="4224"/>
      <c r="B201" s="1533">
        <f t="shared" si="2"/>
        <v>14</v>
      </c>
      <c r="C201" s="1533"/>
      <c r="D201" s="1533" t="s">
        <v>6195</v>
      </c>
      <c r="E201" s="1533"/>
      <c r="F201" s="1533"/>
      <c r="G201" s="4443">
        <v>12023681</v>
      </c>
      <c r="H201" s="2306"/>
      <c r="S201" s="1368"/>
      <c r="T201" s="1368"/>
      <c r="U201" s="1368"/>
      <c r="V201" s="1368"/>
      <c r="W201" s="1368"/>
      <c r="X201" s="1368"/>
      <c r="Y201" s="1368"/>
      <c r="Z201" s="1368"/>
      <c r="AA201" s="1368"/>
      <c r="AB201" s="1368"/>
    </row>
    <row r="202" spans="1:28">
      <c r="A202" s="4224"/>
      <c r="B202" s="1533">
        <f t="shared" si="2"/>
        <v>15</v>
      </c>
      <c r="C202" s="1533"/>
      <c r="D202" s="1533" t="s">
        <v>7036</v>
      </c>
      <c r="E202" s="1533"/>
      <c r="F202" s="1533"/>
      <c r="G202" s="4443">
        <v>10403320</v>
      </c>
      <c r="H202" s="2306"/>
      <c r="S202" s="1368"/>
      <c r="T202" s="1368"/>
      <c r="U202" s="1368"/>
      <c r="V202" s="1368"/>
      <c r="W202" s="1368"/>
      <c r="X202" s="1368"/>
      <c r="Y202" s="1368"/>
      <c r="Z202" s="1368"/>
      <c r="AA202" s="1368"/>
      <c r="AB202" s="1368"/>
    </row>
    <row r="203" spans="1:28">
      <c r="A203" s="4224"/>
      <c r="B203" s="1533">
        <f t="shared" si="2"/>
        <v>16</v>
      </c>
      <c r="C203" s="1533"/>
      <c r="D203" s="1533" t="s">
        <v>6196</v>
      </c>
      <c r="E203" s="1533"/>
      <c r="F203" s="1533"/>
      <c r="G203" s="4443">
        <v>8658839</v>
      </c>
      <c r="H203" s="2306"/>
      <c r="S203" s="1368"/>
      <c r="T203" s="1368"/>
      <c r="U203" s="1368"/>
      <c r="V203" s="1368"/>
      <c r="W203" s="1368"/>
      <c r="X203" s="1368"/>
      <c r="Y203" s="1368"/>
      <c r="Z203" s="1368"/>
      <c r="AA203" s="1368"/>
      <c r="AB203" s="1368"/>
    </row>
    <row r="204" spans="1:28">
      <c r="A204" s="4224"/>
      <c r="B204" s="1533">
        <f t="shared" si="2"/>
        <v>17</v>
      </c>
      <c r="C204" s="1533"/>
      <c r="D204" s="1533" t="s">
        <v>6197</v>
      </c>
      <c r="E204" s="1533"/>
      <c r="F204" s="1533"/>
      <c r="G204" s="4443">
        <v>8290928</v>
      </c>
      <c r="H204" s="2306"/>
      <c r="S204" s="1368"/>
      <c r="T204" s="1368"/>
      <c r="U204" s="1368"/>
      <c r="V204" s="1368"/>
      <c r="W204" s="1368"/>
      <c r="X204" s="1368"/>
      <c r="Y204" s="1368"/>
      <c r="Z204" s="1368"/>
      <c r="AA204" s="1368"/>
      <c r="AB204" s="1368"/>
    </row>
    <row r="205" spans="1:28">
      <c r="A205" s="4224"/>
      <c r="B205" s="1533">
        <f t="shared" si="2"/>
        <v>18</v>
      </c>
      <c r="C205" s="1533"/>
      <c r="D205" s="1533" t="s">
        <v>6198</v>
      </c>
      <c r="E205" s="1533"/>
      <c r="F205" s="1533"/>
      <c r="G205" s="4443">
        <v>8090542</v>
      </c>
      <c r="H205" s="2306"/>
      <c r="S205" s="1368"/>
      <c r="T205" s="1368"/>
      <c r="U205" s="1368"/>
      <c r="V205" s="1368"/>
      <c r="W205" s="1368"/>
      <c r="X205" s="1368"/>
      <c r="Y205" s="1368"/>
      <c r="Z205" s="1368"/>
      <c r="AA205" s="1368"/>
      <c r="AB205" s="1368"/>
    </row>
    <row r="206" spans="1:28">
      <c r="A206" s="4224"/>
      <c r="B206" s="1533">
        <f t="shared" si="2"/>
        <v>19</v>
      </c>
      <c r="C206" s="1533"/>
      <c r="D206" s="1533" t="s">
        <v>6199</v>
      </c>
      <c r="E206" s="1533"/>
      <c r="F206" s="1533"/>
      <c r="G206" s="4443">
        <v>7255298</v>
      </c>
      <c r="H206" s="2306"/>
      <c r="S206" s="1368"/>
      <c r="T206" s="1368"/>
      <c r="U206" s="1368"/>
      <c r="V206" s="1368"/>
      <c r="W206" s="1368"/>
      <c r="X206" s="1368"/>
      <c r="Y206" s="1368"/>
      <c r="Z206" s="1368"/>
      <c r="AA206" s="1368"/>
      <c r="AB206" s="1368"/>
    </row>
    <row r="207" spans="1:28">
      <c r="A207" s="4224"/>
      <c r="B207" s="1533">
        <f t="shared" si="2"/>
        <v>20</v>
      </c>
      <c r="C207" s="1533"/>
      <c r="D207" s="1533" t="s">
        <v>6200</v>
      </c>
      <c r="E207" s="1533"/>
      <c r="F207" s="1533"/>
      <c r="G207" s="4443">
        <v>7116443</v>
      </c>
      <c r="H207" s="2306"/>
      <c r="S207" s="1368"/>
      <c r="T207" s="1368"/>
      <c r="U207" s="1368"/>
      <c r="V207" s="1368"/>
      <c r="W207" s="1368"/>
      <c r="X207" s="1368"/>
      <c r="Y207" s="1368"/>
      <c r="Z207" s="1368"/>
      <c r="AA207" s="1368"/>
      <c r="AB207" s="1368"/>
    </row>
    <row r="208" spans="1:28">
      <c r="A208" s="4224"/>
      <c r="B208" s="1533">
        <f t="shared" si="2"/>
        <v>21</v>
      </c>
      <c r="C208" s="1533"/>
      <c r="D208" s="1533" t="s">
        <v>6201</v>
      </c>
      <c r="E208" s="1533"/>
      <c r="F208" s="1533"/>
      <c r="G208" s="4443">
        <v>6808214</v>
      </c>
      <c r="H208" s="2306"/>
      <c r="S208" s="1368"/>
      <c r="T208" s="1368"/>
      <c r="U208" s="1368"/>
      <c r="V208" s="1368"/>
      <c r="W208" s="1368"/>
      <c r="X208" s="1368"/>
      <c r="Y208" s="1368"/>
      <c r="Z208" s="1368"/>
      <c r="AA208" s="1368"/>
      <c r="AB208" s="1368"/>
    </row>
    <row r="209" spans="1:28">
      <c r="A209" s="4224"/>
      <c r="B209" s="1533">
        <f t="shared" si="2"/>
        <v>22</v>
      </c>
      <c r="C209" s="1533"/>
      <c r="D209" s="1533" t="s">
        <v>6202</v>
      </c>
      <c r="E209" s="1533"/>
      <c r="F209" s="1533"/>
      <c r="G209" s="4443">
        <v>6026778</v>
      </c>
      <c r="H209" s="2306"/>
      <c r="S209" s="1368"/>
      <c r="T209" s="1368"/>
      <c r="U209" s="1368"/>
      <c r="V209" s="1368"/>
      <c r="W209" s="1368"/>
      <c r="X209" s="1368"/>
      <c r="Y209" s="1368"/>
      <c r="Z209" s="1368"/>
      <c r="AA209" s="1368"/>
      <c r="AB209" s="1368"/>
    </row>
    <row r="210" spans="1:28">
      <c r="A210" s="4224"/>
      <c r="B210" s="1533">
        <f t="shared" si="2"/>
        <v>23</v>
      </c>
      <c r="C210" s="1533"/>
      <c r="D210" s="1533" t="s">
        <v>6203</v>
      </c>
      <c r="E210" s="1533"/>
      <c r="F210" s="1533"/>
      <c r="G210" s="4443">
        <v>5570802</v>
      </c>
      <c r="H210" s="2306"/>
      <c r="S210" s="1368"/>
      <c r="T210" s="1368"/>
      <c r="U210" s="1368"/>
      <c r="V210" s="1368"/>
      <c r="W210" s="1368"/>
      <c r="X210" s="1368"/>
      <c r="Y210" s="1368"/>
      <c r="Z210" s="1368"/>
      <c r="AA210" s="1368"/>
      <c r="AB210" s="1368"/>
    </row>
    <row r="211" spans="1:28">
      <c r="A211" s="4224"/>
      <c r="B211" s="1533">
        <f t="shared" si="2"/>
        <v>24</v>
      </c>
      <c r="C211" s="1533"/>
      <c r="D211" s="1533" t="s">
        <v>6204</v>
      </c>
      <c r="E211" s="1533"/>
      <c r="F211" s="1533"/>
      <c r="G211" s="4443">
        <v>5029872</v>
      </c>
      <c r="H211" s="2306"/>
      <c r="S211" s="1368"/>
      <c r="T211" s="1368"/>
      <c r="U211" s="1368"/>
      <c r="V211" s="1368"/>
      <c r="W211" s="1368"/>
      <c r="X211" s="1368"/>
      <c r="Y211" s="1368"/>
      <c r="Z211" s="1368"/>
      <c r="AA211" s="1368"/>
      <c r="AB211" s="1368"/>
    </row>
    <row r="212" spans="1:28">
      <c r="A212" s="4224"/>
      <c r="B212" s="1533">
        <f t="shared" si="2"/>
        <v>25</v>
      </c>
      <c r="C212" s="1533"/>
      <c r="D212" s="1533" t="s">
        <v>6205</v>
      </c>
      <c r="E212" s="1533"/>
      <c r="F212" s="1533"/>
      <c r="G212" s="4443">
        <v>4888760</v>
      </c>
      <c r="H212" s="2306"/>
      <c r="S212" s="1368"/>
      <c r="T212" s="1368"/>
      <c r="U212" s="1368"/>
      <c r="V212" s="1368"/>
      <c r="W212" s="1368"/>
      <c r="X212" s="1368"/>
      <c r="Y212" s="1368"/>
      <c r="Z212" s="1368"/>
      <c r="AA212" s="1368"/>
      <c r="AB212" s="1368"/>
    </row>
    <row r="213" spans="1:28">
      <c r="A213" s="4224"/>
      <c r="B213" s="1533">
        <f t="shared" si="2"/>
        <v>26</v>
      </c>
      <c r="C213" s="1533"/>
      <c r="D213" s="1621" t="s">
        <v>6206</v>
      </c>
      <c r="E213" s="1621"/>
      <c r="F213" s="1621"/>
      <c r="G213" s="4446">
        <v>4796996</v>
      </c>
      <c r="H213" s="2306"/>
      <c r="S213" s="1368"/>
      <c r="T213" s="1368"/>
      <c r="U213" s="1368"/>
      <c r="V213" s="1368"/>
      <c r="W213" s="1368"/>
      <c r="X213" s="1368"/>
      <c r="Y213" s="1368"/>
      <c r="Z213" s="1368"/>
      <c r="AA213" s="1368"/>
      <c r="AB213" s="1368"/>
    </row>
    <row r="214" spans="1:28">
      <c r="A214" s="4224"/>
      <c r="B214" s="1533">
        <f t="shared" si="2"/>
        <v>27</v>
      </c>
      <c r="C214" s="1533"/>
      <c r="D214" s="1621" t="s">
        <v>6207</v>
      </c>
      <c r="E214" s="1621"/>
      <c r="F214" s="1621"/>
      <c r="G214" s="4446">
        <v>4765464</v>
      </c>
      <c r="H214" s="2306"/>
      <c r="S214" s="1368"/>
      <c r="T214" s="1368"/>
      <c r="U214" s="1368"/>
      <c r="V214" s="1368"/>
      <c r="W214" s="1368"/>
      <c r="X214" s="1368"/>
      <c r="Y214" s="1368"/>
      <c r="Z214" s="1368"/>
      <c r="AA214" s="1368"/>
      <c r="AB214" s="1368"/>
    </row>
    <row r="215" spans="1:28">
      <c r="A215" s="4224"/>
      <c r="B215" s="1533">
        <f t="shared" si="2"/>
        <v>28</v>
      </c>
      <c r="C215" s="1533"/>
      <c r="D215" s="1621" t="s">
        <v>6208</v>
      </c>
      <c r="E215" s="1621"/>
      <c r="F215" s="1621"/>
      <c r="G215" s="4446">
        <v>4736650</v>
      </c>
      <c r="H215" s="2306"/>
      <c r="S215" s="1368"/>
      <c r="T215" s="1368"/>
      <c r="U215" s="1368"/>
      <c r="V215" s="1368"/>
      <c r="W215" s="1368"/>
      <c r="X215" s="1368"/>
      <c r="Y215" s="1368"/>
      <c r="Z215" s="1368"/>
      <c r="AA215" s="1368"/>
      <c r="AB215" s="1368"/>
    </row>
    <row r="216" spans="1:28">
      <c r="A216" s="4224"/>
      <c r="B216" s="1533">
        <f t="shared" si="2"/>
        <v>29</v>
      </c>
      <c r="C216" s="1533"/>
      <c r="D216" s="1621" t="s">
        <v>6209</v>
      </c>
      <c r="E216" s="1621"/>
      <c r="F216" s="1621"/>
      <c r="G216" s="4446">
        <v>4735004</v>
      </c>
      <c r="H216" s="2306"/>
      <c r="S216" s="1368"/>
      <c r="T216" s="1368"/>
      <c r="U216" s="1368"/>
      <c r="V216" s="1368"/>
      <c r="W216" s="1368"/>
      <c r="X216" s="1368"/>
      <c r="Y216" s="1368"/>
      <c r="Z216" s="1368"/>
      <c r="AA216" s="1368"/>
      <c r="AB216" s="1368"/>
    </row>
    <row r="217" spans="1:28">
      <c r="A217" s="4224"/>
      <c r="B217" s="1533">
        <f t="shared" si="2"/>
        <v>30</v>
      </c>
      <c r="C217" s="1533"/>
      <c r="D217" s="1621" t="s">
        <v>6210</v>
      </c>
      <c r="E217" s="1621"/>
      <c r="F217" s="1621"/>
      <c r="G217" s="4446">
        <v>4501360</v>
      </c>
      <c r="H217" s="2306"/>
      <c r="S217" s="1368"/>
      <c r="T217" s="1368"/>
      <c r="U217" s="1368"/>
      <c r="V217" s="1368"/>
      <c r="W217" s="1368"/>
      <c r="X217" s="1368"/>
      <c r="Y217" s="1368"/>
      <c r="Z217" s="1368"/>
      <c r="AA217" s="1368"/>
      <c r="AB217" s="1368"/>
    </row>
    <row r="218" spans="1:28">
      <c r="A218" s="4224"/>
      <c r="B218" s="1533">
        <f t="shared" si="2"/>
        <v>31</v>
      </c>
      <c r="C218" s="1533"/>
      <c r="D218" s="1533" t="s">
        <v>6211</v>
      </c>
      <c r="E218" s="1533"/>
      <c r="F218" s="1533"/>
      <c r="G218" s="4443">
        <v>4342044</v>
      </c>
      <c r="H218" s="2306"/>
      <c r="S218" s="1368"/>
      <c r="T218" s="1368"/>
      <c r="U218" s="1368"/>
      <c r="V218" s="1368"/>
      <c r="W218" s="1368"/>
      <c r="X218" s="1368"/>
      <c r="Y218" s="1368"/>
      <c r="Z218" s="1368"/>
      <c r="AA218" s="1368"/>
      <c r="AB218" s="1368"/>
    </row>
    <row r="219" spans="1:28">
      <c r="A219" s="4224"/>
      <c r="B219" s="1533">
        <f t="shared" si="2"/>
        <v>32</v>
      </c>
      <c r="C219" s="1533"/>
      <c r="D219" s="1533" t="s">
        <v>6212</v>
      </c>
      <c r="E219" s="1533"/>
      <c r="F219" s="1533"/>
      <c r="G219" s="4443">
        <v>4303277</v>
      </c>
      <c r="H219" s="2306"/>
      <c r="S219" s="1368"/>
      <c r="T219" s="1368"/>
      <c r="U219" s="1368"/>
      <c r="V219" s="1368"/>
      <c r="W219" s="1368"/>
      <c r="X219" s="1368"/>
      <c r="Y219" s="1368"/>
      <c r="Z219" s="1368"/>
      <c r="AA219" s="1368"/>
      <c r="AB219" s="1368"/>
    </row>
    <row r="220" spans="1:28">
      <c r="A220" s="4224"/>
      <c r="B220" s="1533">
        <f t="shared" si="2"/>
        <v>33</v>
      </c>
      <c r="C220" s="1533"/>
      <c r="D220" s="1533" t="s">
        <v>6213</v>
      </c>
      <c r="E220" s="1533"/>
      <c r="F220" s="1533"/>
      <c r="G220" s="4443">
        <v>4014718</v>
      </c>
      <c r="H220" s="2306"/>
      <c r="S220" s="1368"/>
      <c r="T220" s="1368"/>
      <c r="U220" s="1368"/>
      <c r="V220" s="1368"/>
      <c r="W220" s="1368"/>
      <c r="X220" s="1368"/>
      <c r="Y220" s="1368"/>
      <c r="Z220" s="1368"/>
      <c r="AA220" s="1368"/>
      <c r="AB220" s="1368"/>
    </row>
    <row r="221" spans="1:28">
      <c r="A221" s="4224"/>
      <c r="B221" s="1533">
        <f t="shared" si="2"/>
        <v>34</v>
      </c>
      <c r="C221" s="1533"/>
      <c r="D221" s="1533" t="s">
        <v>6214</v>
      </c>
      <c r="E221" s="1533"/>
      <c r="F221" s="1533"/>
      <c r="G221" s="4443">
        <v>3845113</v>
      </c>
      <c r="H221" s="2306"/>
      <c r="S221" s="1368"/>
      <c r="T221" s="1368"/>
      <c r="U221" s="1368"/>
      <c r="V221" s="1368"/>
      <c r="W221" s="1368"/>
      <c r="X221" s="1368"/>
      <c r="Y221" s="1368"/>
      <c r="Z221" s="1368"/>
      <c r="AA221" s="1368"/>
      <c r="AB221" s="1368"/>
    </row>
    <row r="222" spans="1:28">
      <c r="A222" s="4224"/>
      <c r="B222" s="1533">
        <f t="shared" si="2"/>
        <v>35</v>
      </c>
      <c r="C222" s="1533"/>
      <c r="D222" s="1533" t="s">
        <v>6215</v>
      </c>
      <c r="E222" s="1533"/>
      <c r="F222" s="1533"/>
      <c r="G222" s="4443">
        <v>3701892</v>
      </c>
      <c r="H222" s="2306"/>
      <c r="S222" s="1368"/>
      <c r="T222" s="1368"/>
      <c r="U222" s="1368"/>
      <c r="V222" s="1368"/>
      <c r="W222" s="1368"/>
      <c r="X222" s="1368"/>
      <c r="Y222" s="1368"/>
      <c r="Z222" s="1368"/>
      <c r="AA222" s="1368"/>
      <c r="AB222" s="1368"/>
    </row>
    <row r="223" spans="1:28">
      <c r="A223" s="4224"/>
      <c r="B223" s="1533">
        <f t="shared" si="2"/>
        <v>36</v>
      </c>
      <c r="C223" s="1533"/>
      <c r="D223" s="1533" t="s">
        <v>6216</v>
      </c>
      <c r="E223" s="1533"/>
      <c r="F223" s="1533"/>
      <c r="G223" s="4443">
        <v>3378507</v>
      </c>
      <c r="H223" s="2306"/>
      <c r="S223" s="1368"/>
      <c r="T223" s="1368"/>
      <c r="U223" s="1368"/>
      <c r="V223" s="1368"/>
      <c r="W223" s="1368"/>
      <c r="X223" s="1368"/>
      <c r="Y223" s="1368"/>
      <c r="Z223" s="1368"/>
      <c r="AA223" s="1368"/>
      <c r="AB223" s="1368"/>
    </row>
    <row r="224" spans="1:28">
      <c r="A224" s="4224"/>
      <c r="B224" s="1533">
        <f t="shared" si="2"/>
        <v>37</v>
      </c>
      <c r="C224" s="1533"/>
      <c r="D224" s="1533" t="s">
        <v>7037</v>
      </c>
      <c r="E224" s="1533"/>
      <c r="F224" s="1621"/>
      <c r="G224" s="4443">
        <v>3182542</v>
      </c>
      <c r="H224" s="2306"/>
      <c r="S224" s="1368"/>
      <c r="T224" s="1368"/>
      <c r="U224" s="1368"/>
      <c r="V224" s="1368"/>
      <c r="W224" s="1368"/>
      <c r="X224" s="1368"/>
      <c r="Y224" s="1368"/>
      <c r="Z224" s="1368"/>
      <c r="AA224" s="1368"/>
      <c r="AB224" s="1368"/>
    </row>
    <row r="225" spans="1:28">
      <c r="A225" s="4224"/>
      <c r="B225" s="1533">
        <f t="shared" si="2"/>
        <v>38</v>
      </c>
      <c r="C225" s="1533"/>
      <c r="D225" s="1533" t="s">
        <v>6217</v>
      </c>
      <c r="E225" s="1533"/>
      <c r="F225" s="1533"/>
      <c r="G225" s="4443">
        <v>3124803</v>
      </c>
      <c r="H225" s="2306"/>
      <c r="S225" s="1368"/>
      <c r="T225" s="1368"/>
      <c r="U225" s="1368"/>
      <c r="V225" s="1368"/>
      <c r="W225" s="1368"/>
      <c r="X225" s="1368"/>
      <c r="Y225" s="1368"/>
      <c r="Z225" s="1368"/>
      <c r="AA225" s="1368"/>
      <c r="AB225" s="1368"/>
    </row>
    <row r="226" spans="1:28">
      <c r="A226" s="4224"/>
      <c r="B226" s="1533">
        <f t="shared" si="2"/>
        <v>39</v>
      </c>
      <c r="C226" s="1533"/>
      <c r="D226" s="1533" t="s">
        <v>6218</v>
      </c>
      <c r="E226" s="1533"/>
      <c r="F226" s="1533"/>
      <c r="G226" s="4443">
        <v>3115577</v>
      </c>
      <c r="H226" s="2306"/>
    </row>
    <row r="227" spans="1:28">
      <c r="A227" s="4224"/>
      <c r="B227" s="1533">
        <f t="shared" si="2"/>
        <v>40</v>
      </c>
      <c r="C227" s="1533"/>
      <c r="D227" s="1621" t="s">
        <v>6219</v>
      </c>
      <c r="E227" s="1621"/>
      <c r="F227" s="1621"/>
      <c r="G227" s="4446">
        <v>2991620</v>
      </c>
      <c r="H227" s="2306"/>
    </row>
    <row r="228" spans="1:28">
      <c r="A228" s="4224"/>
      <c r="B228" s="1533">
        <f t="shared" si="2"/>
        <v>41</v>
      </c>
      <c r="C228" s="1533"/>
      <c r="D228" s="1621" t="s">
        <v>6220</v>
      </c>
      <c r="E228" s="1621"/>
      <c r="F228" s="1621"/>
      <c r="G228" s="4446">
        <v>2832778</v>
      </c>
      <c r="H228" s="2306"/>
    </row>
    <row r="229" spans="1:28">
      <c r="A229" s="4224"/>
      <c r="B229" s="1533">
        <f t="shared" si="2"/>
        <v>42</v>
      </c>
      <c r="C229" s="1533"/>
      <c r="D229" s="1621" t="s">
        <v>6221</v>
      </c>
      <c r="E229" s="1621"/>
      <c r="F229" s="1621"/>
      <c r="G229" s="4443">
        <v>2815588</v>
      </c>
      <c r="H229" s="2306"/>
    </row>
    <row r="230" spans="1:28">
      <c r="A230" s="4224"/>
      <c r="B230" s="1533">
        <f t="shared" si="2"/>
        <v>43</v>
      </c>
      <c r="C230" s="1533"/>
      <c r="D230" s="1621" t="s">
        <v>6222</v>
      </c>
      <c r="E230" s="1621"/>
      <c r="F230" s="1621"/>
      <c r="G230" s="4443">
        <v>2808473</v>
      </c>
      <c r="H230" s="3044"/>
    </row>
    <row r="231" spans="1:28">
      <c r="A231" s="4224"/>
      <c r="B231" s="1533">
        <f t="shared" si="2"/>
        <v>44</v>
      </c>
      <c r="C231" s="1533"/>
      <c r="D231" s="1621" t="s">
        <v>6223</v>
      </c>
      <c r="E231" s="1621"/>
      <c r="F231" s="1621"/>
      <c r="G231" s="4446">
        <v>2642350</v>
      </c>
      <c r="H231" s="3008"/>
    </row>
    <row r="232" spans="1:28">
      <c r="A232" s="4224"/>
      <c r="B232" s="1533">
        <f t="shared" si="2"/>
        <v>45</v>
      </c>
      <c r="C232" s="1533"/>
      <c r="D232" s="1533" t="s">
        <v>6224</v>
      </c>
      <c r="E232" s="1533"/>
      <c r="F232" s="1533"/>
      <c r="G232" s="4443">
        <v>2611927</v>
      </c>
      <c r="H232" s="2306"/>
    </row>
    <row r="233" spans="1:28">
      <c r="A233" s="4224"/>
      <c r="B233" s="1533">
        <f t="shared" si="2"/>
        <v>46</v>
      </c>
      <c r="C233" s="1533"/>
      <c r="D233" s="1621" t="s">
        <v>6225</v>
      </c>
      <c r="E233" s="1621"/>
      <c r="F233" s="1621"/>
      <c r="G233" s="4446">
        <v>2588349</v>
      </c>
    </row>
    <row r="234" spans="1:28">
      <c r="A234" s="4224"/>
      <c r="B234" s="1533">
        <f t="shared" si="2"/>
        <v>47</v>
      </c>
      <c r="C234" s="1533"/>
      <c r="D234" s="1621" t="s">
        <v>7038</v>
      </c>
      <c r="E234" s="1621"/>
      <c r="F234" s="1621"/>
      <c r="G234" s="4446">
        <v>2336768</v>
      </c>
    </row>
    <row r="235" spans="1:28">
      <c r="A235" s="4224"/>
      <c r="B235" s="1533">
        <f t="shared" si="2"/>
        <v>48</v>
      </c>
      <c r="C235" s="1533"/>
      <c r="D235" s="1621" t="s">
        <v>7039</v>
      </c>
      <c r="E235" s="1621"/>
      <c r="F235" s="1621"/>
      <c r="G235" s="4446">
        <v>2318690</v>
      </c>
    </row>
    <row r="236" spans="1:28">
      <c r="A236" s="4224"/>
      <c r="B236" s="1533">
        <f t="shared" si="2"/>
        <v>49</v>
      </c>
      <c r="C236" s="1533"/>
      <c r="D236" s="1621" t="s">
        <v>7040</v>
      </c>
      <c r="E236" s="1621"/>
      <c r="F236" s="1621"/>
      <c r="G236" s="4446">
        <v>2261844</v>
      </c>
    </row>
    <row r="237" spans="1:28">
      <c r="A237" s="4224"/>
      <c r="B237" s="1533">
        <f t="shared" si="2"/>
        <v>50</v>
      </c>
      <c r="C237" s="1533"/>
      <c r="D237" s="1621" t="s">
        <v>6226</v>
      </c>
      <c r="E237" s="1621"/>
      <c r="F237" s="1533"/>
      <c r="G237" s="4443">
        <v>2215378</v>
      </c>
    </row>
    <row r="238" spans="1:28">
      <c r="A238" s="4224"/>
      <c r="B238" s="1533">
        <f t="shared" si="2"/>
        <v>51</v>
      </c>
      <c r="C238" s="1533"/>
      <c r="D238" s="1621" t="s">
        <v>6227</v>
      </c>
      <c r="E238" s="1621"/>
      <c r="F238" s="1533"/>
      <c r="G238" s="4443">
        <v>2077152</v>
      </c>
    </row>
    <row r="239" spans="1:28">
      <c r="A239" s="4224"/>
      <c r="B239" s="1533">
        <f t="shared" si="2"/>
        <v>52</v>
      </c>
      <c r="C239" s="1533"/>
      <c r="D239" s="1533" t="s">
        <v>7041</v>
      </c>
      <c r="E239" s="1533"/>
      <c r="F239" s="1533"/>
      <c r="G239" s="4443">
        <v>1953206</v>
      </c>
    </row>
    <row r="240" spans="1:28">
      <c r="A240" s="4224"/>
      <c r="B240" s="1533">
        <f t="shared" si="2"/>
        <v>53</v>
      </c>
      <c r="C240" s="2146"/>
      <c r="D240" s="2146" t="s">
        <v>6228</v>
      </c>
      <c r="E240" s="2146"/>
      <c r="F240" s="1533"/>
      <c r="G240" s="4443">
        <v>1897913</v>
      </c>
    </row>
    <row r="241" spans="1:8" ht="16" thickBot="1">
      <c r="A241" s="3261"/>
      <c r="B241" s="4371">
        <f>B240+1</f>
        <v>54</v>
      </c>
      <c r="C241" s="4752"/>
      <c r="D241" s="4752" t="s">
        <v>6229</v>
      </c>
      <c r="E241" s="4752"/>
      <c r="F241" s="4348"/>
      <c r="G241" s="4447">
        <v>1895583</v>
      </c>
    </row>
    <row r="242" spans="1:8">
      <c r="A242" s="3607"/>
      <c r="B242" s="1621"/>
      <c r="C242" s="1621"/>
      <c r="D242" s="1621"/>
      <c r="E242" s="1621"/>
      <c r="F242" s="1621"/>
      <c r="G242" s="3608"/>
    </row>
    <row r="243" spans="1:8">
      <c r="A243" s="2146" t="s">
        <v>4494</v>
      </c>
      <c r="B243" s="2695"/>
      <c r="C243" s="2695"/>
      <c r="D243" s="2695"/>
      <c r="E243" s="3347"/>
      <c r="F243" s="2146"/>
      <c r="G243" s="2306"/>
      <c r="H243" s="1693"/>
    </row>
    <row r="244" spans="1:8">
      <c r="A244" s="1620" t="s">
        <v>1159</v>
      </c>
      <c r="B244" s="1620"/>
      <c r="C244" s="1620"/>
      <c r="D244" s="1620"/>
      <c r="E244" s="1620"/>
      <c r="F244" s="1620"/>
      <c r="G244" s="3042"/>
      <c r="H244" s="1945"/>
    </row>
    <row r="245" spans="1:8" ht="16" thickBot="1">
      <c r="A245" s="3262"/>
      <c r="B245" s="1533" t="str">
        <f>'Data Sheet'!$C$25</f>
        <v xml:space="preserve">Niagara Mohawk Power Corporation </v>
      </c>
      <c r="C245" s="1533"/>
      <c r="D245" s="1533"/>
      <c r="E245" s="1533"/>
      <c r="F245" s="3188" t="str">
        <f>'Data Sheet'!$C$40</f>
        <v>April 30, 2024</v>
      </c>
      <c r="G245" s="2722" t="str">
        <f>'Data Sheet'!$C$38</f>
        <v>December 31, 2023</v>
      </c>
    </row>
    <row r="246" spans="1:8">
      <c r="A246" s="3254"/>
      <c r="B246" s="3255"/>
      <c r="C246" s="3255"/>
      <c r="D246" s="3255"/>
      <c r="E246" s="3255"/>
      <c r="F246" s="3255"/>
      <c r="G246" s="3256"/>
      <c r="H246" s="2306"/>
    </row>
    <row r="247" spans="1:8">
      <c r="A247" s="3257"/>
      <c r="B247" s="3272"/>
      <c r="C247" s="1620"/>
      <c r="D247" s="3272" t="s">
        <v>1144</v>
      </c>
      <c r="E247" s="1620"/>
      <c r="F247" s="1620"/>
      <c r="G247" s="3258"/>
      <c r="H247" s="3042"/>
    </row>
    <row r="248" spans="1:8">
      <c r="A248" s="3222"/>
      <c r="B248" s="1533"/>
      <c r="C248" s="1533"/>
      <c r="D248" s="1533"/>
      <c r="E248" s="1533"/>
      <c r="F248" s="1533"/>
      <c r="G248" s="3259"/>
      <c r="H248" s="2306"/>
    </row>
    <row r="249" spans="1:8">
      <c r="A249" s="3260"/>
      <c r="B249" s="3163">
        <v>1</v>
      </c>
      <c r="C249" s="3163"/>
      <c r="D249" s="3163" t="s">
        <v>6230</v>
      </c>
      <c r="E249" s="3163"/>
      <c r="F249" s="3163"/>
      <c r="G249" s="3292">
        <v>1870584</v>
      </c>
      <c r="H249" s="2306"/>
    </row>
    <row r="250" spans="1:8">
      <c r="A250" s="3222"/>
      <c r="B250" s="1533">
        <f>1+B249</f>
        <v>2</v>
      </c>
      <c r="C250" s="1533"/>
      <c r="D250" s="1533" t="s">
        <v>6231</v>
      </c>
      <c r="E250" s="1533"/>
      <c r="F250" s="1533"/>
      <c r="G250" s="3282">
        <v>1860900</v>
      </c>
      <c r="H250" s="2306"/>
    </row>
    <row r="251" spans="1:8">
      <c r="A251" s="3222"/>
      <c r="B251" s="1533">
        <f t="shared" ref="B251:B312" si="3">1+B250</f>
        <v>3</v>
      </c>
      <c r="C251" s="1533"/>
      <c r="D251" s="1533" t="s">
        <v>6232</v>
      </c>
      <c r="E251" s="1533"/>
      <c r="F251" s="1533"/>
      <c r="G251" s="3282">
        <v>1782183</v>
      </c>
      <c r="H251" s="2306"/>
    </row>
    <row r="252" spans="1:8">
      <c r="A252" s="3222"/>
      <c r="B252" s="1533">
        <f t="shared" si="3"/>
        <v>4</v>
      </c>
      <c r="C252" s="1533"/>
      <c r="D252" s="1533" t="s">
        <v>6233</v>
      </c>
      <c r="E252" s="1533"/>
      <c r="F252" s="1533"/>
      <c r="G252" s="3282">
        <v>1758852</v>
      </c>
      <c r="H252" s="2306"/>
    </row>
    <row r="253" spans="1:8">
      <c r="A253" s="3222"/>
      <c r="B253" s="1533">
        <f t="shared" si="3"/>
        <v>5</v>
      </c>
      <c r="C253" s="1533"/>
      <c r="D253" s="1621" t="s">
        <v>6234</v>
      </c>
      <c r="E253" s="1621"/>
      <c r="F253" s="1621"/>
      <c r="G253" s="3343">
        <v>1755684</v>
      </c>
      <c r="H253" s="2306"/>
    </row>
    <row r="254" spans="1:8">
      <c r="A254" s="3222"/>
      <c r="B254" s="1533">
        <f t="shared" si="3"/>
        <v>6</v>
      </c>
      <c r="C254" s="1533"/>
      <c r="D254" s="1621" t="s">
        <v>6235</v>
      </c>
      <c r="E254" s="1621"/>
      <c r="F254" s="1621"/>
      <c r="G254" s="3343">
        <v>1718741</v>
      </c>
      <c r="H254" s="2306"/>
    </row>
    <row r="255" spans="1:8">
      <c r="A255" s="3222"/>
      <c r="B255" s="1533">
        <f t="shared" si="3"/>
        <v>7</v>
      </c>
      <c r="C255" s="1533"/>
      <c r="D255" s="1621" t="s">
        <v>6236</v>
      </c>
      <c r="E255" s="1621"/>
      <c r="F255" s="1621"/>
      <c r="G255" s="3343">
        <v>1688692</v>
      </c>
      <c r="H255" s="2306"/>
    </row>
    <row r="256" spans="1:8">
      <c r="A256" s="3222"/>
      <c r="B256" s="1533">
        <f t="shared" si="3"/>
        <v>8</v>
      </c>
      <c r="C256" s="1533"/>
      <c r="D256" s="1621" t="s">
        <v>6237</v>
      </c>
      <c r="E256" s="1621"/>
      <c r="F256" s="1621"/>
      <c r="G256" s="3343">
        <v>1540834</v>
      </c>
      <c r="H256" s="2306"/>
    </row>
    <row r="257" spans="1:18">
      <c r="A257" s="3222"/>
      <c r="B257" s="1533">
        <f t="shared" si="3"/>
        <v>9</v>
      </c>
      <c r="C257" s="1533"/>
      <c r="D257" s="1621" t="s">
        <v>6238</v>
      </c>
      <c r="E257" s="1621"/>
      <c r="F257" s="1621"/>
      <c r="G257" s="3343">
        <v>1537159</v>
      </c>
      <c r="H257" s="2306"/>
    </row>
    <row r="258" spans="1:18">
      <c r="A258" s="3222"/>
      <c r="B258" s="1533">
        <f t="shared" si="3"/>
        <v>10</v>
      </c>
      <c r="C258" s="3271"/>
      <c r="D258" s="1621" t="s">
        <v>6239</v>
      </c>
      <c r="E258" s="1621"/>
      <c r="F258" s="1621"/>
      <c r="G258" s="3343">
        <v>1454848</v>
      </c>
      <c r="H258" s="2306"/>
    </row>
    <row r="259" spans="1:18">
      <c r="A259" s="3222"/>
      <c r="B259" s="1533">
        <f t="shared" si="3"/>
        <v>11</v>
      </c>
      <c r="C259" s="1533"/>
      <c r="D259" s="1621" t="s">
        <v>6240</v>
      </c>
      <c r="E259" s="1621"/>
      <c r="F259" s="1621"/>
      <c r="G259" s="3343">
        <v>1369289</v>
      </c>
      <c r="H259" s="2306"/>
    </row>
    <row r="260" spans="1:18">
      <c r="A260" s="3222"/>
      <c r="B260" s="1533">
        <f t="shared" si="3"/>
        <v>12</v>
      </c>
      <c r="C260" s="1533"/>
      <c r="D260" s="1621" t="s">
        <v>6241</v>
      </c>
      <c r="E260" s="1621"/>
      <c r="F260" s="1533"/>
      <c r="G260" s="3282">
        <v>1350240</v>
      </c>
      <c r="H260" s="2306"/>
    </row>
    <row r="261" spans="1:18">
      <c r="A261" s="3222"/>
      <c r="B261" s="1533">
        <f t="shared" si="3"/>
        <v>13</v>
      </c>
      <c r="C261" s="1533"/>
      <c r="D261" s="1621" t="s">
        <v>7042</v>
      </c>
      <c r="E261" s="1621"/>
      <c r="F261" s="1533"/>
      <c r="G261" s="3282">
        <v>1348980</v>
      </c>
      <c r="H261" s="2306"/>
    </row>
    <row r="262" spans="1:18">
      <c r="A262" s="3222"/>
      <c r="B262" s="1533">
        <f t="shared" si="3"/>
        <v>14</v>
      </c>
      <c r="C262" s="1533"/>
      <c r="D262" s="1533" t="s">
        <v>6242</v>
      </c>
      <c r="E262" s="1621"/>
      <c r="F262" s="1533"/>
      <c r="G262" s="3282">
        <v>1338817</v>
      </c>
      <c r="H262" s="2306"/>
    </row>
    <row r="263" spans="1:18">
      <c r="A263" s="3222"/>
      <c r="B263" s="1533">
        <f t="shared" si="3"/>
        <v>15</v>
      </c>
      <c r="C263" s="1533"/>
      <c r="D263" s="1533" t="s">
        <v>6243</v>
      </c>
      <c r="E263" s="1533"/>
      <c r="F263" s="1533"/>
      <c r="G263" s="3282">
        <v>1335452</v>
      </c>
      <c r="H263" s="2306"/>
    </row>
    <row r="264" spans="1:18">
      <c r="A264" s="3222"/>
      <c r="B264" s="1533">
        <f t="shared" si="3"/>
        <v>16</v>
      </c>
      <c r="C264" s="1533"/>
      <c r="D264" s="1533" t="s">
        <v>6244</v>
      </c>
      <c r="E264" s="1533"/>
      <c r="F264" s="1533"/>
      <c r="G264" s="3282">
        <v>1316781</v>
      </c>
      <c r="H264" s="2306"/>
    </row>
    <row r="265" spans="1:18">
      <c r="A265" s="3222"/>
      <c r="B265" s="1533">
        <f t="shared" si="3"/>
        <v>17</v>
      </c>
      <c r="C265" s="1533"/>
      <c r="D265" s="1533" t="s">
        <v>6245</v>
      </c>
      <c r="E265" s="1533"/>
      <c r="F265" s="1533"/>
      <c r="G265" s="3282">
        <v>1313273</v>
      </c>
      <c r="H265" s="2306"/>
    </row>
    <row r="266" spans="1:18" s="2530" customFormat="1">
      <c r="A266" s="3222"/>
      <c r="B266" s="1533">
        <f t="shared" si="3"/>
        <v>18</v>
      </c>
      <c r="C266" s="1533"/>
      <c r="D266" s="1533" t="s">
        <v>6246</v>
      </c>
      <c r="E266" s="1533"/>
      <c r="F266" s="1533"/>
      <c r="G266" s="3282">
        <v>1302689</v>
      </c>
      <c r="H266" s="2306"/>
      <c r="I266"/>
      <c r="J266"/>
      <c r="K266"/>
      <c r="L266"/>
      <c r="M266"/>
      <c r="N266"/>
      <c r="O266"/>
      <c r="P266"/>
      <c r="Q266"/>
      <c r="R266"/>
    </row>
    <row r="267" spans="1:18" s="2530" customFormat="1">
      <c r="A267" s="3222"/>
      <c r="B267" s="1533">
        <f t="shared" si="3"/>
        <v>19</v>
      </c>
      <c r="C267" s="1533"/>
      <c r="D267" s="1533" t="s">
        <v>6247</v>
      </c>
      <c r="E267" s="1533"/>
      <c r="F267" s="1533"/>
      <c r="G267" s="3282">
        <v>1287338</v>
      </c>
      <c r="H267" s="2306"/>
      <c r="I267"/>
      <c r="J267"/>
      <c r="K267"/>
      <c r="L267"/>
      <c r="M267"/>
      <c r="N267"/>
      <c r="O267"/>
      <c r="P267"/>
      <c r="Q267"/>
      <c r="R267"/>
    </row>
    <row r="268" spans="1:18" s="2530" customFormat="1">
      <c r="A268" s="3222"/>
      <c r="B268" s="1533">
        <f t="shared" si="3"/>
        <v>20</v>
      </c>
      <c r="C268" s="1533"/>
      <c r="D268" s="1533" t="s">
        <v>6248</v>
      </c>
      <c r="E268" s="1533"/>
      <c r="F268" s="1533"/>
      <c r="G268" s="3282">
        <v>1286242</v>
      </c>
      <c r="H268" s="2306"/>
      <c r="I268"/>
      <c r="J268"/>
      <c r="K268"/>
      <c r="L268"/>
      <c r="M268"/>
      <c r="N268"/>
      <c r="O268"/>
      <c r="P268"/>
      <c r="Q268"/>
      <c r="R268"/>
    </row>
    <row r="269" spans="1:18" s="2530" customFormat="1">
      <c r="A269" s="3222"/>
      <c r="B269" s="1533">
        <f t="shared" si="3"/>
        <v>21</v>
      </c>
      <c r="C269" s="1533"/>
      <c r="D269" s="1533" t="s">
        <v>6249</v>
      </c>
      <c r="E269" s="1533"/>
      <c r="F269" s="1533"/>
      <c r="G269" s="3282">
        <v>1282706</v>
      </c>
      <c r="H269" s="2306"/>
      <c r="I269"/>
      <c r="J269"/>
      <c r="K269"/>
      <c r="L269"/>
      <c r="M269"/>
      <c r="N269"/>
      <c r="O269"/>
      <c r="P269"/>
      <c r="Q269"/>
      <c r="R269"/>
    </row>
    <row r="270" spans="1:18" s="2530" customFormat="1">
      <c r="A270" s="3222"/>
      <c r="B270" s="1533">
        <f t="shared" si="3"/>
        <v>22</v>
      </c>
      <c r="C270" s="1533"/>
      <c r="D270" s="1533" t="s">
        <v>6250</v>
      </c>
      <c r="E270" s="1533"/>
      <c r="F270" s="1533"/>
      <c r="G270" s="3282">
        <v>1281180</v>
      </c>
      <c r="H270" s="2306"/>
      <c r="I270"/>
      <c r="J270"/>
      <c r="K270"/>
      <c r="L270"/>
      <c r="M270"/>
      <c r="N270"/>
      <c r="O270"/>
      <c r="P270"/>
      <c r="Q270"/>
      <c r="R270"/>
    </row>
    <row r="271" spans="1:18" s="2530" customFormat="1">
      <c r="A271" s="3222"/>
      <c r="B271" s="1533">
        <f t="shared" si="3"/>
        <v>23</v>
      </c>
      <c r="C271" s="1533"/>
      <c r="D271" s="1533" t="s">
        <v>5680</v>
      </c>
      <c r="E271" s="1533"/>
      <c r="F271" s="1533"/>
      <c r="G271" s="3282">
        <v>1272552</v>
      </c>
      <c r="H271" s="2306"/>
      <c r="I271"/>
      <c r="J271"/>
      <c r="K271"/>
      <c r="L271"/>
      <c r="M271"/>
      <c r="N271"/>
      <c r="O271"/>
      <c r="P271"/>
      <c r="Q271"/>
      <c r="R271"/>
    </row>
    <row r="272" spans="1:18" s="2530" customFormat="1">
      <c r="A272" s="3222"/>
      <c r="B272" s="1533">
        <f t="shared" si="3"/>
        <v>24</v>
      </c>
      <c r="C272" s="1533"/>
      <c r="D272" s="1533" t="s">
        <v>6251</v>
      </c>
      <c r="E272" s="1533"/>
      <c r="F272" s="1533"/>
      <c r="G272" s="3282">
        <v>1268211</v>
      </c>
      <c r="H272" s="2306"/>
      <c r="I272"/>
      <c r="J272"/>
      <c r="K272"/>
      <c r="L272"/>
      <c r="M272"/>
      <c r="N272"/>
      <c r="O272"/>
      <c r="P272"/>
      <c r="Q272"/>
      <c r="R272"/>
    </row>
    <row r="273" spans="1:19" s="2530" customFormat="1">
      <c r="A273" s="3222"/>
      <c r="B273" s="1533">
        <f t="shared" si="3"/>
        <v>25</v>
      </c>
      <c r="C273" s="1533"/>
      <c r="D273" s="1533" t="s">
        <v>6250</v>
      </c>
      <c r="E273" s="1533"/>
      <c r="F273" s="1533"/>
      <c r="G273" s="3282">
        <v>1247973</v>
      </c>
      <c r="H273" s="2306"/>
      <c r="I273"/>
      <c r="J273"/>
      <c r="K273"/>
      <c r="L273"/>
      <c r="M273"/>
      <c r="N273"/>
      <c r="O273"/>
      <c r="P273"/>
      <c r="Q273"/>
      <c r="R273"/>
    </row>
    <row r="274" spans="1:19" s="2530" customFormat="1">
      <c r="A274" s="3222"/>
      <c r="B274" s="1533">
        <f t="shared" si="3"/>
        <v>26</v>
      </c>
      <c r="C274" s="1533"/>
      <c r="D274" s="1533" t="s">
        <v>7043</v>
      </c>
      <c r="E274" s="1533"/>
      <c r="F274" s="1533"/>
      <c r="G274" s="3282">
        <v>1212036</v>
      </c>
      <c r="H274" s="2306"/>
      <c r="I274"/>
      <c r="J274"/>
      <c r="K274"/>
      <c r="L274"/>
      <c r="M274"/>
      <c r="N274"/>
      <c r="O274"/>
      <c r="P274"/>
      <c r="Q274"/>
      <c r="R274"/>
    </row>
    <row r="275" spans="1:19" s="2530" customFormat="1">
      <c r="A275" s="3222"/>
      <c r="B275" s="1533">
        <f t="shared" si="3"/>
        <v>27</v>
      </c>
      <c r="C275" s="1533"/>
      <c r="D275" s="1533" t="s">
        <v>7044</v>
      </c>
      <c r="E275" s="1533"/>
      <c r="F275" s="1533"/>
      <c r="G275" s="3282">
        <v>1182840</v>
      </c>
      <c r="H275" s="2306"/>
      <c r="I275"/>
      <c r="J275"/>
      <c r="K275"/>
      <c r="L275"/>
      <c r="M275"/>
      <c r="N275"/>
      <c r="O275"/>
      <c r="P275"/>
      <c r="Q275"/>
      <c r="R275"/>
    </row>
    <row r="276" spans="1:19" s="2530" customFormat="1">
      <c r="A276" s="3222"/>
      <c r="B276" s="1533">
        <f t="shared" si="3"/>
        <v>28</v>
      </c>
      <c r="C276" s="1533"/>
      <c r="D276" s="1533" t="s">
        <v>6247</v>
      </c>
      <c r="E276" s="1533"/>
      <c r="F276" s="1533"/>
      <c r="G276" s="3282">
        <v>1176699</v>
      </c>
      <c r="H276" s="2306"/>
      <c r="I276"/>
      <c r="J276"/>
      <c r="K276"/>
      <c r="L276"/>
      <c r="M276"/>
      <c r="N276"/>
      <c r="O276"/>
      <c r="P276"/>
      <c r="Q276"/>
      <c r="R276"/>
    </row>
    <row r="277" spans="1:19">
      <c r="A277" s="3222"/>
      <c r="B277" s="1533">
        <f t="shared" si="3"/>
        <v>29</v>
      </c>
      <c r="C277" s="1533"/>
      <c r="D277" s="1533" t="s">
        <v>7045</v>
      </c>
      <c r="E277" s="1533"/>
      <c r="F277" s="1533"/>
      <c r="G277" s="3282">
        <v>1161168</v>
      </c>
      <c r="H277" s="2306"/>
      <c r="S277" s="1621"/>
    </row>
    <row r="278" spans="1:19">
      <c r="A278" s="3222"/>
      <c r="B278" s="1533">
        <f t="shared" si="3"/>
        <v>30</v>
      </c>
      <c r="C278" s="1533"/>
      <c r="D278" s="1533" t="s">
        <v>7046</v>
      </c>
      <c r="E278" s="1533"/>
      <c r="F278" s="1533"/>
      <c r="G278" s="3282">
        <v>1156400</v>
      </c>
      <c r="H278" s="2306"/>
    </row>
    <row r="279" spans="1:19">
      <c r="A279" s="3222"/>
      <c r="B279" s="1533">
        <f t="shared" si="3"/>
        <v>31</v>
      </c>
      <c r="C279" s="1533"/>
      <c r="D279" s="1533" t="s">
        <v>7047</v>
      </c>
      <c r="E279" s="3271"/>
      <c r="F279" s="3271"/>
      <c r="G279" s="3282">
        <v>1151464</v>
      </c>
      <c r="H279" s="2306"/>
    </row>
    <row r="280" spans="1:19">
      <c r="A280" s="3222"/>
      <c r="B280" s="1533">
        <f t="shared" si="3"/>
        <v>32</v>
      </c>
      <c r="C280" s="1533"/>
      <c r="D280" s="1533" t="s">
        <v>7048</v>
      </c>
      <c r="E280" s="1533"/>
      <c r="F280" s="1621"/>
      <c r="G280" s="3343">
        <v>1141278</v>
      </c>
      <c r="H280" s="2306"/>
    </row>
    <row r="281" spans="1:19">
      <c r="A281" s="3222"/>
      <c r="B281" s="1533">
        <f t="shared" si="3"/>
        <v>33</v>
      </c>
      <c r="C281" s="1533"/>
      <c r="D281" s="1533" t="s">
        <v>7049</v>
      </c>
      <c r="E281" s="1533"/>
      <c r="F281" s="1621"/>
      <c r="G281" s="3343">
        <v>1111164</v>
      </c>
      <c r="H281" s="2306"/>
    </row>
    <row r="282" spans="1:19">
      <c r="A282" s="3222"/>
      <c r="B282" s="1533">
        <f t="shared" si="3"/>
        <v>34</v>
      </c>
      <c r="C282" s="1533"/>
      <c r="D282" s="1533" t="s">
        <v>7050</v>
      </c>
      <c r="E282" s="1621"/>
      <c r="F282" s="1621"/>
      <c r="G282" s="3400">
        <v>1110249</v>
      </c>
      <c r="H282" s="2306"/>
    </row>
    <row r="283" spans="1:19">
      <c r="A283" s="3222"/>
      <c r="B283" s="1533">
        <f t="shared" si="3"/>
        <v>35</v>
      </c>
      <c r="C283" s="1533"/>
      <c r="D283" s="1621" t="s">
        <v>7051</v>
      </c>
      <c r="G283" s="3400">
        <v>1105357</v>
      </c>
      <c r="H283" s="2306"/>
    </row>
    <row r="284" spans="1:19">
      <c r="A284" s="3222"/>
      <c r="B284" s="1533">
        <f t="shared" si="3"/>
        <v>36</v>
      </c>
      <c r="C284" s="1533"/>
      <c r="D284" s="1621" t="s">
        <v>5679</v>
      </c>
      <c r="G284" s="3400">
        <v>112716645</v>
      </c>
      <c r="H284" s="2306"/>
    </row>
    <row r="285" spans="1:19">
      <c r="A285" s="3222"/>
      <c r="B285" s="1533">
        <f t="shared" si="3"/>
        <v>37</v>
      </c>
      <c r="C285" s="1533"/>
      <c r="E285" s="1533" t="s">
        <v>1154</v>
      </c>
      <c r="F285" s="1621"/>
      <c r="G285" s="3346">
        <f>SUM(G249:G284,G194:G241)</f>
        <v>673260483</v>
      </c>
      <c r="H285" s="2306"/>
    </row>
    <row r="286" spans="1:19">
      <c r="A286" s="3222"/>
      <c r="B286" s="1533">
        <f t="shared" si="3"/>
        <v>38</v>
      </c>
      <c r="C286" s="1533"/>
      <c r="E286" s="2793" t="s">
        <v>4582</v>
      </c>
      <c r="F286" s="1621"/>
      <c r="G286" s="3348">
        <f>G285+G191</f>
        <v>1082682963</v>
      </c>
      <c r="H286" s="2306"/>
    </row>
    <row r="287" spans="1:19">
      <c r="A287" s="3222"/>
      <c r="B287" s="1533">
        <f t="shared" si="3"/>
        <v>39</v>
      </c>
      <c r="C287" s="1533"/>
      <c r="D287" s="2793" t="s">
        <v>4583</v>
      </c>
      <c r="E287" s="1621"/>
      <c r="F287" s="1621"/>
      <c r="G287" s="3343"/>
      <c r="H287" s="2306"/>
    </row>
    <row r="288" spans="1:19">
      <c r="A288" s="3222"/>
      <c r="B288" s="1533">
        <f t="shared" si="3"/>
        <v>40</v>
      </c>
      <c r="C288" s="1533"/>
      <c r="D288" s="1621" t="s">
        <v>6252</v>
      </c>
      <c r="E288" s="1621"/>
      <c r="F288" s="1621"/>
      <c r="G288" s="3343">
        <v>20096754</v>
      </c>
      <c r="H288" s="2306"/>
    </row>
    <row r="289" spans="1:8">
      <c r="A289" s="3222"/>
      <c r="B289" s="1533">
        <f t="shared" si="3"/>
        <v>41</v>
      </c>
      <c r="C289" s="1533"/>
      <c r="D289" s="1621" t="s">
        <v>6256</v>
      </c>
      <c r="E289" s="1621"/>
      <c r="F289" s="1621"/>
      <c r="G289" s="3343">
        <v>9078228</v>
      </c>
      <c r="H289" s="2306"/>
    </row>
    <row r="290" spans="1:8">
      <c r="A290" s="3222"/>
      <c r="B290" s="1533">
        <f t="shared" si="3"/>
        <v>42</v>
      </c>
      <c r="C290" s="1533"/>
      <c r="D290" s="1621" t="s">
        <v>6254</v>
      </c>
      <c r="E290" s="1621"/>
      <c r="F290" s="1621"/>
      <c r="G290" s="3282">
        <v>7091498</v>
      </c>
      <c r="H290" s="2306"/>
    </row>
    <row r="291" spans="1:8">
      <c r="A291" s="3222"/>
      <c r="B291" s="1533">
        <f t="shared" si="3"/>
        <v>43</v>
      </c>
      <c r="C291" s="1533"/>
      <c r="D291" s="1533" t="s">
        <v>7052</v>
      </c>
      <c r="E291" s="1533"/>
      <c r="F291" s="1533"/>
      <c r="G291" s="3282">
        <v>6783716</v>
      </c>
      <c r="H291" s="2306"/>
    </row>
    <row r="292" spans="1:8">
      <c r="A292" s="3222"/>
      <c r="B292" s="1533">
        <f t="shared" si="3"/>
        <v>44</v>
      </c>
      <c r="C292" s="1533"/>
      <c r="D292" s="1533" t="s">
        <v>6253</v>
      </c>
      <c r="E292" s="1533"/>
      <c r="F292" s="1621"/>
      <c r="G292" s="3343">
        <v>5142508</v>
      </c>
      <c r="H292" s="2306"/>
    </row>
    <row r="293" spans="1:8">
      <c r="A293" s="3222"/>
      <c r="B293" s="1533">
        <f t="shared" si="3"/>
        <v>45</v>
      </c>
      <c r="C293" s="1533"/>
      <c r="D293" s="1533" t="s">
        <v>6260</v>
      </c>
      <c r="E293" s="1533"/>
      <c r="F293" s="1621"/>
      <c r="G293" s="3343">
        <v>4945614</v>
      </c>
      <c r="H293" s="2306"/>
    </row>
    <row r="294" spans="1:8">
      <c r="A294" s="3222"/>
      <c r="B294" s="1533">
        <f t="shared" si="3"/>
        <v>46</v>
      </c>
      <c r="C294" s="1533"/>
      <c r="D294" s="4139" t="s">
        <v>7053</v>
      </c>
      <c r="E294" s="1533"/>
      <c r="F294" s="1533"/>
      <c r="G294" s="3282">
        <v>4712477</v>
      </c>
      <c r="H294" s="2306"/>
    </row>
    <row r="295" spans="1:8">
      <c r="A295" s="3222"/>
      <c r="B295" s="1533">
        <f t="shared" si="3"/>
        <v>47</v>
      </c>
      <c r="C295" s="1533"/>
      <c r="D295" s="1533" t="s">
        <v>6255</v>
      </c>
      <c r="E295" s="1533"/>
      <c r="F295" s="1533"/>
      <c r="G295" s="3282">
        <v>2845855</v>
      </c>
      <c r="H295" s="2306"/>
    </row>
    <row r="296" spans="1:8">
      <c r="A296" s="3222"/>
      <c r="B296" s="1533">
        <f t="shared" si="3"/>
        <v>48</v>
      </c>
      <c r="C296" s="1533"/>
      <c r="D296" s="1533" t="s">
        <v>6098</v>
      </c>
      <c r="E296" s="1533"/>
      <c r="F296" s="1533"/>
      <c r="G296" s="3282">
        <v>2432223</v>
      </c>
      <c r="H296" s="2306"/>
    </row>
    <row r="297" spans="1:8">
      <c r="A297" s="3222"/>
      <c r="B297" s="1533">
        <f t="shared" si="3"/>
        <v>49</v>
      </c>
      <c r="C297" s="1533"/>
      <c r="D297" s="1533" t="s">
        <v>6259</v>
      </c>
      <c r="E297" s="1533"/>
      <c r="F297" s="1533"/>
      <c r="G297" s="3282">
        <v>2398325</v>
      </c>
      <c r="H297" s="2306"/>
    </row>
    <row r="298" spans="1:8">
      <c r="A298" s="3222"/>
      <c r="B298" s="1533">
        <f t="shared" si="3"/>
        <v>50</v>
      </c>
      <c r="C298" s="1533"/>
      <c r="D298" s="1533" t="s">
        <v>7054</v>
      </c>
      <c r="E298" s="1533"/>
      <c r="F298" s="1533"/>
      <c r="G298" s="3282">
        <v>1985203</v>
      </c>
      <c r="H298" s="2306"/>
    </row>
    <row r="299" spans="1:8">
      <c r="A299" s="3222"/>
      <c r="B299" s="1533">
        <f t="shared" si="3"/>
        <v>51</v>
      </c>
      <c r="C299" s="1533"/>
      <c r="D299" s="1533" t="s">
        <v>7055</v>
      </c>
      <c r="E299" s="1533"/>
      <c r="F299" s="1533"/>
      <c r="G299" s="3282">
        <v>1793236</v>
      </c>
      <c r="H299" s="2306"/>
    </row>
    <row r="300" spans="1:8">
      <c r="A300" s="3222"/>
      <c r="B300" s="1533">
        <f t="shared" si="3"/>
        <v>52</v>
      </c>
      <c r="C300" s="1533"/>
      <c r="D300" s="1533" t="s">
        <v>6257</v>
      </c>
      <c r="E300" s="1533"/>
      <c r="F300" s="1533"/>
      <c r="G300" s="3282">
        <v>1563238</v>
      </c>
      <c r="H300" s="2306"/>
    </row>
    <row r="301" spans="1:8">
      <c r="A301" s="3222"/>
      <c r="B301" s="1533">
        <f t="shared" si="3"/>
        <v>53</v>
      </c>
      <c r="C301" s="1533"/>
      <c r="D301" s="1533" t="s">
        <v>6258</v>
      </c>
      <c r="E301" s="1533"/>
      <c r="F301" s="1533"/>
      <c r="G301" s="3282">
        <v>1292732</v>
      </c>
      <c r="H301" s="2306"/>
    </row>
    <row r="302" spans="1:8">
      <c r="A302" s="3222"/>
      <c r="B302" s="1533">
        <f t="shared" si="3"/>
        <v>54</v>
      </c>
      <c r="C302" s="1533"/>
      <c r="D302" s="1533" t="s">
        <v>7056</v>
      </c>
      <c r="E302" s="1533"/>
      <c r="F302" s="1533"/>
      <c r="G302" s="3282">
        <v>1213994</v>
      </c>
      <c r="H302" s="2306"/>
    </row>
    <row r="303" spans="1:8">
      <c r="A303" s="3222"/>
      <c r="B303" s="1533">
        <f t="shared" si="3"/>
        <v>55</v>
      </c>
      <c r="C303" s="1533"/>
      <c r="D303" s="1533" t="s">
        <v>7057</v>
      </c>
      <c r="E303" s="1533"/>
      <c r="F303" s="1533"/>
      <c r="G303" s="3282">
        <v>1120207</v>
      </c>
      <c r="H303" s="2306"/>
    </row>
    <row r="304" spans="1:8">
      <c r="A304" s="3222"/>
      <c r="B304" s="1533">
        <f t="shared" si="3"/>
        <v>56</v>
      </c>
      <c r="C304" s="1533"/>
      <c r="D304" s="1533" t="s">
        <v>7058</v>
      </c>
      <c r="E304" s="1533"/>
      <c r="F304" s="1533"/>
      <c r="G304" s="3282">
        <v>1020349</v>
      </c>
      <c r="H304" s="2306"/>
    </row>
    <row r="305" spans="1:8">
      <c r="A305" s="3222"/>
      <c r="B305" s="1533">
        <f t="shared" si="3"/>
        <v>57</v>
      </c>
      <c r="C305" s="1533"/>
      <c r="D305" s="1533"/>
      <c r="E305" s="1533"/>
      <c r="F305" s="1533"/>
      <c r="G305" s="3282"/>
      <c r="H305" s="2306"/>
    </row>
    <row r="306" spans="1:8">
      <c r="A306" s="3222"/>
      <c r="B306" s="1533">
        <f t="shared" si="3"/>
        <v>58</v>
      </c>
      <c r="C306" s="1533"/>
      <c r="D306" s="1533"/>
      <c r="E306" s="1533"/>
      <c r="F306" s="1533"/>
      <c r="G306" s="3282"/>
      <c r="H306" s="2306"/>
    </row>
    <row r="307" spans="1:8">
      <c r="A307" s="3222"/>
      <c r="B307" s="1533">
        <f t="shared" si="3"/>
        <v>59</v>
      </c>
      <c r="C307" s="1533"/>
      <c r="D307" s="1533"/>
      <c r="E307" s="1533"/>
      <c r="F307" s="1533"/>
      <c r="G307" s="3282"/>
      <c r="H307" s="2306"/>
    </row>
    <row r="308" spans="1:8">
      <c r="A308" s="3222"/>
      <c r="B308" s="1533">
        <f t="shared" si="3"/>
        <v>60</v>
      </c>
      <c r="C308" s="1533"/>
      <c r="D308" s="1533" t="s">
        <v>5679</v>
      </c>
      <c r="F308" s="1533"/>
      <c r="G308" s="3282">
        <v>49467861</v>
      </c>
      <c r="H308" s="2306"/>
    </row>
    <row r="309" spans="1:8">
      <c r="A309" s="3222"/>
      <c r="B309" s="1533">
        <f t="shared" si="3"/>
        <v>61</v>
      </c>
      <c r="C309" s="1533"/>
      <c r="D309" s="1533"/>
      <c r="E309" s="1533" t="s">
        <v>1154</v>
      </c>
      <c r="F309" s="1533"/>
      <c r="G309" s="3349">
        <f>SUM(G288:G308)</f>
        <v>124984018</v>
      </c>
      <c r="H309" s="2306"/>
    </row>
    <row r="310" spans="1:8">
      <c r="A310" s="3222"/>
      <c r="B310" s="1533">
        <f t="shared" si="3"/>
        <v>62</v>
      </c>
      <c r="C310" s="1533"/>
      <c r="D310" s="2793" t="s">
        <v>4870</v>
      </c>
      <c r="E310" s="1533"/>
      <c r="F310" s="1533"/>
      <c r="G310" s="3282"/>
      <c r="H310" s="2306"/>
    </row>
    <row r="311" spans="1:8">
      <c r="A311" s="3222"/>
      <c r="B311" s="1533">
        <f t="shared" si="3"/>
        <v>63</v>
      </c>
      <c r="C311" s="1533"/>
      <c r="D311" s="3057" t="s">
        <v>6261</v>
      </c>
      <c r="E311" s="1533"/>
      <c r="F311" s="1533"/>
      <c r="G311" s="3350">
        <v>5954331</v>
      </c>
      <c r="H311" s="2306"/>
    </row>
    <row r="312" spans="1:8">
      <c r="A312" s="3222"/>
      <c r="B312" s="1533">
        <f t="shared" si="3"/>
        <v>64</v>
      </c>
      <c r="C312" s="1533"/>
      <c r="D312" s="1533" t="s">
        <v>6262</v>
      </c>
      <c r="E312" s="1533"/>
      <c r="F312" s="1533"/>
      <c r="G312" s="3282">
        <v>3719509</v>
      </c>
      <c r="H312" s="2306"/>
    </row>
    <row r="313" spans="1:8" ht="16" thickBot="1">
      <c r="A313" s="3261"/>
      <c r="B313" s="3262">
        <f>B312+1</f>
        <v>65</v>
      </c>
      <c r="C313" s="3263"/>
      <c r="D313" s="3263" t="s">
        <v>6265</v>
      </c>
      <c r="E313" s="3263"/>
      <c r="F313" s="3262"/>
      <c r="G313" s="3293">
        <v>3320677</v>
      </c>
      <c r="H313" s="2306"/>
    </row>
    <row r="315" spans="1:8">
      <c r="A315" s="2051" t="s">
        <v>4494</v>
      </c>
      <c r="B315" s="2132"/>
      <c r="C315" s="2132"/>
      <c r="D315" s="2132"/>
      <c r="E315" s="2133"/>
      <c r="F315" s="2051"/>
      <c r="G315" s="1693"/>
      <c r="H315" s="1693"/>
    </row>
    <row r="316" spans="1:8">
      <c r="A316" s="1383" t="s">
        <v>1160</v>
      </c>
      <c r="B316" s="1383"/>
      <c r="C316" s="1383"/>
      <c r="D316" s="1383"/>
      <c r="E316" s="1383"/>
      <c r="F316" s="1383"/>
      <c r="G316" s="1945"/>
      <c r="H316" s="1945"/>
    </row>
    <row r="317" spans="1:8" ht="16" thickBot="1">
      <c r="A317" s="2529"/>
      <c r="B317" s="2529" t="str">
        <f>'Data Sheet'!$C$25</f>
        <v xml:space="preserve">Niagara Mohawk Power Corporation </v>
      </c>
      <c r="C317" s="2529"/>
      <c r="D317" s="2529"/>
      <c r="E317" s="2529"/>
      <c r="F317" s="3188" t="str">
        <f>'Data Sheet'!$C$40</f>
        <v>April 30, 2024</v>
      </c>
      <c r="G317" s="2722" t="str">
        <f>'Data Sheet'!$C$38</f>
        <v>December 31, 2023</v>
      </c>
    </row>
    <row r="318" spans="1:8">
      <c r="A318" s="3254"/>
      <c r="B318" s="3255"/>
      <c r="C318" s="3255"/>
      <c r="D318" s="3255"/>
      <c r="E318" s="3255"/>
      <c r="F318" s="3255"/>
      <c r="G318" s="3256"/>
    </row>
    <row r="319" spans="1:8">
      <c r="A319" s="3257"/>
      <c r="B319" s="3272"/>
      <c r="C319" s="1620"/>
      <c r="D319" s="3272" t="s">
        <v>1144</v>
      </c>
      <c r="E319" s="1620"/>
      <c r="F319" s="1620"/>
      <c r="G319" s="3258"/>
    </row>
    <row r="320" spans="1:8">
      <c r="A320" s="3344"/>
      <c r="B320" s="1547"/>
      <c r="C320" s="1547"/>
      <c r="D320" s="1547"/>
      <c r="E320" s="1547"/>
      <c r="F320" s="1547"/>
      <c r="G320" s="3345"/>
    </row>
    <row r="321" spans="1:7">
      <c r="A321" s="3222"/>
      <c r="B321" s="1533">
        <v>1</v>
      </c>
      <c r="C321" s="1533"/>
      <c r="D321" s="3057" t="s">
        <v>6263</v>
      </c>
      <c r="E321" s="1533"/>
      <c r="F321" s="1533"/>
      <c r="G321" s="3292">
        <v>1807277</v>
      </c>
    </row>
    <row r="322" spans="1:7">
      <c r="A322" s="3222"/>
      <c r="B322" s="1533">
        <f>B321+1</f>
        <v>2</v>
      </c>
      <c r="C322" s="1533"/>
      <c r="D322" s="3057" t="s">
        <v>7059</v>
      </c>
      <c r="E322" s="1533"/>
      <c r="F322" s="1533"/>
      <c r="G322" s="3282">
        <v>1703445</v>
      </c>
    </row>
    <row r="323" spans="1:7">
      <c r="A323" s="3222"/>
      <c r="B323" s="1533">
        <f t="shared" ref="B323:B334" si="4">B322+1</f>
        <v>3</v>
      </c>
      <c r="C323" s="1533"/>
      <c r="D323" s="3057" t="s">
        <v>6264</v>
      </c>
      <c r="E323" s="1533"/>
      <c r="F323" s="1533"/>
      <c r="G323" s="3282">
        <v>1225618</v>
      </c>
    </row>
    <row r="324" spans="1:7">
      <c r="A324" s="3222"/>
      <c r="B324" s="1533">
        <f t="shared" si="4"/>
        <v>4</v>
      </c>
      <c r="C324" s="1533"/>
      <c r="D324" s="3057"/>
      <c r="E324" s="1533"/>
      <c r="F324" s="1533"/>
      <c r="G324" s="3282"/>
    </row>
    <row r="325" spans="1:7">
      <c r="A325" s="3222"/>
      <c r="B325" s="1533">
        <f t="shared" si="4"/>
        <v>5</v>
      </c>
      <c r="C325" s="1533"/>
      <c r="D325" s="3057"/>
      <c r="E325" s="1621"/>
      <c r="F325" s="1621"/>
      <c r="G325" s="3343"/>
    </row>
    <row r="326" spans="1:7">
      <c r="A326" s="3222"/>
      <c r="B326" s="1533">
        <f t="shared" si="4"/>
        <v>6</v>
      </c>
      <c r="C326" s="1533"/>
      <c r="D326" s="3057"/>
      <c r="E326" s="1621"/>
      <c r="F326" s="1621"/>
      <c r="G326" s="3343"/>
    </row>
    <row r="327" spans="1:7">
      <c r="A327" s="3222"/>
      <c r="B327" s="1533">
        <f t="shared" si="4"/>
        <v>7</v>
      </c>
      <c r="C327" s="1533"/>
      <c r="D327" s="3057"/>
      <c r="E327" s="1621"/>
      <c r="F327" s="1621"/>
      <c r="G327" s="3343"/>
    </row>
    <row r="328" spans="1:7">
      <c r="A328" s="3222"/>
      <c r="B328" s="1533">
        <f t="shared" si="4"/>
        <v>8</v>
      </c>
      <c r="C328" s="1533"/>
      <c r="D328" s="3057"/>
      <c r="E328" s="1621"/>
      <c r="F328" s="1621"/>
      <c r="G328" s="3343"/>
    </row>
    <row r="329" spans="1:7">
      <c r="A329" s="3222"/>
      <c r="B329" s="1533">
        <f t="shared" si="4"/>
        <v>9</v>
      </c>
      <c r="C329" s="1533"/>
      <c r="D329" s="3057"/>
      <c r="E329" s="1621"/>
      <c r="F329" s="1621"/>
      <c r="G329" s="3343"/>
    </row>
    <row r="330" spans="1:7">
      <c r="A330" s="3222"/>
      <c r="B330" s="1533">
        <f t="shared" si="4"/>
        <v>10</v>
      </c>
      <c r="C330" s="3271"/>
      <c r="D330" s="3057"/>
      <c r="E330" s="1621"/>
      <c r="F330" s="1621"/>
      <c r="G330" s="3343"/>
    </row>
    <row r="331" spans="1:7">
      <c r="A331" s="3222"/>
      <c r="B331" s="1533">
        <f t="shared" si="4"/>
        <v>11</v>
      </c>
      <c r="C331" s="1533"/>
      <c r="D331" s="3057"/>
      <c r="E331" s="1621"/>
      <c r="F331" s="1621"/>
      <c r="G331" s="3343"/>
    </row>
    <row r="332" spans="1:7">
      <c r="A332" s="3222"/>
      <c r="B332" s="1533">
        <f t="shared" si="4"/>
        <v>12</v>
      </c>
      <c r="C332" s="1533"/>
      <c r="D332" s="3057" t="s">
        <v>5679</v>
      </c>
      <c r="E332" s="1621"/>
      <c r="F332" s="1533"/>
      <c r="G332" s="3282">
        <v>7741780</v>
      </c>
    </row>
    <row r="333" spans="1:7">
      <c r="A333" s="3222"/>
      <c r="B333" s="1533">
        <f t="shared" si="4"/>
        <v>13</v>
      </c>
      <c r="C333" s="1533"/>
      <c r="D333" s="3057"/>
      <c r="E333" s="1621"/>
      <c r="F333" s="1621"/>
      <c r="G333" s="3282"/>
    </row>
    <row r="334" spans="1:7">
      <c r="A334" s="3222"/>
      <c r="B334" s="1533">
        <f t="shared" si="4"/>
        <v>14</v>
      </c>
      <c r="C334" s="1533"/>
      <c r="D334" s="1618"/>
      <c r="E334" s="1621"/>
      <c r="F334" s="1533"/>
      <c r="G334" s="3401"/>
    </row>
    <row r="335" spans="1:7">
      <c r="A335" s="3222"/>
      <c r="B335" s="1533"/>
      <c r="C335" s="1533"/>
      <c r="D335" s="1621"/>
      <c r="E335" s="1533"/>
      <c r="F335" s="1533" t="s">
        <v>1154</v>
      </c>
      <c r="G335" s="3349">
        <f>SUM(G311:G313,G321:G334)</f>
        <v>25472637</v>
      </c>
    </row>
    <row r="336" spans="1:7">
      <c r="A336" s="3222"/>
      <c r="B336" s="1533"/>
      <c r="C336" s="1533"/>
      <c r="D336" s="1533"/>
      <c r="E336" s="1533"/>
      <c r="F336" s="1621"/>
      <c r="G336" s="3282"/>
    </row>
    <row r="337" spans="1:7">
      <c r="A337" s="3222"/>
      <c r="B337" s="1533"/>
      <c r="C337" s="1533"/>
      <c r="D337" s="1533"/>
      <c r="E337" s="1533"/>
      <c r="F337" s="1533"/>
      <c r="G337" s="3282"/>
    </row>
    <row r="338" spans="1:7">
      <c r="A338" s="3222"/>
      <c r="B338" s="1533"/>
      <c r="C338" s="1533"/>
      <c r="D338" s="1533"/>
      <c r="E338" s="1533"/>
      <c r="F338" s="1533"/>
      <c r="G338" s="3282"/>
    </row>
    <row r="339" spans="1:7">
      <c r="A339" s="3222"/>
      <c r="B339" s="1533"/>
      <c r="C339" s="1533"/>
      <c r="D339" s="1533"/>
      <c r="E339" s="1533"/>
      <c r="F339" s="1533"/>
      <c r="G339" s="3282"/>
    </row>
    <row r="340" spans="1:7">
      <c r="A340" s="3222"/>
      <c r="B340" s="1533"/>
      <c r="C340" s="1533"/>
      <c r="D340" s="1533"/>
      <c r="E340" s="3271"/>
      <c r="F340" s="3271"/>
      <c r="G340" s="3282"/>
    </row>
    <row r="341" spans="1:7">
      <c r="A341" s="3222"/>
      <c r="B341" s="1533"/>
      <c r="C341" s="1533"/>
      <c r="D341" s="1533"/>
      <c r="E341" s="1533"/>
      <c r="F341" s="1621"/>
      <c r="G341" s="3343"/>
    </row>
    <row r="342" spans="1:7">
      <c r="A342" s="3222"/>
      <c r="B342" s="1533"/>
      <c r="C342" s="1533"/>
      <c r="D342" s="1533"/>
      <c r="E342" s="1533"/>
      <c r="F342" s="1621"/>
      <c r="G342" s="3343"/>
    </row>
    <row r="343" spans="1:7">
      <c r="A343" s="3222"/>
      <c r="B343" s="1533"/>
      <c r="C343" s="1533"/>
      <c r="D343" s="1533"/>
      <c r="E343" s="1533"/>
      <c r="F343" s="1621"/>
      <c r="G343" s="3343"/>
    </row>
    <row r="344" spans="1:7">
      <c r="A344" s="3222"/>
      <c r="B344" s="1533"/>
      <c r="C344" s="1533"/>
      <c r="D344" s="1621"/>
      <c r="E344" s="1621"/>
      <c r="F344" s="1621"/>
      <c r="G344" s="3343"/>
    </row>
    <row r="345" spans="1:7">
      <c r="A345" s="3222"/>
      <c r="B345" s="1533"/>
      <c r="C345" s="1533"/>
      <c r="D345" s="1621"/>
      <c r="E345" s="1621"/>
      <c r="F345" s="1621"/>
      <c r="G345" s="3343"/>
    </row>
    <row r="346" spans="1:7">
      <c r="A346" s="3222"/>
      <c r="B346" s="1533"/>
      <c r="C346" s="1533"/>
      <c r="D346" s="1621"/>
      <c r="E346" s="1621"/>
      <c r="F346" s="1621"/>
      <c r="G346" s="3343"/>
    </row>
    <row r="347" spans="1:7">
      <c r="A347" s="3222"/>
      <c r="B347" s="1533"/>
      <c r="C347" s="1533"/>
      <c r="D347" s="1621"/>
      <c r="E347" s="1621"/>
      <c r="F347" s="1621"/>
      <c r="G347" s="3343"/>
    </row>
    <row r="348" spans="1:7">
      <c r="A348" s="3222"/>
      <c r="B348" s="1533"/>
      <c r="C348" s="1533"/>
      <c r="D348" s="1621"/>
      <c r="E348" s="1621"/>
      <c r="F348" s="1621"/>
      <c r="G348" s="3343"/>
    </row>
    <row r="349" spans="1:7">
      <c r="A349" s="3222"/>
      <c r="B349" s="1533"/>
      <c r="C349" s="1533"/>
      <c r="D349" s="1621"/>
      <c r="E349" s="1621"/>
      <c r="F349" s="1621"/>
      <c r="G349" s="3343"/>
    </row>
    <row r="350" spans="1:7">
      <c r="A350" s="3222"/>
      <c r="B350" s="1533"/>
      <c r="C350" s="1533"/>
      <c r="D350" s="1621"/>
      <c r="E350" s="1621"/>
      <c r="F350" s="1621"/>
      <c r="G350" s="3282"/>
    </row>
    <row r="351" spans="1:7">
      <c r="A351" s="3222"/>
      <c r="B351" s="1533"/>
      <c r="C351" s="1533"/>
      <c r="D351" s="1533"/>
      <c r="E351" s="1533"/>
      <c r="F351" s="1533"/>
      <c r="G351" s="3352"/>
    </row>
    <row r="352" spans="1:7">
      <c r="A352" s="3222"/>
      <c r="B352" s="1533"/>
      <c r="C352" s="1533"/>
      <c r="D352" s="1533"/>
      <c r="E352" s="1533"/>
      <c r="F352" s="1621"/>
      <c r="G352" s="3343"/>
    </row>
    <row r="353" spans="1:7">
      <c r="A353" s="3222"/>
      <c r="B353" s="1533"/>
      <c r="C353" s="1533"/>
      <c r="D353" s="1533"/>
      <c r="E353" s="1533"/>
      <c r="F353" s="1621"/>
      <c r="G353" s="3343"/>
    </row>
    <row r="354" spans="1:7">
      <c r="A354" s="3222"/>
      <c r="B354" s="1533"/>
      <c r="C354" s="1533"/>
      <c r="D354" s="1533"/>
      <c r="E354" s="1533"/>
      <c r="F354" s="1621"/>
      <c r="G354" s="3343"/>
    </row>
    <row r="355" spans="1:7">
      <c r="A355" s="3222"/>
      <c r="B355" s="1533"/>
      <c r="C355" s="1533"/>
      <c r="D355" s="1533"/>
      <c r="E355" s="1533"/>
      <c r="F355" s="1533"/>
      <c r="G355" s="3282"/>
    </row>
    <row r="356" spans="1:7">
      <c r="A356" s="3222"/>
      <c r="B356" s="1533"/>
      <c r="C356" s="1533"/>
      <c r="D356" s="1533"/>
      <c r="E356" s="1533"/>
      <c r="F356" s="1533"/>
      <c r="G356" s="3282"/>
    </row>
    <row r="357" spans="1:7">
      <c r="A357" s="3222"/>
      <c r="B357" s="1533"/>
      <c r="C357" s="1533"/>
      <c r="D357" s="1533"/>
      <c r="E357" s="1533"/>
      <c r="F357" s="1533"/>
      <c r="G357" s="3282"/>
    </row>
    <row r="358" spans="1:7">
      <c r="A358" s="3222"/>
      <c r="B358" s="1533"/>
      <c r="C358" s="1533"/>
      <c r="D358" s="1533"/>
      <c r="E358" s="1533"/>
      <c r="F358" s="1533"/>
      <c r="G358" s="3282"/>
    </row>
    <row r="359" spans="1:7">
      <c r="A359" s="3222"/>
      <c r="B359" s="1533"/>
      <c r="C359" s="1533"/>
      <c r="D359" s="1533"/>
      <c r="E359" s="1533"/>
      <c r="F359" s="1533"/>
      <c r="G359" s="3282"/>
    </row>
    <row r="360" spans="1:7">
      <c r="A360" s="3222"/>
      <c r="B360" s="1533"/>
      <c r="C360" s="1533"/>
      <c r="D360" s="1533"/>
      <c r="E360" s="1533"/>
      <c r="F360" s="1533"/>
      <c r="G360" s="3282"/>
    </row>
    <row r="361" spans="1:7">
      <c r="A361" s="3222"/>
      <c r="B361" s="1533"/>
      <c r="C361" s="1533"/>
      <c r="D361" s="1533"/>
      <c r="E361" s="1533"/>
      <c r="F361" s="1533"/>
      <c r="G361" s="3282"/>
    </row>
    <row r="362" spans="1:7">
      <c r="A362" s="3222"/>
      <c r="B362" s="1533"/>
      <c r="C362" s="1533"/>
      <c r="D362" s="1533"/>
      <c r="E362" s="1533"/>
      <c r="F362" s="1533"/>
      <c r="G362" s="3282"/>
    </row>
    <row r="363" spans="1:7">
      <c r="A363" s="3222"/>
      <c r="B363" s="1533"/>
      <c r="C363" s="1533"/>
      <c r="D363" s="1533"/>
      <c r="E363" s="1533"/>
      <c r="F363" s="1533"/>
      <c r="G363" s="3282"/>
    </row>
    <row r="364" spans="1:7">
      <c r="A364" s="3222"/>
      <c r="B364" s="1533"/>
      <c r="C364" s="1533"/>
      <c r="D364" s="1533"/>
      <c r="E364" s="1533"/>
      <c r="F364" s="1533"/>
      <c r="G364" s="3282"/>
    </row>
    <row r="365" spans="1:7">
      <c r="A365" s="3222"/>
      <c r="B365" s="1533"/>
      <c r="C365" s="1533"/>
      <c r="D365" s="1533"/>
      <c r="E365" s="1533"/>
      <c r="F365" s="1533"/>
      <c r="G365" s="3282"/>
    </row>
    <row r="366" spans="1:7">
      <c r="A366" s="3222"/>
      <c r="B366" s="1533"/>
      <c r="C366" s="1533"/>
      <c r="D366" s="1533"/>
      <c r="E366" s="1533"/>
      <c r="F366" s="1533"/>
      <c r="G366" s="3282"/>
    </row>
    <row r="367" spans="1:7">
      <c r="A367" s="3222"/>
      <c r="B367" s="1533"/>
      <c r="C367" s="1533"/>
      <c r="D367" s="1533"/>
      <c r="E367" s="1533"/>
      <c r="F367" s="1533"/>
      <c r="G367" s="3282"/>
    </row>
    <row r="368" spans="1:7">
      <c r="A368" s="3222"/>
      <c r="B368" s="1533"/>
      <c r="C368" s="1533"/>
      <c r="D368" s="1533"/>
      <c r="E368" s="1533"/>
      <c r="F368" s="1533"/>
      <c r="G368" s="3282"/>
    </row>
    <row r="369" spans="1:7">
      <c r="A369" s="3222"/>
      <c r="B369" s="1533"/>
      <c r="C369" s="1533"/>
      <c r="D369" s="1533"/>
      <c r="E369" s="1533"/>
      <c r="F369" s="1533"/>
      <c r="G369" s="3282"/>
    </row>
    <row r="370" spans="1:7">
      <c r="A370" s="3222"/>
      <c r="B370" s="1533"/>
      <c r="C370" s="1533"/>
      <c r="D370" s="1533"/>
      <c r="E370" s="1533"/>
      <c r="F370" s="1533"/>
      <c r="G370" s="3282"/>
    </row>
    <row r="371" spans="1:7">
      <c r="A371" s="3222"/>
      <c r="B371" s="1533"/>
      <c r="C371" s="1533"/>
      <c r="D371" s="1533"/>
      <c r="E371" s="1533"/>
      <c r="F371" s="1533"/>
      <c r="G371" s="3282"/>
    </row>
    <row r="372" spans="1:7">
      <c r="A372" s="3222"/>
      <c r="B372" s="1533"/>
      <c r="C372" s="1533"/>
      <c r="D372" s="1533"/>
      <c r="E372" s="1533"/>
      <c r="F372" s="1533"/>
      <c r="G372" s="3282"/>
    </row>
    <row r="373" spans="1:7">
      <c r="A373" s="3222"/>
      <c r="B373" s="1533"/>
      <c r="C373" s="1533"/>
      <c r="D373" s="1533"/>
      <c r="E373" s="1533"/>
      <c r="F373" s="1533"/>
      <c r="G373" s="3282"/>
    </row>
    <row r="374" spans="1:7" ht="16" thickBot="1">
      <c r="A374" s="3261"/>
      <c r="B374" s="3262"/>
      <c r="C374" s="3263"/>
      <c r="D374" s="3263"/>
      <c r="E374" s="3263"/>
      <c r="F374" s="3262"/>
      <c r="G374" s="3293"/>
    </row>
    <row r="375" spans="1:7">
      <c r="A375" s="2530"/>
      <c r="B375" s="2530"/>
      <c r="C375" s="2530"/>
      <c r="D375" s="2530"/>
      <c r="E375" s="2530"/>
      <c r="F375" s="2530"/>
    </row>
    <row r="376" spans="1:7">
      <c r="A376" s="2362" t="s">
        <v>4494</v>
      </c>
      <c r="B376" s="2359"/>
      <c r="C376" s="2359"/>
      <c r="D376" s="2359"/>
      <c r="E376" s="2133"/>
      <c r="F376" s="2362"/>
      <c r="G376" s="1693"/>
    </row>
    <row r="377" spans="1:7">
      <c r="A377" s="2586" t="s">
        <v>5681</v>
      </c>
      <c r="B377" s="2586"/>
      <c r="C377" s="2586"/>
      <c r="D377" s="2586"/>
      <c r="E377" s="2586"/>
      <c r="F377" s="2586"/>
      <c r="G377" s="1945"/>
    </row>
  </sheetData>
  <mergeCells count="4">
    <mergeCell ref="A61:G61"/>
    <mergeCell ref="A183:G183"/>
    <mergeCell ref="A4:G4"/>
    <mergeCell ref="A60:G60"/>
  </mergeCells>
  <printOptions horizontalCentered="1" verticalCentered="1"/>
  <pageMargins left="0.5" right="0.5" top="0.5" bottom="0.5" header="0.5" footer="0.5"/>
  <pageSetup scale="68" fitToHeight="5" orientation="portrait" r:id="rId1"/>
  <headerFooter alignWithMargins="0"/>
  <rowBreaks count="5" manualBreakCount="5">
    <brk id="61" max="16383" man="1"/>
    <brk id="122" max="6" man="1"/>
    <brk id="183" max="6" man="1"/>
    <brk id="244" max="6" man="1"/>
    <brk id="316" max="6"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ransitionEvaluation="1">
    <tabColor rgb="FF92D050"/>
  </sheetPr>
  <dimension ref="A1:BH208"/>
  <sheetViews>
    <sheetView view="pageBreakPreview" zoomScale="85" zoomScaleNormal="70" zoomScaleSheetLayoutView="85" workbookViewId="0">
      <selection activeCell="H1" sqref="H1:O1048576"/>
    </sheetView>
  </sheetViews>
  <sheetFormatPr defaultColWidth="9.84375" defaultRowHeight="15.5"/>
  <cols>
    <col min="1" max="1" width="4.84375" style="13" customWidth="1"/>
    <col min="2" max="2" width="1.84375" style="13" customWidth="1"/>
    <col min="3" max="3" width="30.84375" style="13" customWidth="1"/>
    <col min="4" max="4" width="28.84375" style="13" customWidth="1"/>
    <col min="5" max="5" width="15.84375" style="13" customWidth="1"/>
    <col min="6" max="6" width="27.84375" style="13" customWidth="1"/>
    <col min="7" max="7" width="6.84375" style="2530" customWidth="1"/>
    <col min="8" max="8" width="18.84375" customWidth="1"/>
    <col min="9" max="9" width="20.4609375" customWidth="1"/>
    <col min="10" max="10" width="9.07421875" customWidth="1"/>
    <col min="11" max="11" width="12.84375" customWidth="1"/>
    <col min="16" max="16384" width="9.84375" style="13"/>
  </cols>
  <sheetData>
    <row r="1" spans="1:60" ht="15" customHeight="1">
      <c r="A1" s="3254" t="s">
        <v>388</v>
      </c>
      <c r="B1" s="3544"/>
      <c r="C1" s="3544"/>
      <c r="D1" s="3306" t="s">
        <v>3200</v>
      </c>
      <c r="E1" s="3307" t="s">
        <v>1759</v>
      </c>
      <c r="F1" s="3593" t="s">
        <v>1760</v>
      </c>
      <c r="G1" s="1533"/>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row>
    <row r="2" spans="1:60" ht="15" customHeight="1">
      <c r="A2" s="3222" t="str">
        <f>'Data Sheet'!$C$25</f>
        <v xml:space="preserve">Niagara Mohawk Power Corporation </v>
      </c>
      <c r="B2" s="1533"/>
      <c r="C2" s="1533"/>
      <c r="D2" s="52" t="s">
        <v>5952</v>
      </c>
      <c r="E2" s="1536" t="s">
        <v>3219</v>
      </c>
      <c r="F2" s="3577"/>
      <c r="G2" s="1533"/>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row>
    <row r="3" spans="1:60" ht="15" customHeight="1">
      <c r="A3" s="3222"/>
      <c r="B3" s="1533"/>
      <c r="C3" s="1533"/>
      <c r="D3" s="1376" t="s">
        <v>389</v>
      </c>
      <c r="E3" s="3399" t="str">
        <f>'Data Sheet'!$C$40</f>
        <v>April 30, 2024</v>
      </c>
      <c r="F3" s="3565" t="str">
        <f>'Data Sheet'!$C$38</f>
        <v>December 31, 2023</v>
      </c>
      <c r="G3" s="1533"/>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row>
    <row r="4" spans="1:60" ht="15" customHeight="1">
      <c r="A4" s="5261" t="s">
        <v>1762</v>
      </c>
      <c r="B4" s="5262"/>
      <c r="C4" s="5262"/>
      <c r="D4" s="5262"/>
      <c r="E4" s="5262"/>
      <c r="F4" s="5263"/>
      <c r="G4" s="1620"/>
      <c r="P4" s="1533"/>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row>
    <row r="5" spans="1:60" ht="15" customHeight="1">
      <c r="A5" s="3222"/>
      <c r="B5" s="1533"/>
      <c r="C5" s="1533"/>
      <c r="D5" s="1533"/>
      <c r="E5" s="1533"/>
      <c r="F5" s="3308"/>
      <c r="G5" s="1533"/>
      <c r="P5" s="1533"/>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row>
    <row r="6" spans="1:60" ht="15" customHeight="1">
      <c r="A6" s="3331" t="s">
        <v>1763</v>
      </c>
      <c r="B6" s="1545"/>
      <c r="C6" s="1545"/>
      <c r="D6" s="1545"/>
      <c r="E6" s="1545"/>
      <c r="F6" s="3332"/>
      <c r="G6" s="1545"/>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row>
    <row r="7" spans="1:60" ht="15" customHeight="1">
      <c r="A7" s="3331" t="s">
        <v>1764</v>
      </c>
      <c r="B7" s="1545"/>
      <c r="C7" s="1545"/>
      <c r="D7" s="1545"/>
      <c r="E7" s="1545"/>
      <c r="F7" s="3332"/>
      <c r="G7" s="1545"/>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row>
    <row r="8" spans="1:60" ht="15" customHeight="1">
      <c r="A8" s="3331"/>
      <c r="B8" s="1545"/>
      <c r="C8" s="1545"/>
      <c r="D8" s="1545"/>
      <c r="E8" s="1545"/>
      <c r="F8" s="3332"/>
      <c r="G8" s="1545"/>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row>
    <row r="9" spans="1:60" ht="15" customHeight="1">
      <c r="A9" s="3331" t="s">
        <v>87</v>
      </c>
      <c r="B9" s="1545"/>
      <c r="C9" s="1545"/>
      <c r="D9" s="1545"/>
      <c r="E9" s="1545"/>
      <c r="F9" s="3332"/>
      <c r="G9" s="1545"/>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row>
    <row r="10" spans="1:60" ht="15" customHeight="1">
      <c r="A10" s="3331"/>
      <c r="B10" s="1545"/>
      <c r="C10" s="1545"/>
      <c r="D10" s="1545"/>
      <c r="E10" s="1545"/>
      <c r="F10" s="3332"/>
      <c r="G10" s="1545"/>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row>
    <row r="11" spans="1:60" ht="15" customHeight="1">
      <c r="A11" s="3331" t="s">
        <v>88</v>
      </c>
      <c r="B11" s="1545"/>
      <c r="C11" s="1545"/>
      <c r="D11" s="1545"/>
      <c r="E11" s="1545"/>
      <c r="F11" s="3332"/>
      <c r="G11" s="1545"/>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row>
    <row r="12" spans="1:60" ht="15" customHeight="1">
      <c r="A12" s="3331" t="s">
        <v>89</v>
      </c>
      <c r="B12" s="1545"/>
      <c r="C12" s="1545"/>
      <c r="D12" s="1545"/>
      <c r="E12" s="1545"/>
      <c r="F12" s="3332"/>
      <c r="G12" s="1545"/>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row>
    <row r="13" spans="1:60" ht="15" customHeight="1">
      <c r="A13" s="3331" t="s">
        <v>90</v>
      </c>
      <c r="B13" s="1545"/>
      <c r="C13" s="1545"/>
      <c r="D13" s="1545"/>
      <c r="E13" s="1545"/>
      <c r="F13" s="3332"/>
      <c r="G13" s="1545"/>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row>
    <row r="14" spans="1:60" ht="15" customHeight="1">
      <c r="A14" s="3331"/>
      <c r="B14" s="1545"/>
      <c r="C14" s="1545"/>
      <c r="D14" s="1545"/>
      <c r="E14" s="1545"/>
      <c r="F14" s="3332"/>
      <c r="G14" s="1545"/>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row>
    <row r="15" spans="1:60" ht="15" customHeight="1">
      <c r="A15" s="3331" t="s">
        <v>91</v>
      </c>
      <c r="B15" s="1545"/>
      <c r="C15" s="1545"/>
      <c r="D15" s="1545"/>
      <c r="E15" s="1545"/>
      <c r="F15" s="3332"/>
      <c r="G15" s="1545"/>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row>
    <row r="16" spans="1:60" ht="15" customHeight="1">
      <c r="A16" s="3331" t="s">
        <v>92</v>
      </c>
      <c r="B16" s="1545"/>
      <c r="C16" s="1545"/>
      <c r="D16" s="1545"/>
      <c r="E16" s="1545"/>
      <c r="F16" s="3332"/>
      <c r="G16" s="1545"/>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row>
    <row r="17" spans="1:60" ht="15" customHeight="1">
      <c r="A17" s="3309"/>
      <c r="B17" s="1463"/>
      <c r="C17" s="1463"/>
      <c r="D17" s="1463"/>
      <c r="E17" s="1463"/>
      <c r="F17" s="3278"/>
      <c r="G17" s="1533"/>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row>
    <row r="18" spans="1:60">
      <c r="A18" s="3222"/>
      <c r="B18" s="1536"/>
      <c r="C18" s="1533"/>
      <c r="D18" s="1533"/>
      <c r="E18" s="1533"/>
      <c r="F18" s="3548" t="s">
        <v>93</v>
      </c>
      <c r="G18" s="3015"/>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row>
    <row r="19" spans="1:60">
      <c r="A19" s="3393" t="s">
        <v>1686</v>
      </c>
      <c r="B19" s="1536"/>
      <c r="C19" s="1533" t="s">
        <v>94</v>
      </c>
      <c r="D19" s="1533"/>
      <c r="E19" s="1533"/>
      <c r="F19" s="3609" t="s">
        <v>95</v>
      </c>
      <c r="G19" s="3045"/>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row>
    <row r="20" spans="1:60">
      <c r="A20" s="3277" t="s">
        <v>1689</v>
      </c>
      <c r="B20" s="1625"/>
      <c r="C20" s="1463" t="s">
        <v>96</v>
      </c>
      <c r="D20" s="1463"/>
      <c r="E20" s="1463"/>
      <c r="F20" s="3610" t="s">
        <v>2936</v>
      </c>
      <c r="G20" s="3045"/>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row>
    <row r="21" spans="1:60">
      <c r="A21" s="3222"/>
      <c r="B21" s="1536"/>
      <c r="C21" s="1533"/>
      <c r="D21" s="1533"/>
      <c r="E21" s="1533"/>
      <c r="F21" s="3611"/>
      <c r="G21" s="1903"/>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row>
    <row r="22" spans="1:60">
      <c r="A22" s="3222">
        <v>1</v>
      </c>
      <c r="B22" s="256" t="s">
        <v>2912</v>
      </c>
      <c r="C22" s="1533"/>
      <c r="D22" s="1533"/>
      <c r="E22" s="1533"/>
      <c r="F22" s="3577"/>
      <c r="G22" s="1533"/>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row>
    <row r="23" spans="1:60">
      <c r="A23" s="3222">
        <v>2</v>
      </c>
      <c r="B23" s="1536"/>
      <c r="C23" s="1533"/>
      <c r="D23" s="1533"/>
      <c r="E23" s="1533"/>
      <c r="F23" s="3611"/>
      <c r="G23" s="1903"/>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row>
    <row r="24" spans="1:60">
      <c r="A24" s="3222">
        <v>3</v>
      </c>
      <c r="B24" s="1536"/>
      <c r="C24" s="1533"/>
      <c r="D24" s="1533"/>
      <c r="E24" s="1533"/>
      <c r="F24" s="3339"/>
      <c r="G24" s="2306"/>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row>
    <row r="25" spans="1:60">
      <c r="A25" s="3222">
        <v>4</v>
      </c>
      <c r="B25" s="1536"/>
      <c r="C25" s="1533"/>
      <c r="D25" s="1533"/>
      <c r="E25" s="1533"/>
      <c r="F25" s="3339"/>
      <c r="G25" s="2306"/>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row>
    <row r="26" spans="1:60">
      <c r="A26" s="3222">
        <v>5</v>
      </c>
      <c r="B26" s="1536"/>
      <c r="C26" s="1533"/>
      <c r="D26" s="1533"/>
      <c r="E26" s="1533"/>
      <c r="F26" s="3339"/>
      <c r="G26" s="2306"/>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row>
    <row r="27" spans="1:60">
      <c r="A27" s="3222">
        <v>6</v>
      </c>
      <c r="B27" s="1536"/>
      <c r="C27" s="1533"/>
      <c r="D27" s="1533"/>
      <c r="E27" s="1533"/>
      <c r="F27" s="3339"/>
      <c r="G27" s="2306"/>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row>
    <row r="28" spans="1:60">
      <c r="A28" s="3222">
        <v>7</v>
      </c>
      <c r="B28" s="1536"/>
      <c r="C28" s="1533"/>
      <c r="D28" s="1533"/>
      <c r="E28" s="1533"/>
      <c r="F28" s="3339"/>
      <c r="G28" s="2306"/>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row>
    <row r="29" spans="1:60">
      <c r="A29" s="3222">
        <v>8</v>
      </c>
      <c r="B29" s="1536"/>
      <c r="C29" s="1533"/>
      <c r="D29" s="1533"/>
      <c r="E29" s="1533"/>
      <c r="F29" s="3339"/>
      <c r="G29" s="2306"/>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row>
    <row r="30" spans="1:60">
      <c r="A30" s="3222">
        <v>9</v>
      </c>
      <c r="B30" s="1536"/>
      <c r="C30" s="1533"/>
      <c r="D30" s="1533"/>
      <c r="E30" s="1533"/>
      <c r="F30" s="3339"/>
      <c r="G30" s="2306"/>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row>
    <row r="31" spans="1:60">
      <c r="A31" s="3222">
        <v>10</v>
      </c>
      <c r="B31" s="1536"/>
      <c r="C31" s="1533"/>
      <c r="D31" s="1533"/>
      <c r="E31" s="1533"/>
      <c r="F31" s="3339"/>
      <c r="G31" s="2306"/>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row>
    <row r="32" spans="1:60">
      <c r="A32" s="3222">
        <v>11</v>
      </c>
      <c r="B32" s="1536"/>
      <c r="C32" s="1533"/>
      <c r="D32" s="1533"/>
      <c r="E32" s="1533"/>
      <c r="F32" s="3339"/>
      <c r="G32" s="2306"/>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row>
    <row r="33" spans="1:60">
      <c r="A33" s="3222">
        <v>12</v>
      </c>
      <c r="B33" s="1536"/>
      <c r="C33" s="1533"/>
      <c r="D33" s="1533"/>
      <c r="E33" s="1533"/>
      <c r="F33" s="3339"/>
      <c r="G33" s="2306"/>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row>
    <row r="34" spans="1:60">
      <c r="A34" s="3222">
        <v>13</v>
      </c>
      <c r="B34" s="1536"/>
      <c r="C34" s="1533"/>
      <c r="D34" s="1533"/>
      <c r="E34" s="1533"/>
      <c r="F34" s="3339"/>
      <c r="G34" s="2306"/>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row>
    <row r="35" spans="1:60">
      <c r="A35" s="3222">
        <v>14</v>
      </c>
      <c r="B35" s="1536"/>
      <c r="C35" s="1533"/>
      <c r="D35" s="1533"/>
      <c r="E35" s="1533"/>
      <c r="F35" s="3339"/>
      <c r="G35" s="2306"/>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row>
    <row r="36" spans="1:60">
      <c r="A36" s="3222">
        <v>15</v>
      </c>
      <c r="B36" s="1536"/>
      <c r="C36" s="1533"/>
      <c r="D36" s="1533"/>
      <c r="E36" s="1533"/>
      <c r="F36" s="3339"/>
      <c r="G36" s="2306"/>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row>
    <row r="37" spans="1:60">
      <c r="A37" s="3222">
        <v>16</v>
      </c>
      <c r="B37" s="1536"/>
      <c r="C37" s="1533"/>
      <c r="D37" s="1533"/>
      <c r="E37" s="1533"/>
      <c r="F37" s="3339"/>
      <c r="G37" s="2306"/>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row>
    <row r="38" spans="1:60">
      <c r="A38" s="3222">
        <v>17</v>
      </c>
      <c r="B38" s="1536"/>
      <c r="C38" s="1533"/>
      <c r="D38" s="1533"/>
      <c r="E38" s="1533"/>
      <c r="F38" s="3339"/>
      <c r="G38" s="2306"/>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row>
    <row r="39" spans="1:60">
      <c r="A39" s="3222">
        <v>18</v>
      </c>
      <c r="B39" s="1536"/>
      <c r="C39" s="1533" t="s">
        <v>97</v>
      </c>
      <c r="D39" s="1533"/>
      <c r="E39" s="1533"/>
      <c r="F39" s="3339">
        <f>F123</f>
        <v>162425464</v>
      </c>
      <c r="G39" s="2306"/>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row>
    <row r="40" spans="1:60">
      <c r="A40" s="3222">
        <v>19</v>
      </c>
      <c r="B40" s="1536"/>
      <c r="C40" s="1533"/>
      <c r="D40" s="1533" t="s">
        <v>1154</v>
      </c>
      <c r="E40" s="1533"/>
      <c r="F40" s="3612">
        <f>F39</f>
        <v>162425464</v>
      </c>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row>
    <row r="41" spans="1:60">
      <c r="A41" s="3222">
        <v>20</v>
      </c>
      <c r="B41" s="256" t="s">
        <v>2913</v>
      </c>
      <c r="C41" s="1533"/>
      <c r="D41" s="1533"/>
      <c r="E41" s="1533"/>
      <c r="F41" s="3611"/>
      <c r="G41" s="1903"/>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row>
    <row r="42" spans="1:60">
      <c r="A42" s="3222">
        <v>21</v>
      </c>
      <c r="B42" s="1536"/>
      <c r="C42" s="1533"/>
      <c r="D42" s="1533"/>
      <c r="E42" s="1533"/>
      <c r="F42" s="3611"/>
      <c r="G42" s="1903"/>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row>
    <row r="43" spans="1:60">
      <c r="A43" s="3222">
        <v>22</v>
      </c>
      <c r="B43" s="1536"/>
      <c r="C43" s="1533"/>
      <c r="D43" s="1533"/>
      <c r="E43" s="1533"/>
      <c r="F43" s="3339"/>
      <c r="G43" s="2306"/>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row>
    <row r="44" spans="1:60">
      <c r="A44" s="3222">
        <v>23</v>
      </c>
      <c r="B44" s="1536"/>
      <c r="C44" s="1533"/>
      <c r="D44" s="1533"/>
      <c r="E44" s="1533"/>
      <c r="F44" s="3339"/>
      <c r="G44" s="2306"/>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row>
    <row r="45" spans="1:60">
      <c r="A45" s="3222">
        <v>24</v>
      </c>
      <c r="B45" s="1536"/>
      <c r="C45" s="1533"/>
      <c r="D45" s="1533"/>
      <c r="E45" s="1533"/>
      <c r="F45" s="3339"/>
      <c r="G45" s="2306"/>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row>
    <row r="46" spans="1:60">
      <c r="A46" s="3222">
        <v>25</v>
      </c>
      <c r="B46" s="1536"/>
      <c r="C46" s="1533"/>
      <c r="D46" s="1533"/>
      <c r="E46" s="1533"/>
      <c r="F46" s="3339"/>
      <c r="G46" s="2306"/>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row>
    <row r="47" spans="1:60">
      <c r="A47" s="3222">
        <v>26</v>
      </c>
      <c r="B47" s="1536"/>
      <c r="C47" s="1533"/>
      <c r="D47" s="1533"/>
      <c r="E47" s="1533"/>
      <c r="F47" s="3339"/>
      <c r="G47" s="2306"/>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row>
    <row r="48" spans="1:60">
      <c r="A48" s="3222">
        <v>27</v>
      </c>
      <c r="B48" s="1536"/>
      <c r="C48" s="1533"/>
      <c r="D48" s="1533"/>
      <c r="E48" s="1533"/>
      <c r="F48" s="3339"/>
      <c r="G48" s="2306"/>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row>
    <row r="49" spans="1:60">
      <c r="A49" s="3222">
        <v>28</v>
      </c>
      <c r="B49" s="1536"/>
      <c r="C49" s="1533"/>
      <c r="D49" s="1533"/>
      <c r="E49" s="1533"/>
      <c r="F49" s="3339"/>
      <c r="G49" s="2306"/>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row>
    <row r="50" spans="1:60">
      <c r="A50" s="3222">
        <v>29</v>
      </c>
      <c r="B50" s="1536"/>
      <c r="C50" s="1533"/>
      <c r="D50" s="1533"/>
      <c r="E50" s="1533"/>
      <c r="F50" s="3339"/>
      <c r="G50" s="2306"/>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row>
    <row r="51" spans="1:60">
      <c r="A51" s="3222">
        <v>30</v>
      </c>
      <c r="B51" s="1536"/>
      <c r="C51" s="1533"/>
      <c r="D51" s="1533"/>
      <c r="E51" s="1533"/>
      <c r="F51" s="3339"/>
      <c r="G51" s="2306"/>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row>
    <row r="52" spans="1:60">
      <c r="A52" s="3222">
        <v>31</v>
      </c>
      <c r="B52" s="1536"/>
      <c r="C52" s="1533" t="s">
        <v>97</v>
      </c>
      <c r="D52" s="1533"/>
      <c r="E52" s="1533"/>
      <c r="F52" s="3339">
        <f>F136</f>
        <v>64227206</v>
      </c>
      <c r="G52" s="2306"/>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row>
    <row r="53" spans="1:60">
      <c r="A53" s="3222">
        <v>32</v>
      </c>
      <c r="B53" s="1536"/>
      <c r="C53" s="1533"/>
      <c r="D53" s="1533" t="s">
        <v>1154</v>
      </c>
      <c r="E53" s="1533"/>
      <c r="F53" s="3612">
        <f>F52</f>
        <v>64227206</v>
      </c>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row>
    <row r="54" spans="1:60">
      <c r="A54" s="3222">
        <v>33</v>
      </c>
      <c r="B54" s="256" t="s">
        <v>3450</v>
      </c>
      <c r="C54" s="1533"/>
      <c r="D54" s="1533"/>
      <c r="E54" s="1533"/>
      <c r="F54" s="3611"/>
      <c r="G54" s="1903"/>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row>
    <row r="55" spans="1:60">
      <c r="A55" s="3222">
        <v>34</v>
      </c>
      <c r="B55" s="1536"/>
      <c r="C55" s="1533"/>
      <c r="D55" s="1533"/>
      <c r="E55" s="1533"/>
      <c r="F55" s="3611"/>
      <c r="G55" s="1903"/>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row>
    <row r="56" spans="1:60">
      <c r="A56" s="3222">
        <v>35</v>
      </c>
      <c r="B56" s="1536"/>
      <c r="C56" s="1533"/>
      <c r="D56" s="1533"/>
      <c r="E56" s="1533"/>
      <c r="F56" s="3339"/>
      <c r="G56" s="2306"/>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row>
    <row r="57" spans="1:60">
      <c r="A57" s="3222">
        <v>36</v>
      </c>
      <c r="B57" s="1536"/>
      <c r="C57" s="1533"/>
      <c r="D57" s="1533"/>
      <c r="E57" s="1533"/>
      <c r="F57" s="3339"/>
      <c r="G57" s="2306"/>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row>
    <row r="58" spans="1:60">
      <c r="A58" s="3222">
        <v>37</v>
      </c>
      <c r="B58" s="1536"/>
      <c r="C58" s="1533"/>
      <c r="D58" s="1533"/>
      <c r="E58" s="1533"/>
      <c r="F58" s="3339"/>
      <c r="G58" s="2306"/>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row>
    <row r="59" spans="1:60">
      <c r="A59" s="3222">
        <v>38</v>
      </c>
      <c r="B59" s="1536"/>
      <c r="C59" s="1533"/>
      <c r="D59" s="1533"/>
      <c r="E59" s="1533"/>
      <c r="F59" s="3339"/>
      <c r="G59" s="2306"/>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row>
    <row r="60" spans="1:60">
      <c r="A60" s="3222">
        <v>39</v>
      </c>
      <c r="B60" s="1536"/>
      <c r="C60" s="1533"/>
      <c r="D60" s="1533"/>
      <c r="E60" s="1533"/>
      <c r="F60" s="3339"/>
      <c r="G60" s="2306"/>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row>
    <row r="61" spans="1:60">
      <c r="A61" s="3222">
        <v>40</v>
      </c>
      <c r="B61" s="1536"/>
      <c r="C61" s="1533"/>
      <c r="D61" s="1533"/>
      <c r="E61" s="1533"/>
      <c r="F61" s="3339"/>
      <c r="G61" s="2306"/>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row>
    <row r="62" spans="1:60">
      <c r="A62" s="3222">
        <v>41</v>
      </c>
      <c r="B62" s="1536"/>
      <c r="C62" s="1533"/>
      <c r="D62" s="1533"/>
      <c r="E62" s="1533"/>
      <c r="F62" s="3339"/>
      <c r="G62" s="2306"/>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row>
    <row r="63" spans="1:60">
      <c r="A63" s="3222">
        <v>42</v>
      </c>
      <c r="B63" s="1536"/>
      <c r="C63" s="1533"/>
      <c r="D63" s="1533"/>
      <c r="E63" s="1533"/>
      <c r="F63" s="3339"/>
      <c r="G63" s="2306"/>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row>
    <row r="64" spans="1:60">
      <c r="A64" s="3222">
        <v>43</v>
      </c>
      <c r="B64" s="1536"/>
      <c r="C64" s="1533"/>
      <c r="D64" s="1533"/>
      <c r="E64" s="1533"/>
      <c r="F64" s="3339"/>
      <c r="G64" s="2306"/>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row>
    <row r="65" spans="1:60">
      <c r="A65" s="3222">
        <v>44</v>
      </c>
      <c r="B65" s="1536"/>
      <c r="C65" s="1533"/>
      <c r="D65" s="1533"/>
      <c r="E65" s="1533"/>
      <c r="F65" s="3339"/>
      <c r="G65" s="2306"/>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row>
    <row r="66" spans="1:60">
      <c r="A66" s="3222">
        <v>45</v>
      </c>
      <c r="B66" s="1536"/>
      <c r="C66" s="1533"/>
      <c r="D66" s="1533" t="s">
        <v>1154</v>
      </c>
      <c r="E66" s="1533"/>
      <c r="F66" s="4000">
        <f>F140</f>
        <v>0</v>
      </c>
      <c r="G66" s="1903"/>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row>
    <row r="67" spans="1:60" ht="16" thickBot="1">
      <c r="A67" s="3613">
        <v>46</v>
      </c>
      <c r="B67" s="3589"/>
      <c r="C67" s="3597" t="s">
        <v>159</v>
      </c>
      <c r="D67" s="3597" t="s">
        <v>2835</v>
      </c>
      <c r="E67" s="3597"/>
      <c r="F67" s="3614">
        <f>SUM(F40+F53+F66)</f>
        <v>226652670</v>
      </c>
      <c r="G67" s="1903"/>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row>
    <row r="68" spans="1:60">
      <c r="A68" s="101" t="s">
        <v>98</v>
      </c>
      <c r="B68" s="21"/>
      <c r="C68" s="21"/>
      <c r="D68" s="101"/>
      <c r="E68" s="21"/>
      <c r="F68" s="21"/>
      <c r="G68" s="2529"/>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row>
    <row r="69" spans="1:60">
      <c r="A69" s="5265" t="s">
        <v>99</v>
      </c>
      <c r="B69" s="5265"/>
      <c r="C69" s="5265"/>
      <c r="D69" s="5265"/>
      <c r="E69" s="5265"/>
      <c r="F69" s="5265"/>
      <c r="G69" s="2586"/>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row>
    <row r="70" spans="1:60" ht="16" thickBot="1">
      <c r="A70" s="21"/>
      <c r="B70" s="21"/>
      <c r="C70" s="21"/>
      <c r="D70" s="21"/>
      <c r="E70" s="21"/>
      <c r="F70" s="71"/>
      <c r="G70" s="2586"/>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row>
    <row r="71" spans="1:60">
      <c r="A71" s="3254" t="s">
        <v>388</v>
      </c>
      <c r="B71" s="3544"/>
      <c r="C71" s="3544"/>
      <c r="D71" s="3306" t="s">
        <v>3200</v>
      </c>
      <c r="E71" s="3307" t="s">
        <v>1759</v>
      </c>
      <c r="F71" s="3593" t="s">
        <v>1760</v>
      </c>
      <c r="G71" s="1533"/>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row>
    <row r="72" spans="1:60">
      <c r="A72" s="4224" t="s">
        <v>4544</v>
      </c>
      <c r="B72" s="1533"/>
      <c r="C72" s="1533"/>
      <c r="D72" s="52" t="s">
        <v>5952</v>
      </c>
      <c r="E72" s="1536" t="s">
        <v>3219</v>
      </c>
      <c r="F72" s="3577"/>
      <c r="G72" s="1533"/>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row>
    <row r="73" spans="1:60">
      <c r="A73" s="4224"/>
      <c r="B73" s="1533"/>
      <c r="C73" s="1533"/>
      <c r="D73" s="1376" t="s">
        <v>389</v>
      </c>
      <c r="E73" s="4436" t="str">
        <f>'Data Sheet'!$C$40</f>
        <v>April 30, 2024</v>
      </c>
      <c r="F73" s="3565" t="str">
        <f>'Data Sheet'!$C$38</f>
        <v>December 31, 2023</v>
      </c>
      <c r="G73" s="1533"/>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row>
    <row r="74" spans="1:60">
      <c r="A74" s="5261" t="s">
        <v>1762</v>
      </c>
      <c r="B74" s="5262"/>
      <c r="C74" s="5262"/>
      <c r="D74" s="5262"/>
      <c r="E74" s="5262"/>
      <c r="F74" s="5263"/>
      <c r="G74" s="1620"/>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row>
    <row r="75" spans="1:60">
      <c r="A75" s="4224"/>
      <c r="B75" s="1533"/>
      <c r="C75" s="1533"/>
      <c r="D75" s="1533"/>
      <c r="E75" s="1533"/>
      <c r="F75" s="4228"/>
      <c r="G75" s="1533"/>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row>
    <row r="76" spans="1:60">
      <c r="A76" s="4755" t="s">
        <v>1763</v>
      </c>
      <c r="B76" s="1545"/>
      <c r="C76" s="1545"/>
      <c r="D76" s="1545"/>
      <c r="E76" s="1545"/>
      <c r="F76" s="4756"/>
      <c r="G76" s="1545"/>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row>
    <row r="77" spans="1:60">
      <c r="A77" s="4755" t="s">
        <v>1764</v>
      </c>
      <c r="B77" s="1545"/>
      <c r="C77" s="1545"/>
      <c r="D77" s="1545"/>
      <c r="E77" s="1545"/>
      <c r="F77" s="4756"/>
      <c r="G77" s="1545"/>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row>
    <row r="78" spans="1:60">
      <c r="A78" s="4755"/>
      <c r="B78" s="1545"/>
      <c r="C78" s="1545"/>
      <c r="D78" s="1545"/>
      <c r="E78" s="1545"/>
      <c r="F78" s="4756"/>
      <c r="G78" s="1545"/>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row>
    <row r="79" spans="1:60">
      <c r="A79" s="4755" t="s">
        <v>87</v>
      </c>
      <c r="B79" s="1545"/>
      <c r="C79" s="1545"/>
      <c r="D79" s="1545"/>
      <c r="E79" s="1545"/>
      <c r="F79" s="4756"/>
      <c r="G79" s="1545"/>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row>
    <row r="80" spans="1:60">
      <c r="A80" s="4755"/>
      <c r="B80" s="1545"/>
      <c r="C80" s="1545"/>
      <c r="D80" s="1545"/>
      <c r="E80" s="1545"/>
      <c r="F80" s="4756"/>
      <c r="G80" s="1545"/>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row>
    <row r="81" spans="1:60">
      <c r="A81" s="4755" t="s">
        <v>88</v>
      </c>
      <c r="B81" s="1545"/>
      <c r="C81" s="1545"/>
      <c r="D81" s="1545"/>
      <c r="E81" s="1545"/>
      <c r="F81" s="4756"/>
      <c r="G81" s="1545"/>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row>
    <row r="82" spans="1:60">
      <c r="A82" s="4755" t="s">
        <v>89</v>
      </c>
      <c r="B82" s="1545"/>
      <c r="C82" s="1545"/>
      <c r="D82" s="1545"/>
      <c r="E82" s="1545"/>
      <c r="F82" s="4756"/>
      <c r="G82" s="1545"/>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row>
    <row r="83" spans="1:60">
      <c r="A83" s="4755" t="s">
        <v>90</v>
      </c>
      <c r="B83" s="1545"/>
      <c r="C83" s="1545"/>
      <c r="D83" s="1545"/>
      <c r="E83" s="1545"/>
      <c r="F83" s="4756"/>
      <c r="G83" s="1545"/>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row>
    <row r="84" spans="1:60">
      <c r="A84" s="4755"/>
      <c r="B84" s="1545"/>
      <c r="C84" s="1545"/>
      <c r="D84" s="1545"/>
      <c r="E84" s="1545"/>
      <c r="F84" s="4756"/>
      <c r="G84" s="1545"/>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row>
    <row r="85" spans="1:60">
      <c r="A85" s="4755" t="s">
        <v>91</v>
      </c>
      <c r="B85" s="1545"/>
      <c r="C85" s="1545"/>
      <c r="D85" s="1545"/>
      <c r="E85" s="1545"/>
      <c r="F85" s="4756"/>
      <c r="G85" s="1545"/>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row>
    <row r="86" spans="1:60">
      <c r="A86" s="4755" t="s">
        <v>92</v>
      </c>
      <c r="B86" s="1545"/>
      <c r="C86" s="1545"/>
      <c r="D86" s="1545"/>
      <c r="E86" s="1545"/>
      <c r="F86" s="4756"/>
      <c r="G86" s="1545"/>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row>
    <row r="87" spans="1:60">
      <c r="A87" s="4352"/>
      <c r="B87" s="1463"/>
      <c r="C87" s="1463"/>
      <c r="D87" s="1463"/>
      <c r="E87" s="1463"/>
      <c r="F87" s="3278"/>
      <c r="G87" s="1533"/>
    </row>
    <row r="88" spans="1:60">
      <c r="A88" s="4224"/>
      <c r="B88" s="1536"/>
      <c r="C88" s="1533"/>
      <c r="D88" s="1533"/>
      <c r="E88" s="1533"/>
      <c r="F88" s="3548" t="s">
        <v>93</v>
      </c>
      <c r="G88" s="3015"/>
    </row>
    <row r="89" spans="1:60">
      <c r="A89" s="4427" t="s">
        <v>1686</v>
      </c>
      <c r="B89" s="1536"/>
      <c r="C89" s="1533" t="s">
        <v>94</v>
      </c>
      <c r="D89" s="1533"/>
      <c r="E89" s="1533"/>
      <c r="F89" s="3609" t="s">
        <v>95</v>
      </c>
      <c r="G89" s="3045"/>
    </row>
    <row r="90" spans="1:60">
      <c r="A90" s="4226" t="s">
        <v>1689</v>
      </c>
      <c r="B90" s="1625"/>
      <c r="C90" s="1463" t="s">
        <v>96</v>
      </c>
      <c r="D90" s="1463"/>
      <c r="E90" s="1463"/>
      <c r="F90" s="3610" t="s">
        <v>2936</v>
      </c>
      <c r="G90" s="3045"/>
    </row>
    <row r="91" spans="1:60">
      <c r="A91" s="4224"/>
      <c r="B91" s="2350" t="s">
        <v>2912</v>
      </c>
      <c r="C91" s="1533"/>
      <c r="D91" s="1533"/>
      <c r="E91" s="1533"/>
      <c r="F91" s="3611"/>
      <c r="G91" s="1903"/>
    </row>
    <row r="92" spans="1:60">
      <c r="A92" s="4224">
        <v>1</v>
      </c>
      <c r="B92" s="256"/>
      <c r="C92" s="3615" t="s">
        <v>1336</v>
      </c>
      <c r="D92" s="1533"/>
      <c r="E92" s="1533"/>
      <c r="F92" s="3339"/>
      <c r="G92" s="2306"/>
    </row>
    <row r="93" spans="1:60">
      <c r="A93" s="4224">
        <v>2</v>
      </c>
      <c r="B93" s="1536"/>
      <c r="C93" s="3057" t="s">
        <v>7064</v>
      </c>
      <c r="D93" s="1533"/>
      <c r="E93" s="1533"/>
      <c r="F93" s="3339">
        <v>60624971</v>
      </c>
      <c r="G93" s="2306"/>
    </row>
    <row r="94" spans="1:60">
      <c r="A94" s="4224">
        <v>3</v>
      </c>
      <c r="B94" s="1536"/>
      <c r="C94" s="3057" t="s">
        <v>7065</v>
      </c>
      <c r="D94" s="1533"/>
      <c r="E94" s="1533"/>
      <c r="F94" s="3339">
        <v>1389118</v>
      </c>
      <c r="G94" s="2306"/>
    </row>
    <row r="95" spans="1:60">
      <c r="A95" s="4224">
        <v>4</v>
      </c>
      <c r="B95" s="1536"/>
      <c r="C95" s="3057" t="s">
        <v>7066</v>
      </c>
      <c r="D95" s="1533"/>
      <c r="E95" s="1533"/>
      <c r="F95" s="3339">
        <v>5171132</v>
      </c>
      <c r="G95" s="2306"/>
    </row>
    <row r="96" spans="1:60">
      <c r="A96" s="4224">
        <v>5</v>
      </c>
      <c r="B96" s="1536"/>
      <c r="C96" s="3057" t="s">
        <v>7067</v>
      </c>
      <c r="D96" s="1533"/>
      <c r="E96" s="1533"/>
      <c r="F96" s="3339">
        <v>3526592</v>
      </c>
      <c r="G96" s="2306"/>
    </row>
    <row r="97" spans="1:7">
      <c r="A97" s="4224">
        <v>6</v>
      </c>
      <c r="B97" s="1536"/>
      <c r="C97" s="3057" t="s">
        <v>7068</v>
      </c>
      <c r="D97" s="1533"/>
      <c r="E97" s="1533"/>
      <c r="F97" s="3339">
        <v>22887681</v>
      </c>
      <c r="G97" s="2306"/>
    </row>
    <row r="98" spans="1:7">
      <c r="A98" s="4224">
        <v>7</v>
      </c>
      <c r="B98" s="1536"/>
      <c r="C98" s="3057" t="s">
        <v>7069</v>
      </c>
      <c r="D98" s="2146"/>
      <c r="E98" s="2146"/>
      <c r="F98" s="3340">
        <v>25869761</v>
      </c>
      <c r="G98" s="2306"/>
    </row>
    <row r="99" spans="1:7">
      <c r="A99" s="4224">
        <v>8</v>
      </c>
      <c r="B99" s="1536"/>
      <c r="C99" s="3057" t="s">
        <v>7070</v>
      </c>
      <c r="D99" s="1533"/>
      <c r="E99" s="1533"/>
      <c r="F99" s="3339">
        <v>2242646</v>
      </c>
      <c r="G99" s="2306"/>
    </row>
    <row r="100" spans="1:7">
      <c r="A100" s="4224">
        <v>9</v>
      </c>
      <c r="B100" s="1536"/>
      <c r="C100" s="3057" t="s">
        <v>7071</v>
      </c>
      <c r="D100" s="1533"/>
      <c r="E100" s="1533"/>
      <c r="F100" s="3339">
        <v>3219147</v>
      </c>
      <c r="G100" s="2306"/>
    </row>
    <row r="101" spans="1:7">
      <c r="A101" s="4224">
        <v>10</v>
      </c>
      <c r="B101" s="1536"/>
      <c r="C101" s="3057" t="s">
        <v>7072</v>
      </c>
      <c r="D101" s="1533"/>
      <c r="E101" s="1533"/>
      <c r="F101" s="3339">
        <v>10123430</v>
      </c>
      <c r="G101" s="2306"/>
    </row>
    <row r="102" spans="1:7">
      <c r="A102" s="4224">
        <v>11</v>
      </c>
      <c r="B102" s="1536"/>
      <c r="C102" s="3057"/>
      <c r="D102" s="1533"/>
      <c r="E102" s="1533"/>
      <c r="F102" s="3339"/>
      <c r="G102" s="2306"/>
    </row>
    <row r="103" spans="1:7">
      <c r="A103" s="4224">
        <v>12</v>
      </c>
      <c r="B103" s="1536"/>
      <c r="C103" s="3057"/>
      <c r="D103" s="1533"/>
      <c r="E103" s="1533"/>
      <c r="F103" s="3339"/>
      <c r="G103" s="2306"/>
    </row>
    <row r="104" spans="1:7">
      <c r="A104" s="4224">
        <v>13</v>
      </c>
      <c r="B104" s="1536"/>
      <c r="C104" s="3057"/>
      <c r="D104" s="1533"/>
      <c r="E104" s="1533"/>
      <c r="F104" s="3339"/>
      <c r="G104" s="2306"/>
    </row>
    <row r="105" spans="1:7">
      <c r="A105" s="4224">
        <v>14</v>
      </c>
      <c r="B105" s="1536"/>
      <c r="C105" s="3057"/>
      <c r="D105" s="1533"/>
      <c r="E105" s="1533"/>
      <c r="F105" s="3339"/>
      <c r="G105" s="2306"/>
    </row>
    <row r="106" spans="1:7" ht="16" thickBot="1">
      <c r="A106" s="4224">
        <v>15</v>
      </c>
      <c r="B106" s="1536"/>
      <c r="C106" s="1533"/>
      <c r="D106" s="1533"/>
      <c r="E106" s="4414" t="s">
        <v>1154</v>
      </c>
      <c r="F106" s="3616">
        <f>SUM(F93:F105)</f>
        <v>135054478</v>
      </c>
      <c r="G106" s="2398"/>
    </row>
    <row r="107" spans="1:7" ht="16" thickTop="1">
      <c r="A107" s="4224">
        <v>16</v>
      </c>
      <c r="B107" s="1536"/>
      <c r="C107" s="3615" t="s">
        <v>1335</v>
      </c>
      <c r="D107" s="1533"/>
      <c r="E107" s="1533"/>
      <c r="F107" s="3339"/>
      <c r="G107" s="2306"/>
    </row>
    <row r="108" spans="1:7">
      <c r="A108" s="4224">
        <v>17</v>
      </c>
      <c r="B108" s="1536"/>
      <c r="C108" s="3057" t="s">
        <v>7064</v>
      </c>
      <c r="D108" s="1533"/>
      <c r="E108" s="1533"/>
      <c r="F108" s="3339">
        <v>14073415</v>
      </c>
      <c r="G108" s="2306"/>
    </row>
    <row r="109" spans="1:7">
      <c r="A109" s="4224">
        <v>18</v>
      </c>
      <c r="B109" s="1536"/>
      <c r="C109" s="3057" t="s">
        <v>7065</v>
      </c>
      <c r="D109" s="1533"/>
      <c r="E109" s="1533"/>
      <c r="F109" s="3339">
        <v>581331</v>
      </c>
      <c r="G109" s="2306"/>
    </row>
    <row r="110" spans="1:7">
      <c r="A110" s="4224">
        <v>19</v>
      </c>
      <c r="B110" s="1536"/>
      <c r="C110" s="3057" t="s">
        <v>7066</v>
      </c>
      <c r="D110" s="1533"/>
      <c r="E110" s="1533"/>
      <c r="F110" s="3339">
        <v>1313715</v>
      </c>
      <c r="G110" s="2306"/>
    </row>
    <row r="111" spans="1:7">
      <c r="A111" s="4224">
        <v>20</v>
      </c>
      <c r="B111" s="256"/>
      <c r="C111" s="3057" t="s">
        <v>7067</v>
      </c>
      <c r="D111" s="1533"/>
      <c r="E111" s="1533"/>
      <c r="F111" s="3339">
        <v>724265</v>
      </c>
      <c r="G111" s="2306"/>
    </row>
    <row r="112" spans="1:7">
      <c r="A112" s="4224">
        <v>21</v>
      </c>
      <c r="B112" s="1536"/>
      <c r="C112" s="3057" t="s">
        <v>7068</v>
      </c>
      <c r="D112" s="1533"/>
      <c r="E112" s="1533"/>
      <c r="F112" s="3339">
        <v>2914943</v>
      </c>
      <c r="G112" s="2306"/>
    </row>
    <row r="113" spans="1:7">
      <c r="A113" s="4224">
        <v>22</v>
      </c>
      <c r="B113" s="1536"/>
      <c r="C113" s="3057" t="s">
        <v>7069</v>
      </c>
      <c r="D113" s="1533"/>
      <c r="E113" s="1533"/>
      <c r="F113" s="3339">
        <v>6334019</v>
      </c>
      <c r="G113" s="2306"/>
    </row>
    <row r="114" spans="1:7">
      <c r="A114" s="4224">
        <v>23</v>
      </c>
      <c r="B114" s="1536"/>
      <c r="C114" s="3057" t="s">
        <v>7070</v>
      </c>
      <c r="D114" s="1533"/>
      <c r="E114" s="1533"/>
      <c r="F114" s="3339">
        <v>300057</v>
      </c>
      <c r="G114" s="2306"/>
    </row>
    <row r="115" spans="1:7">
      <c r="A115" s="4224">
        <v>24</v>
      </c>
      <c r="B115" s="1536"/>
      <c r="C115" s="3057" t="s">
        <v>7071</v>
      </c>
      <c r="D115" s="1533"/>
      <c r="E115" s="1533"/>
      <c r="F115" s="3339">
        <v>737085</v>
      </c>
      <c r="G115" s="2306"/>
    </row>
    <row r="116" spans="1:7">
      <c r="A116" s="4224">
        <v>25</v>
      </c>
      <c r="B116" s="1536"/>
      <c r="C116" s="3057" t="s">
        <v>7072</v>
      </c>
      <c r="D116" s="1533"/>
      <c r="E116" s="1533"/>
      <c r="F116" s="3339">
        <v>392156</v>
      </c>
      <c r="G116" s="2306"/>
    </row>
    <row r="117" spans="1:7">
      <c r="A117" s="4224">
        <v>26</v>
      </c>
      <c r="B117" s="1536"/>
      <c r="C117" s="3057"/>
      <c r="D117" s="1533"/>
      <c r="E117" s="1533"/>
      <c r="F117" s="3339"/>
      <c r="G117" s="2306"/>
    </row>
    <row r="118" spans="1:7">
      <c r="A118" s="4224">
        <v>27</v>
      </c>
      <c r="B118" s="1536"/>
      <c r="C118" s="3057"/>
      <c r="D118" s="1533"/>
      <c r="E118" s="1533"/>
      <c r="F118" s="3339"/>
      <c r="G118" s="2306"/>
    </row>
    <row r="119" spans="1:7">
      <c r="A119" s="4224">
        <v>28</v>
      </c>
      <c r="B119" s="1536"/>
      <c r="C119" s="3057"/>
      <c r="D119" s="1533"/>
      <c r="E119" s="1533"/>
      <c r="F119" s="3339"/>
      <c r="G119" s="2306"/>
    </row>
    <row r="120" spans="1:7">
      <c r="A120" s="4224">
        <v>29</v>
      </c>
      <c r="B120" s="1536"/>
      <c r="C120" s="3057"/>
      <c r="D120" s="1533"/>
      <c r="E120" s="1533"/>
      <c r="F120" s="3339"/>
      <c r="G120" s="2306"/>
    </row>
    <row r="121" spans="1:7" ht="16" thickBot="1">
      <c r="A121" s="4224">
        <v>30</v>
      </c>
      <c r="B121" s="1536"/>
      <c r="C121" s="3057"/>
      <c r="D121" s="1533"/>
      <c r="E121" s="4414" t="s">
        <v>1154</v>
      </c>
      <c r="F121" s="3616">
        <f>SUM(F108:F120)</f>
        <v>27370986</v>
      </c>
      <c r="G121" s="2306"/>
    </row>
    <row r="122" spans="1:7" ht="16" thickTop="1">
      <c r="A122" s="4224">
        <v>31</v>
      </c>
      <c r="B122" s="1536"/>
      <c r="C122" s="1533"/>
      <c r="D122" s="1533"/>
      <c r="E122" s="4414"/>
      <c r="F122" s="3339"/>
      <c r="G122" s="2306"/>
    </row>
    <row r="123" spans="1:7">
      <c r="A123" s="4224">
        <v>32</v>
      </c>
      <c r="B123" s="1536"/>
      <c r="C123" s="1533"/>
      <c r="D123" s="3617"/>
      <c r="E123" s="3618" t="s">
        <v>4582</v>
      </c>
      <c r="F123" s="4754">
        <f>+F121+F106</f>
        <v>162425464</v>
      </c>
      <c r="G123" s="3044"/>
    </row>
    <row r="124" spans="1:7">
      <c r="A124" s="4224">
        <v>33</v>
      </c>
      <c r="B124" s="2350" t="s">
        <v>4583</v>
      </c>
      <c r="C124" s="1533"/>
      <c r="D124" s="1533"/>
      <c r="E124" s="1533"/>
      <c r="F124" s="3292"/>
      <c r="G124" s="2306"/>
    </row>
    <row r="125" spans="1:7">
      <c r="A125" s="4224">
        <v>34</v>
      </c>
      <c r="B125" s="256"/>
      <c r="C125" s="1533" t="s">
        <v>7064</v>
      </c>
      <c r="D125" s="1533"/>
      <c r="E125" s="1533"/>
      <c r="F125" s="3282">
        <v>24265129</v>
      </c>
      <c r="G125" s="2306"/>
    </row>
    <row r="126" spans="1:7">
      <c r="A126" s="4224">
        <v>35</v>
      </c>
      <c r="B126" s="1533"/>
      <c r="C126" s="1533" t="s">
        <v>7065</v>
      </c>
      <c r="D126" s="1533"/>
      <c r="E126" s="1533"/>
      <c r="F126" s="3282">
        <v>511278</v>
      </c>
      <c r="G126" s="2306"/>
    </row>
    <row r="127" spans="1:7">
      <c r="A127" s="4224">
        <v>36</v>
      </c>
      <c r="B127" s="1533"/>
      <c r="C127" s="1533" t="s">
        <v>7066</v>
      </c>
      <c r="D127" s="1533"/>
      <c r="E127" s="1533"/>
      <c r="F127" s="3282">
        <v>11391984</v>
      </c>
      <c r="G127" s="2306"/>
    </row>
    <row r="128" spans="1:7">
      <c r="A128" s="4224">
        <v>37</v>
      </c>
      <c r="B128" s="1533"/>
      <c r="C128" s="1533" t="s">
        <v>7067</v>
      </c>
      <c r="D128" s="1533"/>
      <c r="E128" s="1533"/>
      <c r="F128" s="3282">
        <v>1386234</v>
      </c>
      <c r="G128" s="2306"/>
    </row>
    <row r="129" spans="1:15">
      <c r="A129" s="4224">
        <v>38</v>
      </c>
      <c r="B129" s="1533"/>
      <c r="C129" s="1533" t="s">
        <v>7073</v>
      </c>
      <c r="D129" s="1533"/>
      <c r="E129" s="1533"/>
      <c r="F129" s="3282">
        <v>569</v>
      </c>
      <c r="G129" s="2306"/>
    </row>
    <row r="130" spans="1:15">
      <c r="A130" s="4224">
        <v>39</v>
      </c>
      <c r="B130" s="1533"/>
      <c r="C130" s="1533" t="s">
        <v>7068</v>
      </c>
      <c r="D130" s="1533"/>
      <c r="E130" s="1533"/>
      <c r="F130" s="3282">
        <v>10807907</v>
      </c>
      <c r="G130" s="2306"/>
    </row>
    <row r="131" spans="1:15">
      <c r="A131" s="4224">
        <v>40</v>
      </c>
      <c r="B131" s="1533"/>
      <c r="C131" s="2146" t="s">
        <v>7069</v>
      </c>
      <c r="D131" s="2146"/>
      <c r="E131" s="2146"/>
      <c r="F131" s="3401">
        <v>10546325</v>
      </c>
      <c r="G131" s="2306"/>
    </row>
    <row r="132" spans="1:15">
      <c r="A132" s="4224">
        <v>41</v>
      </c>
      <c r="B132" s="1533"/>
      <c r="C132" s="1533" t="s">
        <v>7070</v>
      </c>
      <c r="D132" s="1533"/>
      <c r="E132" s="1533"/>
      <c r="F132" s="3282">
        <v>1064564</v>
      </c>
      <c r="G132" s="2306"/>
    </row>
    <row r="133" spans="1:15">
      <c r="A133" s="4224">
        <v>42</v>
      </c>
      <c r="B133" s="1533"/>
      <c r="C133" s="1533" t="s">
        <v>7071</v>
      </c>
      <c r="D133" s="1533"/>
      <c r="E133" s="1533"/>
      <c r="F133" s="3282">
        <v>1346032</v>
      </c>
      <c r="G133" s="2306"/>
    </row>
    <row r="134" spans="1:15">
      <c r="A134" s="4224">
        <v>43</v>
      </c>
      <c r="B134" s="1533"/>
      <c r="C134" s="1533" t="s">
        <v>7072</v>
      </c>
      <c r="D134" s="1533"/>
      <c r="E134" s="1533"/>
      <c r="F134" s="3282">
        <v>2907184</v>
      </c>
      <c r="G134" s="2306"/>
    </row>
    <row r="135" spans="1:15">
      <c r="A135" s="4224"/>
      <c r="B135" s="1533"/>
      <c r="C135" s="1533"/>
      <c r="D135" s="1533"/>
      <c r="E135" s="1533"/>
      <c r="F135" s="3282"/>
      <c r="G135" s="2306"/>
    </row>
    <row r="136" spans="1:15" ht="16" thickBot="1">
      <c r="A136" s="4224">
        <v>45</v>
      </c>
      <c r="B136" s="1533"/>
      <c r="C136" s="1533"/>
      <c r="D136" s="1533" t="s">
        <v>2835</v>
      </c>
      <c r="E136" s="3618" t="s">
        <v>5069</v>
      </c>
      <c r="F136" s="4757">
        <f>SUM(F125:F135)</f>
        <v>64227206</v>
      </c>
      <c r="G136" s="3046"/>
    </row>
    <row r="137" spans="1:15" s="2530" customFormat="1" ht="16" thickTop="1">
      <c r="A137" s="4224">
        <v>46</v>
      </c>
      <c r="B137" s="1533"/>
      <c r="C137" s="1533"/>
      <c r="D137" s="1533"/>
      <c r="E137" s="2793"/>
      <c r="F137" s="3282"/>
      <c r="G137" s="3046"/>
      <c r="H137"/>
      <c r="I137"/>
      <c r="J137"/>
      <c r="K137"/>
      <c r="L137"/>
      <c r="M137"/>
      <c r="N137"/>
      <c r="O137"/>
    </row>
    <row r="138" spans="1:15" s="2530" customFormat="1">
      <c r="A138" s="4224">
        <v>47</v>
      </c>
      <c r="B138" s="4753" t="s">
        <v>3450</v>
      </c>
      <c r="C138" s="1533"/>
      <c r="D138" s="1533"/>
      <c r="E138" s="2793"/>
      <c r="F138" s="3282"/>
      <c r="G138" s="3046"/>
      <c r="H138"/>
      <c r="I138"/>
      <c r="J138"/>
      <c r="K138"/>
      <c r="L138"/>
      <c r="M138"/>
      <c r="N138"/>
      <c r="O138"/>
    </row>
    <row r="139" spans="1:15" s="2530" customFormat="1">
      <c r="A139" s="4224">
        <v>48</v>
      </c>
      <c r="B139" s="1533"/>
      <c r="C139" s="1533"/>
      <c r="D139" s="1533"/>
      <c r="E139" s="2793"/>
      <c r="F139" s="3282"/>
      <c r="G139" s="3046"/>
      <c r="H139"/>
      <c r="I139"/>
      <c r="J139"/>
      <c r="K139"/>
      <c r="L139"/>
      <c r="M139"/>
      <c r="N139"/>
      <c r="O139"/>
    </row>
    <row r="140" spans="1:15" s="2530" customFormat="1" ht="16" thickBot="1">
      <c r="A140" s="4224">
        <v>49</v>
      </c>
      <c r="B140" s="1533"/>
      <c r="C140" s="1533"/>
      <c r="D140" s="1533"/>
      <c r="E140" s="3618" t="s">
        <v>6266</v>
      </c>
      <c r="F140" s="4757">
        <f>SUM(F139:F139)</f>
        <v>0</v>
      </c>
      <c r="G140" s="3046"/>
      <c r="H140"/>
      <c r="I140"/>
      <c r="J140"/>
      <c r="K140"/>
      <c r="L140"/>
      <c r="M140"/>
      <c r="N140"/>
      <c r="O140"/>
    </row>
    <row r="141" spans="1:15" s="2530" customFormat="1" ht="16" thickTop="1">
      <c r="A141" s="4224">
        <v>50</v>
      </c>
      <c r="B141" s="1533"/>
      <c r="C141" s="1533"/>
      <c r="D141" s="1533"/>
      <c r="E141" s="4414"/>
      <c r="F141" s="3282"/>
      <c r="G141" s="3046"/>
      <c r="H141"/>
      <c r="I141"/>
      <c r="J141"/>
      <c r="K141"/>
      <c r="L141"/>
      <c r="M141"/>
      <c r="N141"/>
      <c r="O141"/>
    </row>
    <row r="142" spans="1:15" s="2530" customFormat="1" ht="16" thickBot="1">
      <c r="A142" s="3261">
        <v>51</v>
      </c>
      <c r="B142" s="4348"/>
      <c r="C142" s="4348"/>
      <c r="D142" s="4348" t="s">
        <v>2835</v>
      </c>
      <c r="E142" s="4758" t="s">
        <v>2253</v>
      </c>
      <c r="F142" s="4759">
        <f>SUBTOTAL(9,F140,F136,F121,F106)</f>
        <v>226652670</v>
      </c>
      <c r="G142" s="3046"/>
      <c r="H142"/>
      <c r="I142"/>
      <c r="J142"/>
      <c r="K142"/>
      <c r="L142"/>
      <c r="M142"/>
      <c r="N142"/>
      <c r="O142"/>
    </row>
    <row r="143" spans="1:15" s="2530" customFormat="1">
      <c r="A143" s="1533"/>
      <c r="B143" s="1533"/>
      <c r="C143" s="1533"/>
      <c r="D143" s="1533"/>
      <c r="E143" s="2793"/>
      <c r="F143" s="3046"/>
      <c r="G143" s="3046"/>
      <c r="H143"/>
      <c r="I143"/>
      <c r="J143"/>
      <c r="K143"/>
      <c r="L143"/>
      <c r="M143"/>
      <c r="N143"/>
      <c r="O143"/>
    </row>
    <row r="144" spans="1:15">
      <c r="A144" s="2793" t="s">
        <v>98</v>
      </c>
      <c r="B144" s="1533"/>
      <c r="C144" s="1533"/>
      <c r="D144" s="2793"/>
      <c r="E144" s="1533"/>
      <c r="F144" s="1533"/>
      <c r="G144" s="2529"/>
    </row>
    <row r="145" spans="1:7">
      <c r="A145" s="5264" t="s">
        <v>4584</v>
      </c>
      <c r="B145" s="5264"/>
      <c r="C145" s="5264"/>
      <c r="D145" s="5264"/>
      <c r="E145" s="5264"/>
      <c r="F145" s="5264"/>
      <c r="G145" s="2586"/>
    </row>
    <row r="146" spans="1:7">
      <c r="A146" s="1533"/>
      <c r="B146" s="1533"/>
      <c r="C146" s="1533"/>
      <c r="D146" s="1533"/>
      <c r="E146" s="1533"/>
      <c r="F146" s="1620"/>
      <c r="G146" s="2586"/>
    </row>
    <row r="147" spans="1:7">
      <c r="A147" s="1621"/>
      <c r="B147" s="1621"/>
      <c r="C147" s="1621"/>
      <c r="D147" s="1621"/>
      <c r="E147" s="1621"/>
      <c r="F147" s="1621"/>
    </row>
    <row r="148" spans="1:7">
      <c r="A148" s="4597"/>
      <c r="B148" s="1621"/>
      <c r="C148" s="1621"/>
      <c r="D148" s="1621"/>
      <c r="E148" s="1621"/>
      <c r="F148" s="1621"/>
    </row>
    <row r="149" spans="1:7">
      <c r="A149" s="4597"/>
      <c r="B149" s="1621"/>
      <c r="C149" s="1621"/>
      <c r="D149" s="1621"/>
      <c r="E149" s="1621"/>
      <c r="F149" s="1621"/>
    </row>
    <row r="150" spans="1:7">
      <c r="A150" s="4597"/>
      <c r="B150" s="1621"/>
      <c r="C150" s="1621"/>
      <c r="D150" s="1621"/>
      <c r="E150" s="1621"/>
      <c r="F150" s="1621"/>
    </row>
    <row r="151" spans="1:7">
      <c r="A151" s="4597"/>
      <c r="B151" s="1621"/>
      <c r="C151" s="1621"/>
      <c r="D151" s="1621"/>
      <c r="E151" s="1621"/>
      <c r="F151" s="1621"/>
    </row>
    <row r="152" spans="1:7">
      <c r="A152" s="4597"/>
      <c r="B152" s="1621"/>
      <c r="C152" s="1621"/>
      <c r="D152" s="1621"/>
      <c r="E152" s="1621"/>
      <c r="F152" s="1621"/>
    </row>
    <row r="153" spans="1:7">
      <c r="A153" s="4597"/>
      <c r="B153" s="1621"/>
      <c r="C153" s="1621"/>
      <c r="D153" s="1621"/>
      <c r="E153" s="1621"/>
      <c r="F153" s="1621"/>
    </row>
    <row r="154" spans="1:7">
      <c r="A154" s="4597"/>
      <c r="B154" s="1621"/>
      <c r="C154" s="1621"/>
      <c r="D154" s="1621"/>
      <c r="E154" s="1621"/>
      <c r="F154" s="1621"/>
    </row>
    <row r="155" spans="1:7">
      <c r="A155" s="4597"/>
      <c r="B155" s="1621"/>
      <c r="C155" s="1621"/>
      <c r="D155" s="1621"/>
      <c r="E155" s="1621"/>
      <c r="F155" s="1621"/>
    </row>
    <row r="156" spans="1:7">
      <c r="A156" s="4597"/>
      <c r="B156" s="1621"/>
      <c r="C156" s="1621"/>
      <c r="D156" s="1621"/>
      <c r="E156" s="1621"/>
      <c r="F156" s="1621"/>
    </row>
    <row r="157" spans="1:7">
      <c r="A157" s="4597"/>
      <c r="B157" s="1621"/>
      <c r="C157" s="1621"/>
      <c r="D157" s="1621"/>
      <c r="E157" s="1621"/>
      <c r="F157" s="1621"/>
    </row>
    <row r="158" spans="1:7">
      <c r="A158" s="4597"/>
      <c r="B158" s="1621"/>
      <c r="C158" s="1621"/>
      <c r="D158" s="1621"/>
      <c r="E158" s="1621"/>
      <c r="F158" s="1621"/>
    </row>
    <row r="159" spans="1:7">
      <c r="A159" s="4597"/>
      <c r="B159" s="1621"/>
      <c r="C159" s="1621"/>
      <c r="D159" s="1621"/>
      <c r="E159" s="1621"/>
      <c r="F159" s="1621"/>
    </row>
    <row r="160" spans="1:7">
      <c r="A160" s="4597"/>
      <c r="B160" s="1621"/>
      <c r="C160" s="1621"/>
      <c r="D160" s="1621"/>
      <c r="E160" s="1621"/>
      <c r="F160" s="1621"/>
    </row>
    <row r="161" spans="1:6">
      <c r="A161" s="4597"/>
      <c r="B161" s="1621"/>
      <c r="C161" s="1621"/>
      <c r="D161" s="1621"/>
      <c r="E161" s="1621"/>
      <c r="F161" s="1621"/>
    </row>
    <row r="162" spans="1:6">
      <c r="A162" s="4597"/>
      <c r="B162" s="1621"/>
      <c r="C162" s="1621"/>
      <c r="D162" s="1621"/>
      <c r="E162" s="1621"/>
      <c r="F162" s="1621"/>
    </row>
    <row r="163" spans="1:6">
      <c r="A163" s="4597"/>
      <c r="B163" s="1621"/>
      <c r="C163" s="1621"/>
      <c r="D163" s="1621"/>
      <c r="E163" s="1621"/>
      <c r="F163" s="1621"/>
    </row>
    <row r="164" spans="1:6">
      <c r="A164" s="4597"/>
      <c r="B164" s="1621"/>
      <c r="C164" s="1621"/>
      <c r="D164" s="1621"/>
      <c r="E164" s="1621"/>
      <c r="F164" s="1621"/>
    </row>
    <row r="165" spans="1:6">
      <c r="A165" s="4597"/>
      <c r="B165" s="1621"/>
      <c r="C165" s="1621"/>
      <c r="D165" s="1621"/>
      <c r="E165" s="1621"/>
      <c r="F165" s="1621"/>
    </row>
    <row r="166" spans="1:6">
      <c r="A166" s="4597"/>
      <c r="B166" s="1621"/>
      <c r="C166" s="1621"/>
      <c r="D166" s="1621"/>
      <c r="E166" s="1621"/>
      <c r="F166" s="1621"/>
    </row>
    <row r="167" spans="1:6">
      <c r="A167" s="4597"/>
      <c r="B167" s="1621"/>
      <c r="C167" s="1621"/>
      <c r="D167" s="1621"/>
      <c r="E167" s="1621"/>
      <c r="F167" s="1621"/>
    </row>
    <row r="168" spans="1:6">
      <c r="A168" s="4597"/>
      <c r="B168" s="1621"/>
      <c r="C168" s="1621"/>
      <c r="D168" s="1621"/>
      <c r="E168" s="1621"/>
      <c r="F168" s="1621"/>
    </row>
    <row r="169" spans="1:6">
      <c r="A169" s="4597"/>
      <c r="B169" s="1621"/>
      <c r="C169" s="1621"/>
      <c r="D169" s="1621"/>
      <c r="E169" s="1621"/>
      <c r="F169" s="1621"/>
    </row>
    <row r="170" spans="1:6">
      <c r="A170" s="4597"/>
      <c r="B170" s="1621"/>
      <c r="C170" s="1621"/>
      <c r="D170" s="1621"/>
      <c r="E170" s="1621"/>
      <c r="F170" s="1621"/>
    </row>
    <row r="171" spans="1:6">
      <c r="A171" s="4597"/>
      <c r="B171" s="1621"/>
      <c r="C171" s="1621"/>
      <c r="D171" s="1621"/>
      <c r="E171" s="1621"/>
      <c r="F171" s="1621"/>
    </row>
    <row r="172" spans="1:6">
      <c r="A172" s="4597"/>
      <c r="B172" s="1621"/>
      <c r="C172" s="1621"/>
      <c r="D172" s="1621"/>
      <c r="E172" s="1621"/>
      <c r="F172" s="1621"/>
    </row>
    <row r="173" spans="1:6">
      <c r="A173" s="4597"/>
      <c r="B173" s="1621"/>
      <c r="C173" s="1621"/>
      <c r="D173" s="1621"/>
      <c r="E173" s="1621"/>
      <c r="F173" s="1621"/>
    </row>
    <row r="174" spans="1:6">
      <c r="A174" s="4597"/>
      <c r="B174" s="1621"/>
      <c r="C174" s="1621"/>
      <c r="D174" s="1621"/>
      <c r="E174" s="1621"/>
      <c r="F174" s="1621"/>
    </row>
    <row r="175" spans="1:6">
      <c r="A175" s="4597"/>
      <c r="B175" s="1621"/>
      <c r="C175" s="1621"/>
      <c r="D175" s="1621"/>
      <c r="E175" s="1621"/>
      <c r="F175" s="1621"/>
    </row>
    <row r="176" spans="1:6">
      <c r="A176" s="4597"/>
      <c r="B176" s="1621"/>
      <c r="C176" s="1621"/>
      <c r="D176" s="1621"/>
      <c r="E176" s="1621"/>
      <c r="F176" s="1621"/>
    </row>
    <row r="177" spans="1:6">
      <c r="A177" s="4597"/>
      <c r="B177" s="1621"/>
      <c r="C177" s="1621"/>
      <c r="D177" s="1621"/>
      <c r="E177" s="1621"/>
      <c r="F177" s="1621"/>
    </row>
    <row r="178" spans="1:6">
      <c r="A178" s="4597"/>
      <c r="B178" s="1621"/>
      <c r="C178" s="1621"/>
      <c r="D178" s="1621"/>
      <c r="E178" s="1621"/>
      <c r="F178" s="1621"/>
    </row>
    <row r="179" spans="1:6">
      <c r="A179" s="1621"/>
      <c r="B179" s="1621"/>
      <c r="C179" s="1621"/>
      <c r="D179" s="1621"/>
      <c r="E179" s="1621"/>
      <c r="F179" s="1621"/>
    </row>
    <row r="180" spans="1:6">
      <c r="A180" s="1621"/>
      <c r="B180" s="1621"/>
      <c r="C180" s="1621"/>
      <c r="D180" s="1621"/>
      <c r="E180" s="1621"/>
      <c r="F180" s="1621"/>
    </row>
    <row r="181" spans="1:6">
      <c r="A181" s="1621"/>
      <c r="B181" s="1621"/>
      <c r="C181" s="1621"/>
      <c r="D181" s="1621"/>
      <c r="E181" s="1621"/>
      <c r="F181" s="1621"/>
    </row>
    <row r="182" spans="1:6">
      <c r="A182" s="1621"/>
      <c r="B182" s="1621"/>
      <c r="C182" s="1621"/>
      <c r="D182" s="1621"/>
      <c r="E182" s="1621"/>
      <c r="F182" s="1621"/>
    </row>
    <row r="183" spans="1:6">
      <c r="A183" s="1621"/>
      <c r="B183" s="1621"/>
      <c r="C183" s="1621"/>
      <c r="D183" s="1621"/>
      <c r="E183" s="1621"/>
      <c r="F183" s="1621"/>
    </row>
    <row r="184" spans="1:6">
      <c r="A184" s="1621"/>
      <c r="B184" s="1621"/>
      <c r="C184" s="1621"/>
      <c r="D184" s="1621"/>
      <c r="E184" s="1621"/>
      <c r="F184" s="1621"/>
    </row>
    <row r="185" spans="1:6">
      <c r="A185" s="1621"/>
      <c r="B185" s="1621"/>
      <c r="C185" s="1621"/>
      <c r="D185" s="1621"/>
      <c r="E185" s="1621"/>
      <c r="F185" s="1621"/>
    </row>
    <row r="186" spans="1:6">
      <c r="A186" s="1621"/>
      <c r="B186" s="1621"/>
      <c r="C186" s="1621"/>
      <c r="D186" s="1621"/>
      <c r="E186" s="1621"/>
      <c r="F186" s="1621"/>
    </row>
    <row r="187" spans="1:6">
      <c r="A187" s="1621"/>
      <c r="B187" s="1621"/>
      <c r="C187" s="1621"/>
      <c r="D187" s="1621"/>
      <c r="E187" s="1621"/>
      <c r="F187" s="1621"/>
    </row>
    <row r="188" spans="1:6">
      <c r="A188" s="1621"/>
      <c r="B188" s="1621"/>
      <c r="C188" s="1621"/>
      <c r="D188" s="1621"/>
      <c r="E188" s="1621"/>
      <c r="F188" s="1621"/>
    </row>
    <row r="189" spans="1:6">
      <c r="A189" s="1621"/>
      <c r="B189" s="1621"/>
      <c r="C189" s="1621"/>
      <c r="D189" s="1621"/>
      <c r="E189" s="1621"/>
      <c r="F189" s="1621"/>
    </row>
    <row r="190" spans="1:6">
      <c r="A190" s="1621"/>
      <c r="B190" s="1621"/>
      <c r="C190" s="1621"/>
      <c r="D190" s="1621"/>
      <c r="E190" s="1621"/>
      <c r="F190" s="1621"/>
    </row>
    <row r="191" spans="1:6">
      <c r="A191" s="1621"/>
      <c r="B191" s="1621"/>
      <c r="C191" s="1621"/>
      <c r="D191" s="1621"/>
      <c r="E191" s="1621"/>
      <c r="F191" s="1621"/>
    </row>
    <row r="192" spans="1:6">
      <c r="A192" s="1621"/>
      <c r="B192" s="1621"/>
      <c r="C192" s="1621"/>
      <c r="D192" s="1621"/>
      <c r="E192" s="1621"/>
      <c r="F192" s="1621"/>
    </row>
    <row r="193" spans="1:6">
      <c r="A193" s="1621"/>
      <c r="B193" s="1621"/>
      <c r="C193" s="1621"/>
      <c r="D193" s="1621"/>
      <c r="E193" s="1621"/>
      <c r="F193" s="1621"/>
    </row>
    <row r="194" spans="1:6">
      <c r="A194" s="1621"/>
      <c r="B194" s="1621"/>
      <c r="C194" s="1621"/>
      <c r="D194" s="1621"/>
      <c r="E194" s="1621"/>
      <c r="F194" s="1621"/>
    </row>
    <row r="195" spans="1:6">
      <c r="A195" s="1621"/>
      <c r="B195" s="1621"/>
      <c r="C195" s="1621"/>
      <c r="D195" s="1621"/>
      <c r="E195" s="1621"/>
      <c r="F195" s="1621"/>
    </row>
    <row r="196" spans="1:6">
      <c r="A196" s="1621"/>
      <c r="B196" s="1621"/>
      <c r="C196" s="1621"/>
      <c r="D196" s="1621"/>
      <c r="E196" s="1621"/>
      <c r="F196" s="1621"/>
    </row>
    <row r="197" spans="1:6">
      <c r="A197" s="1621"/>
      <c r="B197" s="1621"/>
      <c r="C197" s="1621"/>
      <c r="D197" s="1621"/>
      <c r="E197" s="1621"/>
      <c r="F197" s="1621"/>
    </row>
    <row r="198" spans="1:6">
      <c r="A198" s="1621"/>
      <c r="B198" s="1621"/>
      <c r="C198" s="1621"/>
      <c r="D198" s="1621"/>
      <c r="E198" s="1621"/>
      <c r="F198" s="1621"/>
    </row>
    <row r="199" spans="1:6">
      <c r="A199" s="1621"/>
      <c r="B199" s="1621"/>
      <c r="C199" s="1621"/>
      <c r="D199" s="1621"/>
      <c r="E199" s="1621"/>
      <c r="F199" s="1621"/>
    </row>
    <row r="200" spans="1:6">
      <c r="A200" s="1621"/>
      <c r="B200" s="1621"/>
      <c r="C200" s="1621"/>
      <c r="D200" s="1621"/>
      <c r="E200" s="1621"/>
      <c r="F200" s="1621"/>
    </row>
    <row r="201" spans="1:6">
      <c r="A201" s="1621"/>
      <c r="B201" s="1621"/>
      <c r="C201" s="1621"/>
      <c r="D201" s="1621"/>
      <c r="E201" s="1621"/>
      <c r="F201" s="1621"/>
    </row>
    <row r="202" spans="1:6">
      <c r="A202" s="1621"/>
      <c r="B202" s="1621"/>
      <c r="C202" s="1621"/>
      <c r="D202" s="1621"/>
      <c r="E202" s="1621"/>
      <c r="F202" s="1621"/>
    </row>
    <row r="203" spans="1:6">
      <c r="A203" s="1621"/>
      <c r="B203" s="1621"/>
      <c r="C203" s="1621"/>
      <c r="D203" s="1621"/>
      <c r="E203" s="1621"/>
      <c r="F203" s="1621"/>
    </row>
    <row r="204" spans="1:6">
      <c r="A204" s="1621"/>
      <c r="B204" s="1621"/>
      <c r="C204" s="1621"/>
      <c r="D204" s="1621"/>
      <c r="E204" s="1621"/>
      <c r="F204" s="1621"/>
    </row>
    <row r="205" spans="1:6">
      <c r="A205" s="1621"/>
      <c r="B205" s="1621"/>
      <c r="C205" s="1621"/>
      <c r="D205" s="1621"/>
      <c r="E205" s="1621"/>
      <c r="F205" s="1621"/>
    </row>
    <row r="206" spans="1:6">
      <c r="A206" s="1621"/>
      <c r="B206" s="1621"/>
      <c r="C206" s="1621"/>
      <c r="D206" s="1621"/>
      <c r="E206" s="1621"/>
      <c r="F206" s="1621"/>
    </row>
    <row r="207" spans="1:6">
      <c r="C207" s="1621"/>
      <c r="D207" s="1621"/>
      <c r="E207" s="1621"/>
      <c r="F207" s="1621"/>
    </row>
    <row r="208" spans="1:6">
      <c r="C208" s="1621"/>
      <c r="D208" s="1621"/>
      <c r="E208" s="1621"/>
      <c r="F208" s="1621"/>
    </row>
  </sheetData>
  <mergeCells count="4">
    <mergeCell ref="A4:F4"/>
    <mergeCell ref="A145:F145"/>
    <mergeCell ref="A69:F69"/>
    <mergeCell ref="A74:F74"/>
  </mergeCells>
  <printOptions horizontalCentered="1" verticalCentered="1"/>
  <pageMargins left="0.5" right="0.5" top="0.5" bottom="0.5" header="0.5" footer="0.5"/>
  <pageSetup scale="63" orientation="portrait" r:id="rId1"/>
  <headerFooter alignWithMargins="0"/>
  <rowBreaks count="1" manualBreakCount="1">
    <brk id="69" max="5"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ransitionEvaluation="1">
    <tabColor rgb="FF92D050"/>
  </sheetPr>
  <dimension ref="A1:N200"/>
  <sheetViews>
    <sheetView view="pageBreakPreview" zoomScale="90" zoomScaleNormal="70" zoomScaleSheetLayoutView="90" workbookViewId="0">
      <selection activeCell="I1" sqref="I1:K1048576"/>
    </sheetView>
  </sheetViews>
  <sheetFormatPr defaultColWidth="9.84375" defaultRowHeight="15.5"/>
  <cols>
    <col min="1" max="1" width="8.84375" style="13" customWidth="1"/>
    <col min="2" max="2" width="4.84375" style="13" customWidth="1"/>
    <col min="3" max="3" width="22.53515625" style="13" customWidth="1"/>
    <col min="4" max="4" width="3.84375" style="13" customWidth="1"/>
    <col min="5" max="5" width="19" style="13" customWidth="1"/>
    <col min="6" max="6" width="27.07421875" style="13" customWidth="1"/>
    <col min="7" max="7" width="48.84375" style="13" customWidth="1"/>
    <col min="8" max="8" width="19" style="13" customWidth="1"/>
    <col min="9" max="9" width="19" customWidth="1"/>
    <col min="10" max="10" width="22" customWidth="1"/>
    <col min="11" max="11" width="17" bestFit="1" customWidth="1"/>
    <col min="12" max="16384" width="9.84375" style="13"/>
  </cols>
  <sheetData>
    <row r="1" spans="1:7">
      <c r="A1" s="33" t="s">
        <v>1757</v>
      </c>
      <c r="B1" s="68"/>
      <c r="C1" s="191"/>
      <c r="D1" s="193" t="s">
        <v>3200</v>
      </c>
      <c r="E1" s="68"/>
      <c r="F1" s="193" t="s">
        <v>1759</v>
      </c>
      <c r="G1" s="2482" t="s">
        <v>1760</v>
      </c>
    </row>
    <row r="2" spans="1:7">
      <c r="A2" s="74" t="str">
        <f>'Data Sheet'!$C$25</f>
        <v xml:space="preserve">Niagara Mohawk Power Corporation </v>
      </c>
      <c r="B2" s="21"/>
      <c r="C2" s="83"/>
      <c r="D2" s="52" t="s">
        <v>5952</v>
      </c>
      <c r="E2" s="21"/>
      <c r="F2" s="93" t="s">
        <v>3219</v>
      </c>
      <c r="G2" s="85"/>
    </row>
    <row r="3" spans="1:7" ht="15" customHeight="1">
      <c r="A3" s="76"/>
      <c r="B3" s="79"/>
      <c r="C3" s="104"/>
      <c r="D3" s="95" t="s">
        <v>389</v>
      </c>
      <c r="E3" s="79"/>
      <c r="F3" s="581" t="str">
        <f>'Data Sheet'!$C$40</f>
        <v>April 30, 2024</v>
      </c>
      <c r="G3" s="2483" t="str">
        <f>'Data Sheet'!$C$38</f>
        <v>December 31, 2023</v>
      </c>
    </row>
    <row r="4" spans="1:7" ht="15" customHeight="1">
      <c r="A4" s="5267" t="s">
        <v>100</v>
      </c>
      <c r="B4" s="5262"/>
      <c r="C4" s="5262"/>
      <c r="D4" s="5262"/>
      <c r="E4" s="5262"/>
      <c r="F4" s="5262"/>
      <c r="G4" s="5268"/>
    </row>
    <row r="5" spans="1:7">
      <c r="A5" s="5278" t="s">
        <v>1415</v>
      </c>
      <c r="B5" s="5276"/>
      <c r="C5" s="5276"/>
      <c r="D5" s="5276"/>
      <c r="E5" s="5276"/>
      <c r="F5" s="5276" t="s">
        <v>1416</v>
      </c>
      <c r="G5" s="5277"/>
    </row>
    <row r="6" spans="1:7">
      <c r="A6" s="5273" t="s">
        <v>101</v>
      </c>
      <c r="B6" s="5274"/>
      <c r="C6" s="5274"/>
      <c r="D6" s="5274"/>
      <c r="E6" s="5274"/>
      <c r="F6" s="5269" t="s">
        <v>102</v>
      </c>
      <c r="G6" s="5270"/>
    </row>
    <row r="7" spans="1:7">
      <c r="A7" s="5273" t="s">
        <v>2944</v>
      </c>
      <c r="B7" s="5274"/>
      <c r="C7" s="5274"/>
      <c r="D7" s="5274"/>
      <c r="E7" s="5274"/>
      <c r="F7" s="5269" t="s">
        <v>2945</v>
      </c>
      <c r="G7" s="5270"/>
    </row>
    <row r="8" spans="1:7">
      <c r="A8" s="5273" t="s">
        <v>2998</v>
      </c>
      <c r="B8" s="5274"/>
      <c r="C8" s="5274"/>
      <c r="D8" s="5274"/>
      <c r="E8" s="5274"/>
      <c r="F8" s="5269" t="s">
        <v>2999</v>
      </c>
      <c r="G8" s="5270"/>
    </row>
    <row r="9" spans="1:7">
      <c r="A9" s="5273" t="s">
        <v>3000</v>
      </c>
      <c r="B9" s="5274"/>
      <c r="C9" s="5274"/>
      <c r="D9" s="5274"/>
      <c r="E9" s="5274"/>
      <c r="F9" s="5269" t="s">
        <v>1417</v>
      </c>
      <c r="G9" s="5270"/>
    </row>
    <row r="10" spans="1:7">
      <c r="A10" s="5273" t="s">
        <v>3001</v>
      </c>
      <c r="B10" s="5274"/>
      <c r="C10" s="5274"/>
      <c r="D10" s="5274"/>
      <c r="E10" s="5274"/>
      <c r="F10" s="5269" t="s">
        <v>3002</v>
      </c>
      <c r="G10" s="5270"/>
    </row>
    <row r="11" spans="1:7">
      <c r="A11" s="5273" t="s">
        <v>3003</v>
      </c>
      <c r="B11" s="5274"/>
      <c r="C11" s="5274"/>
      <c r="D11" s="5274"/>
      <c r="E11" s="5274"/>
      <c r="F11" s="5269" t="s">
        <v>3004</v>
      </c>
      <c r="G11" s="5270"/>
    </row>
    <row r="12" spans="1:7" ht="15.65" customHeight="1">
      <c r="A12" s="5275" t="s">
        <v>3005</v>
      </c>
      <c r="B12" s="5271"/>
      <c r="C12" s="5271"/>
      <c r="D12" s="5271"/>
      <c r="E12" s="2026"/>
      <c r="F12" s="5271" t="s">
        <v>3006</v>
      </c>
      <c r="G12" s="5272"/>
    </row>
    <row r="13" spans="1:7" ht="17.899999999999999" customHeight="1">
      <c r="A13" s="5279" t="s">
        <v>3007</v>
      </c>
      <c r="B13" s="5280"/>
      <c r="C13" s="5280"/>
      <c r="D13" s="5280"/>
      <c r="E13" s="5280"/>
      <c r="F13" s="5280"/>
      <c r="G13" s="5281"/>
    </row>
    <row r="14" spans="1:7">
      <c r="A14" s="2351"/>
      <c r="B14" s="2352"/>
      <c r="C14" s="2353" t="s">
        <v>5070</v>
      </c>
      <c r="D14" s="1244"/>
      <c r="E14" s="2354"/>
      <c r="F14" s="2354"/>
      <c r="G14" s="2355"/>
    </row>
    <row r="15" spans="1:7">
      <c r="A15" s="2351"/>
      <c r="B15" s="2356"/>
      <c r="C15" s="2353" t="s">
        <v>5071</v>
      </c>
      <c r="D15" s="2342"/>
      <c r="E15" s="2354"/>
      <c r="F15" s="2354"/>
      <c r="G15" s="2355"/>
    </row>
    <row r="16" spans="1:7">
      <c r="A16" s="2351"/>
      <c r="B16" s="2352"/>
      <c r="C16" s="2357"/>
      <c r="D16" s="2089"/>
      <c r="E16" s="2089"/>
      <c r="F16" s="2089"/>
      <c r="G16" s="2355"/>
    </row>
    <row r="17" spans="1:7">
      <c r="A17" s="2351"/>
      <c r="B17" s="2696" t="s">
        <v>5439</v>
      </c>
      <c r="C17" s="2358"/>
      <c r="D17" s="2359"/>
      <c r="E17" s="2359"/>
      <c r="F17" s="2359"/>
      <c r="G17" s="2360"/>
    </row>
    <row r="18" spans="1:7">
      <c r="A18" s="2351"/>
      <c r="B18" s="2361"/>
      <c r="C18" s="2362" t="s">
        <v>5440</v>
      </c>
      <c r="D18" s="2362"/>
      <c r="E18" s="2362"/>
      <c r="F18" s="2362"/>
      <c r="G18" s="2360"/>
    </row>
    <row r="19" spans="1:7">
      <c r="A19" s="2351"/>
      <c r="B19" s="2361"/>
      <c r="C19" s="2362" t="s">
        <v>5441</v>
      </c>
      <c r="D19" s="2362"/>
      <c r="E19" s="2362"/>
      <c r="F19" s="2362"/>
      <c r="G19" s="2360"/>
    </row>
    <row r="20" spans="1:7">
      <c r="A20" s="2351"/>
      <c r="B20" s="2361"/>
      <c r="C20" s="2362" t="s">
        <v>5442</v>
      </c>
      <c r="D20" s="2362"/>
      <c r="E20" s="2362"/>
      <c r="F20" s="2362"/>
      <c r="G20" s="2360"/>
    </row>
    <row r="21" spans="1:7">
      <c r="A21" s="2351"/>
      <c r="B21" s="1270"/>
      <c r="C21" s="1270"/>
      <c r="D21" s="1270"/>
      <c r="E21" s="1270"/>
      <c r="F21" s="1270"/>
      <c r="G21" s="2168"/>
    </row>
    <row r="22" spans="1:7">
      <c r="A22" s="2351"/>
      <c r="B22" s="2695" t="s">
        <v>5443</v>
      </c>
      <c r="C22" s="1270"/>
      <c r="D22" s="1270"/>
      <c r="E22" s="1270"/>
      <c r="F22" s="1270"/>
      <c r="G22" s="2168"/>
    </row>
    <row r="23" spans="1:7">
      <c r="A23" s="2351"/>
      <c r="B23" s="1270"/>
      <c r="C23" s="1270" t="s">
        <v>5444</v>
      </c>
      <c r="D23" s="1270"/>
      <c r="E23" s="1270"/>
      <c r="F23" s="1270"/>
      <c r="G23" s="2168"/>
    </row>
    <row r="24" spans="1:7">
      <c r="A24" s="2351"/>
      <c r="B24" s="1270"/>
      <c r="C24" s="1270" t="s">
        <v>5445</v>
      </c>
      <c r="D24" s="1270"/>
      <c r="E24" s="1270"/>
      <c r="F24" s="1270"/>
      <c r="G24" s="2168"/>
    </row>
    <row r="25" spans="1:7">
      <c r="A25" s="2351"/>
      <c r="B25" s="1270"/>
      <c r="C25" s="1270"/>
      <c r="D25" s="1270"/>
      <c r="E25" s="1270"/>
      <c r="F25" s="1270"/>
      <c r="G25" s="2168"/>
    </row>
    <row r="26" spans="1:7">
      <c r="A26" s="2351"/>
      <c r="B26" s="2695" t="s">
        <v>5446</v>
      </c>
      <c r="C26" s="1270"/>
      <c r="D26" s="1270"/>
      <c r="E26" s="1270"/>
      <c r="F26" s="1270"/>
      <c r="G26" s="2168"/>
    </row>
    <row r="27" spans="1:7">
      <c r="A27" s="2351"/>
      <c r="B27" s="1270"/>
      <c r="C27" s="1270" t="s">
        <v>5447</v>
      </c>
      <c r="D27" s="1270"/>
      <c r="E27" s="1270"/>
      <c r="F27" s="1270"/>
      <c r="G27" s="2168"/>
    </row>
    <row r="28" spans="1:7">
      <c r="A28" s="2351"/>
      <c r="B28" s="1270"/>
      <c r="C28" s="1270" t="s">
        <v>5448</v>
      </c>
      <c r="D28" s="1270"/>
      <c r="E28" s="1270"/>
      <c r="F28" s="1270"/>
      <c r="G28" s="2168"/>
    </row>
    <row r="29" spans="1:7">
      <c r="A29" s="2351"/>
      <c r="B29" s="1270"/>
      <c r="C29" s="1270"/>
      <c r="D29" s="1270"/>
      <c r="E29" s="1270"/>
      <c r="F29" s="1270"/>
      <c r="G29" s="2168"/>
    </row>
    <row r="30" spans="1:7">
      <c r="A30" s="2351"/>
      <c r="B30" s="2695" t="s">
        <v>5449</v>
      </c>
      <c r="C30" s="1270"/>
      <c r="D30" s="1270"/>
      <c r="E30" s="1270"/>
      <c r="F30" s="1270"/>
      <c r="G30" s="2168"/>
    </row>
    <row r="31" spans="1:7">
      <c r="A31" s="2351"/>
      <c r="B31" s="1270"/>
      <c r="C31" s="1270" t="s">
        <v>5450</v>
      </c>
      <c r="D31" s="1270"/>
      <c r="E31" s="1270"/>
      <c r="F31" s="1270"/>
      <c r="G31" s="2168"/>
    </row>
    <row r="32" spans="1:7">
      <c r="A32" s="2351"/>
      <c r="B32" s="1270"/>
      <c r="C32" s="1270" t="s">
        <v>5451</v>
      </c>
      <c r="D32" s="1270"/>
      <c r="E32" s="1270"/>
      <c r="F32" s="1270"/>
      <c r="G32" s="2168"/>
    </row>
    <row r="33" spans="1:7">
      <c r="A33" s="2351"/>
      <c r="B33" s="1270"/>
      <c r="C33" s="1270"/>
      <c r="D33" s="1270"/>
      <c r="E33" s="1270"/>
      <c r="F33" s="1270"/>
      <c r="G33" s="2168"/>
    </row>
    <row r="34" spans="1:7">
      <c r="A34" s="2351"/>
      <c r="B34" s="2695" t="s">
        <v>5452</v>
      </c>
      <c r="C34" s="1270"/>
      <c r="D34" s="1270"/>
      <c r="E34" s="1270"/>
      <c r="F34" s="1270"/>
      <c r="G34" s="2168"/>
    </row>
    <row r="35" spans="1:7">
      <c r="A35" s="2351"/>
      <c r="B35" s="1270"/>
      <c r="C35" s="1270" t="s">
        <v>5453</v>
      </c>
      <c r="D35" s="1270"/>
      <c r="E35" s="1270"/>
      <c r="F35" s="1270"/>
      <c r="G35" s="2168"/>
    </row>
    <row r="36" spans="1:7">
      <c r="A36" s="2351"/>
      <c r="B36" s="1270"/>
      <c r="C36" s="1270"/>
      <c r="D36" s="1270"/>
      <c r="E36" s="1270"/>
      <c r="F36" s="1270"/>
      <c r="G36" s="2168"/>
    </row>
    <row r="37" spans="1:7">
      <c r="A37" s="2351"/>
      <c r="B37" s="2695" t="s">
        <v>5454</v>
      </c>
      <c r="C37" s="1270"/>
      <c r="D37" s="1270"/>
      <c r="E37" s="1270"/>
      <c r="F37" s="1270"/>
      <c r="G37" s="2168"/>
    </row>
    <row r="38" spans="1:7">
      <c r="A38" s="2351"/>
      <c r="B38" s="1270"/>
      <c r="C38" s="1270" t="s">
        <v>5455</v>
      </c>
      <c r="D38" s="1270"/>
      <c r="E38" s="1270"/>
      <c r="F38" s="1270"/>
      <c r="G38" s="2168"/>
    </row>
    <row r="39" spans="1:7">
      <c r="A39" s="2351"/>
      <c r="B39" s="1270"/>
      <c r="C39" s="1270" t="s">
        <v>5456</v>
      </c>
      <c r="D39" s="1270"/>
      <c r="E39" s="1270"/>
      <c r="F39" s="1270"/>
      <c r="G39" s="2168"/>
    </row>
    <row r="40" spans="1:7">
      <c r="A40" s="2351"/>
      <c r="B40" s="1270"/>
      <c r="C40" s="1270"/>
      <c r="D40" s="1270"/>
      <c r="E40" s="1270"/>
      <c r="F40" s="1270"/>
      <c r="G40" s="2168"/>
    </row>
    <row r="41" spans="1:7">
      <c r="A41" s="2351"/>
      <c r="B41" s="2695" t="s">
        <v>5457</v>
      </c>
      <c r="C41" s="1270"/>
      <c r="D41" s="1270"/>
      <c r="E41" s="1270"/>
      <c r="F41" s="1270"/>
      <c r="G41" s="2168"/>
    </row>
    <row r="42" spans="1:7">
      <c r="A42" s="2351"/>
      <c r="B42" s="1270"/>
      <c r="C42" s="1270" t="s">
        <v>5458</v>
      </c>
      <c r="D42" s="1270"/>
      <c r="E42" s="1270"/>
      <c r="F42" s="1270"/>
      <c r="G42" s="2168"/>
    </row>
    <row r="43" spans="1:7">
      <c r="A43" s="2351"/>
      <c r="B43" s="1270"/>
      <c r="C43" s="1270" t="s">
        <v>5459</v>
      </c>
      <c r="D43" s="1270"/>
      <c r="E43" s="1270"/>
      <c r="F43" s="1270"/>
      <c r="G43" s="2168"/>
    </row>
    <row r="44" spans="1:7">
      <c r="A44" s="2351"/>
      <c r="B44" s="1270"/>
      <c r="C44" s="1270"/>
      <c r="D44" s="1270"/>
      <c r="E44" s="1270"/>
      <c r="F44" s="1270"/>
      <c r="G44" s="2168"/>
    </row>
    <row r="45" spans="1:7">
      <c r="A45" s="2351"/>
      <c r="B45" s="2089" t="s">
        <v>5460</v>
      </c>
      <c r="C45" s="2363"/>
      <c r="D45" s="1310"/>
      <c r="E45" s="2363"/>
      <c r="F45" s="2363"/>
      <c r="G45" s="2168"/>
    </row>
    <row r="46" spans="1:7">
      <c r="A46" s="2351"/>
      <c r="B46" s="1310"/>
      <c r="C46" s="1310" t="s">
        <v>5461</v>
      </c>
      <c r="D46" s="1310"/>
      <c r="E46" s="1310"/>
      <c r="F46" s="1310"/>
      <c r="G46" s="2168"/>
    </row>
    <row r="47" spans="1:7">
      <c r="A47" s="2351"/>
      <c r="B47" s="1310"/>
      <c r="C47" s="1310" t="s">
        <v>5448</v>
      </c>
      <c r="D47" s="1310"/>
      <c r="E47" s="1310"/>
      <c r="F47" s="1310"/>
      <c r="G47" s="75"/>
    </row>
    <row r="48" spans="1:7">
      <c r="A48" s="2351"/>
      <c r="B48" s="687"/>
      <c r="C48" s="687"/>
      <c r="D48" s="687"/>
      <c r="E48" s="687"/>
      <c r="F48" s="687"/>
      <c r="G48" s="75"/>
    </row>
    <row r="49" spans="1:7">
      <c r="A49" s="2351"/>
      <c r="B49" s="2792" t="s">
        <v>5462</v>
      </c>
      <c r="C49" s="2793"/>
      <c r="D49" s="685"/>
      <c r="E49" s="685"/>
      <c r="F49" s="685"/>
      <c r="G49" s="75"/>
    </row>
    <row r="50" spans="1:7">
      <c r="A50" s="2351"/>
      <c r="B50" s="2366"/>
      <c r="C50" s="1310" t="s">
        <v>5463</v>
      </c>
      <c r="D50" s="1310"/>
      <c r="E50" s="1310"/>
      <c r="F50" s="1310"/>
      <c r="G50" s="75"/>
    </row>
    <row r="51" spans="1:7">
      <c r="A51" s="2351"/>
      <c r="B51" s="2366"/>
      <c r="C51" s="1310" t="s">
        <v>5464</v>
      </c>
      <c r="D51" s="1310"/>
      <c r="E51" s="1310"/>
      <c r="F51" s="1310"/>
      <c r="G51" s="75"/>
    </row>
    <row r="52" spans="1:7">
      <c r="A52" s="2351"/>
      <c r="B52" s="2366"/>
      <c r="C52" s="1310" t="s">
        <v>5465</v>
      </c>
      <c r="D52" s="1310"/>
      <c r="E52" s="1310"/>
      <c r="F52" s="1310"/>
      <c r="G52" s="75"/>
    </row>
    <row r="53" spans="1:7">
      <c r="A53" s="2351"/>
      <c r="B53" s="2366"/>
      <c r="C53" s="1310" t="s">
        <v>5466</v>
      </c>
      <c r="D53" s="1310"/>
      <c r="E53" s="1310"/>
      <c r="F53" s="1310"/>
      <c r="G53" s="75"/>
    </row>
    <row r="54" spans="1:7">
      <c r="A54" s="2351"/>
      <c r="B54" s="2366"/>
      <c r="C54" s="23"/>
      <c r="D54" s="21"/>
      <c r="E54" s="21"/>
      <c r="F54" s="21"/>
      <c r="G54" s="75"/>
    </row>
    <row r="55" spans="1:7">
      <c r="A55" s="2351"/>
      <c r="B55" s="2365" t="s">
        <v>5467</v>
      </c>
      <c r="C55" s="101"/>
      <c r="D55" s="21"/>
      <c r="E55" s="21"/>
      <c r="F55" s="21"/>
      <c r="G55" s="75"/>
    </row>
    <row r="56" spans="1:7">
      <c r="A56" s="2351"/>
      <c r="B56" s="2342"/>
      <c r="C56" s="2367" t="s">
        <v>5468</v>
      </c>
      <c r="D56" s="21"/>
      <c r="E56" s="21"/>
      <c r="F56" s="21"/>
      <c r="G56" s="75"/>
    </row>
    <row r="57" spans="1:7">
      <c r="A57" s="2351"/>
      <c r="B57" s="2366"/>
      <c r="C57" s="2367" t="s">
        <v>5469</v>
      </c>
      <c r="D57" s="21"/>
      <c r="E57" s="21"/>
      <c r="F57" s="21"/>
      <c r="G57" s="75"/>
    </row>
    <row r="58" spans="1:7">
      <c r="A58" s="2351"/>
      <c r="B58" s="2366"/>
      <c r="C58" s="2367" t="s">
        <v>5470</v>
      </c>
      <c r="D58" s="21"/>
      <c r="E58" s="21"/>
      <c r="F58" s="21"/>
      <c r="G58" s="75"/>
    </row>
    <row r="59" spans="1:7">
      <c r="A59" s="2351"/>
      <c r="B59" s="2367"/>
      <c r="C59" s="2367"/>
      <c r="D59" s="21"/>
      <c r="E59" s="21"/>
      <c r="F59" s="21"/>
      <c r="G59" s="75"/>
    </row>
    <row r="60" spans="1:7">
      <c r="A60" s="2351"/>
      <c r="B60" s="2365" t="s">
        <v>5471</v>
      </c>
      <c r="C60" s="2365"/>
      <c r="D60" s="21"/>
      <c r="E60" s="21"/>
      <c r="F60" s="21"/>
      <c r="G60" s="75"/>
    </row>
    <row r="61" spans="1:7">
      <c r="A61" s="2351"/>
      <c r="B61" s="13" t="s">
        <v>5472</v>
      </c>
      <c r="C61" s="2367"/>
      <c r="D61" s="21"/>
      <c r="E61" s="21"/>
      <c r="F61" s="21"/>
      <c r="G61" s="75"/>
    </row>
    <row r="62" spans="1:7">
      <c r="A62" s="2351"/>
      <c r="B62" s="13" t="s">
        <v>5473</v>
      </c>
      <c r="C62" s="2367"/>
      <c r="D62" s="21"/>
      <c r="E62" s="21"/>
      <c r="F62" s="21"/>
      <c r="G62" s="75"/>
    </row>
    <row r="63" spans="1:7">
      <c r="A63" s="2351"/>
      <c r="B63" s="13" t="s">
        <v>5474</v>
      </c>
      <c r="C63" s="2367"/>
      <c r="D63" s="21"/>
      <c r="E63" s="21"/>
      <c r="F63" s="21"/>
      <c r="G63" s="75"/>
    </row>
    <row r="64" spans="1:7">
      <c r="A64" s="2351"/>
      <c r="B64" s="13" t="s">
        <v>5475</v>
      </c>
      <c r="C64" s="2367"/>
      <c r="D64" s="21"/>
      <c r="E64" s="21"/>
      <c r="F64" s="21"/>
      <c r="G64" s="75"/>
    </row>
    <row r="65" spans="1:7">
      <c r="A65" s="2351"/>
      <c r="B65" s="13" t="s">
        <v>5476</v>
      </c>
      <c r="C65" s="2367"/>
      <c r="D65" s="21"/>
      <c r="E65" s="21"/>
      <c r="F65" s="21"/>
      <c r="G65" s="75"/>
    </row>
    <row r="66" spans="1:7">
      <c r="A66" s="2029"/>
      <c r="B66" s="21"/>
      <c r="C66" s="21"/>
      <c r="D66" s="21"/>
      <c r="E66" s="21"/>
      <c r="F66" s="21"/>
      <c r="G66" s="75"/>
    </row>
    <row r="67" spans="1:7">
      <c r="A67" s="1311"/>
      <c r="B67" s="79"/>
      <c r="C67" s="79"/>
      <c r="D67" s="79"/>
      <c r="E67" s="79"/>
      <c r="F67" s="79"/>
      <c r="G67" s="78"/>
    </row>
    <row r="68" spans="1:7">
      <c r="A68" s="2035" t="s">
        <v>3008</v>
      </c>
      <c r="B68" s="544"/>
      <c r="C68" s="544"/>
      <c r="D68" s="544"/>
      <c r="E68" s="544"/>
      <c r="F68" s="544"/>
      <c r="G68" s="445"/>
    </row>
    <row r="69" spans="1:7">
      <c r="A69" s="74" t="s">
        <v>3009</v>
      </c>
      <c r="B69" s="21"/>
      <c r="C69" s="21"/>
      <c r="D69" s="21"/>
      <c r="E69" s="21"/>
      <c r="F69" s="21"/>
      <c r="G69" s="75"/>
    </row>
    <row r="70" spans="1:7">
      <c r="A70" s="74" t="s">
        <v>3010</v>
      </c>
      <c r="B70" s="21"/>
      <c r="C70" s="21"/>
      <c r="D70" s="21"/>
      <c r="E70" s="21"/>
      <c r="F70" s="21"/>
      <c r="G70" s="75"/>
    </row>
    <row r="71" spans="1:7">
      <c r="A71" s="2030" t="s">
        <v>4222</v>
      </c>
      <c r="B71" s="1267"/>
      <c r="C71" s="1267"/>
      <c r="D71" s="1267"/>
      <c r="E71" s="1267"/>
      <c r="F71" s="1267"/>
      <c r="G71" s="586"/>
    </row>
    <row r="72" spans="1:7">
      <c r="A72" s="74"/>
      <c r="B72" s="230"/>
      <c r="C72" s="230"/>
      <c r="D72" s="230"/>
      <c r="E72" s="230"/>
      <c r="F72" s="585" t="s">
        <v>1715</v>
      </c>
      <c r="G72" s="226" t="s">
        <v>1716</v>
      </c>
    </row>
    <row r="73" spans="1:7">
      <c r="A73" s="74"/>
      <c r="B73" s="585" t="s">
        <v>1686</v>
      </c>
      <c r="C73" s="585" t="s">
        <v>1717</v>
      </c>
      <c r="D73" s="230"/>
      <c r="E73" s="585" t="s">
        <v>1795</v>
      </c>
      <c r="F73" s="585" t="s">
        <v>1718</v>
      </c>
      <c r="G73" s="226" t="s">
        <v>1719</v>
      </c>
    </row>
    <row r="74" spans="1:7">
      <c r="A74" s="74"/>
      <c r="B74" s="585" t="s">
        <v>1689</v>
      </c>
      <c r="C74" s="585" t="s">
        <v>1720</v>
      </c>
      <c r="D74" s="230"/>
      <c r="E74" s="585" t="s">
        <v>2936</v>
      </c>
      <c r="F74" s="585" t="s">
        <v>2937</v>
      </c>
      <c r="G74" s="226" t="s">
        <v>2938</v>
      </c>
    </row>
    <row r="75" spans="1:7">
      <c r="A75" s="74"/>
      <c r="B75" s="230">
        <v>1</v>
      </c>
      <c r="C75" s="230" t="s">
        <v>1721</v>
      </c>
      <c r="D75" s="230"/>
      <c r="E75" s="213">
        <v>0</v>
      </c>
      <c r="F75" s="284"/>
      <c r="G75" s="262"/>
    </row>
    <row r="76" spans="1:7">
      <c r="A76" s="74"/>
      <c r="B76" s="230">
        <v>2</v>
      </c>
      <c r="C76" s="230" t="s">
        <v>1722</v>
      </c>
      <c r="D76" s="230"/>
      <c r="E76" s="2824">
        <v>5.0599999999999999E-2</v>
      </c>
      <c r="F76" s="284"/>
      <c r="G76" s="2824"/>
    </row>
    <row r="77" spans="1:7">
      <c r="A77" s="74"/>
      <c r="B77" s="230">
        <v>3</v>
      </c>
      <c r="C77" s="230" t="s">
        <v>1622</v>
      </c>
      <c r="D77" s="230"/>
      <c r="E77" s="213">
        <v>4224158809</v>
      </c>
      <c r="F77" s="587">
        <f>IF(ISERR(+E77/+E$80)," ",(E77/E$80))</f>
        <v>0.50793725394702827</v>
      </c>
      <c r="G77" s="2677">
        <v>3.5099999999999999E-2</v>
      </c>
    </row>
    <row r="78" spans="1:7">
      <c r="A78" s="74"/>
      <c r="B78" s="230">
        <v>4</v>
      </c>
      <c r="C78" s="230" t="s">
        <v>1723</v>
      </c>
      <c r="D78" s="230"/>
      <c r="E78" s="213">
        <v>28984701</v>
      </c>
      <c r="F78" s="587">
        <f>IF(ISERR(+E78/+E$80)," ",(E78/E$80))</f>
        <v>3.4852878639524852E-3</v>
      </c>
      <c r="G78" s="2677">
        <v>3.6600000000000001E-2</v>
      </c>
    </row>
    <row r="79" spans="1:7">
      <c r="A79" s="74"/>
      <c r="B79" s="230">
        <v>5</v>
      </c>
      <c r="C79" s="230" t="s">
        <v>1724</v>
      </c>
      <c r="D79" s="230"/>
      <c r="E79" s="2120">
        <v>4063156931</v>
      </c>
      <c r="F79" s="587">
        <f>IF(ISERR(+E79/+E$80)," ",(E79/E$80))</f>
        <v>0.48857745818901926</v>
      </c>
      <c r="G79" s="2677">
        <v>0.09</v>
      </c>
    </row>
    <row r="80" spans="1:7">
      <c r="A80" s="74"/>
      <c r="B80" s="230">
        <v>6</v>
      </c>
      <c r="C80" s="230" t="s">
        <v>1725</v>
      </c>
      <c r="D80" s="230"/>
      <c r="E80" s="4177">
        <f>E77+E78+E79</f>
        <v>8316300441</v>
      </c>
      <c r="F80" s="587">
        <f>F77+F78+F79</f>
        <v>1</v>
      </c>
      <c r="G80" s="262"/>
    </row>
    <row r="81" spans="1:14">
      <c r="A81" s="74"/>
      <c r="B81" s="86">
        <v>7</v>
      </c>
      <c r="C81" s="86" t="s">
        <v>1726</v>
      </c>
      <c r="D81" s="86"/>
      <c r="E81" s="583">
        <v>753685458</v>
      </c>
      <c r="F81" s="588"/>
      <c r="G81" s="260"/>
      <c r="L81" s="1621"/>
      <c r="M81" s="1621"/>
      <c r="N81" s="1621"/>
    </row>
    <row r="82" spans="1:14">
      <c r="A82" s="74"/>
      <c r="B82" s="88"/>
      <c r="C82" s="88" t="s">
        <v>1727</v>
      </c>
      <c r="D82" s="88"/>
      <c r="E82" s="401"/>
      <c r="F82" s="278"/>
      <c r="G82" s="261"/>
      <c r="L82" s="1621"/>
      <c r="M82" s="1621"/>
      <c r="N82" s="1621"/>
    </row>
    <row r="83" spans="1:14">
      <c r="A83" s="74"/>
      <c r="B83" s="21"/>
      <c r="C83" s="21"/>
      <c r="D83" s="21"/>
      <c r="E83" s="21"/>
      <c r="F83" s="21"/>
      <c r="G83" s="75"/>
    </row>
    <row r="84" spans="1:14">
      <c r="A84" s="89" t="s">
        <v>1728</v>
      </c>
      <c r="B84" s="90"/>
      <c r="C84" s="90"/>
      <c r="D84" s="90"/>
      <c r="E84" s="90"/>
      <c r="F84" s="90"/>
      <c r="G84" s="87"/>
    </row>
    <row r="85" spans="1:14">
      <c r="A85" s="74"/>
      <c r="B85" s="21"/>
      <c r="C85" s="21"/>
      <c r="D85" s="21" t="s">
        <v>1729</v>
      </c>
      <c r="E85" s="2368" t="s">
        <v>7173</v>
      </c>
      <c r="F85" s="571"/>
      <c r="G85" s="75"/>
    </row>
    <row r="86" spans="1:14">
      <c r="A86" s="74"/>
      <c r="B86" s="21"/>
      <c r="C86" s="21"/>
      <c r="D86" s="21"/>
      <c r="E86" s="21"/>
      <c r="F86" s="21"/>
      <c r="G86" s="75"/>
    </row>
    <row r="87" spans="1:14">
      <c r="A87" s="89" t="s">
        <v>453</v>
      </c>
      <c r="B87" s="90"/>
      <c r="C87" s="90"/>
      <c r="D87" s="90"/>
      <c r="E87" s="90"/>
      <c r="F87" s="90"/>
      <c r="G87" s="87"/>
    </row>
    <row r="88" spans="1:14">
      <c r="A88" s="74"/>
      <c r="B88" s="21"/>
      <c r="C88" s="21"/>
      <c r="D88" s="21" t="s">
        <v>1729</v>
      </c>
      <c r="E88" s="21" t="s">
        <v>7174</v>
      </c>
      <c r="F88" s="571"/>
      <c r="G88" s="75"/>
    </row>
    <row r="89" spans="1:14">
      <c r="A89" s="74"/>
      <c r="B89" s="21"/>
      <c r="C89" s="21"/>
      <c r="D89" s="21"/>
      <c r="E89" s="21"/>
      <c r="F89" s="21"/>
      <c r="G89" s="75"/>
    </row>
    <row r="90" spans="1:14">
      <c r="A90" s="89" t="s">
        <v>454</v>
      </c>
      <c r="B90" s="90"/>
      <c r="C90" s="90"/>
      <c r="D90" s="90"/>
      <c r="E90" s="90"/>
      <c r="F90" s="90"/>
      <c r="G90" s="87"/>
    </row>
    <row r="91" spans="1:14">
      <c r="A91" s="74" t="s">
        <v>455</v>
      </c>
      <c r="B91" s="21"/>
      <c r="C91" s="21"/>
      <c r="D91" s="571" t="s">
        <v>1729</v>
      </c>
      <c r="E91" s="571">
        <v>2.5899999999999999E-2</v>
      </c>
      <c r="F91" s="21"/>
      <c r="G91" s="75"/>
    </row>
    <row r="92" spans="1:14" ht="16" thickBot="1">
      <c r="A92" s="98" t="s">
        <v>456</v>
      </c>
      <c r="B92" s="99"/>
      <c r="C92" s="99"/>
      <c r="D92" s="589" t="s">
        <v>1729</v>
      </c>
      <c r="E92" s="589">
        <v>3.3300000000000003E-2</v>
      </c>
      <c r="F92" s="99"/>
      <c r="G92" s="100"/>
    </row>
    <row r="93" spans="1:14">
      <c r="A93" s="101" t="s">
        <v>457</v>
      </c>
      <c r="B93" s="21"/>
      <c r="C93" s="101"/>
      <c r="D93" s="101" t="s">
        <v>458</v>
      </c>
    </row>
    <row r="94" spans="1:14">
      <c r="A94" s="5265" t="s">
        <v>459</v>
      </c>
      <c r="B94" s="5265"/>
      <c r="C94" s="5265"/>
      <c r="D94" s="5265"/>
      <c r="E94" s="5265"/>
      <c r="F94" s="5265"/>
      <c r="G94" s="5265"/>
    </row>
    <row r="95" spans="1:14">
      <c r="A95" s="531" t="s">
        <v>1156</v>
      </c>
      <c r="B95" s="2027"/>
      <c r="C95" s="2027"/>
      <c r="D95" s="2027"/>
      <c r="E95" s="2027"/>
      <c r="F95" s="2027"/>
      <c r="G95" s="2027"/>
    </row>
    <row r="96" spans="1:14" ht="16" thickBot="1">
      <c r="A96" s="21" t="str">
        <f>'Data Sheet'!$C$25</f>
        <v xml:space="preserve">Niagara Mohawk Power Corporation </v>
      </c>
      <c r="B96" s="21"/>
      <c r="C96" s="21"/>
      <c r="D96" s="21"/>
      <c r="E96" s="21"/>
      <c r="F96" s="572" t="str">
        <f>'Data Sheet'!$C$40</f>
        <v>April 30, 2024</v>
      </c>
      <c r="G96" s="13" t="str">
        <f>'Data Sheet'!$C$38</f>
        <v>December 31, 2023</v>
      </c>
    </row>
    <row r="97" spans="1:7">
      <c r="A97" s="33"/>
      <c r="B97" s="68"/>
      <c r="C97" s="68"/>
      <c r="D97" s="68"/>
      <c r="E97" s="68"/>
      <c r="F97" s="68"/>
      <c r="G97" s="69"/>
    </row>
    <row r="98" spans="1:7">
      <c r="A98" s="2343" t="s">
        <v>100</v>
      </c>
      <c r="B98" s="2027"/>
      <c r="C98" s="2027"/>
      <c r="D98" s="2027"/>
      <c r="E98" s="2027"/>
      <c r="F98" s="2027"/>
      <c r="G98" s="342"/>
    </row>
    <row r="99" spans="1:7">
      <c r="A99" s="76"/>
      <c r="B99" s="79"/>
      <c r="C99" s="79"/>
      <c r="D99" s="79"/>
      <c r="E99" s="79"/>
      <c r="F99" s="79"/>
      <c r="G99" s="78"/>
    </row>
    <row r="100" spans="1:7">
      <c r="A100" s="89"/>
      <c r="B100" s="90"/>
      <c r="C100" s="90"/>
      <c r="D100" s="90"/>
      <c r="E100" s="90"/>
      <c r="F100" s="90"/>
      <c r="G100" s="75"/>
    </row>
    <row r="101" spans="1:7">
      <c r="A101" s="74"/>
      <c r="B101" s="21"/>
      <c r="C101" s="21"/>
      <c r="D101" s="21"/>
      <c r="E101" s="21"/>
      <c r="F101" s="21"/>
      <c r="G101" s="75"/>
    </row>
    <row r="102" spans="1:7">
      <c r="A102" s="74"/>
      <c r="B102" s="21"/>
      <c r="C102" s="21"/>
      <c r="D102" s="21"/>
      <c r="E102" s="21"/>
      <c r="F102" s="21"/>
      <c r="G102" s="75"/>
    </row>
    <row r="103" spans="1:7">
      <c r="A103" s="74"/>
      <c r="B103" s="21"/>
      <c r="C103" s="21"/>
      <c r="D103" s="21"/>
      <c r="E103" s="21"/>
      <c r="F103" s="21"/>
      <c r="G103" s="75"/>
    </row>
    <row r="104" spans="1:7">
      <c r="A104" s="74"/>
      <c r="B104" s="21"/>
      <c r="C104" s="21"/>
      <c r="D104" s="21"/>
      <c r="E104" s="21"/>
      <c r="F104" s="21"/>
      <c r="G104" s="75"/>
    </row>
    <row r="105" spans="1:7">
      <c r="A105" s="74"/>
      <c r="B105" s="21"/>
      <c r="C105" s="21"/>
      <c r="D105" s="21"/>
      <c r="E105" s="21"/>
      <c r="F105" s="21"/>
      <c r="G105" s="75"/>
    </row>
    <row r="106" spans="1:7">
      <c r="A106" s="74"/>
      <c r="B106" s="21"/>
      <c r="C106" s="21"/>
      <c r="D106" s="21"/>
      <c r="E106" s="21"/>
      <c r="F106" s="21"/>
      <c r="G106" s="75"/>
    </row>
    <row r="107" spans="1:7">
      <c r="A107" s="74"/>
      <c r="B107" s="21"/>
      <c r="C107" s="21"/>
      <c r="D107" s="21"/>
      <c r="E107" s="21"/>
      <c r="F107" s="21"/>
      <c r="G107" s="75"/>
    </row>
    <row r="108" spans="1:7">
      <c r="A108" s="74"/>
      <c r="B108" s="21"/>
      <c r="C108" s="21"/>
      <c r="D108" s="21"/>
      <c r="E108" s="21"/>
      <c r="F108" s="21"/>
      <c r="G108" s="75"/>
    </row>
    <row r="109" spans="1:7">
      <c r="A109" s="74"/>
      <c r="B109" s="21"/>
      <c r="C109" s="2027"/>
      <c r="D109" s="21"/>
      <c r="E109" s="2027"/>
      <c r="F109" s="2027"/>
      <c r="G109" s="75"/>
    </row>
    <row r="110" spans="1:7">
      <c r="A110" s="74"/>
      <c r="B110" s="21"/>
      <c r="C110" s="21"/>
      <c r="D110" s="21"/>
      <c r="E110" s="21"/>
      <c r="F110" s="21"/>
      <c r="G110" s="75"/>
    </row>
    <row r="111" spans="1:7">
      <c r="A111" s="74"/>
      <c r="B111" s="21"/>
      <c r="C111" s="21"/>
      <c r="D111" s="21"/>
      <c r="E111" s="21"/>
      <c r="F111" s="21"/>
      <c r="G111" s="75"/>
    </row>
    <row r="112" spans="1:7">
      <c r="A112" s="74"/>
      <c r="B112" s="21"/>
      <c r="C112" s="21"/>
      <c r="D112" s="21"/>
      <c r="E112" s="21"/>
      <c r="F112" s="21"/>
      <c r="G112" s="75"/>
    </row>
    <row r="113" spans="1:7">
      <c r="A113" s="74"/>
      <c r="B113" s="21"/>
      <c r="C113" s="21"/>
      <c r="D113" s="21"/>
      <c r="E113" s="21"/>
      <c r="F113" s="21"/>
      <c r="G113" s="75"/>
    </row>
    <row r="114" spans="1:7">
      <c r="A114" s="74"/>
      <c r="B114" s="21"/>
      <c r="C114" s="21"/>
      <c r="D114" s="21"/>
      <c r="E114" s="21"/>
      <c r="F114" s="21"/>
      <c r="G114" s="75"/>
    </row>
    <row r="115" spans="1:7">
      <c r="A115" s="74"/>
      <c r="B115" s="21"/>
      <c r="C115" s="21"/>
      <c r="D115" s="21"/>
      <c r="E115" s="21"/>
      <c r="F115" s="21"/>
      <c r="G115" s="75"/>
    </row>
    <row r="116" spans="1:7">
      <c r="A116" s="74"/>
      <c r="B116" s="21"/>
      <c r="C116" s="21"/>
      <c r="D116" s="21"/>
      <c r="E116" s="21"/>
      <c r="F116" s="21"/>
      <c r="G116" s="75"/>
    </row>
    <row r="117" spans="1:7">
      <c r="A117" s="74"/>
      <c r="B117" s="21"/>
      <c r="C117" s="21"/>
      <c r="D117" s="21"/>
      <c r="E117" s="21"/>
      <c r="F117" s="21"/>
      <c r="G117" s="75"/>
    </row>
    <row r="118" spans="1:7">
      <c r="A118" s="74"/>
      <c r="B118" s="21"/>
      <c r="C118" s="21"/>
      <c r="D118" s="21"/>
      <c r="E118" s="21"/>
      <c r="F118" s="21"/>
      <c r="G118" s="75"/>
    </row>
    <row r="119" spans="1:7">
      <c r="A119" s="74"/>
      <c r="B119" s="21"/>
      <c r="C119" s="21"/>
      <c r="D119" s="21"/>
      <c r="E119" s="21"/>
      <c r="F119" s="21"/>
      <c r="G119" s="75"/>
    </row>
    <row r="120" spans="1:7">
      <c r="A120" s="74"/>
      <c r="B120" s="21"/>
      <c r="C120" s="21"/>
      <c r="D120" s="21"/>
      <c r="E120" s="21"/>
      <c r="F120" s="21"/>
      <c r="G120" s="75"/>
    </row>
    <row r="121" spans="1:7">
      <c r="A121" s="74"/>
      <c r="B121" s="21"/>
      <c r="C121" s="21"/>
      <c r="D121" s="21"/>
      <c r="E121" s="21"/>
      <c r="F121" s="21"/>
      <c r="G121" s="75"/>
    </row>
    <row r="122" spans="1:7">
      <c r="A122" s="74"/>
      <c r="B122" s="21"/>
      <c r="C122" s="21"/>
      <c r="D122" s="21"/>
      <c r="E122" s="21"/>
      <c r="F122" s="21"/>
      <c r="G122" s="75"/>
    </row>
    <row r="123" spans="1:7">
      <c r="A123" s="74"/>
      <c r="B123" s="21"/>
      <c r="C123" s="21"/>
      <c r="D123" s="21"/>
      <c r="E123" s="21"/>
      <c r="F123" s="21"/>
      <c r="G123" s="75"/>
    </row>
    <row r="124" spans="1:7">
      <c r="A124" s="74"/>
      <c r="B124" s="21"/>
      <c r="C124" s="21"/>
      <c r="D124" s="21"/>
      <c r="E124" s="21"/>
      <c r="F124" s="21"/>
      <c r="G124" s="75"/>
    </row>
    <row r="125" spans="1:7" ht="16" thickBot="1">
      <c r="A125" s="74"/>
      <c r="B125" s="21"/>
      <c r="C125" s="21"/>
      <c r="D125" s="21"/>
      <c r="E125" s="21"/>
      <c r="F125" s="21"/>
      <c r="G125" s="75"/>
    </row>
    <row r="126" spans="1:7">
      <c r="A126" s="3254"/>
      <c r="B126" s="3544"/>
      <c r="C126" s="3544"/>
      <c r="D126" s="3544"/>
      <c r="E126" s="3274"/>
      <c r="F126" s="21"/>
      <c r="G126" s="75"/>
    </row>
    <row r="127" spans="1:7">
      <c r="A127" s="4585"/>
      <c r="B127" s="1533"/>
      <c r="C127" s="1533"/>
      <c r="D127" s="1533"/>
      <c r="E127" s="4228"/>
      <c r="F127" s="21"/>
      <c r="G127" s="75"/>
    </row>
    <row r="128" spans="1:7">
      <c r="A128" s="4585"/>
      <c r="B128" s="1533"/>
      <c r="C128" s="1533"/>
      <c r="D128" s="1533"/>
      <c r="E128" s="4228"/>
      <c r="F128" s="21"/>
      <c r="G128" s="75"/>
    </row>
    <row r="129" spans="1:7">
      <c r="A129" s="4585"/>
      <c r="B129" s="1533"/>
      <c r="C129" s="1533"/>
      <c r="D129" s="1533"/>
      <c r="E129" s="4228"/>
      <c r="F129" s="21"/>
      <c r="G129" s="75"/>
    </row>
    <row r="130" spans="1:7">
      <c r="A130" s="4585"/>
      <c r="B130" s="1533"/>
      <c r="C130" s="1533"/>
      <c r="D130" s="1533"/>
      <c r="E130" s="4228"/>
      <c r="F130" s="21"/>
      <c r="G130" s="75"/>
    </row>
    <row r="131" spans="1:7">
      <c r="A131" s="4585"/>
      <c r="B131" s="1533"/>
      <c r="C131" s="1533"/>
      <c r="D131" s="1533"/>
      <c r="E131" s="4228"/>
      <c r="F131" s="21"/>
      <c r="G131" s="75"/>
    </row>
    <row r="132" spans="1:7">
      <c r="A132" s="4585"/>
      <c r="B132" s="1533"/>
      <c r="C132" s="4525"/>
      <c r="D132" s="4525"/>
      <c r="E132" s="4228"/>
      <c r="F132" s="21"/>
      <c r="G132" s="75"/>
    </row>
    <row r="133" spans="1:7">
      <c r="A133" s="4585"/>
      <c r="B133" s="1533"/>
      <c r="C133" s="1289"/>
      <c r="D133" s="1289"/>
      <c r="E133" s="4228"/>
      <c r="F133" s="21"/>
      <c r="G133" s="75"/>
    </row>
    <row r="134" spans="1:7">
      <c r="A134" s="4585"/>
      <c r="B134" s="1533"/>
      <c r="C134" s="1289"/>
      <c r="D134" s="1289"/>
      <c r="E134" s="4228"/>
      <c r="F134" s="21"/>
      <c r="G134" s="75"/>
    </row>
    <row r="135" spans="1:7">
      <c r="A135" s="4585"/>
      <c r="B135" s="1533"/>
      <c r="C135" s="1289"/>
      <c r="D135" s="1289"/>
      <c r="E135" s="4228"/>
      <c r="F135" s="1533"/>
      <c r="G135" s="75"/>
    </row>
    <row r="136" spans="1:7">
      <c r="A136" s="4585"/>
      <c r="B136" s="1533"/>
      <c r="C136" s="1289"/>
      <c r="D136" s="1289"/>
      <c r="E136" s="4228"/>
      <c r="F136" s="4228"/>
      <c r="G136" s="75"/>
    </row>
    <row r="137" spans="1:7">
      <c r="A137" s="4585"/>
      <c r="B137" s="1533"/>
      <c r="C137" s="1289"/>
      <c r="D137" s="1289"/>
      <c r="E137" s="4228"/>
      <c r="F137" s="4228"/>
      <c r="G137" s="75"/>
    </row>
    <row r="138" spans="1:7">
      <c r="A138" s="4585"/>
      <c r="B138" s="1533"/>
      <c r="C138" s="1289"/>
      <c r="D138" s="1289"/>
      <c r="E138" s="4228"/>
      <c r="F138" s="4228"/>
      <c r="G138" s="75"/>
    </row>
    <row r="139" spans="1:7">
      <c r="A139" s="4585"/>
      <c r="B139" s="1533"/>
      <c r="C139" s="1289"/>
      <c r="D139" s="1289"/>
      <c r="E139" s="4228"/>
      <c r="F139" s="4228"/>
      <c r="G139" s="75"/>
    </row>
    <row r="140" spans="1:7">
      <c r="A140" s="4585"/>
      <c r="B140" s="1533"/>
      <c r="C140" s="1289"/>
      <c r="D140" s="1289"/>
      <c r="E140" s="4228"/>
      <c r="F140" s="4228"/>
      <c r="G140" s="75"/>
    </row>
    <row r="141" spans="1:7">
      <c r="A141" s="4585"/>
      <c r="B141" s="1533"/>
      <c r="C141" s="1289"/>
      <c r="D141" s="1289"/>
      <c r="E141" s="4228"/>
      <c r="F141" s="4228"/>
      <c r="G141" s="75"/>
    </row>
    <row r="142" spans="1:7">
      <c r="A142" s="4585"/>
      <c r="B142" s="1533"/>
      <c r="C142" s="1289"/>
      <c r="D142" s="1289"/>
      <c r="E142" s="4228"/>
      <c r="F142" s="4228"/>
      <c r="G142" s="75"/>
    </row>
    <row r="143" spans="1:7">
      <c r="A143" s="4585"/>
      <c r="B143" s="1533"/>
      <c r="C143" s="1289"/>
      <c r="D143" s="1289"/>
      <c r="E143" s="4228"/>
      <c r="F143" s="4228"/>
      <c r="G143" s="75"/>
    </row>
    <row r="144" spans="1:7">
      <c r="A144" s="4585"/>
      <c r="B144" s="1533"/>
      <c r="C144" s="1289"/>
      <c r="D144" s="1289"/>
      <c r="E144" s="4228"/>
      <c r="F144" s="4228"/>
      <c r="G144" s="75"/>
    </row>
    <row r="145" spans="1:7">
      <c r="A145" s="4585"/>
      <c r="B145" s="1533"/>
      <c r="C145" s="1289"/>
      <c r="D145" s="1289"/>
      <c r="E145" s="4228"/>
      <c r="F145" s="4228"/>
      <c r="G145" s="75"/>
    </row>
    <row r="146" spans="1:7">
      <c r="A146" s="4585"/>
      <c r="B146" s="1533"/>
      <c r="C146" s="1289"/>
      <c r="D146" s="1289"/>
      <c r="E146" s="4228"/>
      <c r="F146" s="4228"/>
      <c r="G146" s="75"/>
    </row>
    <row r="147" spans="1:7">
      <c r="A147" s="4585"/>
      <c r="B147" s="1533"/>
      <c r="C147" s="1289"/>
      <c r="D147" s="1289"/>
      <c r="E147" s="4228"/>
      <c r="F147" s="4228"/>
      <c r="G147" s="75"/>
    </row>
    <row r="148" spans="1:7">
      <c r="A148" s="4585"/>
      <c r="B148" s="1533"/>
      <c r="C148" s="1289"/>
      <c r="D148" s="1289"/>
      <c r="E148" s="4228"/>
      <c r="F148" s="4228"/>
      <c r="G148" s="75"/>
    </row>
    <row r="149" spans="1:7">
      <c r="A149" s="4585"/>
      <c r="B149" s="1533"/>
      <c r="C149" s="1289"/>
      <c r="D149" s="1289"/>
      <c r="E149" s="4228"/>
      <c r="F149" s="4228"/>
      <c r="G149" s="75"/>
    </row>
    <row r="150" spans="1:7">
      <c r="A150" s="4585"/>
      <c r="B150" s="1533"/>
      <c r="C150" s="1289"/>
      <c r="D150" s="1289"/>
      <c r="E150" s="4228"/>
      <c r="F150" s="4228"/>
      <c r="G150" s="75"/>
    </row>
    <row r="151" spans="1:7">
      <c r="A151" s="4585"/>
      <c r="B151" s="1533"/>
      <c r="C151" s="1289"/>
      <c r="D151" s="1289"/>
      <c r="E151" s="4228"/>
      <c r="F151" s="4228"/>
      <c r="G151" s="75"/>
    </row>
    <row r="152" spans="1:7">
      <c r="A152" s="4585"/>
      <c r="B152" s="1533"/>
      <c r="C152" s="1289"/>
      <c r="D152" s="1289"/>
      <c r="E152" s="4228"/>
      <c r="F152" s="4228"/>
      <c r="G152" s="75"/>
    </row>
    <row r="153" spans="1:7" ht="16" thickBot="1">
      <c r="A153" s="4355"/>
      <c r="B153" s="2657"/>
      <c r="C153" s="4533"/>
      <c r="D153" s="4533"/>
      <c r="E153" s="4680"/>
      <c r="F153" s="4356"/>
      <c r="G153" s="100"/>
    </row>
    <row r="154" spans="1:7">
      <c r="A154" s="4596" t="s">
        <v>460</v>
      </c>
      <c r="B154" s="1533"/>
      <c r="C154" s="1289"/>
      <c r="D154" s="4572" t="s">
        <v>458</v>
      </c>
      <c r="E154" s="4270"/>
      <c r="F154" s="4270"/>
    </row>
    <row r="155" spans="1:7">
      <c r="A155" s="4585"/>
      <c r="B155" s="1533"/>
      <c r="C155" s="1289"/>
      <c r="D155" s="1289"/>
      <c r="E155" s="4228"/>
      <c r="F155" s="4228"/>
    </row>
    <row r="156" spans="1:7">
      <c r="A156" s="4005" t="s">
        <v>461</v>
      </c>
      <c r="B156" s="4422"/>
      <c r="C156" s="2321"/>
      <c r="D156" s="4573"/>
      <c r="E156" s="4428"/>
      <c r="F156" s="4322"/>
      <c r="G156" s="2027"/>
    </row>
    <row r="157" spans="1:7">
      <c r="A157" s="4597"/>
      <c r="B157" s="1621"/>
      <c r="C157" s="4499"/>
      <c r="D157" s="4499"/>
      <c r="E157" s="4270"/>
      <c r="F157" s="4270"/>
    </row>
    <row r="158" spans="1:7">
      <c r="A158" s="4597"/>
      <c r="B158" s="1621"/>
      <c r="C158" s="4499"/>
      <c r="D158" s="4499"/>
      <c r="E158" s="4270"/>
      <c r="F158" s="4270"/>
    </row>
    <row r="159" spans="1:7">
      <c r="A159" s="4597"/>
      <c r="B159" s="1621"/>
      <c r="C159" s="4499"/>
      <c r="D159" s="4499"/>
      <c r="E159" s="4270"/>
      <c r="F159" s="4270"/>
    </row>
    <row r="160" spans="1:7">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sheetProtection selectLockedCells="1" selectUnlockedCells="1"/>
  <mergeCells count="19">
    <mergeCell ref="A94:G94"/>
    <mergeCell ref="A4:G4"/>
    <mergeCell ref="F5:G5"/>
    <mergeCell ref="F6:G6"/>
    <mergeCell ref="F7:G7"/>
    <mergeCell ref="F8:G8"/>
    <mergeCell ref="A5:E5"/>
    <mergeCell ref="A6:E6"/>
    <mergeCell ref="A7:E7"/>
    <mergeCell ref="A8:E8"/>
    <mergeCell ref="A13:G13"/>
    <mergeCell ref="F9:G9"/>
    <mergeCell ref="F10:G10"/>
    <mergeCell ref="F11:G11"/>
    <mergeCell ref="F12:G12"/>
    <mergeCell ref="A9:E9"/>
    <mergeCell ref="A10:E10"/>
    <mergeCell ref="A11:E11"/>
    <mergeCell ref="A12:D12"/>
  </mergeCells>
  <printOptions horizontalCentered="1" verticalCentered="1"/>
  <pageMargins left="0.5" right="0.5" top="0.5" bottom="0.5" header="0" footer="0"/>
  <pageSetup scale="50" orientation="portrait"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ransitionEvaluation="1">
    <tabColor rgb="FF92D050"/>
  </sheetPr>
  <dimension ref="A1:BR200"/>
  <sheetViews>
    <sheetView view="pageBreakPreview" zoomScale="80" zoomScaleNormal="70" zoomScaleSheetLayoutView="80" workbookViewId="0">
      <selection activeCell="I1" sqref="I1:AD1048576"/>
    </sheetView>
  </sheetViews>
  <sheetFormatPr defaultColWidth="9.84375" defaultRowHeight="15.5"/>
  <cols>
    <col min="1" max="1" width="2.84375" style="1345" customWidth="1"/>
    <col min="2" max="2" width="4.53515625" style="1345" customWidth="1"/>
    <col min="3" max="3" width="1.84375" style="1345" customWidth="1"/>
    <col min="4" max="4" width="39.84375" style="1345" customWidth="1"/>
    <col min="5" max="5" width="21.4609375" style="1345" customWidth="1"/>
    <col min="6" max="8" width="15.84375" style="1345" customWidth="1"/>
    <col min="9" max="10" width="15.84375" customWidth="1"/>
    <col min="11" max="11" width="17.07421875" bestFit="1" customWidth="1"/>
    <col min="12" max="12" width="14.84375" customWidth="1"/>
    <col min="13" max="14" width="12.07421875" customWidth="1"/>
    <col min="15" max="15" width="8.84375" customWidth="1"/>
    <col min="16" max="16" width="21.07421875" customWidth="1"/>
    <col min="17" max="17" width="16.23046875" bestFit="1" customWidth="1"/>
    <col min="18" max="18" width="24.4609375" customWidth="1"/>
    <col min="19" max="19" width="20.53515625" customWidth="1"/>
    <col min="20" max="20" width="16.4609375" customWidth="1"/>
    <col min="21" max="21" width="13.84375" customWidth="1"/>
    <col min="22" max="22" width="22.07421875" customWidth="1"/>
    <col min="23" max="23" width="13" bestFit="1" customWidth="1"/>
    <col min="26" max="26" width="13.07421875" customWidth="1"/>
    <col min="28" max="28" width="19.53515625" customWidth="1"/>
    <col min="29" max="29" width="14.4609375" bestFit="1" customWidth="1"/>
    <col min="31" max="16384" width="9.84375" style="1345"/>
  </cols>
  <sheetData>
    <row r="1" spans="1:70" ht="17.899999999999999" customHeight="1">
      <c r="A1" s="3254"/>
      <c r="B1" s="3544" t="s">
        <v>1757</v>
      </c>
      <c r="C1" s="3544"/>
      <c r="D1" s="3305"/>
      <c r="E1" s="3544" t="s">
        <v>3200</v>
      </c>
      <c r="F1" s="3307" t="s">
        <v>1759</v>
      </c>
      <c r="G1" s="3307" t="s">
        <v>1760</v>
      </c>
      <c r="H1" s="3274"/>
      <c r="AE1" s="1368"/>
      <c r="AF1" s="1368"/>
      <c r="AG1" s="1368"/>
      <c r="AH1" s="1368"/>
      <c r="AI1" s="1368"/>
      <c r="AJ1" s="1368"/>
      <c r="AK1" s="1368"/>
      <c r="AL1" s="1368"/>
      <c r="AM1" s="1368"/>
      <c r="AN1" s="1368"/>
      <c r="AO1" s="1368"/>
      <c r="AP1" s="1368"/>
      <c r="AQ1" s="1368"/>
      <c r="AR1" s="1368"/>
      <c r="AS1" s="1368"/>
      <c r="AT1" s="1368"/>
      <c r="AU1" s="1368"/>
      <c r="AV1" s="1368"/>
      <c r="AW1" s="1368"/>
      <c r="AX1" s="1368"/>
      <c r="AY1" s="1368"/>
      <c r="AZ1" s="1368"/>
      <c r="BA1" s="1368"/>
      <c r="BB1" s="1368"/>
      <c r="BC1" s="1368"/>
      <c r="BD1" s="1368"/>
      <c r="BE1" s="1368"/>
      <c r="BF1" s="1368"/>
      <c r="BG1" s="1368"/>
      <c r="BH1" s="1368"/>
      <c r="BI1" s="1368"/>
      <c r="BJ1" s="1368"/>
      <c r="BK1" s="1368"/>
      <c r="BL1" s="1368"/>
      <c r="BM1" s="1368"/>
      <c r="BN1" s="1368"/>
      <c r="BO1" s="1368"/>
      <c r="BP1" s="1368"/>
      <c r="BQ1" s="1368"/>
      <c r="BR1" s="1368"/>
    </row>
    <row r="2" spans="1:70" ht="13.5" customHeight="1">
      <c r="A2" s="3222"/>
      <c r="B2" s="1533" t="str">
        <f>'Data Sheet'!$C$25</f>
        <v xml:space="preserve">Niagara Mohawk Power Corporation </v>
      </c>
      <c r="C2" s="1533"/>
      <c r="D2" s="1685"/>
      <c r="E2" s="52" t="s">
        <v>5952</v>
      </c>
      <c r="F2" s="1536" t="s">
        <v>3219</v>
      </c>
      <c r="G2" s="1686"/>
      <c r="H2" s="3308"/>
      <c r="AE2" s="1368"/>
      <c r="AF2" s="1368"/>
      <c r="AG2" s="1368"/>
      <c r="AH2" s="1368"/>
      <c r="AI2" s="1368"/>
      <c r="AJ2" s="1368"/>
      <c r="AK2" s="1368"/>
      <c r="AL2" s="1368"/>
      <c r="AM2" s="1368"/>
      <c r="AN2" s="1368"/>
      <c r="AO2" s="1368"/>
      <c r="AP2" s="1368"/>
      <c r="AQ2" s="1368"/>
      <c r="AR2" s="1368"/>
      <c r="AS2" s="1368"/>
      <c r="AT2" s="1368"/>
      <c r="AU2" s="1368"/>
      <c r="AV2" s="1368"/>
      <c r="AW2" s="1368"/>
      <c r="AX2" s="1368"/>
      <c r="AY2" s="1368"/>
      <c r="AZ2" s="1368"/>
      <c r="BA2" s="1368"/>
      <c r="BB2" s="1368"/>
      <c r="BC2" s="1368"/>
      <c r="BD2" s="1368"/>
      <c r="BE2" s="1368"/>
      <c r="BF2" s="1368"/>
      <c r="BG2" s="1368"/>
      <c r="BH2" s="1368"/>
      <c r="BI2" s="1368"/>
      <c r="BJ2" s="1368"/>
      <c r="BK2" s="1368"/>
      <c r="BL2" s="1368"/>
      <c r="BM2" s="1368"/>
      <c r="BN2" s="1368"/>
      <c r="BO2" s="1368"/>
      <c r="BP2" s="1368"/>
      <c r="BQ2" s="1368"/>
      <c r="BR2" s="1368"/>
    </row>
    <row r="3" spans="1:70" ht="15" customHeight="1">
      <c r="A3" s="3222"/>
      <c r="B3" s="1463"/>
      <c r="C3" s="1463"/>
      <c r="D3" s="1687"/>
      <c r="E3" s="2295" t="s">
        <v>389</v>
      </c>
      <c r="F3" s="3398" t="str">
        <f>'Data Sheet'!$C$40</f>
        <v>April 30, 2024</v>
      </c>
      <c r="G3" s="1625" t="str">
        <f>'Data Sheet'!$C$38</f>
        <v>December 31, 2023</v>
      </c>
      <c r="H3" s="3278"/>
      <c r="AE3" s="1368"/>
      <c r="AF3" s="1368"/>
      <c r="AG3" s="1368"/>
      <c r="AH3" s="1368"/>
      <c r="AI3" s="1368"/>
      <c r="AJ3" s="1368"/>
      <c r="AK3" s="1368"/>
      <c r="AL3" s="1368"/>
      <c r="AM3" s="1368"/>
      <c r="AN3" s="1368"/>
      <c r="AO3" s="1368"/>
      <c r="AP3" s="1368"/>
      <c r="AQ3" s="1368"/>
      <c r="AR3" s="1368"/>
      <c r="AS3" s="1368"/>
      <c r="AT3" s="1368"/>
      <c r="AU3" s="1368"/>
      <c r="AV3" s="1368"/>
      <c r="AW3" s="1368"/>
      <c r="AX3" s="1368"/>
      <c r="AY3" s="1368"/>
      <c r="AZ3" s="1368"/>
      <c r="BA3" s="1368"/>
      <c r="BB3" s="1368"/>
      <c r="BC3" s="1368"/>
      <c r="BD3" s="1368"/>
      <c r="BE3" s="1368"/>
      <c r="BF3" s="1368"/>
      <c r="BG3" s="1368"/>
      <c r="BH3" s="1368"/>
      <c r="BI3" s="1368"/>
      <c r="BJ3" s="1368"/>
      <c r="BK3" s="1368"/>
      <c r="BL3" s="1368"/>
      <c r="BM3" s="1368"/>
      <c r="BN3" s="1368"/>
      <c r="BO3" s="1368"/>
      <c r="BP3" s="1368"/>
      <c r="BQ3" s="1368"/>
      <c r="BR3" s="1368"/>
    </row>
    <row r="4" spans="1:70" ht="15" customHeight="1">
      <c r="A4" s="3566" t="s">
        <v>462</v>
      </c>
      <c r="B4" s="1541"/>
      <c r="C4" s="1541"/>
      <c r="D4" s="1688"/>
      <c r="E4" s="1541"/>
      <c r="F4" s="1541"/>
      <c r="G4" s="1541"/>
      <c r="H4" s="3312"/>
      <c r="AE4" s="2529"/>
      <c r="AF4" s="2529"/>
      <c r="AG4" s="2529"/>
      <c r="AH4" s="1368"/>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8"/>
      <c r="BM4" s="1368"/>
      <c r="BN4" s="1368"/>
      <c r="BO4" s="1368"/>
      <c r="BP4" s="1368"/>
      <c r="BQ4" s="1368"/>
      <c r="BR4" s="1368"/>
    </row>
    <row r="5" spans="1:70" ht="13.5" customHeight="1">
      <c r="A5" s="3222"/>
      <c r="B5" s="1533"/>
      <c r="C5" s="1533"/>
      <c r="D5" s="1533"/>
      <c r="E5" s="1533"/>
      <c r="F5" s="1533"/>
      <c r="G5" s="1533"/>
      <c r="H5" s="3308"/>
      <c r="AE5" s="1368"/>
      <c r="AF5" s="1368"/>
      <c r="AG5" s="1368"/>
      <c r="AH5" s="1368"/>
      <c r="AI5" s="1368"/>
      <c r="AJ5" s="1368"/>
      <c r="AK5" s="1368"/>
      <c r="AL5" s="1368"/>
      <c r="AM5" s="1368"/>
      <c r="AN5" s="1368"/>
      <c r="AO5" s="1368"/>
      <c r="AP5" s="1368"/>
      <c r="AQ5" s="1368"/>
      <c r="AR5" s="1368"/>
      <c r="AS5" s="1368"/>
      <c r="AT5" s="1368"/>
      <c r="AU5" s="1368"/>
      <c r="AV5" s="1368"/>
      <c r="AW5" s="1368"/>
      <c r="AX5" s="1368"/>
      <c r="AY5" s="1368"/>
      <c r="AZ5" s="1368"/>
      <c r="BA5" s="1368"/>
      <c r="BB5" s="1368"/>
      <c r="BC5" s="1368"/>
      <c r="BD5" s="1368"/>
      <c r="BE5" s="1368"/>
      <c r="BF5" s="1368"/>
      <c r="BG5" s="1368"/>
      <c r="BH5" s="1368"/>
      <c r="BI5" s="1368"/>
      <c r="BJ5" s="1368"/>
      <c r="BK5" s="1368"/>
      <c r="BL5" s="1368"/>
      <c r="BM5" s="1368"/>
      <c r="BN5" s="1368"/>
      <c r="BO5" s="1368"/>
      <c r="BP5" s="1368"/>
      <c r="BQ5" s="1368"/>
      <c r="BR5" s="1368"/>
    </row>
    <row r="6" spans="1:70" ht="13.5" customHeight="1">
      <c r="A6" s="3222"/>
      <c r="B6" s="1545" t="s">
        <v>463</v>
      </c>
      <c r="C6" s="1545"/>
      <c r="D6" s="1545"/>
      <c r="E6" s="1545"/>
      <c r="F6" s="1545"/>
      <c r="G6" s="1545"/>
      <c r="H6" s="3332"/>
      <c r="AE6" s="1368"/>
      <c r="AF6" s="1368"/>
      <c r="AG6" s="1368"/>
      <c r="AH6" s="1368"/>
      <c r="AI6" s="1368"/>
      <c r="AJ6" s="1368"/>
      <c r="AK6" s="1368"/>
      <c r="AL6" s="1368"/>
      <c r="AM6" s="1368"/>
      <c r="AN6" s="1368"/>
      <c r="AO6" s="1368"/>
      <c r="AP6" s="1368"/>
      <c r="AQ6" s="1368"/>
      <c r="AR6" s="1368"/>
      <c r="AS6" s="1368"/>
      <c r="AT6" s="1368"/>
      <c r="AU6" s="1368"/>
      <c r="AV6" s="1368"/>
      <c r="AW6" s="1368"/>
      <c r="AX6" s="1368"/>
      <c r="AY6" s="1368"/>
      <c r="AZ6" s="1368"/>
      <c r="BA6" s="1368"/>
      <c r="BB6" s="1368"/>
      <c r="BC6" s="1368"/>
      <c r="BD6" s="1368"/>
      <c r="BE6" s="1368"/>
      <c r="BF6" s="1368"/>
      <c r="BG6" s="1368"/>
      <c r="BH6" s="1368"/>
      <c r="BI6" s="1368"/>
      <c r="BJ6" s="1368"/>
      <c r="BK6" s="1368"/>
      <c r="BL6" s="1368"/>
      <c r="BM6" s="1368"/>
      <c r="BN6" s="1368"/>
      <c r="BO6" s="1368"/>
      <c r="BP6" s="1368"/>
      <c r="BQ6" s="1368"/>
      <c r="BR6" s="1368"/>
    </row>
    <row r="7" spans="1:70" ht="13.5" customHeight="1">
      <c r="A7" s="3222"/>
      <c r="B7" s="1545"/>
      <c r="C7" s="1545"/>
      <c r="D7" s="1545"/>
      <c r="E7" s="1545"/>
      <c r="F7" s="1545"/>
      <c r="G7" s="1545"/>
      <c r="H7" s="3332"/>
      <c r="AE7" s="1368"/>
      <c r="AF7" s="1368"/>
      <c r="AG7" s="1368"/>
      <c r="AH7" s="1368"/>
      <c r="AI7" s="1368"/>
      <c r="AJ7" s="1368"/>
      <c r="AK7" s="1368"/>
      <c r="AL7" s="1368"/>
      <c r="AM7" s="1368"/>
      <c r="AN7" s="1368"/>
      <c r="AO7" s="1368"/>
      <c r="AP7" s="1368"/>
      <c r="AQ7" s="1368"/>
      <c r="AR7" s="1368"/>
      <c r="AS7" s="1368"/>
      <c r="AT7" s="1368"/>
      <c r="AU7" s="1368"/>
      <c r="AV7" s="1368"/>
      <c r="AW7" s="1368"/>
      <c r="AX7" s="1368"/>
      <c r="AY7" s="1368"/>
      <c r="AZ7" s="1368"/>
      <c r="BA7" s="1368"/>
      <c r="BB7" s="1368"/>
      <c r="BC7" s="1368"/>
      <c r="BD7" s="1368"/>
      <c r="BE7" s="1368"/>
      <c r="BF7" s="1368"/>
      <c r="BG7" s="1368"/>
      <c r="BH7" s="1368"/>
      <c r="BI7" s="1368"/>
      <c r="BJ7" s="1368"/>
      <c r="BK7" s="1368"/>
      <c r="BL7" s="1368"/>
      <c r="BM7" s="1368"/>
      <c r="BN7" s="1368"/>
      <c r="BO7" s="1368"/>
      <c r="BP7" s="1368"/>
      <c r="BQ7" s="1368"/>
      <c r="BR7" s="1368"/>
    </row>
    <row r="8" spans="1:70" ht="13.5" customHeight="1">
      <c r="A8" s="3222"/>
      <c r="B8" s="1545" t="s">
        <v>464</v>
      </c>
      <c r="C8" s="1545"/>
      <c r="D8" s="1545"/>
      <c r="E8" s="1545"/>
      <c r="F8" s="1545"/>
      <c r="G8" s="1545"/>
      <c r="H8" s="3332"/>
      <c r="AE8" s="1368"/>
      <c r="AF8" s="1368"/>
      <c r="AG8" s="1368"/>
      <c r="AH8" s="1368"/>
      <c r="AI8" s="1368"/>
      <c r="AJ8" s="1368"/>
      <c r="AK8" s="1368"/>
      <c r="AL8" s="1368"/>
      <c r="AM8" s="1368"/>
      <c r="AN8" s="1368"/>
      <c r="AO8" s="1368"/>
      <c r="AP8" s="1368"/>
      <c r="AQ8" s="1368"/>
      <c r="AR8" s="1368"/>
      <c r="AS8" s="1368"/>
      <c r="AT8" s="1368"/>
      <c r="AU8" s="1368"/>
      <c r="AV8" s="1368"/>
      <c r="AW8" s="1368"/>
      <c r="AX8" s="1368"/>
      <c r="AY8" s="1368"/>
      <c r="AZ8" s="1368"/>
      <c r="BA8" s="1368"/>
      <c r="BB8" s="1368"/>
      <c r="BC8" s="1368"/>
      <c r="BD8" s="1368"/>
      <c r="BE8" s="1368"/>
      <c r="BF8" s="1368"/>
      <c r="BG8" s="1368"/>
      <c r="BH8" s="1368"/>
      <c r="BI8" s="1368"/>
      <c r="BJ8" s="1368"/>
      <c r="BK8" s="1368"/>
      <c r="BL8" s="1368"/>
      <c r="BM8" s="1368"/>
      <c r="BN8" s="1368"/>
      <c r="BO8" s="1368"/>
      <c r="BP8" s="1368"/>
      <c r="BQ8" s="1368"/>
      <c r="BR8" s="1368"/>
    </row>
    <row r="9" spans="1:70" ht="13.5" customHeight="1">
      <c r="A9" s="3222"/>
      <c r="B9" s="1545" t="s">
        <v>465</v>
      </c>
      <c r="C9" s="1545"/>
      <c r="D9" s="1545"/>
      <c r="E9" s="1545"/>
      <c r="F9" s="1545"/>
      <c r="G9" s="1545"/>
      <c r="H9" s="3332"/>
      <c r="AE9" s="1368"/>
      <c r="AF9" s="1368"/>
      <c r="AG9" s="1368"/>
      <c r="AH9" s="1368"/>
      <c r="AI9" s="1368"/>
      <c r="AJ9" s="1368"/>
      <c r="AK9" s="1368"/>
      <c r="AL9" s="1368"/>
      <c r="AM9" s="1368"/>
      <c r="AN9" s="1368"/>
      <c r="AO9" s="1368"/>
      <c r="AP9" s="1368"/>
      <c r="AQ9" s="1368"/>
      <c r="AR9" s="1368"/>
      <c r="AS9" s="1368"/>
      <c r="AT9" s="1368"/>
      <c r="AU9" s="1368"/>
      <c r="AV9" s="1368"/>
      <c r="AW9" s="1368"/>
      <c r="AX9" s="1368"/>
      <c r="AY9" s="1368"/>
      <c r="AZ9" s="1368"/>
      <c r="BA9" s="1368"/>
      <c r="BB9" s="1368"/>
      <c r="BC9" s="1368"/>
      <c r="BD9" s="1368"/>
      <c r="BE9" s="1368"/>
      <c r="BF9" s="1368"/>
      <c r="BG9" s="1368"/>
      <c r="BH9" s="1368"/>
      <c r="BI9" s="1368"/>
      <c r="BJ9" s="1368"/>
      <c r="BK9" s="1368"/>
      <c r="BL9" s="1368"/>
      <c r="BM9" s="1368"/>
      <c r="BN9" s="1368"/>
      <c r="BO9" s="1368"/>
      <c r="BP9" s="1368"/>
      <c r="BQ9" s="1368"/>
      <c r="BR9" s="1368"/>
    </row>
    <row r="10" spans="1:70" ht="13.5" customHeight="1">
      <c r="A10" s="3222"/>
      <c r="B10" s="1545"/>
      <c r="C10" s="1545"/>
      <c r="D10" s="1545"/>
      <c r="E10" s="1545"/>
      <c r="F10" s="1545"/>
      <c r="G10" s="1545"/>
      <c r="H10" s="3332"/>
      <c r="AE10" s="1368"/>
      <c r="AF10" s="1368"/>
      <c r="AG10" s="1368"/>
      <c r="AH10" s="1368"/>
      <c r="AI10" s="1368"/>
      <c r="AJ10" s="1368"/>
      <c r="AK10" s="1368"/>
      <c r="AL10" s="1368"/>
      <c r="AM10" s="1368"/>
      <c r="AN10" s="1368"/>
      <c r="AO10" s="1368"/>
      <c r="AP10" s="1368"/>
      <c r="AQ10" s="1368"/>
      <c r="AR10" s="1368"/>
      <c r="AS10" s="1368"/>
      <c r="AT10" s="1368"/>
      <c r="AU10" s="1368"/>
      <c r="AV10" s="1368"/>
      <c r="AW10" s="1368"/>
      <c r="AX10" s="1368"/>
      <c r="AY10" s="1368"/>
      <c r="AZ10" s="1368"/>
      <c r="BA10" s="1368"/>
      <c r="BB10" s="1368"/>
      <c r="BC10" s="1368"/>
      <c r="BD10" s="1368"/>
      <c r="BE10" s="1368"/>
      <c r="BF10" s="1368"/>
      <c r="BG10" s="1368"/>
      <c r="BH10" s="1368"/>
      <c r="BI10" s="1368"/>
      <c r="BJ10" s="1368"/>
      <c r="BK10" s="1368"/>
      <c r="BL10" s="1368"/>
      <c r="BM10" s="1368"/>
      <c r="BN10" s="1368"/>
      <c r="BO10" s="1368"/>
      <c r="BP10" s="1368"/>
      <c r="BQ10" s="1368"/>
      <c r="BR10" s="1368"/>
    </row>
    <row r="11" spans="1:70" ht="13.5" customHeight="1">
      <c r="A11" s="3222"/>
      <c r="B11" s="1545" t="s">
        <v>466</v>
      </c>
      <c r="C11" s="1545"/>
      <c r="D11" s="1545"/>
      <c r="E11" s="1545"/>
      <c r="F11" s="1545"/>
      <c r="G11" s="1545"/>
      <c r="H11" s="3332"/>
      <c r="AE11" s="1368"/>
      <c r="AF11" s="1368"/>
      <c r="AG11" s="1368"/>
      <c r="AH11" s="1368"/>
      <c r="AI11" s="1368"/>
      <c r="AJ11" s="1368"/>
      <c r="AK11" s="1368"/>
      <c r="AL11" s="1368"/>
      <c r="AM11" s="1368"/>
      <c r="AN11" s="1368"/>
      <c r="AO11" s="1368"/>
      <c r="AP11" s="1368"/>
      <c r="AQ11" s="1368"/>
      <c r="AR11" s="1368"/>
      <c r="AS11" s="1368"/>
      <c r="AT11" s="1368"/>
      <c r="AU11" s="1368"/>
      <c r="AV11" s="1368"/>
      <c r="AW11" s="1368"/>
      <c r="AX11" s="1368"/>
      <c r="AY11" s="1368"/>
      <c r="AZ11" s="1368"/>
      <c r="BA11" s="1368"/>
      <c r="BB11" s="1368"/>
      <c r="BC11" s="1368"/>
      <c r="BD11" s="1368"/>
      <c r="BE11" s="1368"/>
      <c r="BF11" s="1368"/>
      <c r="BG11" s="1368"/>
      <c r="BH11" s="1368"/>
      <c r="BI11" s="1368"/>
      <c r="BJ11" s="1368"/>
      <c r="BK11" s="1368"/>
      <c r="BL11" s="1368"/>
      <c r="BM11" s="1368"/>
      <c r="BN11" s="1368"/>
      <c r="BO11" s="1368"/>
      <c r="BP11" s="1368"/>
      <c r="BQ11" s="1368"/>
      <c r="BR11" s="1368"/>
    </row>
    <row r="12" spans="1:70" ht="13.5" customHeight="1">
      <c r="A12" s="3222"/>
      <c r="B12" s="1545" t="s">
        <v>607</v>
      </c>
      <c r="C12" s="1545"/>
      <c r="D12" s="1545"/>
      <c r="E12" s="1545"/>
      <c r="F12" s="1545"/>
      <c r="G12" s="1545"/>
      <c r="H12" s="3332"/>
      <c r="AE12" s="1368"/>
      <c r="AF12" s="1368"/>
      <c r="AG12" s="1368"/>
      <c r="AH12" s="1368"/>
      <c r="AI12" s="1368"/>
      <c r="AJ12" s="1368"/>
      <c r="AK12" s="1368"/>
      <c r="AL12" s="1368"/>
      <c r="AM12" s="1368"/>
      <c r="AN12" s="1368"/>
      <c r="AO12" s="1368"/>
      <c r="AP12" s="1368"/>
      <c r="AQ12" s="1368"/>
      <c r="AR12" s="1368"/>
      <c r="AS12" s="1368"/>
      <c r="AT12" s="1368"/>
      <c r="AU12" s="1368"/>
      <c r="AV12" s="1368"/>
      <c r="AW12" s="1368"/>
      <c r="AX12" s="1368"/>
      <c r="AY12" s="1368"/>
      <c r="AZ12" s="1368"/>
      <c r="BA12" s="1368"/>
      <c r="BB12" s="1368"/>
      <c r="BC12" s="1368"/>
      <c r="BD12" s="1368"/>
      <c r="BE12" s="1368"/>
      <c r="BF12" s="1368"/>
      <c r="BG12" s="1368"/>
      <c r="BH12" s="1368"/>
      <c r="BI12" s="1368"/>
      <c r="BJ12" s="1368"/>
      <c r="BK12" s="1368"/>
      <c r="BL12" s="1368"/>
      <c r="BM12" s="1368"/>
      <c r="BN12" s="1368"/>
      <c r="BO12" s="1368"/>
      <c r="BP12" s="1368"/>
      <c r="BQ12" s="1368"/>
      <c r="BR12" s="1368"/>
    </row>
    <row r="13" spans="1:70" ht="13.5" customHeight="1">
      <c r="A13" s="3222"/>
      <c r="B13" s="1545" t="s">
        <v>741</v>
      </c>
      <c r="C13" s="1545"/>
      <c r="D13" s="1545"/>
      <c r="E13" s="1545"/>
      <c r="F13" s="1545"/>
      <c r="G13" s="1545"/>
      <c r="H13" s="3332"/>
      <c r="AE13" s="1368"/>
      <c r="AF13" s="1368"/>
      <c r="AG13" s="1368"/>
      <c r="AH13" s="1368"/>
      <c r="AI13" s="1368"/>
      <c r="AJ13" s="1368"/>
      <c r="AK13" s="1368"/>
      <c r="AL13" s="1368"/>
      <c r="AM13" s="1368"/>
      <c r="AN13" s="1368"/>
      <c r="AO13" s="1368"/>
      <c r="AP13" s="1368"/>
      <c r="AQ13" s="1368"/>
      <c r="AR13" s="1368"/>
      <c r="AS13" s="1368"/>
      <c r="AT13" s="1368"/>
      <c r="AU13" s="1368"/>
      <c r="AV13" s="1368"/>
      <c r="AW13" s="1368"/>
      <c r="AX13" s="1368"/>
      <c r="AY13" s="1368"/>
      <c r="AZ13" s="1368"/>
      <c r="BA13" s="1368"/>
      <c r="BB13" s="1368"/>
      <c r="BC13" s="1368"/>
      <c r="BD13" s="1368"/>
      <c r="BE13" s="1368"/>
      <c r="BF13" s="1368"/>
      <c r="BG13" s="1368"/>
      <c r="BH13" s="1368"/>
      <c r="BI13" s="1368"/>
      <c r="BJ13" s="1368"/>
      <c r="BK13" s="1368"/>
      <c r="BL13" s="1368"/>
      <c r="BM13" s="1368"/>
      <c r="BN13" s="1368"/>
      <c r="BO13" s="1368"/>
      <c r="BP13" s="1368"/>
      <c r="BQ13" s="1368"/>
      <c r="BR13" s="1368"/>
    </row>
    <row r="14" spans="1:70" ht="13.5" customHeight="1">
      <c r="A14" s="3222"/>
      <c r="B14" s="1545" t="s">
        <v>742</v>
      </c>
      <c r="C14" s="1545"/>
      <c r="D14" s="1545"/>
      <c r="E14" s="1545"/>
      <c r="F14" s="1545"/>
      <c r="G14" s="1545"/>
      <c r="H14" s="3332"/>
      <c r="AE14" s="1368"/>
      <c r="AF14" s="1368"/>
      <c r="AG14" s="1368"/>
      <c r="AH14" s="1368"/>
      <c r="AI14" s="1368"/>
      <c r="AJ14" s="1368"/>
      <c r="AK14" s="1368"/>
      <c r="AL14" s="1368"/>
      <c r="AM14" s="1368"/>
      <c r="AN14" s="1368"/>
      <c r="AO14" s="1368"/>
      <c r="AP14" s="1368"/>
      <c r="AQ14" s="1368"/>
      <c r="AR14" s="1368"/>
      <c r="AS14" s="1368"/>
      <c r="AT14" s="1368"/>
      <c r="AU14" s="1368"/>
      <c r="AV14" s="1368"/>
      <c r="AW14" s="1368"/>
      <c r="AX14" s="1368"/>
      <c r="AY14" s="1368"/>
      <c r="AZ14" s="1368"/>
      <c r="BA14" s="1368"/>
      <c r="BB14" s="1368"/>
      <c r="BC14" s="1368"/>
      <c r="BD14" s="1368"/>
      <c r="BE14" s="1368"/>
      <c r="BF14" s="1368"/>
      <c r="BG14" s="1368"/>
      <c r="BH14" s="1368"/>
      <c r="BI14" s="1368"/>
      <c r="BJ14" s="1368"/>
      <c r="BK14" s="1368"/>
      <c r="BL14" s="1368"/>
      <c r="BM14" s="1368"/>
      <c r="BN14" s="1368"/>
      <c r="BO14" s="1368"/>
      <c r="BP14" s="1368"/>
      <c r="BQ14" s="1368"/>
      <c r="BR14" s="1368"/>
    </row>
    <row r="15" spans="1:70" ht="13.5" customHeight="1">
      <c r="A15" s="3222"/>
      <c r="B15" s="1545"/>
      <c r="C15" s="1545"/>
      <c r="D15" s="1545"/>
      <c r="E15" s="1545"/>
      <c r="F15" s="1545"/>
      <c r="G15" s="1545"/>
      <c r="H15" s="3332"/>
      <c r="AE15" s="1368"/>
      <c r="AF15" s="1368"/>
      <c r="AG15" s="1368"/>
      <c r="AH15" s="1368"/>
      <c r="AI15" s="1368"/>
      <c r="AJ15" s="1368"/>
      <c r="AK15" s="1368"/>
      <c r="AL15" s="1368"/>
      <c r="AM15" s="1368"/>
      <c r="AN15" s="1368"/>
      <c r="AO15" s="1368"/>
      <c r="AP15" s="1368"/>
      <c r="AQ15" s="1368"/>
      <c r="AR15" s="1368"/>
      <c r="AS15" s="1368"/>
      <c r="AT15" s="1368"/>
      <c r="AU15" s="1368"/>
      <c r="AV15" s="1368"/>
      <c r="AW15" s="1368"/>
      <c r="AX15" s="1368"/>
      <c r="AY15" s="1368"/>
      <c r="AZ15" s="1368"/>
      <c r="BA15" s="1368"/>
      <c r="BB15" s="1368"/>
      <c r="BC15" s="1368"/>
      <c r="BD15" s="1368"/>
      <c r="BE15" s="1368"/>
      <c r="BF15" s="1368"/>
      <c r="BG15" s="1368"/>
      <c r="BH15" s="1368"/>
      <c r="BI15" s="1368"/>
      <c r="BJ15" s="1368"/>
      <c r="BK15" s="1368"/>
      <c r="BL15" s="1368"/>
      <c r="BM15" s="1368"/>
      <c r="BN15" s="1368"/>
      <c r="BO15" s="1368"/>
      <c r="BP15" s="1368"/>
      <c r="BQ15" s="1368"/>
      <c r="BR15" s="1368"/>
    </row>
    <row r="16" spans="1:70" ht="13.5" customHeight="1">
      <c r="A16" s="3222"/>
      <c r="B16" s="1545" t="s">
        <v>743</v>
      </c>
      <c r="C16" s="1545"/>
      <c r="D16" s="1545"/>
      <c r="E16" s="1545"/>
      <c r="F16" s="1545"/>
      <c r="G16" s="1545"/>
      <c r="H16" s="3332"/>
      <c r="AE16" s="1368"/>
      <c r="AF16" s="1368"/>
      <c r="AG16" s="1368"/>
      <c r="AH16" s="1368"/>
      <c r="AI16" s="1368"/>
      <c r="AJ16" s="1368"/>
      <c r="AK16" s="1368"/>
      <c r="AL16" s="1368"/>
      <c r="AM16" s="1368"/>
      <c r="AN16" s="1368"/>
      <c r="AO16" s="1368"/>
      <c r="AP16" s="1368"/>
      <c r="AQ16" s="1368"/>
      <c r="AR16" s="1368"/>
      <c r="AS16" s="1368"/>
      <c r="AT16" s="1368"/>
      <c r="AU16" s="1368"/>
      <c r="AV16" s="1368"/>
      <c r="AW16" s="1368"/>
      <c r="AX16" s="1368"/>
      <c r="AY16" s="1368"/>
      <c r="AZ16" s="1368"/>
      <c r="BA16" s="1368"/>
      <c r="BB16" s="1368"/>
      <c r="BC16" s="1368"/>
      <c r="BD16" s="1368"/>
      <c r="BE16" s="1368"/>
      <c r="BF16" s="1368"/>
      <c r="BG16" s="1368"/>
      <c r="BH16" s="1368"/>
      <c r="BI16" s="1368"/>
      <c r="BJ16" s="1368"/>
      <c r="BK16" s="1368"/>
      <c r="BL16" s="1368"/>
      <c r="BM16" s="1368"/>
      <c r="BN16" s="1368"/>
      <c r="BO16" s="1368"/>
      <c r="BP16" s="1368"/>
      <c r="BQ16" s="1368"/>
      <c r="BR16" s="1368"/>
    </row>
    <row r="17" spans="1:70" ht="13.5" customHeight="1">
      <c r="A17" s="3309"/>
      <c r="B17" s="1463"/>
      <c r="C17" s="1463"/>
      <c r="D17" s="1463"/>
      <c r="E17" s="1463"/>
      <c r="F17" s="1463"/>
      <c r="G17" s="1463"/>
      <c r="H17" s="3278"/>
      <c r="AE17" s="1368"/>
      <c r="AF17" s="1368"/>
      <c r="AG17" s="1368"/>
      <c r="AH17" s="1368"/>
      <c r="AI17" s="1368"/>
      <c r="AJ17" s="1368"/>
      <c r="AK17" s="1368"/>
      <c r="AL17" s="1368"/>
      <c r="AM17" s="1368"/>
      <c r="AN17" s="1368"/>
      <c r="AO17" s="1368"/>
      <c r="AP17" s="1368"/>
      <c r="AQ17" s="1368"/>
      <c r="AR17" s="1368"/>
      <c r="AS17" s="1368"/>
      <c r="AT17" s="1368"/>
      <c r="AU17" s="1368"/>
      <c r="AV17" s="1368"/>
      <c r="AW17" s="1368"/>
      <c r="AX17" s="1368"/>
      <c r="AY17" s="1368"/>
      <c r="AZ17" s="1368"/>
      <c r="BA17" s="1368"/>
      <c r="BB17" s="1368"/>
      <c r="BC17" s="1368"/>
      <c r="BD17" s="1368"/>
      <c r="BE17" s="1368"/>
      <c r="BF17" s="1368"/>
      <c r="BG17" s="1368"/>
      <c r="BH17" s="1368"/>
      <c r="BI17" s="1368"/>
      <c r="BJ17" s="1368"/>
      <c r="BK17" s="1368"/>
      <c r="BL17" s="1368"/>
      <c r="BM17" s="1368"/>
      <c r="BN17" s="1368"/>
      <c r="BO17" s="1368"/>
      <c r="BP17" s="1368"/>
      <c r="BQ17" s="1368"/>
      <c r="BR17" s="1368"/>
    </row>
    <row r="18" spans="1:70" ht="13.5" customHeight="1">
      <c r="A18" s="3569"/>
      <c r="B18" s="1662"/>
      <c r="C18" s="1662"/>
      <c r="D18" s="3382" t="s">
        <v>0</v>
      </c>
      <c r="E18" s="1541"/>
      <c r="F18" s="1541"/>
      <c r="G18" s="1541"/>
      <c r="H18" s="3312"/>
      <c r="AE18" s="1368"/>
      <c r="AF18" s="1368"/>
      <c r="AG18" s="1368"/>
      <c r="AH18" s="1368"/>
      <c r="AI18" s="1368"/>
      <c r="AJ18" s="1368"/>
      <c r="AK18" s="1368"/>
      <c r="AL18" s="1368"/>
      <c r="AM18" s="1368"/>
      <c r="AN18" s="1368"/>
      <c r="AO18" s="1368"/>
      <c r="AP18" s="1368"/>
      <c r="AQ18" s="1368"/>
      <c r="AR18" s="1368"/>
      <c r="AS18" s="1368"/>
      <c r="AT18" s="1368"/>
      <c r="AU18" s="1368"/>
      <c r="AV18" s="1368"/>
      <c r="AW18" s="1368"/>
      <c r="AX18" s="1368"/>
      <c r="AY18" s="1368"/>
      <c r="AZ18" s="1368"/>
      <c r="BA18" s="1368"/>
      <c r="BB18" s="1368"/>
      <c r="BC18" s="1368"/>
      <c r="BD18" s="1368"/>
      <c r="BE18" s="1368"/>
      <c r="BF18" s="1368"/>
      <c r="BG18" s="1368"/>
      <c r="BH18" s="1368"/>
      <c r="BI18" s="1368"/>
      <c r="BJ18" s="1368"/>
      <c r="BK18" s="1368"/>
      <c r="BL18" s="1368"/>
      <c r="BM18" s="1368"/>
      <c r="BN18" s="1368"/>
      <c r="BO18" s="1368"/>
      <c r="BP18" s="1368"/>
      <c r="BQ18" s="1368"/>
      <c r="BR18" s="1368"/>
    </row>
    <row r="19" spans="1:70" ht="13.5" customHeight="1">
      <c r="A19" s="3222"/>
      <c r="B19" s="1533"/>
      <c r="C19" s="1536"/>
      <c r="D19" s="1533"/>
      <c r="E19" s="3387" t="s">
        <v>2253</v>
      </c>
      <c r="F19" s="3387" t="s">
        <v>1</v>
      </c>
      <c r="G19" s="3387" t="s">
        <v>2</v>
      </c>
      <c r="H19" s="3548" t="s">
        <v>1</v>
      </c>
      <c r="AE19" s="1368"/>
      <c r="AF19" s="1368"/>
      <c r="AG19" s="1368"/>
      <c r="AH19" s="1368"/>
      <c r="AI19" s="1368"/>
      <c r="AJ19" s="1368"/>
      <c r="AK19" s="1368"/>
      <c r="AL19" s="1368"/>
      <c r="AM19" s="1368"/>
      <c r="AN19" s="1368"/>
      <c r="AO19" s="1368"/>
      <c r="AP19" s="1368"/>
      <c r="AQ19" s="1368"/>
      <c r="AR19" s="1368"/>
      <c r="AS19" s="1368"/>
      <c r="AT19" s="1368"/>
      <c r="AU19" s="1368"/>
      <c r="AV19" s="1368"/>
      <c r="AW19" s="1368"/>
      <c r="AX19" s="1368"/>
      <c r="AY19" s="1368"/>
      <c r="AZ19" s="1368"/>
      <c r="BA19" s="1368"/>
      <c r="BB19" s="1368"/>
      <c r="BC19" s="1368"/>
      <c r="BD19" s="1368"/>
      <c r="BE19" s="1368"/>
      <c r="BF19" s="1368"/>
      <c r="BG19" s="1368"/>
      <c r="BH19" s="1368"/>
      <c r="BI19" s="1368"/>
      <c r="BJ19" s="1368"/>
      <c r="BK19" s="1368"/>
      <c r="BL19" s="1368"/>
      <c r="BM19" s="1368"/>
      <c r="BN19" s="1368"/>
      <c r="BO19" s="1368"/>
      <c r="BP19" s="1368"/>
      <c r="BQ19" s="1368"/>
      <c r="BR19" s="1368"/>
    </row>
    <row r="20" spans="1:70" ht="13.5" customHeight="1">
      <c r="A20" s="3222"/>
      <c r="B20" s="3388" t="s">
        <v>1686</v>
      </c>
      <c r="C20" s="1536"/>
      <c r="D20" s="3388" t="s">
        <v>1740</v>
      </c>
      <c r="E20" s="3387" t="s">
        <v>3</v>
      </c>
      <c r="F20" s="3387" t="s">
        <v>4</v>
      </c>
      <c r="G20" s="3387" t="s">
        <v>5</v>
      </c>
      <c r="H20" s="3548" t="s">
        <v>2922</v>
      </c>
      <c r="AE20" s="1368"/>
      <c r="AF20" s="1368"/>
      <c r="AG20" s="1368"/>
      <c r="AH20" s="1368"/>
      <c r="AI20" s="1368"/>
      <c r="AJ20" s="1368"/>
      <c r="AK20" s="1368"/>
      <c r="AL20" s="1368"/>
      <c r="AM20" s="1368"/>
      <c r="AN20" s="1368"/>
      <c r="AO20" s="1368"/>
      <c r="AP20" s="1368"/>
      <c r="AQ20" s="1368"/>
      <c r="AR20" s="1368"/>
      <c r="AS20" s="1368"/>
      <c r="AT20" s="1368"/>
      <c r="AU20" s="1368"/>
      <c r="AV20" s="1368"/>
      <c r="AW20" s="1368"/>
      <c r="AX20" s="1368"/>
      <c r="AY20" s="1368"/>
      <c r="AZ20" s="1368"/>
      <c r="BA20" s="1368"/>
      <c r="BB20" s="1368"/>
      <c r="BC20" s="1368"/>
      <c r="BD20" s="1368"/>
      <c r="BE20" s="1368"/>
      <c r="BF20" s="1368"/>
      <c r="BG20" s="1368"/>
      <c r="BH20" s="1368"/>
      <c r="BI20" s="1368"/>
      <c r="BJ20" s="1368"/>
      <c r="BK20" s="1368"/>
      <c r="BL20" s="1368"/>
      <c r="BM20" s="1368"/>
      <c r="BN20" s="1368"/>
      <c r="BO20" s="1368"/>
      <c r="BP20" s="1368"/>
      <c r="BQ20" s="1368"/>
      <c r="BR20" s="1368"/>
    </row>
    <row r="21" spans="1:70" ht="13.5" customHeight="1">
      <c r="A21" s="3309"/>
      <c r="B21" s="3388" t="s">
        <v>1689</v>
      </c>
      <c r="C21" s="1625"/>
      <c r="D21" s="3391" t="s">
        <v>2935</v>
      </c>
      <c r="E21" s="3390" t="s">
        <v>2936</v>
      </c>
      <c r="F21" s="3390" t="s">
        <v>2937</v>
      </c>
      <c r="G21" s="3390" t="s">
        <v>2938</v>
      </c>
      <c r="H21" s="3549" t="s">
        <v>2268</v>
      </c>
      <c r="AE21" s="1368"/>
      <c r="AF21" s="1368"/>
      <c r="AG21" s="1368"/>
      <c r="AH21" s="1368"/>
      <c r="AI21" s="1368"/>
      <c r="AJ21" s="1368"/>
      <c r="AK21" s="1368"/>
      <c r="AL21" s="1368"/>
      <c r="AM21" s="1368"/>
      <c r="AN21" s="1368"/>
      <c r="AO21" s="1368"/>
      <c r="AP21" s="1368"/>
      <c r="AQ21" s="1368"/>
      <c r="AR21" s="1368"/>
      <c r="AS21" s="1368"/>
      <c r="AT21" s="1368"/>
      <c r="AU21" s="1368"/>
      <c r="AV21" s="1368"/>
      <c r="AW21" s="1368"/>
      <c r="AX21" s="1368"/>
      <c r="AY21" s="1368"/>
      <c r="AZ21" s="1368"/>
      <c r="BA21" s="1368"/>
      <c r="BB21" s="1368"/>
      <c r="BC21" s="1368"/>
      <c r="BD21" s="1368"/>
      <c r="BE21" s="1368"/>
      <c r="BF21" s="1368"/>
      <c r="BG21" s="1368"/>
      <c r="BH21" s="1368"/>
      <c r="BI21" s="1368"/>
      <c r="BJ21" s="1368"/>
      <c r="BK21" s="1368"/>
      <c r="BL21" s="1368"/>
      <c r="BM21" s="1368"/>
      <c r="BN21" s="1368"/>
      <c r="BO21" s="1368"/>
      <c r="BP21" s="1368"/>
      <c r="BQ21" s="1368"/>
      <c r="BR21" s="1368"/>
    </row>
    <row r="22" spans="1:70" ht="20.149999999999999" customHeight="1">
      <c r="A22" s="3309"/>
      <c r="B22" s="1662">
        <v>1</v>
      </c>
      <c r="C22" s="3395"/>
      <c r="D22" s="1662" t="s">
        <v>6</v>
      </c>
      <c r="E22" s="1665">
        <f>SUM(F22:H22)</f>
        <v>3461215637</v>
      </c>
      <c r="F22" s="2766">
        <v>3460368285</v>
      </c>
      <c r="G22" s="2766">
        <v>0</v>
      </c>
      <c r="H22" s="4069">
        <v>847352</v>
      </c>
      <c r="AE22" s="1368"/>
      <c r="AF22" s="1368"/>
      <c r="AG22" s="1368"/>
      <c r="AH22" s="1368"/>
      <c r="AI22" s="1368"/>
      <c r="AJ22" s="1368"/>
      <c r="AK22" s="1368"/>
      <c r="AL22" s="1368"/>
      <c r="AM22" s="1368"/>
      <c r="AN22" s="1368"/>
      <c r="AO22" s="1368"/>
      <c r="AP22" s="1368"/>
      <c r="AQ22" s="1368"/>
      <c r="AR22" s="1368"/>
      <c r="AS22" s="1368"/>
      <c r="AT22" s="1368"/>
      <c r="AU22" s="1368"/>
      <c r="AV22" s="1368"/>
      <c r="AW22" s="1368"/>
      <c r="AX22" s="1368"/>
      <c r="AY22" s="1368"/>
      <c r="AZ22" s="1368"/>
      <c r="BA22" s="1368"/>
      <c r="BB22" s="1368"/>
      <c r="BC22" s="1368"/>
      <c r="BD22" s="1368"/>
      <c r="BE22" s="1368"/>
      <c r="BF22" s="1368"/>
      <c r="BG22" s="1368"/>
      <c r="BH22" s="1368"/>
      <c r="BI22" s="1368"/>
      <c r="BJ22" s="1368"/>
      <c r="BK22" s="1368"/>
      <c r="BL22" s="1368"/>
      <c r="BM22" s="1368"/>
      <c r="BN22" s="1368"/>
      <c r="BO22" s="1368"/>
      <c r="BP22" s="1368"/>
      <c r="BQ22" s="1368"/>
      <c r="BR22" s="1368"/>
    </row>
    <row r="23" spans="1:70" ht="20.149999999999999" customHeight="1">
      <c r="A23" s="3222"/>
      <c r="B23" s="2341">
        <v>2</v>
      </c>
      <c r="C23" s="1632"/>
      <c r="D23" s="2341" t="s">
        <v>7</v>
      </c>
      <c r="E23" s="1648"/>
      <c r="F23" s="1649"/>
      <c r="G23" s="1648"/>
      <c r="H23" s="3619"/>
      <c r="AE23" s="1368"/>
      <c r="AF23" s="1368"/>
      <c r="AG23" s="1368"/>
      <c r="AH23" s="1368"/>
      <c r="AI23" s="1368"/>
      <c r="AJ23" s="1368"/>
      <c r="AK23" s="1368"/>
      <c r="AL23" s="1368"/>
      <c r="AM23" s="1368"/>
      <c r="AN23" s="1368"/>
      <c r="AO23" s="1368"/>
      <c r="AP23" s="1368"/>
      <c r="AQ23" s="1368"/>
      <c r="AR23" s="1368"/>
      <c r="AS23" s="1368"/>
      <c r="AT23" s="1368"/>
      <c r="AU23" s="1368"/>
      <c r="AV23" s="1368"/>
      <c r="AW23" s="1368"/>
      <c r="AX23" s="1368"/>
      <c r="AY23" s="1368"/>
      <c r="AZ23" s="1368"/>
      <c r="BA23" s="1368"/>
      <c r="BB23" s="1368"/>
      <c r="BC23" s="1368"/>
      <c r="BD23" s="1368"/>
      <c r="BE23" s="1368"/>
      <c r="BF23" s="1368"/>
      <c r="BG23" s="1368"/>
      <c r="BH23" s="1368"/>
      <c r="BI23" s="1368"/>
      <c r="BJ23" s="1368"/>
      <c r="BK23" s="1368"/>
      <c r="BL23" s="1368"/>
      <c r="BM23" s="1368"/>
      <c r="BN23" s="1368"/>
      <c r="BO23" s="1368"/>
      <c r="BP23" s="1368"/>
      <c r="BQ23" s="1368"/>
      <c r="BR23" s="1368"/>
    </row>
    <row r="24" spans="1:70" ht="20.149999999999999" customHeight="1">
      <c r="A24" s="3309"/>
      <c r="B24" s="1463"/>
      <c r="C24" s="1625"/>
      <c r="D24" s="1463" t="s">
        <v>8</v>
      </c>
      <c r="E24" s="1689"/>
      <c r="F24" s="1690"/>
      <c r="G24" s="1650"/>
      <c r="H24" s="3620"/>
      <c r="AE24" s="1368"/>
      <c r="AF24" s="1368"/>
      <c r="AG24" s="1368"/>
      <c r="AH24" s="1368"/>
      <c r="AI24" s="1368"/>
      <c r="AJ24" s="1368"/>
      <c r="AK24" s="1368"/>
      <c r="AL24" s="1368"/>
      <c r="AM24" s="1368"/>
      <c r="AN24" s="1368"/>
      <c r="AO24" s="1368"/>
      <c r="AP24" s="1368"/>
      <c r="AQ24" s="1368"/>
      <c r="AR24" s="1368"/>
      <c r="AS24" s="1368"/>
      <c r="AT24" s="1368"/>
      <c r="AU24" s="1368"/>
      <c r="AV24" s="1368"/>
      <c r="AW24" s="1368"/>
      <c r="AX24" s="1368"/>
      <c r="AY24" s="1368"/>
      <c r="AZ24" s="1368"/>
      <c r="BA24" s="1368"/>
      <c r="BB24" s="1368"/>
      <c r="BC24" s="1368"/>
      <c r="BD24" s="1368"/>
      <c r="BE24" s="1368"/>
      <c r="BF24" s="1368"/>
      <c r="BG24" s="1368"/>
      <c r="BH24" s="1368"/>
      <c r="BI24" s="1368"/>
      <c r="BJ24" s="1368"/>
      <c r="BK24" s="1368"/>
      <c r="BL24" s="1368"/>
      <c r="BM24" s="1368"/>
      <c r="BN24" s="1368"/>
      <c r="BO24" s="1368"/>
      <c r="BP24" s="1368"/>
      <c r="BQ24" s="1368"/>
      <c r="BR24" s="1368"/>
    </row>
    <row r="25" spans="1:70" ht="23.25" customHeight="1">
      <c r="A25" s="3309"/>
      <c r="B25" s="1662">
        <v>3</v>
      </c>
      <c r="C25" s="3395"/>
      <c r="D25" s="1662" t="s">
        <v>9</v>
      </c>
      <c r="E25" s="2759">
        <f>F25+G25+H25</f>
        <v>296193787</v>
      </c>
      <c r="F25" s="2767">
        <v>296193787</v>
      </c>
      <c r="G25" s="2767"/>
      <c r="H25" s="3621"/>
      <c r="AE25" s="3070"/>
      <c r="AF25" s="3070"/>
      <c r="AG25" s="3070"/>
      <c r="AH25" s="3070"/>
      <c r="AI25" s="3070"/>
      <c r="AJ25" s="3070"/>
      <c r="AK25" s="3070"/>
      <c r="AL25" s="3070"/>
      <c r="AM25" s="3070"/>
      <c r="AN25" s="3070"/>
      <c r="AO25" s="3070"/>
      <c r="AP25" s="3070"/>
      <c r="AQ25" s="3070"/>
      <c r="AR25" s="3070"/>
      <c r="AS25" s="1368"/>
      <c r="AT25" s="1368"/>
      <c r="AU25" s="1368"/>
      <c r="AV25" s="1368"/>
      <c r="AW25" s="1368"/>
      <c r="AX25" s="1368"/>
      <c r="AY25" s="1368"/>
      <c r="AZ25" s="1368"/>
      <c r="BA25" s="1368"/>
      <c r="BB25" s="1368"/>
      <c r="BC25" s="1368"/>
      <c r="BD25" s="1368"/>
      <c r="BE25" s="1368"/>
      <c r="BF25" s="1368"/>
      <c r="BG25" s="1368"/>
      <c r="BH25" s="1368"/>
      <c r="BI25" s="1368"/>
      <c r="BJ25" s="1368"/>
      <c r="BK25" s="1368"/>
      <c r="BL25" s="1368"/>
      <c r="BM25" s="1368"/>
      <c r="BN25" s="1368"/>
      <c r="BO25" s="1368"/>
      <c r="BP25" s="1368"/>
      <c r="BQ25" s="1368"/>
      <c r="BR25" s="1368"/>
    </row>
    <row r="26" spans="1:70" ht="31">
      <c r="A26" s="3580"/>
      <c r="B26" s="2134">
        <v>4</v>
      </c>
      <c r="C26" s="2118"/>
      <c r="D26" s="2135" t="s">
        <v>4255</v>
      </c>
      <c r="E26" s="2759">
        <f>F26+G26+H26</f>
        <v>0</v>
      </c>
      <c r="F26" s="2768"/>
      <c r="G26" s="2769"/>
      <c r="H26" s="3622"/>
      <c r="AE26" s="3070"/>
      <c r="AF26" s="3070"/>
      <c r="AG26" s="3070"/>
      <c r="AH26" s="3070"/>
      <c r="AI26" s="3070"/>
      <c r="AJ26" s="3070"/>
      <c r="AK26" s="3070"/>
      <c r="AL26" s="3070"/>
      <c r="AM26" s="3070"/>
      <c r="AN26" s="3070"/>
      <c r="AO26" s="3070"/>
      <c r="AP26" s="3070"/>
      <c r="AQ26" s="3070"/>
      <c r="AR26" s="3070"/>
      <c r="AS26" s="1368"/>
      <c r="AT26" s="1368"/>
      <c r="AU26" s="1368"/>
      <c r="AV26" s="1368"/>
      <c r="AW26" s="1368"/>
      <c r="AX26" s="1368"/>
      <c r="AY26" s="1368"/>
      <c r="AZ26" s="1368"/>
      <c r="BA26" s="1368"/>
      <c r="BB26" s="1368"/>
      <c r="BC26" s="1368"/>
      <c r="BD26" s="1368"/>
      <c r="BE26" s="1368"/>
      <c r="BF26" s="1368"/>
      <c r="BG26" s="1368"/>
      <c r="BH26" s="1368"/>
      <c r="BI26" s="1368"/>
      <c r="BJ26" s="1368"/>
      <c r="BK26" s="1368"/>
      <c r="BL26" s="1368"/>
      <c r="BM26" s="1368"/>
      <c r="BN26" s="1368"/>
      <c r="BO26" s="1368"/>
      <c r="BP26" s="1368"/>
      <c r="BQ26" s="1368"/>
      <c r="BR26" s="1368"/>
    </row>
    <row r="27" spans="1:70" ht="20.149999999999999" customHeight="1">
      <c r="A27" s="3309"/>
      <c r="B27" s="1662">
        <v>5</v>
      </c>
      <c r="C27" s="3395"/>
      <c r="D27" s="1662" t="s">
        <v>10</v>
      </c>
      <c r="E27" s="2759">
        <f>F27+G27+H27</f>
        <v>30094</v>
      </c>
      <c r="F27" s="2137"/>
      <c r="G27" s="2136"/>
      <c r="H27" s="3623">
        <v>30094</v>
      </c>
      <c r="AE27" s="3070"/>
      <c r="AF27" s="3070"/>
      <c r="AG27" s="3070"/>
      <c r="AH27" s="3070"/>
      <c r="AI27" s="3070"/>
      <c r="AJ27" s="3070"/>
      <c r="AK27" s="3070"/>
      <c r="AL27" s="3070"/>
      <c r="AM27" s="3070"/>
      <c r="AN27" s="3070"/>
      <c r="AO27" s="3070"/>
      <c r="AP27" s="3070"/>
      <c r="AQ27" s="3070"/>
      <c r="AR27" s="3070"/>
      <c r="AS27" s="1368"/>
      <c r="AT27" s="1368"/>
      <c r="AU27" s="1368"/>
      <c r="AV27" s="1368"/>
      <c r="AW27" s="1368"/>
      <c r="AX27" s="1368"/>
      <c r="AY27" s="1368"/>
      <c r="AZ27" s="1368"/>
      <c r="BA27" s="1368"/>
      <c r="BB27" s="1368"/>
      <c r="BC27" s="1368"/>
      <c r="BD27" s="1368"/>
      <c r="BE27" s="1368"/>
      <c r="BF27" s="1368"/>
      <c r="BG27" s="1368"/>
      <c r="BH27" s="1368"/>
      <c r="BI27" s="1368"/>
      <c r="BJ27" s="1368"/>
      <c r="BK27" s="1368"/>
      <c r="BL27" s="1368"/>
      <c r="BM27" s="1368"/>
      <c r="BN27" s="1368"/>
      <c r="BO27" s="1368"/>
      <c r="BP27" s="1368"/>
      <c r="BQ27" s="1368"/>
      <c r="BR27" s="1368"/>
    </row>
    <row r="28" spans="1:70" ht="20.149999999999999" customHeight="1">
      <c r="A28" s="3309"/>
      <c r="B28" s="1662">
        <v>6</v>
      </c>
      <c r="C28" s="3395"/>
      <c r="D28" s="1662" t="s">
        <v>11</v>
      </c>
      <c r="E28" s="1667">
        <f>F28</f>
        <v>0</v>
      </c>
      <c r="F28" s="1667"/>
      <c r="G28" s="1650"/>
      <c r="H28" s="3624"/>
      <c r="AE28" s="3070"/>
      <c r="AF28" s="3070"/>
      <c r="AG28" s="3070"/>
      <c r="AH28" s="3070"/>
      <c r="AI28" s="3070"/>
      <c r="AJ28" s="3070"/>
      <c r="AK28" s="3070"/>
      <c r="AL28" s="3070"/>
      <c r="AM28" s="3070"/>
      <c r="AN28" s="3070"/>
      <c r="AO28" s="3070"/>
      <c r="AP28" s="3070"/>
      <c r="AQ28" s="3070"/>
      <c r="AR28" s="3070"/>
      <c r="AS28" s="1368"/>
      <c r="AT28" s="1368"/>
      <c r="AU28" s="1368"/>
      <c r="AV28" s="1368"/>
      <c r="AW28" s="1368"/>
      <c r="AX28" s="1368"/>
      <c r="AY28" s="1368"/>
      <c r="AZ28" s="1368"/>
      <c r="BA28" s="1368"/>
      <c r="BB28" s="1368"/>
      <c r="BC28" s="1368"/>
      <c r="BD28" s="1368"/>
      <c r="BE28" s="1368"/>
      <c r="BF28" s="1368"/>
      <c r="BG28" s="1368"/>
      <c r="BH28" s="1368"/>
      <c r="BI28" s="1368"/>
      <c r="BJ28" s="1368"/>
      <c r="BK28" s="1368"/>
      <c r="BL28" s="1368"/>
      <c r="BM28" s="1368"/>
      <c r="BN28" s="1368"/>
      <c r="BO28" s="1368"/>
      <c r="BP28" s="1368"/>
      <c r="BQ28" s="1368"/>
      <c r="BR28" s="1368"/>
    </row>
    <row r="29" spans="1:70" ht="20.149999999999999" customHeight="1">
      <c r="A29" s="3309"/>
      <c r="B29" s="1662">
        <v>7</v>
      </c>
      <c r="C29" s="3395"/>
      <c r="D29" s="1662" t="s">
        <v>12</v>
      </c>
      <c r="E29" s="1667">
        <f>F29+G29+H29</f>
        <v>0</v>
      </c>
      <c r="F29" s="2767"/>
      <c r="G29" s="2767"/>
      <c r="H29" s="3625"/>
      <c r="AE29" s="3070"/>
      <c r="AF29" s="3070"/>
      <c r="AG29" s="3070"/>
      <c r="AH29" s="3070"/>
      <c r="AI29" s="3070"/>
      <c r="AJ29" s="3070"/>
      <c r="AK29" s="3070"/>
      <c r="AL29" s="3070"/>
      <c r="AM29" s="3070"/>
      <c r="AN29" s="3070"/>
      <c r="AO29" s="3070"/>
      <c r="AP29" s="3070"/>
      <c r="AQ29" s="3070"/>
      <c r="AR29" s="3070"/>
      <c r="AS29" s="1368"/>
      <c r="AT29" s="1368"/>
      <c r="AU29" s="1368"/>
      <c r="AV29" s="1368"/>
      <c r="AW29" s="1368"/>
      <c r="AX29" s="1368"/>
      <c r="AY29" s="1368"/>
      <c r="AZ29" s="1368"/>
      <c r="BA29" s="1368"/>
      <c r="BB29" s="1368"/>
      <c r="BC29" s="1368"/>
      <c r="BD29" s="1368"/>
      <c r="BE29" s="1368"/>
      <c r="BF29" s="1368"/>
      <c r="BG29" s="1368"/>
      <c r="BH29" s="1368"/>
      <c r="BI29" s="1368"/>
      <c r="BJ29" s="1368"/>
      <c r="BK29" s="1368"/>
      <c r="BL29" s="1368"/>
      <c r="BM29" s="1368"/>
      <c r="BN29" s="1368"/>
      <c r="BO29" s="1368"/>
      <c r="BP29" s="1368"/>
      <c r="BQ29" s="1368"/>
      <c r="BR29" s="1368"/>
    </row>
    <row r="30" spans="1:70" ht="20.149999999999999" customHeight="1">
      <c r="A30" s="3309"/>
      <c r="B30" s="1662">
        <v>8</v>
      </c>
      <c r="C30" s="3395"/>
      <c r="D30" s="1662" t="s">
        <v>13</v>
      </c>
      <c r="E30" s="1667">
        <f>F30+G30+H30</f>
        <v>5822759</v>
      </c>
      <c r="F30" s="2767">
        <v>5822759</v>
      </c>
      <c r="G30" s="2767"/>
      <c r="H30" s="3625"/>
      <c r="AE30" s="3070"/>
      <c r="AF30" s="3070"/>
      <c r="AG30" s="3070"/>
      <c r="AH30" s="3070"/>
      <c r="AI30" s="3070"/>
      <c r="AJ30" s="3070"/>
      <c r="AK30" s="3070"/>
      <c r="AL30" s="3070"/>
      <c r="AM30" s="3070"/>
      <c r="AN30" s="3070"/>
      <c r="AO30" s="3070"/>
      <c r="AP30" s="3070"/>
      <c r="AQ30" s="3070"/>
      <c r="AR30" s="3070"/>
      <c r="AS30" s="1368"/>
      <c r="AT30" s="1368"/>
      <c r="AU30" s="1368"/>
      <c r="AV30" s="1368"/>
      <c r="AW30" s="1368"/>
      <c r="AX30" s="1368"/>
      <c r="AY30" s="1368"/>
      <c r="AZ30" s="1368"/>
      <c r="BA30" s="1368"/>
      <c r="BB30" s="1368"/>
      <c r="BC30" s="1368"/>
      <c r="BD30" s="1368"/>
      <c r="BE30" s="1368"/>
      <c r="BF30" s="1368"/>
      <c r="BG30" s="1368"/>
      <c r="BH30" s="1368"/>
      <c r="BI30" s="1368"/>
      <c r="BJ30" s="1368"/>
      <c r="BK30" s="1368"/>
      <c r="BL30" s="1368"/>
      <c r="BM30" s="1368"/>
      <c r="BN30" s="1368"/>
      <c r="BO30" s="1368"/>
      <c r="BP30" s="1368"/>
      <c r="BQ30" s="1368"/>
      <c r="BR30" s="1368"/>
    </row>
    <row r="31" spans="1:70" ht="20.149999999999999" customHeight="1">
      <c r="A31" s="3309"/>
      <c r="B31" s="1662">
        <v>9</v>
      </c>
      <c r="C31" s="3395"/>
      <c r="D31" s="1662" t="s">
        <v>4592</v>
      </c>
      <c r="E31" s="1667">
        <f>F31+G31+H31</f>
        <v>0</v>
      </c>
      <c r="F31" s="2767"/>
      <c r="G31" s="2767"/>
      <c r="H31" s="3625"/>
      <c r="AE31" s="3070"/>
      <c r="AF31" s="3070"/>
      <c r="AG31" s="3070"/>
      <c r="AH31" s="3070"/>
      <c r="AI31" s="3070"/>
      <c r="AJ31" s="3070"/>
      <c r="AK31" s="3070"/>
      <c r="AL31" s="3070"/>
      <c r="AM31" s="3070"/>
      <c r="AN31" s="3070"/>
      <c r="AO31" s="3070"/>
      <c r="AP31" s="3070"/>
      <c r="AQ31" s="3070"/>
      <c r="AR31" s="3070"/>
      <c r="AS31" s="1368"/>
      <c r="AT31" s="1368"/>
      <c r="AU31" s="1368"/>
      <c r="AV31" s="1368"/>
      <c r="AW31" s="1368"/>
      <c r="AX31" s="1368"/>
      <c r="AY31" s="1368"/>
      <c r="AZ31" s="1368"/>
      <c r="BA31" s="1368"/>
      <c r="BB31" s="1368"/>
      <c r="BC31" s="1368"/>
      <c r="BD31" s="1368"/>
      <c r="BE31" s="1368"/>
      <c r="BF31" s="1368"/>
      <c r="BG31" s="1368"/>
      <c r="BH31" s="1368"/>
      <c r="BI31" s="1368"/>
      <c r="BJ31" s="1368"/>
      <c r="BK31" s="1368"/>
      <c r="BL31" s="1368"/>
      <c r="BM31" s="1368"/>
      <c r="BN31" s="1368"/>
      <c r="BO31" s="1368"/>
      <c r="BP31" s="1368"/>
      <c r="BQ31" s="1368"/>
      <c r="BR31" s="1368"/>
    </row>
    <row r="32" spans="1:70" ht="20.149999999999999" customHeight="1">
      <c r="A32" s="3222"/>
      <c r="B32" s="2341">
        <v>10</v>
      </c>
      <c r="C32" s="1632"/>
      <c r="D32" s="2341" t="s">
        <v>14</v>
      </c>
      <c r="E32" s="2139">
        <f>F32+G32+H32</f>
        <v>302046640</v>
      </c>
      <c r="F32" s="1691">
        <f>F25+F26+F28+F29+F30+F31</f>
        <v>302016546</v>
      </c>
      <c r="G32" s="1691">
        <f>G25+G26+G29+G30+G31</f>
        <v>0</v>
      </c>
      <c r="H32" s="3338">
        <f>H27+H29+H30+H31</f>
        <v>30094</v>
      </c>
      <c r="AE32" s="3070"/>
      <c r="AF32" s="3070"/>
      <c r="AG32" s="3070"/>
      <c r="AH32" s="3070"/>
      <c r="AI32" s="3070"/>
      <c r="AJ32" s="3070"/>
      <c r="AK32" s="3070"/>
      <c r="AL32" s="3070"/>
      <c r="AM32" s="3070"/>
      <c r="AN32" s="3070"/>
      <c r="AO32" s="3070"/>
      <c r="AP32" s="3070"/>
      <c r="AQ32" s="3070"/>
      <c r="AR32" s="3070"/>
      <c r="AS32" s="1368"/>
      <c r="AT32" s="1368"/>
      <c r="AU32" s="1368"/>
      <c r="AV32" s="1368"/>
      <c r="AW32" s="1368"/>
      <c r="AX32" s="1368"/>
      <c r="AY32" s="1368"/>
      <c r="AZ32" s="1368"/>
      <c r="BA32" s="1368"/>
      <c r="BB32" s="1368"/>
      <c r="BC32" s="1368"/>
      <c r="BD32" s="1368"/>
      <c r="BE32" s="1368"/>
      <c r="BF32" s="1368"/>
      <c r="BG32" s="1368"/>
      <c r="BH32" s="1368"/>
      <c r="BI32" s="1368"/>
      <c r="BJ32" s="1368"/>
      <c r="BK32" s="1368"/>
      <c r="BL32" s="1368"/>
      <c r="BM32" s="1368"/>
      <c r="BN32" s="1368"/>
      <c r="BO32" s="1368"/>
      <c r="BP32" s="1368"/>
      <c r="BQ32" s="1368"/>
      <c r="BR32" s="1368"/>
    </row>
    <row r="33" spans="1:70" ht="20.149999999999999" customHeight="1">
      <c r="A33" s="3309"/>
      <c r="B33" s="1463"/>
      <c r="C33" s="1625"/>
      <c r="D33" s="1463" t="s">
        <v>15</v>
      </c>
      <c r="E33" s="1692"/>
      <c r="F33" s="1692"/>
      <c r="G33" s="1692"/>
      <c r="H33" s="3565"/>
      <c r="AE33" s="3070"/>
      <c r="AF33" s="3070"/>
      <c r="AG33" s="3070"/>
      <c r="AH33" s="3070"/>
      <c r="AI33" s="3070"/>
      <c r="AJ33" s="3070"/>
      <c r="AK33" s="3070"/>
      <c r="AL33" s="3070"/>
      <c r="AM33" s="3070"/>
      <c r="AN33" s="3070"/>
      <c r="AO33" s="3070"/>
      <c r="AP33" s="3070"/>
      <c r="AQ33" s="3070"/>
      <c r="AR33" s="3070"/>
      <c r="AS33" s="1368"/>
      <c r="AT33" s="1368"/>
      <c r="AU33" s="1368"/>
      <c r="AV33" s="1368"/>
      <c r="AW33" s="1368"/>
      <c r="AX33" s="1368"/>
      <c r="AY33" s="1368"/>
      <c r="AZ33" s="1368"/>
      <c r="BA33" s="1368"/>
      <c r="BB33" s="1368"/>
      <c r="BC33" s="1368"/>
      <c r="BD33" s="1368"/>
      <c r="BE33" s="1368"/>
      <c r="BF33" s="1368"/>
      <c r="BG33" s="1368"/>
      <c r="BH33" s="1368"/>
      <c r="BI33" s="1368"/>
      <c r="BJ33" s="1368"/>
      <c r="BK33" s="1368"/>
      <c r="BL33" s="1368"/>
      <c r="BM33" s="1368"/>
      <c r="BN33" s="1368"/>
      <c r="BO33" s="1368"/>
      <c r="BP33" s="1368"/>
      <c r="BQ33" s="1368"/>
      <c r="BR33" s="1368"/>
    </row>
    <row r="34" spans="1:70" ht="20.149999999999999" customHeight="1">
      <c r="A34" s="3309"/>
      <c r="B34" s="1662">
        <v>11</v>
      </c>
      <c r="C34" s="3395"/>
      <c r="D34" s="1662" t="s">
        <v>16</v>
      </c>
      <c r="E34" s="1655"/>
      <c r="F34" s="1655"/>
      <c r="G34" s="1654"/>
      <c r="H34" s="3624"/>
      <c r="AE34" s="3070"/>
      <c r="AF34" s="3070"/>
      <c r="AG34" s="3070"/>
      <c r="AH34" s="3070"/>
      <c r="AI34" s="3070"/>
      <c r="AJ34" s="3070"/>
      <c r="AK34" s="3070"/>
      <c r="AL34" s="3070"/>
      <c r="AM34" s="3070"/>
      <c r="AN34" s="3070"/>
      <c r="AO34" s="3070"/>
      <c r="AP34" s="3070"/>
      <c r="AQ34" s="3070"/>
      <c r="AR34" s="3070"/>
      <c r="AS34" s="1368"/>
      <c r="AT34" s="1368"/>
      <c r="AU34" s="1368"/>
      <c r="AV34" s="1368"/>
      <c r="AW34" s="1368"/>
      <c r="AX34" s="1368"/>
      <c r="AY34" s="1368"/>
      <c r="AZ34" s="1368"/>
      <c r="BA34" s="1368"/>
      <c r="BB34" s="1368"/>
      <c r="BC34" s="1368"/>
      <c r="BD34" s="1368"/>
      <c r="BE34" s="1368"/>
      <c r="BF34" s="1368"/>
      <c r="BG34" s="1368"/>
      <c r="BH34" s="1368"/>
      <c r="BI34" s="1368"/>
      <c r="BJ34" s="1368"/>
      <c r="BK34" s="1368"/>
      <c r="BL34" s="1368"/>
      <c r="BM34" s="1368"/>
      <c r="BN34" s="1368"/>
      <c r="BO34" s="1368"/>
      <c r="BP34" s="1368"/>
      <c r="BQ34" s="1368"/>
      <c r="BR34" s="1368"/>
    </row>
    <row r="35" spans="1:70" ht="20.149999999999999" customHeight="1">
      <c r="A35" s="3309"/>
      <c r="B35" s="1662">
        <v>12</v>
      </c>
      <c r="C35" s="3395"/>
      <c r="D35" s="1662" t="s">
        <v>17</v>
      </c>
      <c r="E35" s="1667">
        <f>F35+G35+H35</f>
        <v>162806890</v>
      </c>
      <c r="F35" s="2767">
        <v>162806890</v>
      </c>
      <c r="G35" s="2767"/>
      <c r="H35" s="3625"/>
      <c r="AE35" s="3070"/>
      <c r="AF35" s="3070"/>
      <c r="AG35" s="3070"/>
      <c r="AH35" s="3070"/>
      <c r="AI35" s="3070"/>
      <c r="AJ35" s="3070"/>
      <c r="AK35" s="3070"/>
      <c r="AL35" s="3070"/>
      <c r="AM35" s="3070"/>
      <c r="AN35" s="3070"/>
      <c r="AO35" s="3070"/>
      <c r="AP35" s="3070"/>
      <c r="AQ35" s="3070"/>
      <c r="AR35" s="3070"/>
      <c r="AS35" s="1368"/>
      <c r="AT35" s="1368"/>
      <c r="AU35" s="1368"/>
      <c r="AV35" s="1368"/>
      <c r="AW35" s="1368"/>
      <c r="AX35" s="1368"/>
      <c r="AY35" s="1368"/>
      <c r="AZ35" s="1368"/>
      <c r="BA35" s="1368"/>
      <c r="BB35" s="1368"/>
      <c r="BC35" s="1368"/>
      <c r="BD35" s="1368"/>
      <c r="BE35" s="1368"/>
      <c r="BF35" s="1368"/>
      <c r="BG35" s="1368"/>
      <c r="BH35" s="1368"/>
      <c r="BI35" s="1368"/>
      <c r="BJ35" s="1368"/>
      <c r="BK35" s="1368"/>
      <c r="BL35" s="1368"/>
      <c r="BM35" s="1368"/>
      <c r="BN35" s="1368"/>
      <c r="BO35" s="1368"/>
      <c r="BP35" s="1368"/>
      <c r="BQ35" s="1368"/>
      <c r="BR35" s="1368"/>
    </row>
    <row r="36" spans="1:70" ht="20.149999999999999" customHeight="1">
      <c r="A36" s="3309"/>
      <c r="B36" s="1662">
        <v>13</v>
      </c>
      <c r="C36" s="3395"/>
      <c r="D36" s="1662" t="s">
        <v>18</v>
      </c>
      <c r="E36" s="1667">
        <f>F36+G36+H36</f>
        <v>80542789</v>
      </c>
      <c r="F36" s="2767">
        <v>80542789</v>
      </c>
      <c r="G36" s="2767"/>
      <c r="H36" s="3338"/>
      <c r="AE36" s="3070"/>
      <c r="AF36" s="3070"/>
      <c r="AG36" s="3070"/>
      <c r="AH36" s="3070"/>
      <c r="AI36" s="3070"/>
      <c r="AJ36" s="3070"/>
      <c r="AK36" s="3070"/>
      <c r="AL36" s="3070"/>
      <c r="AM36" s="3070"/>
      <c r="AN36" s="3070"/>
      <c r="AO36" s="3070"/>
      <c r="AP36" s="3070"/>
      <c r="AQ36" s="3070"/>
      <c r="AR36" s="3070"/>
      <c r="AS36" s="1368"/>
      <c r="AT36" s="1368"/>
      <c r="AU36" s="1368"/>
      <c r="AV36" s="1368"/>
      <c r="AW36" s="1368"/>
      <c r="AX36" s="1368"/>
      <c r="AY36" s="1368"/>
      <c r="AZ36" s="1368"/>
      <c r="BA36" s="1368"/>
      <c r="BB36" s="1368"/>
      <c r="BC36" s="1368"/>
      <c r="BD36" s="1368"/>
      <c r="BE36" s="1368"/>
      <c r="BF36" s="1368"/>
      <c r="BG36" s="1368"/>
      <c r="BH36" s="1368"/>
      <c r="BI36" s="1368"/>
      <c r="BJ36" s="1368"/>
      <c r="BK36" s="1368"/>
      <c r="BL36" s="1368"/>
      <c r="BM36" s="1368"/>
      <c r="BN36" s="1368"/>
      <c r="BO36" s="1368"/>
      <c r="BP36" s="1368"/>
      <c r="BQ36" s="1368"/>
      <c r="BR36" s="1368"/>
    </row>
    <row r="37" spans="1:70" ht="20.149999999999999" customHeight="1">
      <c r="A37" s="3309"/>
      <c r="B37" s="1662">
        <v>14</v>
      </c>
      <c r="C37" s="3395"/>
      <c r="D37" s="1662" t="s">
        <v>19</v>
      </c>
      <c r="E37" s="1667">
        <f>F37+G37+H37</f>
        <v>22415941</v>
      </c>
      <c r="F37" s="2767">
        <v>22415941</v>
      </c>
      <c r="G37" s="2767"/>
      <c r="H37" s="3625"/>
      <c r="AE37" s="3070"/>
      <c r="AF37" s="3070"/>
      <c r="AG37" s="3070"/>
      <c r="AH37" s="3070"/>
      <c r="AI37" s="3070"/>
      <c r="AJ37" s="3070"/>
      <c r="AK37" s="3070"/>
      <c r="AL37" s="3070"/>
      <c r="AM37" s="3070"/>
      <c r="AN37" s="3070"/>
      <c r="AO37" s="3070"/>
      <c r="AP37" s="3070"/>
      <c r="AQ37" s="3070"/>
      <c r="AR37" s="3070"/>
      <c r="AS37" s="1368"/>
      <c r="AT37" s="1368"/>
      <c r="AU37" s="1368"/>
      <c r="AV37" s="1368"/>
      <c r="AW37" s="1368"/>
      <c r="AX37" s="1368"/>
      <c r="AY37" s="1368"/>
      <c r="AZ37" s="1368"/>
      <c r="BA37" s="1368"/>
      <c r="BB37" s="1368"/>
      <c r="BC37" s="1368"/>
      <c r="BD37" s="1368"/>
      <c r="BE37" s="1368"/>
      <c r="BF37" s="1368"/>
      <c r="BG37" s="1368"/>
      <c r="BH37" s="1368"/>
      <c r="BI37" s="1368"/>
      <c r="BJ37" s="1368"/>
      <c r="BK37" s="1368"/>
      <c r="BL37" s="1368"/>
      <c r="BM37" s="1368"/>
      <c r="BN37" s="1368"/>
      <c r="BO37" s="1368"/>
      <c r="BP37" s="1368"/>
      <c r="BQ37" s="1368"/>
      <c r="BR37" s="1368"/>
    </row>
    <row r="38" spans="1:70" ht="20.149999999999999" customHeight="1">
      <c r="A38" s="3222"/>
      <c r="B38" s="2341">
        <v>15</v>
      </c>
      <c r="C38" s="1632"/>
      <c r="D38" s="2341" t="s">
        <v>20</v>
      </c>
      <c r="E38" s="1691">
        <f>F38+G38+H38</f>
        <v>220933738</v>
      </c>
      <c r="F38" s="1691">
        <f>SUM(F35:F36)-F37</f>
        <v>220933738</v>
      </c>
      <c r="G38" s="1691">
        <f>G35+G36+G37</f>
        <v>0</v>
      </c>
      <c r="H38" s="3338">
        <f>H35+H36+H37</f>
        <v>0</v>
      </c>
      <c r="AE38" s="3070"/>
      <c r="AF38" s="3070"/>
      <c r="AG38" s="3070"/>
      <c r="AH38" s="3070"/>
      <c r="AI38" s="3070"/>
      <c r="AJ38" s="3070"/>
      <c r="AK38" s="3070"/>
      <c r="AL38" s="3070"/>
      <c r="AM38" s="3070"/>
      <c r="AN38" s="3070"/>
      <c r="AO38" s="3070"/>
      <c r="AP38" s="3070"/>
      <c r="AQ38" s="3070"/>
      <c r="AR38" s="3070"/>
      <c r="AS38" s="1368"/>
      <c r="AT38" s="1368"/>
      <c r="AU38" s="1368"/>
      <c r="AV38" s="1368"/>
      <c r="AW38" s="1368"/>
      <c r="AX38" s="1368"/>
      <c r="AY38" s="1368"/>
      <c r="AZ38" s="1368"/>
      <c r="BA38" s="1368"/>
      <c r="BB38" s="1368"/>
      <c r="BC38" s="1368"/>
      <c r="BD38" s="1368"/>
      <c r="BE38" s="1368"/>
      <c r="BF38" s="1368"/>
      <c r="BG38" s="1368"/>
      <c r="BH38" s="1368"/>
      <c r="BI38" s="1368"/>
      <c r="BJ38" s="1368"/>
      <c r="BK38" s="1368"/>
      <c r="BL38" s="1368"/>
      <c r="BM38" s="1368"/>
      <c r="BN38" s="1368"/>
      <c r="BO38" s="1368"/>
      <c r="BP38" s="1368"/>
      <c r="BQ38" s="1368"/>
      <c r="BR38" s="1368"/>
    </row>
    <row r="39" spans="1:70" ht="20.149999999999999" customHeight="1">
      <c r="A39" s="3309"/>
      <c r="B39" s="1463"/>
      <c r="C39" s="2057"/>
      <c r="D39" s="2226" t="s">
        <v>4441</v>
      </c>
      <c r="E39" s="1691"/>
      <c r="F39" s="1691"/>
      <c r="G39" s="1691"/>
      <c r="H39" s="3338"/>
      <c r="AE39" s="3070"/>
      <c r="AF39" s="3070"/>
      <c r="AG39" s="3070"/>
      <c r="AH39" s="3070"/>
      <c r="AI39" s="3070"/>
      <c r="AJ39" s="3070"/>
      <c r="AK39" s="3070"/>
      <c r="AL39" s="3070"/>
      <c r="AM39" s="3070"/>
      <c r="AN39" s="3070"/>
      <c r="AO39" s="3070"/>
      <c r="AP39" s="3070"/>
      <c r="AQ39" s="3070"/>
      <c r="AR39" s="3070"/>
      <c r="AS39" s="1368"/>
      <c r="AT39" s="1368"/>
      <c r="AU39" s="1368"/>
      <c r="AV39" s="1368"/>
      <c r="AW39" s="1368"/>
      <c r="AX39" s="1368"/>
      <c r="AY39" s="1368"/>
      <c r="AZ39" s="1368"/>
      <c r="BA39" s="1368"/>
      <c r="BB39" s="1368"/>
      <c r="BC39" s="1368"/>
      <c r="BD39" s="1368"/>
      <c r="BE39" s="1368"/>
      <c r="BF39" s="1368"/>
      <c r="BG39" s="1368"/>
      <c r="BH39" s="1368"/>
      <c r="BI39" s="1368"/>
      <c r="BJ39" s="1368"/>
      <c r="BK39" s="1368"/>
      <c r="BL39" s="1368"/>
      <c r="BM39" s="1368"/>
      <c r="BN39" s="1368"/>
      <c r="BO39" s="1368"/>
      <c r="BP39" s="1368"/>
      <c r="BQ39" s="1368"/>
      <c r="BR39" s="1368"/>
    </row>
    <row r="40" spans="1:70" ht="20.149999999999999" customHeight="1">
      <c r="A40" s="3309"/>
      <c r="B40" s="1662">
        <v>16</v>
      </c>
      <c r="C40" s="3395"/>
      <c r="D40" s="1662" t="s">
        <v>1327</v>
      </c>
      <c r="E40" s="1667">
        <f>F40+G40+H40</f>
        <v>-395110</v>
      </c>
      <c r="F40" s="2767">
        <v>-395110</v>
      </c>
      <c r="G40" s="2767"/>
      <c r="H40" s="3338"/>
      <c r="AE40" s="3070"/>
      <c r="AF40" s="3070"/>
      <c r="AG40" s="3070"/>
      <c r="AH40" s="3070"/>
      <c r="AI40" s="3070"/>
      <c r="AJ40" s="3070"/>
      <c r="AK40" s="3070"/>
      <c r="AL40" s="3070"/>
      <c r="AM40" s="3070"/>
      <c r="AN40" s="3070"/>
      <c r="AO40" s="3070"/>
      <c r="AP40" s="3070"/>
      <c r="AQ40" s="3070"/>
      <c r="AR40" s="3070"/>
      <c r="AS40" s="1368"/>
      <c r="AT40" s="1368"/>
      <c r="AU40" s="1368"/>
      <c r="AV40" s="1368"/>
      <c r="AW40" s="1368"/>
      <c r="AX40" s="1368"/>
      <c r="AY40" s="1368"/>
      <c r="AZ40" s="1368"/>
      <c r="BA40" s="1368"/>
      <c r="BB40" s="1368"/>
      <c r="BC40" s="1368"/>
      <c r="BD40" s="1368"/>
      <c r="BE40" s="1368"/>
      <c r="BF40" s="1368"/>
      <c r="BG40" s="1368"/>
      <c r="BH40" s="1368"/>
      <c r="BI40" s="1368"/>
      <c r="BJ40" s="1368"/>
      <c r="BK40" s="1368"/>
      <c r="BL40" s="1368"/>
      <c r="BM40" s="1368"/>
      <c r="BN40" s="1368"/>
      <c r="BO40" s="1368"/>
      <c r="BP40" s="1368"/>
      <c r="BQ40" s="1368"/>
      <c r="BR40" s="1368"/>
    </row>
    <row r="41" spans="1:70" ht="20.149999999999999" customHeight="1">
      <c r="A41" s="3309"/>
      <c r="B41" s="1662">
        <v>17</v>
      </c>
      <c r="C41" s="3395"/>
      <c r="D41" s="1662" t="s">
        <v>4593</v>
      </c>
      <c r="E41" s="1667">
        <f>F41+G41+H41</f>
        <v>-5822759</v>
      </c>
      <c r="F41" s="2767">
        <v>-5822759</v>
      </c>
      <c r="G41" s="2767"/>
      <c r="H41" s="3338"/>
      <c r="AE41" s="3070"/>
      <c r="AF41" s="3070"/>
      <c r="AG41" s="3070"/>
      <c r="AH41" s="3070"/>
      <c r="AI41" s="3070"/>
      <c r="AJ41" s="3070"/>
      <c r="AK41" s="3070"/>
      <c r="AL41" s="3070"/>
      <c r="AM41" s="3070"/>
      <c r="AN41" s="3070"/>
      <c r="AO41" s="3070"/>
      <c r="AP41" s="3070"/>
      <c r="AQ41" s="3070"/>
      <c r="AR41" s="3070"/>
      <c r="AS41" s="1368"/>
      <c r="AT41" s="1368"/>
      <c r="AU41" s="1368"/>
      <c r="AV41" s="1368"/>
      <c r="AW41" s="1368"/>
      <c r="AX41" s="1368"/>
      <c r="AY41" s="1368"/>
      <c r="AZ41" s="1368"/>
      <c r="BA41" s="1368"/>
      <c r="BB41" s="1368"/>
      <c r="BC41" s="1368"/>
      <c r="BD41" s="1368"/>
      <c r="BE41" s="1368"/>
      <c r="BF41" s="1368"/>
      <c r="BG41" s="1368"/>
      <c r="BH41" s="1368"/>
      <c r="BI41" s="1368"/>
      <c r="BJ41" s="1368"/>
      <c r="BK41" s="1368"/>
      <c r="BL41" s="1368"/>
      <c r="BM41" s="1368"/>
      <c r="BN41" s="1368"/>
      <c r="BO41" s="1368"/>
      <c r="BP41" s="1368"/>
      <c r="BQ41" s="1368"/>
      <c r="BR41" s="1368"/>
    </row>
    <row r="42" spans="1:70" ht="20.149999999999999" customHeight="1">
      <c r="A42" s="3580"/>
      <c r="B42" s="2126">
        <v>18</v>
      </c>
      <c r="C42" s="2138"/>
      <c r="D42" s="2126" t="s">
        <v>3811</v>
      </c>
      <c r="E42" s="1667">
        <f>F42+G42+H42</f>
        <v>74127</v>
      </c>
      <c r="F42" s="2770">
        <v>74127</v>
      </c>
      <c r="G42" s="2770"/>
      <c r="H42" s="3338"/>
      <c r="AE42" s="3070"/>
      <c r="AF42" s="3070"/>
      <c r="AG42" s="3070"/>
      <c r="AH42" s="3070"/>
      <c r="AI42" s="3070"/>
      <c r="AJ42" s="3070"/>
      <c r="AK42" s="3070"/>
      <c r="AL42" s="3070"/>
      <c r="AM42" s="3070"/>
      <c r="AN42" s="3070"/>
      <c r="AO42" s="3070"/>
      <c r="AP42" s="3070"/>
      <c r="AQ42" s="3070"/>
      <c r="AR42" s="3070"/>
      <c r="AS42" s="1368"/>
      <c r="AT42" s="1368"/>
      <c r="AU42" s="1368"/>
      <c r="AV42" s="1368"/>
      <c r="AW42" s="1368"/>
      <c r="AX42" s="1368"/>
      <c r="AY42" s="1368"/>
      <c r="AZ42" s="1368"/>
      <c r="BA42" s="1368"/>
      <c r="BB42" s="1368"/>
      <c r="BC42" s="1368"/>
      <c r="BD42" s="1368"/>
      <c r="BE42" s="1368"/>
      <c r="BF42" s="1368"/>
      <c r="BG42" s="1368"/>
      <c r="BH42" s="1368"/>
      <c r="BI42" s="1368"/>
      <c r="BJ42" s="1368"/>
      <c r="BK42" s="1368"/>
      <c r="BL42" s="1368"/>
      <c r="BM42" s="1368"/>
      <c r="BN42" s="1368"/>
      <c r="BO42" s="1368"/>
      <c r="BP42" s="1368"/>
      <c r="BQ42" s="1368"/>
      <c r="BR42" s="1368"/>
    </row>
    <row r="43" spans="1:70" ht="20.149999999999999" customHeight="1">
      <c r="A43" s="3222"/>
      <c r="B43" s="2341">
        <v>19</v>
      </c>
      <c r="C43" s="1632"/>
      <c r="D43" s="2341" t="s">
        <v>1328</v>
      </c>
      <c r="E43" s="1667">
        <f>F43+G43+H43</f>
        <v>3536036543</v>
      </c>
      <c r="F43" s="2767">
        <f>F22+F32-F38+F41+F40-F42</f>
        <v>3535159097</v>
      </c>
      <c r="G43" s="2767">
        <f>G22+G32-G38+G41</f>
        <v>0</v>
      </c>
      <c r="H43" s="3338">
        <f>H22+H32-H38+H39+H40</f>
        <v>877446</v>
      </c>
      <c r="AE43" s="3070"/>
      <c r="AF43" s="3070"/>
      <c r="AG43" s="3070"/>
      <c r="AH43" s="3070"/>
      <c r="AI43" s="3070"/>
      <c r="AJ43" s="3070"/>
      <c r="AK43" s="3070"/>
      <c r="AL43" s="3070"/>
      <c r="AM43" s="3070"/>
      <c r="AN43" s="3070"/>
      <c r="AO43" s="3070"/>
      <c r="AP43" s="3070"/>
      <c r="AQ43" s="3070"/>
      <c r="AR43" s="3070"/>
      <c r="AS43" s="1368"/>
      <c r="AT43" s="1368"/>
      <c r="AU43" s="1368"/>
      <c r="AV43" s="1368"/>
      <c r="AW43" s="1368"/>
      <c r="AX43" s="1368"/>
      <c r="AY43" s="1368"/>
      <c r="AZ43" s="1368"/>
      <c r="BA43" s="1368"/>
      <c r="BB43" s="1368"/>
      <c r="BC43" s="1368"/>
      <c r="BD43" s="1368"/>
      <c r="BE43" s="1368"/>
      <c r="BF43" s="1368"/>
      <c r="BG43" s="1368"/>
      <c r="BH43" s="1368"/>
      <c r="BI43" s="1368"/>
      <c r="BJ43" s="1368"/>
      <c r="BK43" s="1368"/>
      <c r="BL43" s="1368"/>
      <c r="BM43" s="1368"/>
      <c r="BN43" s="1368"/>
      <c r="BO43" s="1368"/>
      <c r="BP43" s="1368"/>
      <c r="BQ43" s="1368"/>
      <c r="BR43" s="1368"/>
    </row>
    <row r="44" spans="1:70" ht="20.149999999999999" customHeight="1">
      <c r="A44" s="3309"/>
      <c r="B44" s="1463"/>
      <c r="C44" s="2057"/>
      <c r="D44" s="2226" t="s">
        <v>6383</v>
      </c>
      <c r="E44" s="1692"/>
      <c r="F44" s="2733"/>
      <c r="G44" s="2733"/>
      <c r="H44" s="3338"/>
      <c r="AE44" s="3070"/>
      <c r="AF44" s="3070"/>
      <c r="AG44" s="3070"/>
      <c r="AH44" s="3070"/>
      <c r="AI44" s="3070"/>
      <c r="AJ44" s="3070"/>
      <c r="AK44" s="3070"/>
      <c r="AL44" s="3070"/>
      <c r="AM44" s="3070"/>
      <c r="AN44" s="3070"/>
      <c r="AO44" s="3070"/>
      <c r="AP44" s="3070"/>
      <c r="AQ44" s="3070"/>
      <c r="AR44" s="3070"/>
      <c r="AS44" s="1368"/>
      <c r="AT44" s="1368"/>
      <c r="AU44" s="1368"/>
      <c r="AV44" s="1368"/>
      <c r="AW44" s="1368"/>
      <c r="AX44" s="1368"/>
      <c r="AY44" s="1368"/>
      <c r="AZ44" s="1368"/>
      <c r="BA44" s="1368"/>
      <c r="BB44" s="1368"/>
      <c r="BC44" s="1368"/>
      <c r="BD44" s="1368"/>
      <c r="BE44" s="1368"/>
      <c r="BF44" s="1368"/>
      <c r="BG44" s="1368"/>
      <c r="BH44" s="1368"/>
      <c r="BI44" s="1368"/>
      <c r="BJ44" s="1368"/>
      <c r="BK44" s="1368"/>
      <c r="BL44" s="1368"/>
      <c r="BM44" s="1368"/>
      <c r="BN44" s="1368"/>
      <c r="BO44" s="1368"/>
      <c r="BP44" s="1368"/>
      <c r="BQ44" s="1368"/>
      <c r="BR44" s="1368"/>
    </row>
    <row r="45" spans="1:70" ht="20.149999999999999" customHeight="1">
      <c r="A45" s="3309"/>
      <c r="B45" s="1662"/>
      <c r="C45" s="1533"/>
      <c r="D45" s="1533" t="s">
        <v>1329</v>
      </c>
      <c r="E45" s="2306"/>
      <c r="F45" s="1871"/>
      <c r="G45" s="2723"/>
      <c r="H45" s="3338"/>
      <c r="AE45" s="3070"/>
      <c r="AF45" s="3070"/>
      <c r="AG45" s="3070"/>
      <c r="AH45" s="3070"/>
      <c r="AI45" s="3070"/>
      <c r="AJ45" s="3070"/>
      <c r="AK45" s="3070"/>
      <c r="AL45" s="3070"/>
      <c r="AM45" s="3070"/>
      <c r="AN45" s="3070"/>
      <c r="AO45" s="3070"/>
      <c r="AP45" s="3070"/>
      <c r="AQ45" s="3070"/>
      <c r="AR45" s="3070"/>
      <c r="AS45" s="1368"/>
      <c r="AT45" s="1368"/>
      <c r="AU45" s="1368"/>
      <c r="AV45" s="1368"/>
      <c r="AW45" s="1368"/>
      <c r="AX45" s="1368"/>
      <c r="AY45" s="1368"/>
      <c r="AZ45" s="1368"/>
      <c r="BA45" s="1368"/>
      <c r="BB45" s="1368"/>
      <c r="BC45" s="1368"/>
      <c r="BD45" s="1368"/>
      <c r="BE45" s="1368"/>
      <c r="BF45" s="1368"/>
      <c r="BG45" s="1368"/>
      <c r="BH45" s="1368"/>
      <c r="BI45" s="1368"/>
      <c r="BJ45" s="1368"/>
      <c r="BK45" s="1368"/>
      <c r="BL45" s="1368"/>
      <c r="BM45" s="1368"/>
      <c r="BN45" s="1368"/>
      <c r="BO45" s="1368"/>
      <c r="BP45" s="1368"/>
      <c r="BQ45" s="1368"/>
      <c r="BR45" s="1368"/>
    </row>
    <row r="46" spans="1:70" ht="20.149999999999999" customHeight="1">
      <c r="A46" s="3309"/>
      <c r="B46" s="1662">
        <v>20</v>
      </c>
      <c r="C46" s="3395"/>
      <c r="D46" s="1662" t="s">
        <v>1330</v>
      </c>
      <c r="E46" s="1665">
        <f t="shared" ref="E46:E54" si="0">F46+G46+H46</f>
        <v>0</v>
      </c>
      <c r="F46" s="2774">
        <v>0</v>
      </c>
      <c r="G46" s="2774">
        <v>0</v>
      </c>
      <c r="H46" s="3338"/>
      <c r="AE46" s="3070"/>
      <c r="AF46" s="3070"/>
      <c r="AG46" s="3070"/>
      <c r="AH46" s="3070"/>
      <c r="AI46" s="3070"/>
      <c r="AJ46" s="3070"/>
      <c r="AK46" s="3070"/>
      <c r="AL46" s="3070"/>
      <c r="AM46" s="3070"/>
      <c r="AN46" s="3070"/>
      <c r="AO46" s="3070"/>
      <c r="AP46" s="3070"/>
      <c r="AQ46" s="3070"/>
      <c r="AR46" s="3070"/>
      <c r="AS46" s="1368"/>
      <c r="AT46" s="1368"/>
      <c r="AU46" s="1368"/>
      <c r="AV46" s="1368"/>
      <c r="AW46" s="1368"/>
      <c r="AX46" s="1368"/>
      <c r="AY46" s="1368"/>
      <c r="AZ46" s="1368"/>
      <c r="BA46" s="1368"/>
      <c r="BB46" s="1368"/>
      <c r="BC46" s="1368"/>
      <c r="BD46" s="1368"/>
      <c r="BE46" s="1368"/>
      <c r="BF46" s="1368"/>
      <c r="BG46" s="1368"/>
      <c r="BH46" s="1368"/>
      <c r="BI46" s="1368"/>
      <c r="BJ46" s="1368"/>
      <c r="BK46" s="1368"/>
      <c r="BL46" s="1368"/>
      <c r="BM46" s="1368"/>
      <c r="BN46" s="1368"/>
      <c r="BO46" s="1368"/>
      <c r="BP46" s="1368"/>
      <c r="BQ46" s="1368"/>
      <c r="BR46" s="1368"/>
    </row>
    <row r="47" spans="1:70" ht="20.149999999999999" customHeight="1">
      <c r="A47" s="3309"/>
      <c r="B47" s="1662">
        <v>21</v>
      </c>
      <c r="C47" s="3395"/>
      <c r="D47" s="1662" t="s">
        <v>1331</v>
      </c>
      <c r="E47" s="1667">
        <f t="shared" si="0"/>
        <v>0</v>
      </c>
      <c r="F47" s="2775"/>
      <c r="G47" s="2775"/>
      <c r="H47" s="3338"/>
      <c r="AE47" s="3070"/>
      <c r="AF47" s="3070"/>
      <c r="AG47" s="3070"/>
      <c r="AH47" s="3070"/>
      <c r="AI47" s="3070"/>
      <c r="AJ47" s="3070"/>
      <c r="AK47" s="3070"/>
      <c r="AL47" s="3070"/>
      <c r="AM47" s="3070"/>
      <c r="AN47" s="3070"/>
      <c r="AO47" s="3070"/>
      <c r="AP47" s="3070"/>
      <c r="AQ47" s="3070"/>
      <c r="AR47" s="3070"/>
      <c r="AS47" s="1368"/>
      <c r="AT47" s="1368"/>
      <c r="AU47" s="1368"/>
      <c r="AV47" s="1368"/>
      <c r="AW47" s="1368"/>
      <c r="AX47" s="1368"/>
      <c r="AY47" s="1368"/>
      <c r="AZ47" s="1368"/>
      <c r="BA47" s="1368"/>
      <c r="BB47" s="1368"/>
      <c r="BC47" s="1368"/>
      <c r="BD47" s="1368"/>
      <c r="BE47" s="1368"/>
      <c r="BF47" s="1368"/>
      <c r="BG47" s="1368"/>
      <c r="BH47" s="1368"/>
      <c r="BI47" s="1368"/>
      <c r="BJ47" s="1368"/>
      <c r="BK47" s="1368"/>
      <c r="BL47" s="1368"/>
      <c r="BM47" s="1368"/>
      <c r="BN47" s="1368"/>
      <c r="BO47" s="1368"/>
      <c r="BP47" s="1368"/>
      <c r="BQ47" s="1368"/>
      <c r="BR47" s="1368"/>
    </row>
    <row r="48" spans="1:70" ht="20.149999999999999" customHeight="1">
      <c r="A48" s="3309"/>
      <c r="B48" s="1662">
        <v>22</v>
      </c>
      <c r="C48" s="3395"/>
      <c r="D48" s="1662" t="s">
        <v>1332</v>
      </c>
      <c r="E48" s="1667">
        <f t="shared" si="0"/>
        <v>877446</v>
      </c>
      <c r="F48" s="2775"/>
      <c r="G48" s="2775"/>
      <c r="H48" s="3338">
        <v>877446</v>
      </c>
      <c r="AE48" s="3070"/>
      <c r="AF48" s="3070"/>
      <c r="AG48" s="3070"/>
      <c r="AH48" s="3070"/>
      <c r="AI48" s="3070"/>
      <c r="AJ48" s="3070"/>
      <c r="AK48" s="3070"/>
      <c r="AL48" s="3070"/>
      <c r="AM48" s="3070"/>
      <c r="AN48" s="3070"/>
      <c r="AO48" s="3070"/>
      <c r="AP48" s="3070"/>
      <c r="AQ48" s="3070"/>
      <c r="AR48" s="3070"/>
      <c r="AS48" s="1368"/>
      <c r="AT48" s="1368"/>
      <c r="AU48" s="1368"/>
      <c r="AV48" s="1368"/>
      <c r="AW48" s="1368"/>
      <c r="AX48" s="1368"/>
      <c r="AY48" s="1368"/>
      <c r="AZ48" s="1368"/>
      <c r="BA48" s="1368"/>
      <c r="BB48" s="1368"/>
      <c r="BC48" s="1368"/>
      <c r="BD48" s="1368"/>
      <c r="BE48" s="1368"/>
      <c r="BF48" s="1368"/>
      <c r="BG48" s="1368"/>
      <c r="BH48" s="1368"/>
      <c r="BI48" s="1368"/>
      <c r="BJ48" s="1368"/>
      <c r="BK48" s="1368"/>
      <c r="BL48" s="1368"/>
      <c r="BM48" s="1368"/>
      <c r="BN48" s="1368"/>
      <c r="BO48" s="1368"/>
      <c r="BP48" s="1368"/>
      <c r="BQ48" s="1368"/>
      <c r="BR48" s="1368"/>
    </row>
    <row r="49" spans="1:70" ht="20.149999999999999" customHeight="1">
      <c r="A49" s="3309"/>
      <c r="B49" s="1662">
        <v>23</v>
      </c>
      <c r="C49" s="3395"/>
      <c r="D49" s="1662" t="s">
        <v>1333</v>
      </c>
      <c r="E49" s="1667">
        <f t="shared" si="0"/>
        <v>0</v>
      </c>
      <c r="F49" s="2775"/>
      <c r="G49" s="2775"/>
      <c r="H49" s="3338"/>
      <c r="AE49" s="3070"/>
      <c r="AF49" s="3070"/>
      <c r="AG49" s="3070"/>
      <c r="AH49" s="3070"/>
      <c r="AI49" s="3070"/>
      <c r="AJ49" s="3070"/>
      <c r="AK49" s="3070"/>
      <c r="AL49" s="3070"/>
      <c r="AM49" s="3070"/>
      <c r="AN49" s="3070"/>
      <c r="AO49" s="3070"/>
      <c r="AP49" s="3070"/>
      <c r="AQ49" s="3070"/>
      <c r="AR49" s="3070"/>
      <c r="AS49" s="1368"/>
      <c r="AT49" s="1368"/>
      <c r="AU49" s="1368"/>
      <c r="AV49" s="1368"/>
      <c r="AW49" s="1368"/>
      <c r="AX49" s="1368"/>
      <c r="AY49" s="1368"/>
      <c r="AZ49" s="1368"/>
      <c r="BA49" s="1368"/>
      <c r="BB49" s="1368"/>
      <c r="BC49" s="1368"/>
      <c r="BD49" s="1368"/>
      <c r="BE49" s="1368"/>
      <c r="BF49" s="1368"/>
      <c r="BG49" s="1368"/>
      <c r="BH49" s="1368"/>
      <c r="BI49" s="1368"/>
      <c r="BJ49" s="1368"/>
      <c r="BK49" s="1368"/>
      <c r="BL49" s="1368"/>
      <c r="BM49" s="1368"/>
      <c r="BN49" s="1368"/>
      <c r="BO49" s="1368"/>
      <c r="BP49" s="1368"/>
      <c r="BQ49" s="1368"/>
      <c r="BR49" s="1368"/>
    </row>
    <row r="50" spans="1:70" ht="20.149999999999999" customHeight="1">
      <c r="A50" s="3309"/>
      <c r="B50" s="1662">
        <v>24</v>
      </c>
      <c r="C50" s="3395"/>
      <c r="D50" s="1662" t="s">
        <v>1334</v>
      </c>
      <c r="E50" s="1667">
        <f t="shared" si="0"/>
        <v>618205</v>
      </c>
      <c r="F50" s="2775">
        <v>618205</v>
      </c>
      <c r="G50" s="2775"/>
      <c r="H50" s="3338"/>
      <c r="AE50" s="3070"/>
      <c r="AF50" s="3070"/>
      <c r="AG50" s="3070"/>
      <c r="AH50" s="3070"/>
      <c r="AI50" s="3070"/>
      <c r="AJ50" s="3070"/>
      <c r="AK50" s="3070"/>
      <c r="AL50" s="3070"/>
      <c r="AM50" s="3070"/>
      <c r="AN50" s="3070"/>
      <c r="AO50" s="3070"/>
      <c r="AP50" s="3070"/>
      <c r="AQ50" s="3070"/>
      <c r="AR50" s="3070"/>
      <c r="AS50" s="1368"/>
      <c r="AT50" s="1368"/>
      <c r="AU50" s="1368"/>
      <c r="AV50" s="1368"/>
      <c r="AW50" s="1368"/>
      <c r="AX50" s="1368"/>
      <c r="AY50" s="1368"/>
      <c r="AZ50" s="1368"/>
      <c r="BA50" s="1368"/>
      <c r="BB50" s="1368"/>
      <c r="BC50" s="1368"/>
      <c r="BD50" s="1368"/>
      <c r="BE50" s="1368"/>
      <c r="BF50" s="1368"/>
      <c r="BG50" s="1368"/>
      <c r="BH50" s="1368"/>
      <c r="BI50" s="1368"/>
      <c r="BJ50" s="1368"/>
      <c r="BK50" s="1368"/>
      <c r="BL50" s="1368"/>
      <c r="BM50" s="1368"/>
      <c r="BN50" s="1368"/>
      <c r="BO50" s="1368"/>
      <c r="BP50" s="1368"/>
      <c r="BQ50" s="1368"/>
      <c r="BR50" s="1368"/>
    </row>
    <row r="51" spans="1:70" ht="20.149999999999999" customHeight="1">
      <c r="A51" s="3309"/>
      <c r="B51" s="1662">
        <v>25</v>
      </c>
      <c r="C51" s="3395"/>
      <c r="D51" s="1662" t="s">
        <v>1335</v>
      </c>
      <c r="E51" s="1667">
        <f>F51+G51+H51</f>
        <v>812515500</v>
      </c>
      <c r="F51" s="2775">
        <v>812515500</v>
      </c>
      <c r="G51" s="2775"/>
      <c r="H51" s="4070"/>
      <c r="AE51" s="3070"/>
      <c r="AF51" s="3070"/>
      <c r="AG51" s="3070"/>
      <c r="AH51" s="3070"/>
      <c r="AI51" s="3070"/>
      <c r="AJ51" s="3070"/>
      <c r="AK51" s="3070"/>
      <c r="AL51" s="3070"/>
      <c r="AM51" s="3070"/>
      <c r="AN51" s="3070"/>
      <c r="AO51" s="3070"/>
      <c r="AP51" s="3070"/>
      <c r="AQ51" s="3070"/>
      <c r="AR51" s="3070"/>
      <c r="AS51" s="1368"/>
      <c r="AT51" s="1368"/>
      <c r="AU51" s="1368"/>
      <c r="AV51" s="1368"/>
      <c r="AW51" s="1368"/>
      <c r="AX51" s="1368"/>
      <c r="AY51" s="1368"/>
      <c r="AZ51" s="1368"/>
      <c r="BA51" s="1368"/>
      <c r="BB51" s="1368"/>
      <c r="BC51" s="1368"/>
      <c r="BD51" s="1368"/>
      <c r="BE51" s="1368"/>
      <c r="BF51" s="1368"/>
      <c r="BG51" s="1368"/>
      <c r="BH51" s="1368"/>
      <c r="BI51" s="1368"/>
      <c r="BJ51" s="1368"/>
      <c r="BK51" s="1368"/>
      <c r="BL51" s="1368"/>
      <c r="BM51" s="1368"/>
      <c r="BN51" s="1368"/>
      <c r="BO51" s="1368"/>
      <c r="BP51" s="1368"/>
      <c r="BQ51" s="1368"/>
      <c r="BR51" s="1368"/>
    </row>
    <row r="52" spans="1:70" ht="20.149999999999999" customHeight="1">
      <c r="A52" s="3309"/>
      <c r="B52" s="1662">
        <v>26</v>
      </c>
      <c r="C52" s="3395"/>
      <c r="D52" s="1662" t="s">
        <v>1336</v>
      </c>
      <c r="E52" s="1667">
        <f>F52+G52+H52</f>
        <v>2504485393</v>
      </c>
      <c r="F52" s="2775">
        <v>2504485393</v>
      </c>
      <c r="G52" s="2775"/>
      <c r="H52" s="4070"/>
      <c r="AE52" s="3070"/>
      <c r="AF52" s="3070"/>
      <c r="AG52" s="3070"/>
      <c r="AH52" s="3070"/>
      <c r="AI52" s="3070"/>
      <c r="AJ52" s="3070"/>
      <c r="AK52" s="3070"/>
      <c r="AL52" s="3070"/>
      <c r="AM52" s="3070"/>
      <c r="AN52" s="3070"/>
      <c r="AO52" s="3070"/>
      <c r="AP52" s="3070"/>
      <c r="AQ52" s="3070"/>
      <c r="AR52" s="3070"/>
      <c r="AS52" s="1368"/>
      <c r="AT52" s="1368"/>
      <c r="AU52" s="1368"/>
      <c r="AV52" s="1368"/>
      <c r="AW52" s="1368"/>
      <c r="AX52" s="1368"/>
      <c r="AY52" s="1368"/>
      <c r="AZ52" s="1368"/>
      <c r="BA52" s="1368"/>
      <c r="BB52" s="1368"/>
      <c r="BC52" s="1368"/>
      <c r="BD52" s="1368"/>
      <c r="BE52" s="1368"/>
      <c r="BF52" s="1368"/>
      <c r="BG52" s="1368"/>
      <c r="BH52" s="1368"/>
      <c r="BI52" s="1368"/>
      <c r="BJ52" s="1368"/>
      <c r="BK52" s="1368"/>
      <c r="BL52" s="1368"/>
      <c r="BM52" s="1368"/>
      <c r="BN52" s="1368"/>
      <c r="BO52" s="1368"/>
      <c r="BP52" s="1368"/>
      <c r="BQ52" s="1368"/>
      <c r="BR52" s="1368"/>
    </row>
    <row r="53" spans="1:70" ht="20.149999999999999" customHeight="1">
      <c r="A53" s="3580"/>
      <c r="B53" s="2126">
        <v>27</v>
      </c>
      <c r="C53" s="2138"/>
      <c r="D53" s="2126" t="s">
        <v>3812</v>
      </c>
      <c r="E53" s="2139">
        <f t="shared" si="0"/>
        <v>0</v>
      </c>
      <c r="F53" s="2770">
        <v>0</v>
      </c>
      <c r="G53" s="2770"/>
      <c r="H53" s="4071"/>
      <c r="AE53" s="3070"/>
      <c r="AF53" s="3070"/>
      <c r="AG53" s="3070"/>
      <c r="AH53" s="3070"/>
      <c r="AI53" s="3070"/>
      <c r="AJ53" s="3070"/>
      <c r="AK53" s="3070"/>
      <c r="AL53" s="3070"/>
      <c r="AM53" s="3070"/>
      <c r="AN53" s="3070"/>
      <c r="AO53" s="3070"/>
      <c r="AP53" s="3070"/>
      <c r="AQ53" s="3070"/>
      <c r="AR53" s="3070"/>
      <c r="AS53" s="1368"/>
      <c r="AT53" s="1368"/>
      <c r="AU53" s="1368"/>
      <c r="AV53" s="1368"/>
      <c r="AW53" s="1368"/>
      <c r="AX53" s="1368"/>
      <c r="AY53" s="1368"/>
      <c r="AZ53" s="1368"/>
      <c r="BA53" s="1368"/>
      <c r="BB53" s="1368"/>
      <c r="BC53" s="1368"/>
      <c r="BD53" s="1368"/>
      <c r="BE53" s="1368"/>
      <c r="BF53" s="1368"/>
      <c r="BG53" s="1368"/>
      <c r="BH53" s="1368"/>
      <c r="BI53" s="1368"/>
      <c r="BJ53" s="1368"/>
      <c r="BK53" s="1368"/>
      <c r="BL53" s="1368"/>
      <c r="BM53" s="1368"/>
      <c r="BN53" s="1368"/>
      <c r="BO53" s="1368"/>
      <c r="BP53" s="1368"/>
      <c r="BQ53" s="1368"/>
      <c r="BR53" s="1368"/>
    </row>
    <row r="54" spans="1:70" ht="20.149999999999999" customHeight="1">
      <c r="A54" s="3309"/>
      <c r="B54" s="1662">
        <v>28</v>
      </c>
      <c r="C54" s="3395"/>
      <c r="D54" s="1662" t="s">
        <v>1337</v>
      </c>
      <c r="E54" s="1667">
        <f t="shared" si="0"/>
        <v>217539999</v>
      </c>
      <c r="F54" s="2775">
        <v>217539999</v>
      </c>
      <c r="G54" s="2775"/>
      <c r="H54" s="4070"/>
      <c r="AE54" s="3070"/>
      <c r="AF54" s="3070"/>
      <c r="AG54" s="3070"/>
      <c r="AH54" s="3070"/>
      <c r="AI54" s="3070"/>
      <c r="AJ54" s="3070"/>
      <c r="AK54" s="3070"/>
      <c r="AL54" s="3070"/>
      <c r="AM54" s="3070"/>
      <c r="AN54" s="3070"/>
      <c r="AO54" s="3070"/>
      <c r="AP54" s="3070"/>
      <c r="AQ54" s="3070"/>
      <c r="AR54" s="3070"/>
      <c r="AS54" s="1368"/>
      <c r="AT54" s="1368"/>
      <c r="AU54" s="1368"/>
      <c r="AV54" s="1368"/>
      <c r="AW54" s="1368"/>
      <c r="AX54" s="1368"/>
      <c r="AY54" s="1368"/>
      <c r="AZ54" s="1368"/>
      <c r="BA54" s="1368"/>
      <c r="BB54" s="1368"/>
      <c r="BC54" s="1368"/>
      <c r="BD54" s="1368"/>
      <c r="BE54" s="1368"/>
      <c r="BF54" s="1368"/>
      <c r="BG54" s="1368"/>
      <c r="BH54" s="1368"/>
      <c r="BI54" s="1368"/>
      <c r="BJ54" s="1368"/>
      <c r="BK54" s="1368"/>
      <c r="BL54" s="1368"/>
      <c r="BM54" s="1368"/>
      <c r="BN54" s="1368"/>
      <c r="BO54" s="1368"/>
      <c r="BP54" s="1368"/>
      <c r="BQ54" s="1368"/>
      <c r="BR54" s="1368"/>
    </row>
    <row r="55" spans="1:70" ht="20.149999999999999" customHeight="1" thickBot="1">
      <c r="A55" s="3261"/>
      <c r="B55" s="3597">
        <v>29</v>
      </c>
      <c r="C55" s="3627"/>
      <c r="D55" s="3628" t="s">
        <v>4442</v>
      </c>
      <c r="E55" s="3595">
        <f>F55+G55+H55</f>
        <v>3536036543</v>
      </c>
      <c r="F55" s="3629">
        <f>SUM(F46:F54)</f>
        <v>3535159097</v>
      </c>
      <c r="G55" s="3629">
        <f>SUM(G46:G54)</f>
        <v>0</v>
      </c>
      <c r="H55" s="4072">
        <f>SUM(H46:H54)</f>
        <v>877446</v>
      </c>
      <c r="AE55" s="3070"/>
      <c r="AF55" s="3070"/>
      <c r="AG55" s="3070"/>
      <c r="AH55" s="3070"/>
      <c r="AI55" s="3070"/>
      <c r="AJ55" s="3070"/>
      <c r="AK55" s="3070"/>
      <c r="AL55" s="3070"/>
      <c r="AM55" s="3070"/>
      <c r="AN55" s="3070"/>
      <c r="AO55" s="3070"/>
      <c r="AP55" s="3070"/>
      <c r="AQ55" s="3070"/>
      <c r="AR55" s="3070"/>
      <c r="AS55" s="1368"/>
      <c r="AT55" s="1368"/>
      <c r="AU55" s="1368"/>
      <c r="AV55" s="1368"/>
      <c r="AW55" s="1368"/>
      <c r="AX55" s="1368"/>
      <c r="AY55" s="1368"/>
      <c r="AZ55" s="1368"/>
      <c r="BA55" s="1368"/>
      <c r="BB55" s="1368"/>
      <c r="BC55" s="1368"/>
      <c r="BD55" s="1368"/>
      <c r="BE55" s="1368"/>
      <c r="BF55" s="1368"/>
      <c r="BG55" s="1368"/>
      <c r="BH55" s="1368"/>
      <c r="BI55" s="1368"/>
      <c r="BJ55" s="1368"/>
      <c r="BK55" s="1368"/>
      <c r="BL55" s="1368"/>
      <c r="BM55" s="1368"/>
      <c r="BN55" s="1368"/>
      <c r="BO55" s="1368"/>
      <c r="BP55" s="1368"/>
      <c r="BQ55" s="1368"/>
      <c r="BR55" s="1368"/>
    </row>
    <row r="56" spans="1:70">
      <c r="A56" s="2362"/>
      <c r="B56" s="1652"/>
      <c r="C56" s="2362"/>
      <c r="D56" s="2362"/>
      <c r="E56" s="1675"/>
      <c r="F56" s="2529"/>
      <c r="G56" s="2529"/>
      <c r="H56" s="2529"/>
      <c r="AE56" s="3070"/>
      <c r="AF56" s="3070"/>
      <c r="AG56" s="3070"/>
      <c r="AH56" s="3070"/>
      <c r="AI56" s="3070"/>
      <c r="AJ56" s="3070"/>
      <c r="AK56" s="3070"/>
      <c r="AL56" s="3070"/>
      <c r="AM56" s="3070"/>
      <c r="AN56" s="3070"/>
      <c r="AO56" s="3070"/>
      <c r="AP56" s="3070"/>
      <c r="AQ56" s="3070"/>
      <c r="AR56" s="3070"/>
      <c r="AS56" s="1368"/>
      <c r="AT56" s="1368"/>
      <c r="AU56" s="1368"/>
      <c r="AV56" s="1368"/>
      <c r="AW56" s="1368"/>
      <c r="AX56" s="1368"/>
      <c r="AY56" s="1368"/>
      <c r="AZ56" s="1368"/>
      <c r="BA56" s="1368"/>
      <c r="BB56" s="1368"/>
      <c r="BC56" s="1368"/>
      <c r="BD56" s="1368"/>
      <c r="BE56" s="1368"/>
      <c r="BF56" s="1368"/>
      <c r="BG56" s="1368"/>
      <c r="BH56" s="1368"/>
      <c r="BI56" s="1368"/>
      <c r="BJ56" s="1368"/>
      <c r="BK56" s="1368"/>
      <c r="BL56" s="1368"/>
      <c r="BM56" s="1368"/>
      <c r="BN56" s="1368"/>
      <c r="BO56" s="1368"/>
      <c r="BP56" s="1368"/>
      <c r="BQ56" s="1368"/>
      <c r="BR56" s="1368"/>
    </row>
    <row r="57" spans="1:70">
      <c r="A57" s="2529" t="s">
        <v>4495</v>
      </c>
      <c r="B57" s="2529"/>
      <c r="C57" s="2529"/>
      <c r="D57" s="2529"/>
      <c r="E57" s="2529"/>
      <c r="F57" s="2529"/>
      <c r="G57" s="2529"/>
      <c r="H57" s="2529" t="s">
        <v>1338</v>
      </c>
      <c r="AE57" s="3070"/>
      <c r="AF57" s="3070"/>
      <c r="AG57" s="3070"/>
      <c r="AH57" s="3070"/>
      <c r="AI57" s="3070"/>
      <c r="AJ57" s="3070"/>
      <c r="AK57" s="3070"/>
      <c r="AL57" s="3070"/>
      <c r="AM57" s="3070"/>
      <c r="AN57" s="3070"/>
      <c r="AO57" s="3070"/>
      <c r="AP57" s="3070"/>
      <c r="AQ57" s="3070"/>
      <c r="AR57" s="3070"/>
      <c r="AS57" s="1368"/>
      <c r="AT57" s="1368"/>
      <c r="AU57" s="1368"/>
      <c r="AV57" s="1368"/>
      <c r="AW57" s="1368"/>
      <c r="AX57" s="1368"/>
      <c r="AY57" s="1368"/>
      <c r="AZ57" s="1368"/>
      <c r="BA57" s="1368"/>
      <c r="BB57" s="1368"/>
      <c r="BC57" s="1368"/>
      <c r="BD57" s="1368"/>
      <c r="BE57" s="1368"/>
      <c r="BF57" s="1368"/>
      <c r="BG57" s="1368"/>
      <c r="BH57" s="1368"/>
      <c r="BI57" s="1368"/>
      <c r="BJ57" s="1368"/>
      <c r="BK57" s="1368"/>
      <c r="BL57" s="1368"/>
      <c r="BM57" s="1368"/>
      <c r="BN57" s="1368"/>
      <c r="BO57" s="1368"/>
      <c r="BP57" s="1368"/>
      <c r="BQ57" s="1368"/>
      <c r="BR57" s="1368"/>
    </row>
    <row r="58" spans="1:70">
      <c r="A58" s="2586"/>
      <c r="B58" s="2586" t="s">
        <v>1339</v>
      </c>
      <c r="C58" s="2586"/>
      <c r="D58" s="2585"/>
      <c r="E58" s="2586"/>
      <c r="F58" s="2586"/>
      <c r="G58" s="2586"/>
      <c r="H58" s="2529"/>
      <c r="AE58" s="3070"/>
      <c r="AF58" s="3070"/>
      <c r="AG58" s="3070"/>
      <c r="AH58" s="3070"/>
      <c r="AI58" s="3070"/>
      <c r="AJ58" s="3070"/>
      <c r="AK58" s="3070"/>
      <c r="AL58" s="3070"/>
      <c r="AM58" s="3070"/>
      <c r="AN58" s="3070"/>
      <c r="AO58" s="3070"/>
      <c r="AP58" s="3070"/>
      <c r="AQ58" s="3070"/>
      <c r="AR58" s="3070"/>
      <c r="AS58" s="1368"/>
      <c r="AT58" s="1368"/>
      <c r="AU58" s="1368"/>
      <c r="AV58" s="1368"/>
      <c r="AW58" s="1368"/>
      <c r="AX58" s="1368"/>
      <c r="AY58" s="1368"/>
      <c r="AZ58" s="1368"/>
      <c r="BA58" s="1368"/>
      <c r="BB58" s="1368"/>
      <c r="BC58" s="1368"/>
      <c r="BD58" s="1368"/>
      <c r="BE58" s="1368"/>
      <c r="BF58" s="1368"/>
      <c r="BG58" s="1368"/>
      <c r="BH58" s="1368"/>
      <c r="BI58" s="1368"/>
      <c r="BJ58" s="1368"/>
      <c r="BK58" s="1368"/>
      <c r="BL58" s="1368"/>
      <c r="BM58" s="1368"/>
      <c r="BN58" s="1368"/>
      <c r="BO58" s="1368"/>
      <c r="BP58" s="1368"/>
      <c r="BQ58" s="1368"/>
      <c r="BR58" s="1368"/>
    </row>
    <row r="59" spans="1:70" ht="1.4" customHeight="1">
      <c r="A59" s="2529"/>
      <c r="B59" s="1368"/>
      <c r="C59" s="1368"/>
      <c r="D59" s="1368"/>
      <c r="E59" s="1368"/>
      <c r="F59" s="1368"/>
      <c r="G59" s="1368"/>
      <c r="H59" s="1368"/>
      <c r="AE59" s="3070"/>
      <c r="AF59" s="3070"/>
      <c r="AG59" s="3070"/>
      <c r="AH59" s="3070"/>
      <c r="AI59" s="3070"/>
      <c r="AJ59" s="3070"/>
      <c r="AK59" s="3070"/>
      <c r="AL59" s="3070"/>
      <c r="AM59" s="3070"/>
      <c r="AN59" s="3070"/>
      <c r="AO59" s="3070"/>
      <c r="AP59" s="3070"/>
      <c r="AQ59" s="3070"/>
      <c r="AR59" s="3070"/>
      <c r="AS59" s="1368"/>
      <c r="AT59" s="1368"/>
      <c r="AU59" s="1368"/>
      <c r="AV59" s="1368"/>
      <c r="AW59" s="1368"/>
      <c r="AX59" s="1368"/>
      <c r="AY59" s="1368"/>
      <c r="AZ59" s="1368"/>
      <c r="BA59" s="1368"/>
      <c r="BB59" s="1368"/>
      <c r="BC59" s="1368"/>
      <c r="BD59" s="1368"/>
      <c r="BE59" s="1368"/>
      <c r="BF59" s="1368"/>
      <c r="BG59" s="1368"/>
      <c r="BH59" s="1368"/>
      <c r="BI59" s="1368"/>
      <c r="BJ59" s="1368"/>
      <c r="BK59" s="1368"/>
      <c r="BL59" s="1368"/>
      <c r="BM59" s="1368"/>
      <c r="BN59" s="1368"/>
      <c r="BO59" s="1368"/>
      <c r="BP59" s="1368"/>
      <c r="BQ59" s="1368"/>
      <c r="BR59" s="1368"/>
    </row>
    <row r="60" spans="1:70">
      <c r="A60" s="5266" t="s">
        <v>1156</v>
      </c>
      <c r="B60" s="5266"/>
      <c r="C60" s="5266"/>
      <c r="D60" s="5266"/>
      <c r="E60" s="5266"/>
      <c r="F60" s="5266"/>
      <c r="G60" s="5266"/>
      <c r="H60" s="5266"/>
      <c r="AE60" s="3070"/>
      <c r="AF60" s="3070"/>
      <c r="AG60" s="3070"/>
      <c r="AH60" s="3070"/>
      <c r="AI60" s="3070"/>
      <c r="AJ60" s="3070"/>
      <c r="AK60" s="3070"/>
      <c r="AL60" s="3070"/>
      <c r="AM60" s="3070"/>
      <c r="AN60" s="3070"/>
      <c r="AO60" s="3070"/>
      <c r="AP60" s="3070"/>
      <c r="AQ60" s="3070"/>
      <c r="AR60" s="3070"/>
      <c r="AS60" s="1368"/>
      <c r="AT60" s="1368"/>
      <c r="AU60" s="1368"/>
      <c r="AV60" s="1368"/>
      <c r="AW60" s="1368"/>
      <c r="AX60" s="1368"/>
      <c r="AY60" s="1368"/>
      <c r="AZ60" s="1368"/>
      <c r="BA60" s="1368"/>
      <c r="BB60" s="1368"/>
      <c r="BC60" s="1368"/>
      <c r="BD60" s="1368"/>
      <c r="BE60" s="1368"/>
      <c r="BF60" s="1368"/>
      <c r="BG60" s="1368"/>
      <c r="BH60" s="1368"/>
      <c r="BI60" s="1368"/>
      <c r="BJ60" s="1368"/>
      <c r="BK60" s="1368"/>
      <c r="BL60" s="1368"/>
      <c r="BM60" s="1368"/>
      <c r="BN60" s="1368"/>
      <c r="BO60" s="1368"/>
      <c r="BP60" s="1368"/>
      <c r="BQ60" s="1368"/>
      <c r="BR60" s="1368"/>
    </row>
    <row r="61" spans="1:70">
      <c r="A61" s="1368"/>
      <c r="B61" s="1368"/>
      <c r="C61" s="1368"/>
      <c r="D61" s="1368"/>
      <c r="E61" s="1368"/>
      <c r="F61" s="2747"/>
      <c r="G61" s="1368"/>
      <c r="H61" s="2747"/>
      <c r="AE61" s="3070"/>
      <c r="AF61" s="3070"/>
      <c r="AG61" s="3070"/>
      <c r="AH61" s="3070"/>
      <c r="AI61" s="3070"/>
      <c r="AJ61" s="3070"/>
      <c r="AK61" s="3070"/>
      <c r="AL61" s="3070"/>
      <c r="AM61" s="3070"/>
      <c r="AN61" s="3070"/>
      <c r="AO61" s="3070"/>
      <c r="AP61" s="3070"/>
      <c r="AQ61" s="3070"/>
      <c r="AR61" s="3070"/>
      <c r="AS61" s="1368"/>
      <c r="AT61" s="1368"/>
      <c r="AU61" s="1368"/>
      <c r="AV61" s="1368"/>
      <c r="AW61" s="1368"/>
      <c r="AX61" s="1368"/>
      <c r="AY61" s="1368"/>
      <c r="AZ61" s="1368"/>
      <c r="BA61" s="1368"/>
      <c r="BB61" s="1368"/>
      <c r="BC61" s="1368"/>
      <c r="BD61" s="1368"/>
      <c r="BE61" s="1368"/>
      <c r="BF61" s="1368"/>
      <c r="BG61" s="1368"/>
      <c r="BH61" s="1368"/>
      <c r="BI61" s="1368"/>
      <c r="BJ61" s="1368"/>
      <c r="BK61" s="1368"/>
      <c r="BL61" s="1368"/>
      <c r="BM61" s="1368"/>
      <c r="BN61" s="1368"/>
      <c r="BO61" s="1368"/>
      <c r="BP61" s="1368"/>
      <c r="BQ61" s="1368"/>
      <c r="BR61" s="1368"/>
    </row>
    <row r="62" spans="1:70" ht="16" thickBot="1">
      <c r="A62" s="1368" t="str">
        <f>'Data Sheet'!$C$25</f>
        <v xml:space="preserve">Niagara Mohawk Power Corporation </v>
      </c>
      <c r="B62" s="1368"/>
      <c r="C62" s="1368"/>
      <c r="D62" s="1368"/>
      <c r="E62" s="1368"/>
      <c r="F62" s="1682" t="str">
        <f>'Data Sheet'!$C$40</f>
        <v>April 30, 2024</v>
      </c>
      <c r="G62" s="5284" t="str">
        <f>'Data Sheet'!$C$38</f>
        <v>December 31, 2023</v>
      </c>
      <c r="H62" s="5284"/>
      <c r="AE62" s="3070"/>
      <c r="AF62" s="3070"/>
      <c r="AG62" s="3070"/>
      <c r="AH62" s="3070"/>
      <c r="AI62" s="3070"/>
      <c r="AJ62" s="3070"/>
      <c r="AK62" s="3070"/>
      <c r="AL62" s="3070"/>
      <c r="AM62" s="3070"/>
      <c r="AN62" s="3070"/>
      <c r="AO62" s="3070"/>
      <c r="AP62" s="3070"/>
      <c r="AQ62" s="3070"/>
      <c r="AR62" s="3070"/>
      <c r="AS62" s="1368"/>
      <c r="AT62" s="1368"/>
      <c r="AU62" s="1368"/>
      <c r="AV62" s="1368"/>
      <c r="AW62" s="1368"/>
      <c r="AX62" s="1368"/>
      <c r="AY62" s="1368"/>
      <c r="AZ62" s="1368"/>
      <c r="BA62" s="1368"/>
      <c r="BB62" s="1368"/>
      <c r="BC62" s="1368"/>
      <c r="BD62" s="1368"/>
      <c r="BE62" s="1368"/>
      <c r="BF62" s="1368"/>
      <c r="BG62" s="1368"/>
      <c r="BH62" s="1368"/>
      <c r="BI62" s="1368"/>
      <c r="BJ62" s="1368"/>
      <c r="BK62" s="1368"/>
      <c r="BL62" s="1368"/>
      <c r="BM62" s="1368"/>
      <c r="BN62" s="1368"/>
      <c r="BO62" s="1368"/>
      <c r="BP62" s="1368"/>
      <c r="BQ62" s="1368"/>
      <c r="BR62" s="1368"/>
    </row>
    <row r="63" spans="1:70">
      <c r="A63" s="1342"/>
      <c r="B63" s="1451"/>
      <c r="C63" s="1451"/>
      <c r="D63" s="1451"/>
      <c r="E63" s="1451"/>
      <c r="F63" s="1451"/>
      <c r="G63" s="1451"/>
      <c r="H63" s="1622"/>
      <c r="AE63" s="3070"/>
      <c r="AF63" s="3070"/>
      <c r="AG63" s="3070"/>
      <c r="AH63" s="3070"/>
      <c r="AI63" s="3070"/>
      <c r="AJ63" s="3070"/>
      <c r="AK63" s="3070"/>
      <c r="AL63" s="3070"/>
      <c r="AM63" s="3070"/>
      <c r="AN63" s="3070"/>
      <c r="AO63" s="3070"/>
      <c r="AP63" s="3070"/>
      <c r="AQ63" s="3070"/>
      <c r="AR63" s="3070"/>
      <c r="AS63" s="1368"/>
      <c r="AT63" s="1368"/>
      <c r="AU63" s="1368"/>
      <c r="AV63" s="1368"/>
      <c r="AW63" s="1368"/>
      <c r="AX63" s="1368"/>
      <c r="AY63" s="1368"/>
      <c r="AZ63" s="1368"/>
      <c r="BA63" s="1368"/>
      <c r="BB63" s="1368"/>
      <c r="BC63" s="1368"/>
      <c r="BD63" s="1368"/>
      <c r="BE63" s="1368"/>
      <c r="BF63" s="1368"/>
      <c r="BG63" s="1368"/>
      <c r="BH63" s="1368"/>
      <c r="BI63" s="1368"/>
      <c r="BJ63" s="1368"/>
      <c r="BK63" s="1368"/>
      <c r="BL63" s="1368"/>
      <c r="BM63" s="1368"/>
      <c r="BN63" s="1368"/>
      <c r="BO63" s="1368"/>
      <c r="BP63" s="1368"/>
      <c r="BQ63" s="1368"/>
      <c r="BR63" s="1368"/>
    </row>
    <row r="64" spans="1:70">
      <c r="A64" s="4056" t="s">
        <v>462</v>
      </c>
      <c r="B64" s="1383"/>
      <c r="C64" s="1383"/>
      <c r="D64" s="1383"/>
      <c r="E64" s="1383"/>
      <c r="F64" s="1383"/>
      <c r="G64" s="1383"/>
      <c r="H64" s="1683"/>
      <c r="AE64" s="3070"/>
      <c r="AF64" s="3070"/>
      <c r="AG64" s="3070"/>
      <c r="AH64" s="3070"/>
      <c r="AI64" s="3070"/>
      <c r="AJ64" s="3070"/>
      <c r="AK64" s="3070"/>
      <c r="AL64" s="3070"/>
      <c r="AM64" s="3070"/>
      <c r="AN64" s="3070"/>
      <c r="AO64" s="3070"/>
      <c r="AP64" s="3070"/>
      <c r="AQ64" s="3070"/>
      <c r="AR64" s="3070"/>
      <c r="AS64" s="1368"/>
      <c r="AT64" s="1368"/>
      <c r="AU64" s="1368"/>
      <c r="AV64" s="1368"/>
      <c r="AW64" s="1368"/>
      <c r="AX64" s="1368"/>
      <c r="AY64" s="1368"/>
      <c r="AZ64" s="1368"/>
      <c r="BA64" s="1368"/>
      <c r="BB64" s="1368"/>
      <c r="BC64" s="1368"/>
      <c r="BD64" s="1368"/>
      <c r="BE64" s="1368"/>
      <c r="BF64" s="1368"/>
      <c r="BG64" s="1368"/>
      <c r="BH64" s="1368"/>
      <c r="BI64" s="1368"/>
      <c r="BJ64" s="1368"/>
      <c r="BK64" s="1368"/>
      <c r="BL64" s="1368"/>
      <c r="BM64" s="1368"/>
      <c r="BN64" s="1368"/>
      <c r="BO64" s="1368"/>
      <c r="BP64" s="1368"/>
      <c r="BQ64" s="1368"/>
      <c r="BR64" s="1368"/>
    </row>
    <row r="65" spans="1:70">
      <c r="A65" s="1349"/>
      <c r="B65" s="1463"/>
      <c r="C65" s="1463"/>
      <c r="D65" s="1463"/>
      <c r="E65" s="1463"/>
      <c r="F65" s="1463"/>
      <c r="G65" s="1463"/>
      <c r="H65" s="1626"/>
      <c r="AE65" s="3070"/>
      <c r="AF65" s="3070"/>
      <c r="AG65" s="3070"/>
      <c r="AH65" s="3070"/>
      <c r="AI65" s="3070"/>
      <c r="AJ65" s="3070"/>
      <c r="AK65" s="3070"/>
      <c r="AL65" s="3070"/>
      <c r="AM65" s="3070"/>
      <c r="AN65" s="3070"/>
      <c r="AO65" s="3070"/>
      <c r="AP65" s="3070"/>
      <c r="AQ65" s="3070"/>
      <c r="AR65" s="3070"/>
      <c r="AS65" s="1368"/>
      <c r="AT65" s="1368"/>
      <c r="AU65" s="1368"/>
      <c r="AV65" s="1368"/>
      <c r="AW65" s="1368"/>
      <c r="AX65" s="1368"/>
      <c r="AY65" s="1368"/>
      <c r="AZ65" s="1368"/>
      <c r="BA65" s="1368"/>
      <c r="BB65" s="1368"/>
      <c r="BC65" s="1368"/>
      <c r="BD65" s="1368"/>
      <c r="BE65" s="1368"/>
      <c r="BF65" s="1368"/>
      <c r="BG65" s="1368"/>
      <c r="BH65" s="1368"/>
      <c r="BI65" s="1368"/>
      <c r="BJ65" s="1368"/>
      <c r="BK65" s="1368"/>
      <c r="BL65" s="1368"/>
      <c r="BM65" s="1368"/>
      <c r="BN65" s="1368"/>
      <c r="BO65" s="1368"/>
      <c r="BP65" s="1368"/>
      <c r="BQ65" s="1368"/>
      <c r="BR65" s="1368"/>
    </row>
    <row r="66" spans="1:70">
      <c r="A66" s="1346"/>
      <c r="B66" s="1368"/>
      <c r="C66" s="1368"/>
      <c r="D66" s="1368"/>
      <c r="E66" s="1368"/>
      <c r="F66" s="1368"/>
      <c r="G66" s="1368"/>
      <c r="H66" s="1348"/>
      <c r="AE66" s="3070"/>
      <c r="AF66" s="3070"/>
      <c r="AG66" s="3070"/>
      <c r="AH66" s="3070"/>
      <c r="AI66" s="3070"/>
      <c r="AJ66" s="3070"/>
      <c r="AK66" s="3070"/>
      <c r="AL66" s="3070"/>
      <c r="AM66" s="3070"/>
      <c r="AN66" s="3070"/>
      <c r="AO66" s="3070"/>
      <c r="AP66" s="3070"/>
      <c r="AQ66" s="3070"/>
      <c r="AR66" s="3070"/>
      <c r="AS66" s="1368"/>
      <c r="AT66" s="1368"/>
      <c r="AU66" s="1368"/>
      <c r="AV66" s="1368"/>
      <c r="AW66" s="1368"/>
      <c r="AX66" s="1368"/>
      <c r="AY66" s="1368"/>
      <c r="AZ66" s="1368"/>
      <c r="BA66" s="1368"/>
      <c r="BB66" s="1368"/>
      <c r="BC66" s="1368"/>
      <c r="BD66" s="1368"/>
      <c r="BE66" s="1368"/>
      <c r="BF66" s="1368"/>
      <c r="BG66" s="1368"/>
      <c r="BH66" s="1368"/>
      <c r="BI66" s="1368"/>
      <c r="BJ66" s="1368"/>
      <c r="BK66" s="1368"/>
      <c r="BL66" s="1368"/>
      <c r="BM66" s="1368"/>
      <c r="BN66" s="1368"/>
      <c r="BO66" s="1368"/>
      <c r="BP66" s="1368"/>
      <c r="BQ66" s="1368"/>
      <c r="BR66" s="1368"/>
    </row>
    <row r="67" spans="1:70">
      <c r="A67" s="3990" t="s">
        <v>1340</v>
      </c>
      <c r="B67" s="1386"/>
      <c r="C67" s="1386"/>
      <c r="D67" s="1386"/>
      <c r="E67" s="1386"/>
      <c r="F67" s="1386"/>
      <c r="G67" s="1386"/>
      <c r="H67" s="1387"/>
      <c r="AE67" s="3070"/>
      <c r="AF67" s="3070"/>
      <c r="AG67" s="3070"/>
      <c r="AH67" s="3070"/>
      <c r="AI67" s="3070"/>
      <c r="AJ67" s="3070"/>
      <c r="AK67" s="3070"/>
      <c r="AL67" s="3070"/>
      <c r="AM67" s="3070"/>
      <c r="AN67" s="3070"/>
      <c r="AO67" s="3070"/>
      <c r="AP67" s="3070"/>
      <c r="AQ67" s="3070"/>
      <c r="AR67" s="3070"/>
      <c r="AS67" s="1368"/>
      <c r="AT67" s="1368"/>
      <c r="AU67" s="1368"/>
      <c r="AV67" s="1368"/>
      <c r="AW67" s="1368"/>
      <c r="AX67" s="1368"/>
      <c r="AY67" s="1368"/>
      <c r="AZ67" s="1368"/>
      <c r="BA67" s="1368"/>
      <c r="BB67" s="1368"/>
      <c r="BC67" s="1368"/>
      <c r="BD67" s="1368"/>
      <c r="BE67" s="1368"/>
      <c r="BF67" s="1368"/>
      <c r="BG67" s="1368"/>
      <c r="BH67" s="1368"/>
      <c r="BI67" s="1368"/>
      <c r="BJ67" s="1368"/>
      <c r="BK67" s="1368"/>
      <c r="BL67" s="1368"/>
      <c r="BM67" s="1368"/>
      <c r="BN67" s="1368"/>
      <c r="BO67" s="1368"/>
      <c r="BP67" s="1368"/>
      <c r="BQ67" s="1368"/>
      <c r="BR67" s="1368"/>
    </row>
    <row r="68" spans="1:70">
      <c r="A68" s="1346"/>
      <c r="B68" s="1368"/>
      <c r="C68" s="1368"/>
      <c r="D68" s="4001" t="s">
        <v>6267</v>
      </c>
      <c r="E68" s="1368"/>
      <c r="F68" s="1368"/>
      <c r="G68" s="1368"/>
      <c r="H68" s="1348"/>
      <c r="AE68" s="3070"/>
      <c r="AF68" s="3070"/>
      <c r="AG68" s="3070"/>
      <c r="AH68" s="3070"/>
      <c r="AI68" s="3070"/>
      <c r="AJ68" s="3070"/>
      <c r="AK68" s="3070"/>
      <c r="AL68" s="3070"/>
      <c r="AM68" s="3070"/>
      <c r="AN68" s="3070"/>
      <c r="AO68" s="3070"/>
      <c r="AP68" s="3070"/>
      <c r="AQ68" s="3070"/>
      <c r="AR68" s="3070"/>
      <c r="AS68" s="1368"/>
      <c r="AT68" s="1368"/>
      <c r="AU68" s="1368"/>
      <c r="AV68" s="1368"/>
      <c r="AW68" s="1368"/>
      <c r="AX68" s="1368"/>
      <c r="AY68" s="1368"/>
      <c r="AZ68" s="1368"/>
      <c r="BA68" s="1368"/>
      <c r="BB68" s="1368"/>
      <c r="BC68" s="1368"/>
      <c r="BD68" s="1368"/>
      <c r="BE68" s="1368"/>
      <c r="BF68" s="1368"/>
      <c r="BG68" s="1368"/>
      <c r="BH68" s="1368"/>
      <c r="BI68" s="1368"/>
      <c r="BJ68" s="1368"/>
      <c r="BK68" s="1368"/>
      <c r="BL68" s="1368"/>
      <c r="BM68" s="1368"/>
      <c r="BN68" s="1368"/>
      <c r="BO68" s="1368"/>
      <c r="BP68" s="1368"/>
      <c r="BQ68" s="1368"/>
      <c r="BR68" s="1368"/>
    </row>
    <row r="69" spans="1:70" ht="15.65" customHeight="1">
      <c r="A69" s="1346"/>
      <c r="B69" s="1368"/>
      <c r="C69" s="1368"/>
      <c r="D69" s="5282" t="s">
        <v>7185</v>
      </c>
      <c r="E69" s="5282"/>
      <c r="F69" s="5282"/>
      <c r="G69" s="5282"/>
      <c r="H69" s="5283"/>
      <c r="AE69" s="3070"/>
      <c r="AF69" s="3070"/>
      <c r="AG69" s="3070"/>
      <c r="AH69" s="3070"/>
      <c r="AI69" s="3070"/>
      <c r="AJ69" s="3070"/>
      <c r="AK69" s="3070"/>
      <c r="AL69" s="3070"/>
      <c r="AM69" s="3070"/>
      <c r="AN69" s="3070"/>
      <c r="AO69" s="3070"/>
      <c r="AP69" s="3070"/>
      <c r="AQ69" s="3070"/>
      <c r="AR69" s="3070"/>
      <c r="AS69" s="1368"/>
      <c r="AT69" s="1368"/>
      <c r="AU69" s="1368"/>
      <c r="AV69" s="1368"/>
      <c r="AW69" s="1368"/>
      <c r="AX69" s="1368"/>
      <c r="AY69" s="1368"/>
      <c r="AZ69" s="1368"/>
      <c r="BA69" s="1368"/>
      <c r="BB69" s="1368"/>
      <c r="BC69" s="1368"/>
      <c r="BD69" s="1368"/>
      <c r="BE69" s="1368"/>
      <c r="BF69" s="1368"/>
      <c r="BG69" s="1368"/>
      <c r="BH69" s="1368"/>
      <c r="BI69" s="1368"/>
      <c r="BJ69" s="1368"/>
      <c r="BK69" s="1368"/>
      <c r="BL69" s="1368"/>
      <c r="BM69" s="1368"/>
      <c r="BN69" s="1368"/>
      <c r="BO69" s="1368"/>
      <c r="BP69" s="1368"/>
      <c r="BQ69" s="1368"/>
      <c r="BR69" s="1368"/>
    </row>
    <row r="70" spans="1:70">
      <c r="A70" s="1346"/>
      <c r="B70" s="1368"/>
      <c r="C70" s="1368"/>
      <c r="D70" s="5282"/>
      <c r="E70" s="5282"/>
      <c r="F70" s="5282"/>
      <c r="G70" s="5282"/>
      <c r="H70" s="5283"/>
      <c r="AE70" s="3070"/>
      <c r="AF70" s="3070"/>
      <c r="AG70" s="3070"/>
      <c r="AH70" s="3070"/>
      <c r="AI70" s="3070"/>
      <c r="AJ70" s="3070"/>
      <c r="AK70" s="3070"/>
      <c r="AL70" s="3070"/>
      <c r="AM70" s="3070"/>
      <c r="AN70" s="3070"/>
      <c r="AO70" s="3070"/>
      <c r="AP70" s="3070"/>
      <c r="AQ70" s="3070"/>
      <c r="AR70" s="3070"/>
      <c r="AS70" s="1368"/>
      <c r="AT70" s="1368"/>
      <c r="AU70" s="1368"/>
      <c r="AV70" s="1368"/>
      <c r="AW70" s="1368"/>
      <c r="AX70" s="1368"/>
      <c r="AY70" s="1368"/>
      <c r="AZ70" s="1368"/>
      <c r="BA70" s="1368"/>
      <c r="BB70" s="1368"/>
      <c r="BC70" s="1368"/>
      <c r="BD70" s="1368"/>
      <c r="BE70" s="1368"/>
      <c r="BF70" s="1368"/>
      <c r="BG70" s="1368"/>
      <c r="BH70" s="1368"/>
      <c r="BI70" s="1368"/>
      <c r="BJ70" s="1368"/>
      <c r="BK70" s="1368"/>
      <c r="BL70" s="1368"/>
      <c r="BM70" s="1368"/>
      <c r="BN70" s="1368"/>
      <c r="BO70" s="1368"/>
      <c r="BP70" s="1368"/>
      <c r="BQ70" s="1368"/>
      <c r="BR70" s="1368"/>
    </row>
    <row r="71" spans="1:70">
      <c r="A71" s="1346"/>
      <c r="B71" s="1368"/>
      <c r="C71" s="1368"/>
      <c r="D71" s="5282"/>
      <c r="E71" s="5282"/>
      <c r="F71" s="5282"/>
      <c r="G71" s="5282"/>
      <c r="H71" s="5283"/>
      <c r="AE71" s="3070"/>
      <c r="AF71" s="3070"/>
      <c r="AG71" s="3070"/>
      <c r="AH71" s="3070"/>
      <c r="AI71" s="3070"/>
      <c r="AJ71" s="3070"/>
      <c r="AK71" s="3070"/>
      <c r="AL71" s="3070"/>
      <c r="AM71" s="3070"/>
      <c r="AN71" s="3070"/>
      <c r="AO71" s="3070"/>
      <c r="AP71" s="3070"/>
      <c r="AQ71" s="3070"/>
      <c r="AR71" s="3070"/>
      <c r="AS71" s="1368"/>
      <c r="AT71" s="1368"/>
      <c r="AU71" s="1368"/>
      <c r="AV71" s="1368"/>
      <c r="AW71" s="1368"/>
      <c r="AX71" s="1368"/>
      <c r="AY71" s="1368"/>
      <c r="AZ71" s="1368"/>
      <c r="BA71" s="1368"/>
      <c r="BB71" s="1368"/>
      <c r="BC71" s="1368"/>
      <c r="BD71" s="1368"/>
      <c r="BE71" s="1368"/>
      <c r="BF71" s="1368"/>
      <c r="BG71" s="1368"/>
      <c r="BH71" s="1368"/>
      <c r="BI71" s="1368"/>
      <c r="BJ71" s="1368"/>
      <c r="BK71" s="1368"/>
      <c r="BL71" s="1368"/>
      <c r="BM71" s="1368"/>
      <c r="BN71" s="1368"/>
      <c r="BO71" s="1368"/>
      <c r="BP71" s="1368"/>
      <c r="BQ71" s="1368"/>
      <c r="BR71" s="1368"/>
    </row>
    <row r="72" spans="1:70">
      <c r="A72" s="1346"/>
      <c r="B72" s="1368"/>
      <c r="C72" s="1368"/>
      <c r="D72" s="5282"/>
      <c r="E72" s="5282"/>
      <c r="F72" s="5282"/>
      <c r="G72" s="5282"/>
      <c r="H72" s="5283"/>
      <c r="AE72" s="3070"/>
      <c r="AF72" s="3070"/>
      <c r="AG72" s="3070"/>
      <c r="AH72" s="3070"/>
      <c r="AI72" s="3070"/>
      <c r="AJ72" s="3070"/>
      <c r="AK72" s="3070"/>
      <c r="AL72" s="3070"/>
      <c r="AM72" s="3070"/>
      <c r="AN72" s="3070"/>
      <c r="AO72" s="3070"/>
      <c r="AP72" s="3070"/>
      <c r="AQ72" s="3070"/>
      <c r="AR72" s="3070"/>
      <c r="AS72" s="1368"/>
      <c r="AT72" s="1368"/>
      <c r="AU72" s="1368"/>
      <c r="AV72" s="1368"/>
      <c r="AW72" s="1368"/>
      <c r="AX72" s="1368"/>
      <c r="AY72" s="1368"/>
      <c r="AZ72" s="1368"/>
      <c r="BA72" s="1368"/>
      <c r="BB72" s="1368"/>
      <c r="BC72" s="1368"/>
      <c r="BD72" s="1368"/>
      <c r="BE72" s="1368"/>
      <c r="BF72" s="1368"/>
      <c r="BG72" s="1368"/>
      <c r="BH72" s="1368"/>
      <c r="BI72" s="1368"/>
      <c r="BJ72" s="1368"/>
      <c r="BK72" s="1368"/>
      <c r="BL72" s="1368"/>
      <c r="BM72" s="1368"/>
      <c r="BN72" s="1368"/>
      <c r="BO72" s="1368"/>
      <c r="BP72" s="1368"/>
      <c r="BQ72" s="1368"/>
      <c r="BR72" s="1368"/>
    </row>
    <row r="73" spans="1:70">
      <c r="A73" s="1346"/>
      <c r="B73" s="1368"/>
      <c r="C73" s="1368"/>
      <c r="D73" s="5282"/>
      <c r="E73" s="5282"/>
      <c r="F73" s="5282"/>
      <c r="G73" s="5282"/>
      <c r="H73" s="5283"/>
      <c r="AE73" s="3070"/>
      <c r="AF73" s="3070"/>
      <c r="AG73" s="3070"/>
      <c r="AH73" s="3070"/>
      <c r="AI73" s="3070"/>
      <c r="AJ73" s="3070"/>
      <c r="AK73" s="3070"/>
      <c r="AL73" s="3070"/>
      <c r="AM73" s="3070"/>
      <c r="AN73" s="3070"/>
      <c r="AO73" s="3070"/>
      <c r="AP73" s="3070"/>
      <c r="AQ73" s="3070"/>
      <c r="AR73" s="3070"/>
      <c r="AS73" s="1368"/>
      <c r="AT73" s="1368"/>
      <c r="AU73" s="1368"/>
      <c r="AV73" s="1368"/>
      <c r="AW73" s="1368"/>
      <c r="AX73" s="1368"/>
      <c r="AY73" s="1368"/>
      <c r="AZ73" s="1368"/>
      <c r="BA73" s="1368"/>
      <c r="BB73" s="1368"/>
      <c r="BC73" s="1368"/>
      <c r="BD73" s="1368"/>
      <c r="BE73" s="1368"/>
      <c r="BF73" s="1368"/>
      <c r="BG73" s="1368"/>
      <c r="BH73" s="1368"/>
      <c r="BI73" s="1368"/>
      <c r="BJ73" s="1368"/>
      <c r="BK73" s="1368"/>
      <c r="BL73" s="1368"/>
      <c r="BM73" s="1368"/>
      <c r="BN73" s="1368"/>
      <c r="BO73" s="1368"/>
      <c r="BP73" s="1368"/>
      <c r="BQ73" s="1368"/>
      <c r="BR73" s="1368"/>
    </row>
    <row r="74" spans="1:70">
      <c r="A74" s="1346"/>
      <c r="B74" s="1368"/>
      <c r="C74" s="1362"/>
      <c r="D74" s="5282"/>
      <c r="E74" s="5282"/>
      <c r="F74" s="5282"/>
      <c r="G74" s="5282"/>
      <c r="H74" s="5283"/>
      <c r="AE74" s="3070"/>
      <c r="AF74" s="3070"/>
      <c r="AG74" s="3070"/>
      <c r="AH74" s="3070"/>
      <c r="AI74" s="3070"/>
      <c r="AJ74" s="3070"/>
      <c r="AK74" s="3070"/>
      <c r="AL74" s="3070"/>
      <c r="AM74" s="3070"/>
      <c r="AN74" s="3070"/>
      <c r="AO74" s="3070"/>
      <c r="AP74" s="3070"/>
      <c r="AQ74" s="3070"/>
      <c r="AR74" s="3070"/>
      <c r="AS74" s="1368"/>
      <c r="AT74" s="1368"/>
      <c r="AU74" s="1368"/>
      <c r="AV74" s="1368"/>
      <c r="AW74" s="1368"/>
      <c r="AX74" s="1368"/>
      <c r="AY74" s="1368"/>
      <c r="AZ74" s="1368"/>
      <c r="BA74" s="1368"/>
      <c r="BB74" s="1368"/>
      <c r="BC74" s="1368"/>
      <c r="BD74" s="1368"/>
      <c r="BE74" s="1368"/>
      <c r="BF74" s="1368"/>
      <c r="BG74" s="1368"/>
      <c r="BH74" s="1368"/>
      <c r="BI74" s="1368"/>
      <c r="BJ74" s="1368"/>
      <c r="BK74" s="1368"/>
      <c r="BL74" s="1368"/>
      <c r="BM74" s="1368"/>
      <c r="BN74" s="1368"/>
      <c r="BO74" s="1368"/>
      <c r="BP74" s="1368"/>
      <c r="BQ74" s="1368"/>
      <c r="BR74" s="1368"/>
    </row>
    <row r="75" spans="1:70">
      <c r="A75" s="1346"/>
      <c r="B75" s="1368"/>
      <c r="C75" s="1368"/>
      <c r="D75" s="5282"/>
      <c r="E75" s="5282"/>
      <c r="F75" s="5282"/>
      <c r="G75" s="5282"/>
      <c r="H75" s="5283"/>
      <c r="AE75" s="3070"/>
      <c r="AF75" s="3070"/>
      <c r="AG75" s="3070"/>
      <c r="AH75" s="3070"/>
      <c r="AI75" s="3070"/>
      <c r="AJ75" s="3070"/>
      <c r="AK75" s="3070"/>
      <c r="AL75" s="3070"/>
      <c r="AM75" s="3070"/>
      <c r="AN75" s="3070"/>
      <c r="AO75" s="3070"/>
      <c r="AP75" s="3070"/>
      <c r="AQ75" s="3070"/>
      <c r="AR75" s="3070"/>
      <c r="AS75" s="1368"/>
      <c r="AT75" s="1368"/>
      <c r="AU75" s="1368"/>
      <c r="AV75" s="1368"/>
      <c r="AW75" s="1368"/>
      <c r="AX75" s="1368"/>
      <c r="AY75" s="1368"/>
      <c r="AZ75" s="1368"/>
      <c r="BA75" s="1368"/>
      <c r="BB75" s="1368"/>
      <c r="BC75" s="1368"/>
      <c r="BD75" s="1368"/>
      <c r="BE75" s="1368"/>
      <c r="BF75" s="1368"/>
      <c r="BG75" s="1368"/>
      <c r="BH75" s="1368"/>
      <c r="BI75" s="1368"/>
      <c r="BJ75" s="1368"/>
      <c r="BK75" s="1368"/>
      <c r="BL75" s="1368"/>
      <c r="BM75" s="1368"/>
      <c r="BN75" s="1368"/>
      <c r="BO75" s="1368"/>
      <c r="BP75" s="1368"/>
      <c r="BQ75" s="1368"/>
      <c r="BR75" s="1368"/>
    </row>
    <row r="76" spans="1:70">
      <c r="A76" s="1346"/>
      <c r="B76" s="1368"/>
      <c r="C76" s="1368"/>
      <c r="D76" s="1368"/>
      <c r="E76" s="1368"/>
      <c r="F76" s="1368"/>
      <c r="G76" s="1368"/>
      <c r="H76" s="1348"/>
      <c r="AE76" s="3070"/>
      <c r="AF76" s="3070"/>
      <c r="AG76" s="3070"/>
      <c r="AH76" s="3070"/>
      <c r="AI76" s="3070"/>
      <c r="AJ76" s="3070"/>
      <c r="AK76" s="3070"/>
      <c r="AL76" s="3070"/>
      <c r="AM76" s="3070"/>
      <c r="AN76" s="3070"/>
      <c r="AO76" s="3070"/>
      <c r="AP76" s="3070"/>
      <c r="AQ76" s="3070"/>
      <c r="AR76" s="3070"/>
      <c r="AS76" s="1368"/>
      <c r="AT76" s="1368"/>
      <c r="AU76" s="1368"/>
      <c r="AV76" s="1368"/>
      <c r="AW76" s="1368"/>
      <c r="AX76" s="1368"/>
      <c r="AY76" s="1368"/>
      <c r="AZ76" s="1368"/>
      <c r="BA76" s="1368"/>
      <c r="BB76" s="1368"/>
      <c r="BC76" s="1368"/>
      <c r="BD76" s="1368"/>
      <c r="BE76" s="1368"/>
      <c r="BF76" s="1368"/>
      <c r="BG76" s="1368"/>
      <c r="BH76" s="1368"/>
      <c r="BI76" s="1368"/>
      <c r="BJ76" s="1368"/>
      <c r="BK76" s="1368"/>
      <c r="BL76" s="1368"/>
      <c r="BM76" s="1368"/>
      <c r="BN76" s="1368"/>
      <c r="BO76" s="1368"/>
      <c r="BP76" s="1368"/>
      <c r="BQ76" s="1368"/>
      <c r="BR76" s="1368"/>
    </row>
    <row r="77" spans="1:70">
      <c r="A77" s="1346"/>
      <c r="B77" s="1368"/>
      <c r="C77" s="1368"/>
      <c r="D77" s="1368"/>
      <c r="E77" s="1368"/>
      <c r="F77" s="1368"/>
      <c r="G77" s="1368"/>
      <c r="H77" s="1348"/>
      <c r="AE77" s="3070"/>
      <c r="AF77" s="3070"/>
      <c r="AG77" s="3070"/>
      <c r="AH77" s="3070"/>
      <c r="AI77" s="3070"/>
      <c r="AJ77" s="3070"/>
      <c r="AK77" s="3070"/>
      <c r="AL77" s="3070"/>
      <c r="AM77" s="3070"/>
      <c r="AN77" s="3070"/>
      <c r="AO77" s="3070"/>
      <c r="AP77" s="3070"/>
      <c r="AQ77" s="3070"/>
      <c r="AR77" s="3070"/>
      <c r="AS77" s="1368"/>
      <c r="AT77" s="1368"/>
      <c r="AU77" s="1368"/>
      <c r="AV77" s="1368"/>
      <c r="AW77" s="1368"/>
      <c r="AX77" s="1368"/>
      <c r="AY77" s="1368"/>
      <c r="AZ77" s="1368"/>
      <c r="BA77" s="1368"/>
      <c r="BB77" s="1368"/>
      <c r="BC77" s="1368"/>
      <c r="BD77" s="1368"/>
      <c r="BE77" s="1368"/>
      <c r="BF77" s="1368"/>
      <c r="BG77" s="1368"/>
      <c r="BH77" s="1368"/>
      <c r="BI77" s="1368"/>
      <c r="BJ77" s="1368"/>
      <c r="BK77" s="1368"/>
      <c r="BL77" s="1368"/>
      <c r="BM77" s="1368"/>
      <c r="BN77" s="1368"/>
      <c r="BO77" s="1368"/>
      <c r="BP77" s="1368"/>
      <c r="BQ77" s="1368"/>
      <c r="BR77" s="1368"/>
    </row>
    <row r="78" spans="1:70">
      <c r="A78" s="1346"/>
      <c r="B78" s="1368"/>
      <c r="C78" s="1368"/>
      <c r="D78" s="1368"/>
      <c r="E78" s="1368"/>
      <c r="F78" s="1368"/>
      <c r="G78" s="1368"/>
      <c r="H78" s="1348"/>
      <c r="AE78" s="3070"/>
      <c r="AF78" s="3070"/>
      <c r="AG78" s="3070"/>
      <c r="AH78" s="3070"/>
      <c r="AI78" s="3070"/>
      <c r="AJ78" s="3070"/>
      <c r="AK78" s="3070"/>
      <c r="AL78" s="3070"/>
      <c r="AM78" s="3070"/>
      <c r="AN78" s="3070"/>
      <c r="AO78" s="3070"/>
      <c r="AP78" s="3070"/>
      <c r="AQ78" s="3070"/>
      <c r="AR78" s="3070"/>
      <c r="AS78" s="1368"/>
      <c r="AT78" s="1368"/>
      <c r="AU78" s="1368"/>
      <c r="AV78" s="1368"/>
      <c r="AW78" s="1368"/>
      <c r="AX78" s="1368"/>
      <c r="AY78" s="1368"/>
      <c r="AZ78" s="1368"/>
      <c r="BA78" s="1368"/>
      <c r="BB78" s="1368"/>
      <c r="BC78" s="1368"/>
      <c r="BD78" s="1368"/>
      <c r="BE78" s="1368"/>
      <c r="BF78" s="1368"/>
      <c r="BG78" s="1368"/>
      <c r="BH78" s="1368"/>
      <c r="BI78" s="1368"/>
      <c r="BJ78" s="1368"/>
      <c r="BK78" s="1368"/>
      <c r="BL78" s="1368"/>
      <c r="BM78" s="1368"/>
      <c r="BN78" s="1368"/>
      <c r="BO78" s="1368"/>
      <c r="BP78" s="1368"/>
      <c r="BQ78" s="1368"/>
      <c r="BR78" s="1368"/>
    </row>
    <row r="79" spans="1:70">
      <c r="A79" s="1346"/>
      <c r="B79" s="1368"/>
      <c r="C79" s="1368"/>
      <c r="D79" s="1368"/>
      <c r="E79" s="1368"/>
      <c r="F79" s="1368"/>
      <c r="G79" s="1368"/>
      <c r="H79" s="1348"/>
      <c r="AE79" s="3070"/>
      <c r="AF79" s="3070"/>
      <c r="AG79" s="3070"/>
      <c r="AH79" s="3070"/>
      <c r="AI79" s="3070"/>
      <c r="AJ79" s="3070"/>
      <c r="AK79" s="3070"/>
      <c r="AL79" s="3070"/>
      <c r="AM79" s="3070"/>
      <c r="AN79" s="3070"/>
      <c r="AO79" s="3070"/>
      <c r="AP79" s="3070"/>
      <c r="AQ79" s="3070"/>
      <c r="AR79" s="3070"/>
      <c r="AS79" s="1368"/>
      <c r="AT79" s="1368"/>
      <c r="AU79" s="1368"/>
      <c r="AV79" s="1368"/>
      <c r="AW79" s="1368"/>
      <c r="AX79" s="1368"/>
      <c r="AY79" s="1368"/>
      <c r="AZ79" s="1368"/>
      <c r="BA79" s="1368"/>
      <c r="BB79" s="1368"/>
      <c r="BC79" s="1368"/>
      <c r="BD79" s="1368"/>
      <c r="BE79" s="1368"/>
      <c r="BF79" s="1368"/>
      <c r="BG79" s="1368"/>
      <c r="BH79" s="1368"/>
      <c r="BI79" s="1368"/>
      <c r="BJ79" s="1368"/>
      <c r="BK79" s="1368"/>
      <c r="BL79" s="1368"/>
      <c r="BM79" s="1368"/>
      <c r="BN79" s="1368"/>
      <c r="BO79" s="1368"/>
      <c r="BP79" s="1368"/>
      <c r="BQ79" s="1368"/>
      <c r="BR79" s="1368"/>
    </row>
    <row r="80" spans="1:70">
      <c r="A80" s="1346"/>
      <c r="B80" s="1368"/>
      <c r="C80" s="1368"/>
      <c r="D80" s="1368"/>
      <c r="E80" s="1368"/>
      <c r="F80" s="1368"/>
      <c r="G80" s="1368"/>
      <c r="H80" s="1348"/>
      <c r="AE80" s="3070"/>
      <c r="AF80" s="3070"/>
      <c r="AG80" s="3070"/>
      <c r="AH80" s="3070"/>
      <c r="AI80" s="3070"/>
      <c r="AJ80" s="3070"/>
      <c r="AK80" s="3070"/>
      <c r="AL80" s="3070"/>
      <c r="AM80" s="3070"/>
      <c r="AN80" s="3070"/>
      <c r="AO80" s="3070"/>
      <c r="AP80" s="3070"/>
      <c r="AQ80" s="3070"/>
      <c r="AR80" s="3070"/>
      <c r="AS80" s="1368"/>
      <c r="AT80" s="1368"/>
      <c r="AU80" s="1368"/>
      <c r="AV80" s="1368"/>
      <c r="AW80" s="1368"/>
      <c r="AX80" s="1368"/>
      <c r="AY80" s="1368"/>
      <c r="AZ80" s="1368"/>
      <c r="BA80" s="1368"/>
      <c r="BB80" s="1368"/>
      <c r="BC80" s="1368"/>
      <c r="BD80" s="1368"/>
      <c r="BE80" s="1368"/>
      <c r="BF80" s="1368"/>
      <c r="BG80" s="1368"/>
      <c r="BH80" s="1368"/>
      <c r="BI80" s="1368"/>
      <c r="BJ80" s="1368"/>
      <c r="BK80" s="1368"/>
      <c r="BL80" s="1368"/>
      <c r="BM80" s="1368"/>
      <c r="BN80" s="1368"/>
      <c r="BO80" s="1368"/>
      <c r="BP80" s="1368"/>
      <c r="BQ80" s="1368"/>
      <c r="BR80" s="1368"/>
    </row>
    <row r="81" spans="1:70">
      <c r="A81" s="1346"/>
      <c r="B81" s="1368"/>
      <c r="C81" s="1368"/>
      <c r="D81" s="1368"/>
      <c r="E81" s="1368"/>
      <c r="F81" s="1368"/>
      <c r="G81" s="1368"/>
      <c r="H81" s="1348"/>
      <c r="AE81" s="3070"/>
      <c r="AF81" s="3070"/>
      <c r="AG81" s="3070"/>
      <c r="AH81" s="3070"/>
      <c r="AI81" s="3070"/>
      <c r="AJ81" s="3070"/>
      <c r="AK81" s="3070"/>
      <c r="AL81" s="3070"/>
      <c r="AM81" s="3070"/>
      <c r="AN81" s="3070"/>
      <c r="AO81" s="3070"/>
      <c r="AP81" s="3070"/>
      <c r="AQ81" s="3070"/>
      <c r="AR81" s="3070"/>
      <c r="AS81" s="1368"/>
      <c r="AT81" s="1368"/>
      <c r="AU81" s="1368"/>
      <c r="AV81" s="1368"/>
      <c r="AW81" s="1368"/>
      <c r="AX81" s="1368"/>
      <c r="AY81" s="1368"/>
      <c r="AZ81" s="1368"/>
      <c r="BA81" s="1368"/>
      <c r="BB81" s="1368"/>
      <c r="BC81" s="1368"/>
      <c r="BD81" s="1368"/>
      <c r="BE81" s="1368"/>
      <c r="BF81" s="1368"/>
      <c r="BG81" s="1368"/>
      <c r="BH81" s="1368"/>
      <c r="BI81" s="1368"/>
      <c r="BJ81" s="1368"/>
      <c r="BK81" s="1368"/>
      <c r="BL81" s="1368"/>
      <c r="BM81" s="1368"/>
      <c r="BN81" s="1368"/>
      <c r="BO81" s="1368"/>
      <c r="BP81" s="1368"/>
      <c r="BQ81" s="1368"/>
      <c r="BR81" s="1368"/>
    </row>
    <row r="82" spans="1:70">
      <c r="A82" s="1346"/>
      <c r="B82" s="1368"/>
      <c r="C82" s="1368"/>
      <c r="D82" s="1368"/>
      <c r="E82" s="1368"/>
      <c r="F82" s="1368"/>
      <c r="G82" s="1368"/>
      <c r="H82" s="1348"/>
      <c r="AE82" s="3070"/>
      <c r="AF82" s="3070"/>
      <c r="AG82" s="3070"/>
      <c r="AH82" s="3070"/>
      <c r="AI82" s="3070"/>
      <c r="AJ82" s="3070"/>
      <c r="AK82" s="3070"/>
      <c r="AL82" s="3070"/>
      <c r="AM82" s="3070"/>
      <c r="AN82" s="3070"/>
      <c r="AO82" s="3070"/>
      <c r="AP82" s="3070"/>
      <c r="AQ82" s="3070"/>
      <c r="AR82" s="3070"/>
      <c r="AS82" s="1368"/>
      <c r="AT82" s="1368"/>
      <c r="AU82" s="1368"/>
      <c r="AV82" s="1368"/>
      <c r="AW82" s="1368"/>
      <c r="AX82" s="1368"/>
      <c r="AY82" s="1368"/>
      <c r="AZ82" s="1368"/>
      <c r="BA82" s="1368"/>
      <c r="BB82" s="1368"/>
      <c r="BC82" s="1368"/>
      <c r="BD82" s="1368"/>
      <c r="BE82" s="1368"/>
      <c r="BF82" s="1368"/>
      <c r="BG82" s="1368"/>
      <c r="BH82" s="1368"/>
      <c r="BI82" s="1368"/>
      <c r="BJ82" s="1368"/>
      <c r="BK82" s="1368"/>
      <c r="BL82" s="1368"/>
      <c r="BM82" s="1368"/>
      <c r="BN82" s="1368"/>
      <c r="BO82" s="1368"/>
      <c r="BP82" s="1368"/>
      <c r="BQ82" s="1368"/>
      <c r="BR82" s="1368"/>
    </row>
    <row r="83" spans="1:70">
      <c r="A83" s="1346"/>
      <c r="B83" s="1368"/>
      <c r="C83" s="1368"/>
      <c r="D83" s="1368"/>
      <c r="E83" s="1368"/>
      <c r="F83" s="1368"/>
      <c r="G83" s="1368"/>
      <c r="H83" s="1348"/>
      <c r="AE83" s="3070"/>
      <c r="AF83" s="3070"/>
      <c r="AG83" s="3070"/>
      <c r="AH83" s="3070"/>
      <c r="AI83" s="3070"/>
      <c r="AJ83" s="3070"/>
      <c r="AK83" s="3070"/>
      <c r="AL83" s="3070"/>
      <c r="AM83" s="3070"/>
      <c r="AN83" s="3070"/>
      <c r="AO83" s="3070"/>
      <c r="AP83" s="3070"/>
      <c r="AQ83" s="3070"/>
      <c r="AR83" s="3070"/>
      <c r="AS83" s="1368"/>
      <c r="AT83" s="1368"/>
      <c r="AU83" s="1368"/>
      <c r="AV83" s="1368"/>
      <c r="AW83" s="1368"/>
      <c r="AX83" s="1368"/>
      <c r="AY83" s="1368"/>
      <c r="AZ83" s="1368"/>
      <c r="BA83" s="1368"/>
      <c r="BB83" s="1368"/>
      <c r="BC83" s="1368"/>
      <c r="BD83" s="1368"/>
      <c r="BE83" s="1368"/>
      <c r="BF83" s="1368"/>
      <c r="BG83" s="1368"/>
      <c r="BH83" s="1368"/>
      <c r="BI83" s="1368"/>
      <c r="BJ83" s="1368"/>
      <c r="BK83" s="1368"/>
      <c r="BL83" s="1368"/>
      <c r="BM83" s="1368"/>
      <c r="BN83" s="1368"/>
      <c r="BO83" s="1368"/>
      <c r="BP83" s="1368"/>
      <c r="BQ83" s="1368"/>
      <c r="BR83" s="1368"/>
    </row>
    <row r="84" spans="1:70">
      <c r="A84" s="1346"/>
      <c r="B84" s="1368"/>
      <c r="C84" s="1368"/>
      <c r="D84" s="1368"/>
      <c r="E84" s="1368"/>
      <c r="F84" s="1368"/>
      <c r="G84" s="1368"/>
      <c r="H84" s="1348"/>
      <c r="AE84" s="3070"/>
      <c r="AF84" s="3070"/>
      <c r="AG84" s="3070"/>
      <c r="AH84" s="3070"/>
      <c r="AI84" s="3070"/>
      <c r="AJ84" s="3070"/>
      <c r="AK84" s="3070"/>
      <c r="AL84" s="3070"/>
      <c r="AM84" s="3070"/>
      <c r="AN84" s="3070"/>
      <c r="AO84" s="3070"/>
      <c r="AP84" s="3070"/>
      <c r="AQ84" s="3070"/>
      <c r="AR84" s="3070"/>
      <c r="AS84" s="1368"/>
      <c r="AT84" s="1368"/>
      <c r="AU84" s="1368"/>
      <c r="AV84" s="1368"/>
      <c r="AW84" s="1368"/>
      <c r="AX84" s="1368"/>
      <c r="AY84" s="1368"/>
      <c r="AZ84" s="1368"/>
      <c r="BA84" s="1368"/>
      <c r="BB84" s="1368"/>
      <c r="BC84" s="1368"/>
      <c r="BD84" s="1368"/>
      <c r="BE84" s="1368"/>
      <c r="BF84" s="1368"/>
      <c r="BG84" s="1368"/>
      <c r="BH84" s="1368"/>
      <c r="BI84" s="1368"/>
      <c r="BJ84" s="1368"/>
      <c r="BK84" s="1368"/>
      <c r="BL84" s="1368"/>
      <c r="BM84" s="1368"/>
      <c r="BN84" s="1368"/>
      <c r="BO84" s="1368"/>
      <c r="BP84" s="1368"/>
      <c r="BQ84" s="1368"/>
      <c r="BR84" s="1368"/>
    </row>
    <row r="85" spans="1:70">
      <c r="A85" s="1346"/>
      <c r="B85" s="1368"/>
      <c r="C85" s="1368"/>
      <c r="D85" s="1368"/>
      <c r="E85" s="1368"/>
      <c r="F85" s="1368"/>
      <c r="G85" s="1368"/>
      <c r="H85" s="1348"/>
      <c r="AE85" s="3070"/>
      <c r="AF85" s="3070"/>
      <c r="AG85" s="3070"/>
      <c r="AH85" s="3070"/>
      <c r="AI85" s="3070"/>
      <c r="AJ85" s="3070"/>
      <c r="AK85" s="3070"/>
      <c r="AL85" s="3070"/>
      <c r="AM85" s="3070"/>
      <c r="AN85" s="3070"/>
      <c r="AO85" s="3070"/>
      <c r="AP85" s="3070"/>
      <c r="AQ85" s="3070"/>
      <c r="AR85" s="3070"/>
      <c r="AS85" s="1368"/>
      <c r="AT85" s="1368"/>
      <c r="AU85" s="1368"/>
      <c r="AV85" s="1368"/>
      <c r="AW85" s="1368"/>
      <c r="AX85" s="1368"/>
      <c r="AY85" s="1368"/>
      <c r="AZ85" s="1368"/>
      <c r="BA85" s="1368"/>
      <c r="BB85" s="1368"/>
      <c r="BC85" s="1368"/>
      <c r="BD85" s="1368"/>
      <c r="BE85" s="1368"/>
      <c r="BF85" s="1368"/>
      <c r="BG85" s="1368"/>
      <c r="BH85" s="1368"/>
      <c r="BI85" s="1368"/>
      <c r="BJ85" s="1368"/>
      <c r="BK85" s="1368"/>
      <c r="BL85" s="1368"/>
      <c r="BM85" s="1368"/>
      <c r="BN85" s="1368"/>
      <c r="BO85" s="1368"/>
      <c r="BP85" s="1368"/>
      <c r="BQ85" s="1368"/>
      <c r="BR85" s="1368"/>
    </row>
    <row r="86" spans="1:70">
      <c r="A86" s="1346"/>
      <c r="B86" s="1368"/>
      <c r="C86" s="1368"/>
      <c r="D86" s="1368"/>
      <c r="E86" s="1368"/>
      <c r="F86" s="1368"/>
      <c r="G86" s="1368"/>
      <c r="H86" s="1348"/>
      <c r="AE86" s="3070"/>
      <c r="AF86" s="3070"/>
      <c r="AG86" s="3070"/>
      <c r="AH86" s="3070"/>
      <c r="AI86" s="3070"/>
      <c r="AJ86" s="3070"/>
      <c r="AK86" s="3070"/>
      <c r="AL86" s="3070"/>
      <c r="AM86" s="3070"/>
      <c r="AN86" s="3070"/>
      <c r="AO86" s="3070"/>
      <c r="AP86" s="3070"/>
      <c r="AQ86" s="3070"/>
      <c r="AR86" s="3070"/>
      <c r="AS86" s="1368"/>
      <c r="AT86" s="1368"/>
      <c r="AU86" s="1368"/>
      <c r="AV86" s="1368"/>
      <c r="AW86" s="1368"/>
      <c r="AX86" s="1368"/>
      <c r="AY86" s="1368"/>
      <c r="AZ86" s="1368"/>
      <c r="BA86" s="1368"/>
      <c r="BB86" s="1368"/>
      <c r="BC86" s="1368"/>
      <c r="BD86" s="1368"/>
      <c r="BE86" s="1368"/>
      <c r="BF86" s="1368"/>
      <c r="BG86" s="1368"/>
      <c r="BH86" s="1368"/>
      <c r="BI86" s="1368"/>
      <c r="BJ86" s="1368"/>
      <c r="BK86" s="1368"/>
      <c r="BL86" s="1368"/>
      <c r="BM86" s="1368"/>
      <c r="BN86" s="1368"/>
      <c r="BO86" s="1368"/>
      <c r="BP86" s="1368"/>
      <c r="BQ86" s="1368"/>
      <c r="BR86" s="1368"/>
    </row>
    <row r="87" spans="1:70">
      <c r="A87" s="1346"/>
      <c r="B87" s="1368"/>
      <c r="C87" s="1368"/>
      <c r="D87" s="1368"/>
      <c r="E87" s="1368"/>
      <c r="F87" s="1368"/>
      <c r="G87" s="1368"/>
      <c r="H87" s="1348"/>
      <c r="AE87" s="3070"/>
      <c r="AF87" s="3070"/>
      <c r="AG87" s="3070"/>
      <c r="AH87" s="3070"/>
      <c r="AI87" s="3070"/>
      <c r="AJ87" s="3070"/>
      <c r="AK87" s="3070"/>
      <c r="AL87" s="3070"/>
      <c r="AM87" s="3070"/>
      <c r="AN87" s="3070"/>
      <c r="AO87" s="3070"/>
      <c r="AP87" s="3070"/>
      <c r="AQ87" s="3070"/>
      <c r="AR87" s="3070"/>
      <c r="AS87" s="1368"/>
      <c r="AT87" s="1368"/>
      <c r="AU87" s="1368"/>
      <c r="AV87" s="1368"/>
      <c r="AW87" s="1368"/>
      <c r="AX87" s="1368"/>
      <c r="AY87" s="1368"/>
      <c r="AZ87" s="1368"/>
      <c r="BA87" s="1368"/>
      <c r="BB87" s="1368"/>
      <c r="BC87" s="1368"/>
      <c r="BD87" s="1368"/>
      <c r="BE87" s="1368"/>
      <c r="BF87" s="1368"/>
      <c r="BG87" s="1368"/>
      <c r="BH87" s="1368"/>
      <c r="BI87" s="1368"/>
      <c r="BJ87" s="1368"/>
      <c r="BK87" s="1368"/>
      <c r="BL87" s="1368"/>
      <c r="BM87" s="1368"/>
      <c r="BN87" s="1368"/>
      <c r="BO87" s="1368"/>
      <c r="BP87" s="1368"/>
      <c r="BQ87" s="1368"/>
      <c r="BR87" s="1368"/>
    </row>
    <row r="88" spans="1:70">
      <c r="A88" s="1346"/>
      <c r="B88" s="1368"/>
      <c r="C88" s="1368"/>
      <c r="D88" s="1368"/>
      <c r="E88" s="1368"/>
      <c r="F88" s="1368"/>
      <c r="G88" s="1368"/>
      <c r="H88" s="1348"/>
      <c r="AE88" s="3070"/>
      <c r="AF88" s="3070"/>
      <c r="AG88" s="3070"/>
      <c r="AH88" s="3070"/>
      <c r="AI88" s="3070"/>
      <c r="AJ88" s="3070"/>
      <c r="AK88" s="3070"/>
      <c r="AL88" s="3070"/>
      <c r="AM88" s="3070"/>
      <c r="AN88" s="3070"/>
      <c r="AO88" s="3070"/>
      <c r="AP88" s="3070"/>
      <c r="AQ88" s="3070"/>
      <c r="AR88" s="3070"/>
      <c r="AS88" s="1368"/>
      <c r="AT88" s="1368"/>
      <c r="AU88" s="1368"/>
      <c r="AV88" s="1368"/>
      <c r="AW88" s="1368"/>
      <c r="AX88" s="1368"/>
      <c r="AY88" s="1368"/>
      <c r="AZ88" s="1368"/>
      <c r="BA88" s="1368"/>
      <c r="BB88" s="1368"/>
      <c r="BC88" s="1368"/>
      <c r="BD88" s="1368"/>
      <c r="BE88" s="1368"/>
      <c r="BF88" s="1368"/>
      <c r="BG88" s="1368"/>
      <c r="BH88" s="1368"/>
      <c r="BI88" s="1368"/>
      <c r="BJ88" s="1368"/>
      <c r="BK88" s="1368"/>
      <c r="BL88" s="1368"/>
      <c r="BM88" s="1368"/>
      <c r="BN88" s="1368"/>
      <c r="BO88" s="1368"/>
      <c r="BP88" s="1368"/>
      <c r="BQ88" s="1368"/>
      <c r="BR88" s="1368"/>
    </row>
    <row r="89" spans="1:70">
      <c r="A89" s="1346"/>
      <c r="B89" s="1368"/>
      <c r="C89" s="1368"/>
      <c r="D89" s="1368"/>
      <c r="E89" s="1368"/>
      <c r="F89" s="1368"/>
      <c r="G89" s="1368"/>
      <c r="H89" s="1348"/>
      <c r="AE89" s="3070"/>
      <c r="AF89" s="3070"/>
      <c r="AG89" s="3070"/>
      <c r="AH89" s="3070"/>
      <c r="AI89" s="3070"/>
      <c r="AJ89" s="3070"/>
      <c r="AK89" s="3070"/>
      <c r="AL89" s="3070"/>
      <c r="AM89" s="3070"/>
      <c r="AN89" s="3070"/>
      <c r="AO89" s="3070"/>
      <c r="AP89" s="3070"/>
      <c r="AQ89" s="3070"/>
      <c r="AR89" s="3070"/>
      <c r="AS89" s="1368"/>
      <c r="AT89" s="1368"/>
      <c r="AU89" s="1368"/>
      <c r="AV89" s="1368"/>
      <c r="AW89" s="1368"/>
      <c r="AX89" s="1368"/>
      <c r="AY89" s="1368"/>
      <c r="AZ89" s="1368"/>
      <c r="BA89" s="1368"/>
      <c r="BB89" s="1368"/>
      <c r="BC89" s="1368"/>
      <c r="BD89" s="1368"/>
      <c r="BE89" s="1368"/>
      <c r="BF89" s="1368"/>
      <c r="BG89" s="1368"/>
      <c r="BH89" s="1368"/>
      <c r="BI89" s="1368"/>
      <c r="BJ89" s="1368"/>
      <c r="BK89" s="1368"/>
      <c r="BL89" s="1368"/>
      <c r="BM89" s="1368"/>
      <c r="BN89" s="1368"/>
      <c r="BO89" s="1368"/>
      <c r="BP89" s="1368"/>
      <c r="BQ89" s="1368"/>
      <c r="BR89" s="1368"/>
    </row>
    <row r="90" spans="1:70">
      <c r="A90" s="1346"/>
      <c r="B90" s="1368"/>
      <c r="C90" s="1368"/>
      <c r="D90" s="1368"/>
      <c r="E90" s="1368"/>
      <c r="F90" s="1368"/>
      <c r="G90" s="1368"/>
      <c r="H90" s="1348"/>
      <c r="AE90" s="3070"/>
      <c r="AF90" s="3070"/>
      <c r="AG90" s="3070"/>
      <c r="AH90" s="3070"/>
      <c r="AI90" s="3070"/>
      <c r="AJ90" s="3070"/>
      <c r="AK90" s="3070"/>
      <c r="AL90" s="3070"/>
      <c r="AM90" s="3070"/>
      <c r="AN90" s="3070"/>
      <c r="AO90" s="3070"/>
      <c r="AP90" s="3070"/>
      <c r="AQ90" s="3070"/>
      <c r="AR90" s="3070"/>
      <c r="AS90" s="1368"/>
      <c r="AT90" s="1368"/>
      <c r="AU90" s="1368"/>
      <c r="AV90" s="1368"/>
      <c r="AW90" s="1368"/>
      <c r="AX90" s="1368"/>
      <c r="AY90" s="1368"/>
      <c r="AZ90" s="1368"/>
      <c r="BA90" s="1368"/>
      <c r="BB90" s="1368"/>
      <c r="BC90" s="1368"/>
      <c r="BD90" s="1368"/>
      <c r="BE90" s="1368"/>
      <c r="BF90" s="1368"/>
      <c r="BG90" s="1368"/>
      <c r="BH90" s="1368"/>
      <c r="BI90" s="1368"/>
      <c r="BJ90" s="1368"/>
      <c r="BK90" s="1368"/>
      <c r="BL90" s="1368"/>
      <c r="BM90" s="1368"/>
      <c r="BN90" s="1368"/>
      <c r="BO90" s="1368"/>
      <c r="BP90" s="1368"/>
      <c r="BQ90" s="1368"/>
      <c r="BR90" s="1368"/>
    </row>
    <row r="91" spans="1:70">
      <c r="A91" s="1346"/>
      <c r="B91" s="1368"/>
      <c r="C91" s="1368"/>
      <c r="D91" s="1368"/>
      <c r="E91" s="1368"/>
      <c r="F91" s="1368"/>
      <c r="G91" s="1368"/>
      <c r="H91" s="1348"/>
      <c r="AE91" s="3070"/>
      <c r="AF91" s="3070"/>
      <c r="AG91" s="3070"/>
      <c r="AH91" s="3070"/>
      <c r="AI91" s="3070"/>
      <c r="AJ91" s="3070"/>
      <c r="AK91" s="3070"/>
      <c r="AL91" s="3070"/>
      <c r="AM91" s="3070"/>
      <c r="AN91" s="3070"/>
      <c r="AO91" s="3070"/>
      <c r="AP91" s="3070"/>
      <c r="AQ91" s="3070"/>
      <c r="AR91" s="3070"/>
      <c r="AS91" s="1368"/>
      <c r="AT91" s="1368"/>
      <c r="AU91" s="1368"/>
      <c r="AV91" s="1368"/>
      <c r="AW91" s="1368"/>
      <c r="AX91" s="1368"/>
      <c r="AY91" s="1368"/>
      <c r="AZ91" s="1368"/>
      <c r="BA91" s="1368"/>
      <c r="BB91" s="1368"/>
      <c r="BC91" s="1368"/>
      <c r="BD91" s="1368"/>
      <c r="BE91" s="1368"/>
      <c r="BF91" s="1368"/>
      <c r="BG91" s="1368"/>
      <c r="BH91" s="1368"/>
      <c r="BI91" s="1368"/>
      <c r="BJ91" s="1368"/>
      <c r="BK91" s="1368"/>
      <c r="BL91" s="1368"/>
      <c r="BM91" s="1368"/>
      <c r="BN91" s="1368"/>
      <c r="BO91" s="1368"/>
      <c r="BP91" s="1368"/>
      <c r="BQ91" s="1368"/>
      <c r="BR91" s="1368"/>
    </row>
    <row r="92" spans="1:70">
      <c r="A92" s="1346"/>
      <c r="B92" s="1368"/>
      <c r="C92" s="1368"/>
      <c r="D92" s="1368"/>
      <c r="E92" s="1368"/>
      <c r="F92" s="1368"/>
      <c r="G92" s="1368"/>
      <c r="H92" s="1348"/>
      <c r="AE92" s="3070"/>
      <c r="AF92" s="3070"/>
      <c r="AG92" s="3070"/>
      <c r="AH92" s="3070"/>
      <c r="AI92" s="3070"/>
      <c r="AJ92" s="3070"/>
      <c r="AK92" s="3070"/>
      <c r="AL92" s="3070"/>
      <c r="AM92" s="3070"/>
      <c r="AN92" s="3070"/>
      <c r="AO92" s="3070"/>
      <c r="AP92" s="3070"/>
      <c r="AQ92" s="3070"/>
      <c r="AR92" s="3070"/>
      <c r="AS92" s="1368"/>
      <c r="AT92" s="1368"/>
      <c r="AU92" s="1368"/>
      <c r="AV92" s="1368"/>
      <c r="AW92" s="1368"/>
      <c r="AX92" s="1368"/>
      <c r="AY92" s="1368"/>
      <c r="AZ92" s="1368"/>
      <c r="BA92" s="1368"/>
      <c r="BB92" s="1368"/>
      <c r="BC92" s="1368"/>
      <c r="BD92" s="1368"/>
      <c r="BE92" s="1368"/>
      <c r="BF92" s="1368"/>
      <c r="BG92" s="1368"/>
      <c r="BH92" s="1368"/>
      <c r="BI92" s="1368"/>
      <c r="BJ92" s="1368"/>
      <c r="BK92" s="1368"/>
      <c r="BL92" s="1368"/>
      <c r="BM92" s="1368"/>
      <c r="BN92" s="1368"/>
      <c r="BO92" s="1368"/>
      <c r="BP92" s="1368"/>
      <c r="BQ92" s="1368"/>
      <c r="BR92" s="1368"/>
    </row>
    <row r="93" spans="1:70">
      <c r="A93" s="1346"/>
      <c r="B93" s="1368"/>
      <c r="C93" s="1368"/>
      <c r="D93" s="1368"/>
      <c r="E93" s="1368"/>
      <c r="F93" s="1368"/>
      <c r="G93" s="1368"/>
      <c r="H93" s="1348"/>
      <c r="AE93" s="3070"/>
      <c r="AF93" s="3070"/>
      <c r="AG93" s="3070"/>
      <c r="AH93" s="3070"/>
      <c r="AI93" s="3070"/>
      <c r="AJ93" s="3070"/>
      <c r="AK93" s="3070"/>
      <c r="AL93" s="3070"/>
      <c r="AM93" s="3070"/>
      <c r="AN93" s="3070"/>
      <c r="AO93" s="3070"/>
      <c r="AP93" s="3070"/>
      <c r="AQ93" s="3070"/>
      <c r="AR93" s="3070"/>
      <c r="AS93" s="1368"/>
      <c r="AT93" s="1368"/>
      <c r="AU93" s="1368"/>
      <c r="AV93" s="1368"/>
      <c r="AW93" s="1368"/>
      <c r="AX93" s="1368"/>
      <c r="AY93" s="1368"/>
      <c r="AZ93" s="1368"/>
      <c r="BA93" s="1368"/>
      <c r="BB93" s="1368"/>
      <c r="BC93" s="1368"/>
      <c r="BD93" s="1368"/>
      <c r="BE93" s="1368"/>
      <c r="BF93" s="1368"/>
      <c r="BG93" s="1368"/>
      <c r="BH93" s="1368"/>
      <c r="BI93" s="1368"/>
      <c r="BJ93" s="1368"/>
      <c r="BK93" s="1368"/>
      <c r="BL93" s="1368"/>
      <c r="BM93" s="1368"/>
      <c r="BN93" s="1368"/>
      <c r="BO93" s="1368"/>
      <c r="BP93" s="1368"/>
      <c r="BQ93" s="1368"/>
      <c r="BR93" s="1368"/>
    </row>
    <row r="94" spans="1:70">
      <c r="A94" s="1346"/>
      <c r="B94" s="1368"/>
      <c r="C94" s="1368"/>
      <c r="D94" s="1368"/>
      <c r="E94" s="1368"/>
      <c r="F94" s="1368"/>
      <c r="G94" s="1368"/>
      <c r="H94" s="1348"/>
      <c r="AE94" s="3070"/>
      <c r="AF94" s="3070"/>
      <c r="AG94" s="3070"/>
      <c r="AH94" s="3070"/>
      <c r="AI94" s="3070"/>
      <c r="AJ94" s="3070"/>
      <c r="AK94" s="3070"/>
      <c r="AL94" s="3070"/>
      <c r="AM94" s="3070"/>
      <c r="AN94" s="3070"/>
      <c r="AO94" s="3070"/>
      <c r="AP94" s="3070"/>
      <c r="AQ94" s="3070"/>
      <c r="AR94" s="3070"/>
      <c r="AS94" s="1368"/>
      <c r="AT94" s="1368"/>
      <c r="AU94" s="1368"/>
      <c r="AV94" s="1368"/>
      <c r="AW94" s="1368"/>
      <c r="AX94" s="1368"/>
      <c r="AY94" s="1368"/>
      <c r="AZ94" s="1368"/>
      <c r="BA94" s="1368"/>
      <c r="BB94" s="1368"/>
      <c r="BC94" s="1368"/>
      <c r="BD94" s="1368"/>
      <c r="BE94" s="1368"/>
      <c r="BF94" s="1368"/>
      <c r="BG94" s="1368"/>
      <c r="BH94" s="1368"/>
      <c r="BI94" s="1368"/>
      <c r="BJ94" s="1368"/>
      <c r="BK94" s="1368"/>
      <c r="BL94" s="1368"/>
      <c r="BM94" s="1368"/>
      <c r="BN94" s="1368"/>
      <c r="BO94" s="1368"/>
      <c r="BP94" s="1368"/>
      <c r="BQ94" s="1368"/>
      <c r="BR94" s="1368"/>
    </row>
    <row r="95" spans="1:70">
      <c r="A95" s="1346"/>
      <c r="B95" s="1368"/>
      <c r="C95" s="1368"/>
      <c r="D95" s="1368"/>
      <c r="E95" s="1368"/>
      <c r="F95" s="1368"/>
      <c r="G95" s="1368"/>
      <c r="H95" s="1348"/>
      <c r="AE95" s="3070"/>
      <c r="AF95" s="3070"/>
      <c r="AG95" s="3070"/>
      <c r="AH95" s="3070"/>
      <c r="AI95" s="3070"/>
      <c r="AJ95" s="3070"/>
      <c r="AK95" s="3070"/>
      <c r="AL95" s="3070"/>
      <c r="AM95" s="3070"/>
      <c r="AN95" s="3070"/>
      <c r="AO95" s="3070"/>
      <c r="AP95" s="3070"/>
      <c r="AQ95" s="3070"/>
      <c r="AR95" s="3070"/>
      <c r="AS95" s="1368"/>
      <c r="AT95" s="1368"/>
      <c r="AU95" s="1368"/>
      <c r="AV95" s="1368"/>
      <c r="AW95" s="1368"/>
      <c r="AX95" s="1368"/>
      <c r="AY95" s="1368"/>
      <c r="AZ95" s="1368"/>
      <c r="BA95" s="1368"/>
      <c r="BB95" s="1368"/>
      <c r="BC95" s="1368"/>
      <c r="BD95" s="1368"/>
      <c r="BE95" s="1368"/>
      <c r="BF95" s="1368"/>
      <c r="BG95" s="1368"/>
      <c r="BH95" s="1368"/>
      <c r="BI95" s="1368"/>
      <c r="BJ95" s="1368"/>
      <c r="BK95" s="1368"/>
      <c r="BL95" s="1368"/>
      <c r="BM95" s="1368"/>
      <c r="BN95" s="1368"/>
      <c r="BO95" s="1368"/>
      <c r="BP95" s="1368"/>
      <c r="BQ95" s="1368"/>
      <c r="BR95" s="1368"/>
    </row>
    <row r="96" spans="1:70">
      <c r="A96" s="1346"/>
      <c r="B96" s="1368"/>
      <c r="C96" s="1368"/>
      <c r="D96" s="1368"/>
      <c r="E96" s="1368"/>
      <c r="F96" s="1368"/>
      <c r="G96" s="1368"/>
      <c r="H96" s="1348"/>
      <c r="AE96" s="3070"/>
      <c r="AF96" s="3070"/>
      <c r="AG96" s="3070"/>
      <c r="AH96" s="3070"/>
      <c r="AI96" s="3070"/>
      <c r="AJ96" s="3070"/>
      <c r="AK96" s="3070"/>
      <c r="AL96" s="3070"/>
      <c r="AM96" s="3070"/>
      <c r="AN96" s="3070"/>
      <c r="AO96" s="3070"/>
      <c r="AP96" s="3070"/>
      <c r="AQ96" s="3070"/>
      <c r="AR96" s="3070"/>
      <c r="AS96" s="1368"/>
      <c r="AT96" s="1368"/>
      <c r="AU96" s="1368"/>
      <c r="AV96" s="1368"/>
      <c r="AW96" s="1368"/>
      <c r="AX96" s="1368"/>
      <c r="AY96" s="1368"/>
      <c r="AZ96" s="1368"/>
      <c r="BA96" s="1368"/>
      <c r="BB96" s="1368"/>
      <c r="BC96" s="1368"/>
      <c r="BD96" s="1368"/>
      <c r="BE96" s="1368"/>
      <c r="BF96" s="1368"/>
      <c r="BG96" s="1368"/>
      <c r="BH96" s="1368"/>
      <c r="BI96" s="1368"/>
      <c r="BJ96" s="1368"/>
      <c r="BK96" s="1368"/>
      <c r="BL96" s="1368"/>
      <c r="BM96" s="1368"/>
      <c r="BN96" s="1368"/>
      <c r="BO96" s="1368"/>
      <c r="BP96" s="1368"/>
      <c r="BQ96" s="1368"/>
      <c r="BR96" s="1368"/>
    </row>
    <row r="97" spans="1:70">
      <c r="A97" s="1346"/>
      <c r="B97" s="1368"/>
      <c r="C97" s="1368"/>
      <c r="D97" s="1368"/>
      <c r="E97" s="1368"/>
      <c r="F97" s="1368"/>
      <c r="G97" s="1368"/>
      <c r="H97" s="1348"/>
      <c r="AE97" s="3070"/>
      <c r="AF97" s="3070"/>
      <c r="AG97" s="3070"/>
      <c r="AH97" s="3070"/>
      <c r="AI97" s="3070"/>
      <c r="AJ97" s="3070"/>
      <c r="AK97" s="3070"/>
      <c r="AL97" s="3070"/>
      <c r="AM97" s="3070"/>
      <c r="AN97" s="3070"/>
      <c r="AO97" s="3070"/>
      <c r="AP97" s="3070"/>
      <c r="AQ97" s="3070"/>
      <c r="AR97" s="3070"/>
      <c r="AS97" s="1368"/>
      <c r="AT97" s="1368"/>
      <c r="AU97" s="1368"/>
      <c r="AV97" s="1368"/>
      <c r="AW97" s="1368"/>
      <c r="AX97" s="1368"/>
      <c r="AY97" s="1368"/>
      <c r="AZ97" s="1368"/>
      <c r="BA97" s="1368"/>
      <c r="BB97" s="1368"/>
      <c r="BC97" s="1368"/>
      <c r="BD97" s="1368"/>
      <c r="BE97" s="1368"/>
      <c r="BF97" s="1368"/>
      <c r="BG97" s="1368"/>
      <c r="BH97" s="1368"/>
      <c r="BI97" s="1368"/>
      <c r="BJ97" s="1368"/>
      <c r="BK97" s="1368"/>
      <c r="BL97" s="1368"/>
      <c r="BM97" s="1368"/>
      <c r="BN97" s="1368"/>
      <c r="BO97" s="1368"/>
      <c r="BP97" s="1368"/>
      <c r="BQ97" s="1368"/>
      <c r="BR97" s="1368"/>
    </row>
    <row r="98" spans="1:70">
      <c r="A98" s="1346"/>
      <c r="B98" s="1368"/>
      <c r="C98" s="1368"/>
      <c r="D98" s="1368"/>
      <c r="E98" s="1368"/>
      <c r="F98" s="1368"/>
      <c r="G98" s="1368"/>
      <c r="H98" s="1348"/>
      <c r="AE98" s="3070"/>
      <c r="AF98" s="3070"/>
      <c r="AG98" s="3070"/>
      <c r="AH98" s="3070"/>
      <c r="AI98" s="3070"/>
      <c r="AJ98" s="3070"/>
      <c r="AK98" s="3070"/>
      <c r="AL98" s="3070"/>
      <c r="AM98" s="3070"/>
      <c r="AN98" s="3070"/>
      <c r="AO98" s="3070"/>
      <c r="AP98" s="3070"/>
      <c r="AQ98" s="3070"/>
      <c r="AR98" s="3070"/>
      <c r="AS98" s="1368"/>
      <c r="AT98" s="1368"/>
      <c r="AU98" s="1368"/>
      <c r="AV98" s="1368"/>
      <c r="AW98" s="1368"/>
      <c r="AX98" s="1368"/>
      <c r="AY98" s="1368"/>
      <c r="AZ98" s="1368"/>
      <c r="BA98" s="1368"/>
      <c r="BB98" s="1368"/>
      <c r="BC98" s="1368"/>
      <c r="BD98" s="1368"/>
      <c r="BE98" s="1368"/>
      <c r="BF98" s="1368"/>
      <c r="BG98" s="1368"/>
      <c r="BH98" s="1368"/>
      <c r="BI98" s="1368"/>
      <c r="BJ98" s="1368"/>
      <c r="BK98" s="1368"/>
      <c r="BL98" s="1368"/>
      <c r="BM98" s="1368"/>
      <c r="BN98" s="1368"/>
      <c r="BO98" s="1368"/>
      <c r="BP98" s="1368"/>
      <c r="BQ98" s="1368"/>
      <c r="BR98" s="1368"/>
    </row>
    <row r="99" spans="1:70">
      <c r="A99" s="1346"/>
      <c r="B99" s="1368"/>
      <c r="C99" s="1368"/>
      <c r="D99" s="1368"/>
      <c r="E99" s="1368"/>
      <c r="F99" s="1368"/>
      <c r="G99" s="1368"/>
      <c r="H99" s="1348"/>
      <c r="AE99" s="3070"/>
      <c r="AF99" s="3070"/>
      <c r="AG99" s="3070"/>
      <c r="AH99" s="3070"/>
      <c r="AI99" s="3070"/>
      <c r="AJ99" s="3070"/>
      <c r="AK99" s="3070"/>
      <c r="AL99" s="3070"/>
      <c r="AM99" s="3070"/>
      <c r="AN99" s="3070"/>
      <c r="AO99" s="3070"/>
      <c r="AP99" s="3070"/>
      <c r="AQ99" s="3070"/>
      <c r="AR99" s="3070"/>
      <c r="AS99" s="1368"/>
      <c r="AT99" s="1368"/>
      <c r="AU99" s="1368"/>
      <c r="AV99" s="1368"/>
      <c r="AW99" s="1368"/>
      <c r="AX99" s="1368"/>
      <c r="AY99" s="1368"/>
      <c r="AZ99" s="1368"/>
      <c r="BA99" s="1368"/>
      <c r="BB99" s="1368"/>
      <c r="BC99" s="1368"/>
      <c r="BD99" s="1368"/>
      <c r="BE99" s="1368"/>
      <c r="BF99" s="1368"/>
      <c r="BG99" s="1368"/>
      <c r="BH99" s="1368"/>
      <c r="BI99" s="1368"/>
      <c r="BJ99" s="1368"/>
      <c r="BK99" s="1368"/>
      <c r="BL99" s="1368"/>
      <c r="BM99" s="1368"/>
      <c r="BN99" s="1368"/>
      <c r="BO99" s="1368"/>
      <c r="BP99" s="1368"/>
      <c r="BQ99" s="1368"/>
      <c r="BR99" s="1368"/>
    </row>
    <row r="100" spans="1:70">
      <c r="A100" s="1346"/>
      <c r="B100" s="1368"/>
      <c r="C100" s="1368"/>
      <c r="D100" s="1368"/>
      <c r="E100" s="1368"/>
      <c r="F100" s="1368"/>
      <c r="G100" s="1368"/>
      <c r="H100" s="1348"/>
      <c r="AE100" s="3070"/>
      <c r="AF100" s="3070"/>
      <c r="AG100" s="3070"/>
      <c r="AH100" s="3070"/>
      <c r="AI100" s="3070"/>
      <c r="AJ100" s="3070"/>
      <c r="AK100" s="3070"/>
      <c r="AL100" s="3070"/>
      <c r="AM100" s="3070"/>
      <c r="AN100" s="3070"/>
      <c r="AO100" s="3070"/>
      <c r="AP100" s="3070"/>
      <c r="AQ100" s="3070"/>
      <c r="AR100" s="3070"/>
      <c r="AS100" s="1368"/>
      <c r="AT100" s="1368"/>
      <c r="AU100" s="1368"/>
      <c r="AV100" s="1368"/>
      <c r="AW100" s="1368"/>
      <c r="AX100" s="1368"/>
      <c r="AY100" s="1368"/>
      <c r="AZ100" s="1368"/>
      <c r="BA100" s="1368"/>
      <c r="BB100" s="1368"/>
      <c r="BC100" s="1368"/>
      <c r="BD100" s="1368"/>
      <c r="BE100" s="1368"/>
      <c r="BF100" s="1368"/>
      <c r="BG100" s="1368"/>
      <c r="BH100" s="1368"/>
      <c r="BI100" s="1368"/>
      <c r="BJ100" s="1368"/>
      <c r="BK100" s="1368"/>
      <c r="BL100" s="1368"/>
      <c r="BM100" s="1368"/>
      <c r="BN100" s="1368"/>
      <c r="BO100" s="1368"/>
      <c r="BP100" s="1368"/>
      <c r="BQ100" s="1368"/>
      <c r="BR100" s="1368"/>
    </row>
    <row r="101" spans="1:70">
      <c r="A101" s="1346"/>
      <c r="B101" s="1368"/>
      <c r="C101" s="1368"/>
      <c r="D101" s="1368"/>
      <c r="E101" s="1368"/>
      <c r="F101" s="1368"/>
      <c r="G101" s="1368"/>
      <c r="H101" s="1348"/>
      <c r="AE101" s="3070"/>
      <c r="AF101" s="3070"/>
      <c r="AG101" s="3070"/>
      <c r="AH101" s="3070"/>
      <c r="AI101" s="3070"/>
      <c r="AJ101" s="3070"/>
      <c r="AK101" s="3070"/>
      <c r="AL101" s="3070"/>
      <c r="AM101" s="3070"/>
      <c r="AN101" s="3070"/>
      <c r="AO101" s="3070"/>
      <c r="AP101" s="3070"/>
      <c r="AQ101" s="3070"/>
      <c r="AR101" s="3070"/>
      <c r="AS101" s="1368"/>
      <c r="AT101" s="1368"/>
      <c r="AU101" s="1368"/>
      <c r="AV101" s="1368"/>
      <c r="AW101" s="1368"/>
      <c r="AX101" s="1368"/>
      <c r="AY101" s="1368"/>
      <c r="AZ101" s="1368"/>
      <c r="BA101" s="1368"/>
      <c r="BB101" s="1368"/>
      <c r="BC101" s="1368"/>
      <c r="BD101" s="1368"/>
      <c r="BE101" s="1368"/>
      <c r="BF101" s="1368"/>
      <c r="BG101" s="1368"/>
      <c r="BH101" s="1368"/>
      <c r="BI101" s="1368"/>
      <c r="BJ101" s="1368"/>
      <c r="BK101" s="1368"/>
      <c r="BL101" s="1368"/>
      <c r="BM101" s="1368"/>
      <c r="BN101" s="1368"/>
      <c r="BO101" s="1368"/>
      <c r="BP101" s="1368"/>
      <c r="BQ101" s="1368"/>
      <c r="BR101" s="1368"/>
    </row>
    <row r="102" spans="1:70">
      <c r="A102" s="1346"/>
      <c r="B102" s="1368"/>
      <c r="C102" s="1368"/>
      <c r="D102" s="1368"/>
      <c r="E102" s="1368"/>
      <c r="F102" s="1368"/>
      <c r="G102" s="1368"/>
      <c r="H102" s="1348"/>
      <c r="AE102" s="3070"/>
      <c r="AF102" s="3070"/>
      <c r="AG102" s="3070"/>
      <c r="AH102" s="3070"/>
      <c r="AI102" s="3070"/>
      <c r="AJ102" s="3070"/>
      <c r="AK102" s="3070"/>
      <c r="AL102" s="3070"/>
      <c r="AM102" s="3070"/>
      <c r="AN102" s="3070"/>
      <c r="AO102" s="3070"/>
      <c r="AP102" s="3070"/>
      <c r="AQ102" s="3070"/>
      <c r="AR102" s="3070"/>
      <c r="AS102" s="1368"/>
      <c r="AT102" s="1368"/>
      <c r="AU102" s="1368"/>
      <c r="AV102" s="1368"/>
      <c r="AW102" s="1368"/>
      <c r="AX102" s="1368"/>
      <c r="AY102" s="1368"/>
      <c r="AZ102" s="1368"/>
      <c r="BA102" s="1368"/>
      <c r="BB102" s="1368"/>
      <c r="BC102" s="1368"/>
      <c r="BD102" s="1368"/>
      <c r="BE102" s="1368"/>
      <c r="BF102" s="1368"/>
      <c r="BG102" s="1368"/>
      <c r="BH102" s="1368"/>
      <c r="BI102" s="1368"/>
      <c r="BJ102" s="1368"/>
      <c r="BK102" s="1368"/>
      <c r="BL102" s="1368"/>
      <c r="BM102" s="1368"/>
      <c r="BN102" s="1368"/>
      <c r="BO102" s="1368"/>
      <c r="BP102" s="1368"/>
      <c r="BQ102" s="1368"/>
      <c r="BR102" s="1368"/>
    </row>
    <row r="103" spans="1:70">
      <c r="A103" s="1346"/>
      <c r="B103" s="1368"/>
      <c r="C103" s="1368"/>
      <c r="D103" s="1368"/>
      <c r="E103" s="1368"/>
      <c r="F103" s="1368"/>
      <c r="G103" s="1368"/>
      <c r="H103" s="1348"/>
      <c r="AE103" s="3070"/>
      <c r="AF103" s="3070"/>
      <c r="AG103" s="3070"/>
      <c r="AH103" s="3070"/>
      <c r="AI103" s="3070"/>
      <c r="AJ103" s="3070"/>
      <c r="AK103" s="3070"/>
      <c r="AL103" s="3070"/>
      <c r="AM103" s="3070"/>
      <c r="AN103" s="3070"/>
      <c r="AO103" s="3070"/>
      <c r="AP103" s="3070"/>
      <c r="AQ103" s="3070"/>
      <c r="AR103" s="3070"/>
      <c r="AS103" s="1368"/>
      <c r="AT103" s="1368"/>
      <c r="AU103" s="1368"/>
      <c r="AV103" s="1368"/>
      <c r="AW103" s="1368"/>
      <c r="AX103" s="1368"/>
      <c r="AY103" s="1368"/>
      <c r="AZ103" s="1368"/>
      <c r="BA103" s="1368"/>
      <c r="BB103" s="1368"/>
      <c r="BC103" s="1368"/>
      <c r="BD103" s="1368"/>
      <c r="BE103" s="1368"/>
      <c r="BF103" s="1368"/>
      <c r="BG103" s="1368"/>
      <c r="BH103" s="1368"/>
      <c r="BI103" s="1368"/>
      <c r="BJ103" s="1368"/>
      <c r="BK103" s="1368"/>
      <c r="BL103" s="1368"/>
      <c r="BM103" s="1368"/>
      <c r="BN103" s="1368"/>
      <c r="BO103" s="1368"/>
      <c r="BP103" s="1368"/>
      <c r="BQ103" s="1368"/>
      <c r="BR103" s="1368"/>
    </row>
    <row r="104" spans="1:70">
      <c r="A104" s="1346"/>
      <c r="B104" s="1368"/>
      <c r="C104" s="1368"/>
      <c r="D104" s="1368"/>
      <c r="E104" s="1368"/>
      <c r="F104" s="1368"/>
      <c r="G104" s="1368"/>
      <c r="H104" s="1348"/>
      <c r="AE104" s="3070"/>
      <c r="AF104" s="3070"/>
      <c r="AG104" s="3070"/>
      <c r="AH104" s="3070"/>
      <c r="AI104" s="3070"/>
      <c r="AJ104" s="3070"/>
      <c r="AK104" s="3070"/>
      <c r="AL104" s="3070"/>
      <c r="AM104" s="3070"/>
      <c r="AN104" s="3070"/>
      <c r="AO104" s="3070"/>
      <c r="AP104" s="3070"/>
      <c r="AQ104" s="3070"/>
      <c r="AR104" s="3070"/>
      <c r="AS104" s="1368"/>
      <c r="AT104" s="1368"/>
      <c r="AU104" s="1368"/>
      <c r="AV104" s="1368"/>
      <c r="AW104" s="1368"/>
      <c r="AX104" s="1368"/>
      <c r="AY104" s="1368"/>
      <c r="AZ104" s="1368"/>
      <c r="BA104" s="1368"/>
      <c r="BB104" s="1368"/>
      <c r="BC104" s="1368"/>
      <c r="BD104" s="1368"/>
      <c r="BE104" s="1368"/>
      <c r="BF104" s="1368"/>
      <c r="BG104" s="1368"/>
      <c r="BH104" s="1368"/>
      <c r="BI104" s="1368"/>
      <c r="BJ104" s="1368"/>
      <c r="BK104" s="1368"/>
      <c r="BL104" s="1368"/>
      <c r="BM104" s="1368"/>
      <c r="BN104" s="1368"/>
      <c r="BO104" s="1368"/>
      <c r="BP104" s="1368"/>
      <c r="BQ104" s="1368"/>
      <c r="BR104" s="1368"/>
    </row>
    <row r="105" spans="1:70">
      <c r="A105" s="1346"/>
      <c r="B105" s="1368"/>
      <c r="C105" s="1368"/>
      <c r="D105" s="1368"/>
      <c r="E105" s="1368"/>
      <c r="F105" s="1368"/>
      <c r="G105" s="1368"/>
      <c r="H105" s="1348"/>
      <c r="AE105" s="3070"/>
      <c r="AF105" s="3070"/>
      <c r="AG105" s="3070"/>
      <c r="AH105" s="3070"/>
      <c r="AI105" s="3070"/>
      <c r="AJ105" s="3070"/>
      <c r="AK105" s="3070"/>
      <c r="AL105" s="3070"/>
      <c r="AM105" s="3070"/>
      <c r="AN105" s="3070"/>
      <c r="AO105" s="3070"/>
      <c r="AP105" s="3070"/>
      <c r="AQ105" s="3070"/>
      <c r="AR105" s="3070"/>
      <c r="AS105" s="1368"/>
      <c r="AT105" s="1368"/>
      <c r="AU105" s="1368"/>
      <c r="AV105" s="1368"/>
      <c r="AW105" s="1368"/>
      <c r="AX105" s="1368"/>
      <c r="AY105" s="1368"/>
      <c r="AZ105" s="1368"/>
      <c r="BA105" s="1368"/>
      <c r="BB105" s="1368"/>
      <c r="BC105" s="1368"/>
      <c r="BD105" s="1368"/>
      <c r="BE105" s="1368"/>
      <c r="BF105" s="1368"/>
      <c r="BG105" s="1368"/>
      <c r="BH105" s="1368"/>
      <c r="BI105" s="1368"/>
      <c r="BJ105" s="1368"/>
      <c r="BK105" s="1368"/>
      <c r="BL105" s="1368"/>
      <c r="BM105" s="1368"/>
      <c r="BN105" s="1368"/>
      <c r="BO105" s="1368"/>
      <c r="BP105" s="1368"/>
      <c r="BQ105" s="1368"/>
      <c r="BR105" s="1368"/>
    </row>
    <row r="106" spans="1:70">
      <c r="A106" s="1346"/>
      <c r="B106" s="1368"/>
      <c r="C106" s="1368"/>
      <c r="D106" s="1368"/>
      <c r="E106" s="1368"/>
      <c r="F106" s="1368"/>
      <c r="G106" s="1368"/>
      <c r="H106" s="1348"/>
      <c r="AE106" s="3070"/>
      <c r="AF106" s="3070"/>
      <c r="AG106" s="3070"/>
      <c r="AH106" s="3070"/>
      <c r="AI106" s="3070"/>
      <c r="AJ106" s="3070"/>
      <c r="AK106" s="3070"/>
      <c r="AL106" s="3070"/>
      <c r="AM106" s="3070"/>
      <c r="AN106" s="3070"/>
      <c r="AO106" s="3070"/>
      <c r="AP106" s="3070"/>
      <c r="AQ106" s="3070"/>
      <c r="AR106" s="3070"/>
      <c r="AS106" s="1368"/>
      <c r="AT106" s="1368"/>
      <c r="AU106" s="1368"/>
      <c r="AV106" s="1368"/>
      <c r="AW106" s="1368"/>
      <c r="AX106" s="1368"/>
      <c r="AY106" s="1368"/>
      <c r="AZ106" s="1368"/>
      <c r="BA106" s="1368"/>
      <c r="BB106" s="1368"/>
      <c r="BC106" s="1368"/>
      <c r="BD106" s="1368"/>
      <c r="BE106" s="1368"/>
      <c r="BF106" s="1368"/>
      <c r="BG106" s="1368"/>
      <c r="BH106" s="1368"/>
      <c r="BI106" s="1368"/>
      <c r="BJ106" s="1368"/>
      <c r="BK106" s="1368"/>
      <c r="BL106" s="1368"/>
      <c r="BM106" s="1368"/>
      <c r="BN106" s="1368"/>
      <c r="BO106" s="1368"/>
      <c r="BP106" s="1368"/>
      <c r="BQ106" s="1368"/>
      <c r="BR106" s="1368"/>
    </row>
    <row r="107" spans="1:70">
      <c r="A107" s="1346"/>
      <c r="B107" s="1368"/>
      <c r="C107" s="1368"/>
      <c r="D107" s="1368"/>
      <c r="E107" s="1368"/>
      <c r="F107" s="1368"/>
      <c r="G107" s="1368"/>
      <c r="H107" s="1697"/>
      <c r="AE107" s="3070"/>
      <c r="AF107" s="3070"/>
      <c r="AG107" s="3070"/>
      <c r="AH107" s="3070"/>
      <c r="AI107" s="3070"/>
      <c r="AJ107" s="3070"/>
      <c r="AK107" s="3070"/>
      <c r="AL107" s="3070"/>
      <c r="AM107" s="3070"/>
      <c r="AN107" s="3070"/>
      <c r="AO107" s="3070"/>
      <c r="AP107" s="3070"/>
      <c r="AQ107" s="3070"/>
      <c r="AR107" s="3070"/>
      <c r="AS107" s="1368"/>
      <c r="AT107" s="1368"/>
      <c r="AU107" s="1368"/>
      <c r="AV107" s="1368"/>
      <c r="AW107" s="1368"/>
      <c r="AX107" s="1368"/>
      <c r="AY107" s="1368"/>
      <c r="AZ107" s="1368"/>
      <c r="BA107" s="1368"/>
      <c r="BB107" s="1368"/>
      <c r="BC107" s="1368"/>
      <c r="BD107" s="1368"/>
      <c r="BE107" s="1368"/>
      <c r="BF107" s="1368"/>
      <c r="BG107" s="1368"/>
      <c r="BH107" s="1368"/>
      <c r="BI107" s="1368"/>
      <c r="BJ107" s="1368"/>
      <c r="BK107" s="1368"/>
      <c r="BL107" s="1368"/>
      <c r="BM107" s="1368"/>
      <c r="BN107" s="1368"/>
      <c r="BO107" s="1368"/>
      <c r="BP107" s="1368"/>
      <c r="BQ107" s="1368"/>
      <c r="BR107" s="1368"/>
    </row>
    <row r="108" spans="1:70">
      <c r="A108" s="1346"/>
      <c r="B108" s="1368"/>
      <c r="C108" s="1368"/>
      <c r="D108" s="1368"/>
      <c r="E108" s="1368"/>
      <c r="F108" s="1368"/>
      <c r="G108" s="1368"/>
      <c r="H108" s="1348"/>
      <c r="AE108" s="3070"/>
      <c r="AF108" s="3070"/>
      <c r="AG108" s="3070"/>
      <c r="AH108" s="3070"/>
      <c r="AI108" s="3070"/>
      <c r="AJ108" s="3070"/>
      <c r="AK108" s="3070"/>
      <c r="AL108" s="3070"/>
      <c r="AM108" s="3070"/>
      <c r="AN108" s="3070"/>
      <c r="AO108" s="3070"/>
      <c r="AP108" s="3070"/>
      <c r="AQ108" s="3070"/>
      <c r="AR108" s="3070"/>
      <c r="AS108" s="1368"/>
      <c r="AT108" s="1368"/>
      <c r="AU108" s="1368"/>
      <c r="AV108" s="1368"/>
      <c r="AW108" s="1368"/>
      <c r="AX108" s="1368"/>
      <c r="AY108" s="1368"/>
      <c r="AZ108" s="1368"/>
      <c r="BA108" s="1368"/>
      <c r="BB108" s="1368"/>
      <c r="BC108" s="1368"/>
      <c r="BD108" s="1368"/>
      <c r="BE108" s="1368"/>
      <c r="BF108" s="1368"/>
      <c r="BG108" s="1368"/>
      <c r="BH108" s="1368"/>
      <c r="BI108" s="1368"/>
      <c r="BJ108" s="1368"/>
      <c r="BK108" s="1368"/>
      <c r="BL108" s="1368"/>
      <c r="BM108" s="1368"/>
      <c r="BN108" s="1368"/>
      <c r="BO108" s="1368"/>
      <c r="BP108" s="1368"/>
      <c r="BQ108" s="1368"/>
      <c r="BR108" s="1368"/>
    </row>
    <row r="109" spans="1:70">
      <c r="A109" s="1346"/>
      <c r="B109" s="1368"/>
      <c r="C109" s="1368"/>
      <c r="D109" s="1368"/>
      <c r="E109" s="1368"/>
      <c r="F109" s="1368"/>
      <c r="G109" s="1368"/>
      <c r="H109" s="1348"/>
      <c r="AE109" s="3070"/>
      <c r="AF109" s="3070"/>
      <c r="AG109" s="3070"/>
      <c r="AH109" s="3070"/>
      <c r="AI109" s="3070"/>
      <c r="AJ109" s="3070"/>
      <c r="AK109" s="3070"/>
      <c r="AL109" s="3070"/>
      <c r="AM109" s="3070"/>
      <c r="AN109" s="3070"/>
      <c r="AO109" s="3070"/>
      <c r="AP109" s="3070"/>
      <c r="AQ109" s="3070"/>
      <c r="AR109" s="3070"/>
      <c r="AS109" s="1368"/>
      <c r="AT109" s="1368"/>
      <c r="AU109" s="1368"/>
      <c r="AV109" s="1368"/>
      <c r="AW109" s="1368"/>
      <c r="AX109" s="1368"/>
      <c r="AY109" s="1368"/>
      <c r="AZ109" s="1368"/>
      <c r="BA109" s="1368"/>
      <c r="BB109" s="1368"/>
      <c r="BC109" s="1368"/>
      <c r="BD109" s="1368"/>
      <c r="BE109" s="1368"/>
      <c r="BF109" s="1368"/>
      <c r="BG109" s="1368"/>
      <c r="BH109" s="1368"/>
      <c r="BI109" s="1368"/>
      <c r="BJ109" s="1368"/>
      <c r="BK109" s="1368"/>
      <c r="BL109" s="1368"/>
      <c r="BM109" s="1368"/>
      <c r="BN109" s="1368"/>
      <c r="BO109" s="1368"/>
      <c r="BP109" s="1368"/>
      <c r="BQ109" s="1368"/>
      <c r="BR109" s="1368"/>
    </row>
    <row r="110" spans="1:70">
      <c r="A110" s="1346"/>
      <c r="B110" s="1368"/>
      <c r="C110" s="1368"/>
      <c r="D110" s="1368"/>
      <c r="E110" s="1368"/>
      <c r="F110" s="1368"/>
      <c r="G110" s="1368"/>
      <c r="H110" s="1348"/>
      <c r="AE110" s="3070"/>
      <c r="AF110" s="3070"/>
      <c r="AG110" s="3070"/>
      <c r="AH110" s="3070"/>
      <c r="AI110" s="3070"/>
      <c r="AJ110" s="3070"/>
      <c r="AK110" s="3070"/>
      <c r="AL110" s="3070"/>
      <c r="AM110" s="3070"/>
      <c r="AN110" s="3070"/>
      <c r="AO110" s="3070"/>
      <c r="AP110" s="3070"/>
      <c r="AQ110" s="3070"/>
      <c r="AR110" s="3070"/>
      <c r="AS110" s="1368"/>
      <c r="AT110" s="1368"/>
      <c r="AU110" s="1368"/>
      <c r="AV110" s="1368"/>
      <c r="AW110" s="1368"/>
      <c r="AX110" s="1368"/>
      <c r="AY110" s="1368"/>
      <c r="AZ110" s="1368"/>
      <c r="BA110" s="1368"/>
      <c r="BB110" s="1368"/>
      <c r="BC110" s="1368"/>
      <c r="BD110" s="1368"/>
      <c r="BE110" s="1368"/>
      <c r="BF110" s="1368"/>
      <c r="BG110" s="1368"/>
      <c r="BH110" s="1368"/>
      <c r="BI110" s="1368"/>
      <c r="BJ110" s="1368"/>
      <c r="BK110" s="1368"/>
      <c r="BL110" s="1368"/>
      <c r="BM110" s="1368"/>
      <c r="BN110" s="1368"/>
      <c r="BO110" s="1368"/>
      <c r="BP110" s="1368"/>
      <c r="BQ110" s="1368"/>
      <c r="BR110" s="1368"/>
    </row>
    <row r="111" spans="1:70">
      <c r="A111" s="1346"/>
      <c r="B111" s="1368"/>
      <c r="C111" s="1368"/>
      <c r="D111" s="1368"/>
      <c r="E111" s="1368"/>
      <c r="F111" s="1368"/>
      <c r="G111" s="1368"/>
      <c r="H111" s="1348"/>
      <c r="AE111" s="3070"/>
      <c r="AF111" s="3070"/>
      <c r="AG111" s="3070"/>
      <c r="AH111" s="3070"/>
      <c r="AI111" s="3070"/>
      <c r="AJ111" s="3070"/>
      <c r="AK111" s="3070"/>
      <c r="AL111" s="3070"/>
      <c r="AM111" s="3070"/>
      <c r="AN111" s="3070"/>
      <c r="AO111" s="3070"/>
      <c r="AP111" s="3070"/>
      <c r="AQ111" s="3070"/>
      <c r="AR111" s="3070"/>
      <c r="AS111" s="1368"/>
      <c r="AT111" s="1368"/>
      <c r="AU111" s="1368"/>
      <c r="AV111" s="1368"/>
      <c r="AW111" s="1368"/>
      <c r="AX111" s="1368"/>
      <c r="AY111" s="1368"/>
      <c r="AZ111" s="1368"/>
      <c r="BA111" s="1368"/>
      <c r="BB111" s="1368"/>
      <c r="BC111" s="1368"/>
      <c r="BD111" s="1368"/>
      <c r="BE111" s="1368"/>
      <c r="BF111" s="1368"/>
      <c r="BG111" s="1368"/>
      <c r="BH111" s="1368"/>
      <c r="BI111" s="1368"/>
      <c r="BJ111" s="1368"/>
      <c r="BK111" s="1368"/>
      <c r="BL111" s="1368"/>
      <c r="BM111" s="1368"/>
      <c r="BN111" s="1368"/>
      <c r="BO111" s="1368"/>
      <c r="BP111" s="1368"/>
      <c r="BQ111" s="1368"/>
      <c r="BR111" s="1368"/>
    </row>
    <row r="112" spans="1:70">
      <c r="A112" s="1346"/>
      <c r="B112" s="1368"/>
      <c r="C112" s="1368"/>
      <c r="D112" s="1368"/>
      <c r="E112" s="1368"/>
      <c r="F112" s="1368"/>
      <c r="G112" s="1368"/>
      <c r="H112" s="1348"/>
      <c r="AE112" s="3070"/>
      <c r="AF112" s="3070"/>
      <c r="AG112" s="3070"/>
      <c r="AH112" s="3070"/>
      <c r="AI112" s="3070"/>
      <c r="AJ112" s="3070"/>
      <c r="AK112" s="3070"/>
      <c r="AL112" s="3070"/>
      <c r="AM112" s="3070"/>
      <c r="AN112" s="3070"/>
      <c r="AO112" s="3070"/>
      <c r="AP112" s="3070"/>
      <c r="AQ112" s="3070"/>
      <c r="AR112" s="3070"/>
      <c r="AS112" s="1368"/>
      <c r="AT112" s="1368"/>
      <c r="AU112" s="1368"/>
      <c r="AV112" s="1368"/>
      <c r="AW112" s="1368"/>
      <c r="AX112" s="1368"/>
      <c r="AY112" s="1368"/>
      <c r="AZ112" s="1368"/>
      <c r="BA112" s="1368"/>
      <c r="BB112" s="1368"/>
      <c r="BC112" s="1368"/>
      <c r="BD112" s="1368"/>
      <c r="BE112" s="1368"/>
      <c r="BF112" s="1368"/>
      <c r="BG112" s="1368"/>
      <c r="BH112" s="1368"/>
      <c r="BI112" s="1368"/>
      <c r="BJ112" s="1368"/>
      <c r="BK112" s="1368"/>
      <c r="BL112" s="1368"/>
      <c r="BM112" s="1368"/>
      <c r="BN112" s="1368"/>
      <c r="BO112" s="1368"/>
      <c r="BP112" s="1368"/>
      <c r="BQ112" s="1368"/>
      <c r="BR112" s="1368"/>
    </row>
    <row r="113" spans="1:70">
      <c r="A113" s="1346"/>
      <c r="B113" s="1368"/>
      <c r="C113" s="1368"/>
      <c r="D113" s="1368"/>
      <c r="E113" s="1368"/>
      <c r="F113" s="1368"/>
      <c r="G113" s="1368"/>
      <c r="H113" s="1348"/>
      <c r="AE113" s="3070"/>
      <c r="AF113" s="3070"/>
      <c r="AG113" s="3070"/>
      <c r="AH113" s="3070"/>
      <c r="AI113" s="3070"/>
      <c r="AJ113" s="3070"/>
      <c r="AK113" s="3070"/>
      <c r="AL113" s="3070"/>
      <c r="AM113" s="3070"/>
      <c r="AN113" s="3070"/>
      <c r="AO113" s="3070"/>
      <c r="AP113" s="3070"/>
      <c r="AQ113" s="3070"/>
      <c r="AR113" s="3070"/>
      <c r="AS113" s="1368"/>
      <c r="AT113" s="1368"/>
      <c r="AU113" s="1368"/>
      <c r="AV113" s="1368"/>
      <c r="AW113" s="1368"/>
      <c r="AX113" s="1368"/>
      <c r="AY113" s="1368"/>
      <c r="AZ113" s="1368"/>
      <c r="BA113" s="1368"/>
      <c r="BB113" s="1368"/>
      <c r="BC113" s="1368"/>
      <c r="BD113" s="1368"/>
      <c r="BE113" s="1368"/>
      <c r="BF113" s="1368"/>
      <c r="BG113" s="1368"/>
      <c r="BH113" s="1368"/>
      <c r="BI113" s="1368"/>
      <c r="BJ113" s="1368"/>
      <c r="BK113" s="1368"/>
      <c r="BL113" s="1368"/>
      <c r="BM113" s="1368"/>
      <c r="BN113" s="1368"/>
      <c r="BO113" s="1368"/>
      <c r="BP113" s="1368"/>
      <c r="BQ113" s="1368"/>
      <c r="BR113" s="1368"/>
    </row>
    <row r="114" spans="1:70">
      <c r="A114" s="1346"/>
      <c r="B114" s="1368"/>
      <c r="C114" s="1368"/>
      <c r="D114" s="1368"/>
      <c r="E114" s="1368"/>
      <c r="F114" s="1368"/>
      <c r="G114" s="1368"/>
      <c r="H114" s="1348"/>
      <c r="AE114" s="3070"/>
      <c r="AF114" s="3070"/>
      <c r="AG114" s="3070"/>
      <c r="AH114" s="3070"/>
      <c r="AI114" s="3070"/>
      <c r="AJ114" s="3070"/>
      <c r="AK114" s="3070"/>
      <c r="AL114" s="3070"/>
      <c r="AM114" s="3070"/>
      <c r="AN114" s="3070"/>
      <c r="AO114" s="3070"/>
      <c r="AP114" s="3070"/>
      <c r="AQ114" s="3070"/>
      <c r="AR114" s="3070"/>
      <c r="AS114" s="1368"/>
      <c r="AT114" s="1368"/>
      <c r="AU114" s="1368"/>
      <c r="AV114" s="1368"/>
      <c r="AW114" s="1368"/>
      <c r="AX114" s="1368"/>
      <c r="AY114" s="1368"/>
      <c r="AZ114" s="1368"/>
      <c r="BA114" s="1368"/>
      <c r="BB114" s="1368"/>
      <c r="BC114" s="1368"/>
      <c r="BD114" s="1368"/>
      <c r="BE114" s="1368"/>
      <c r="BF114" s="1368"/>
      <c r="BG114" s="1368"/>
      <c r="BH114" s="1368"/>
      <c r="BI114" s="1368"/>
      <c r="BJ114" s="1368"/>
      <c r="BK114" s="1368"/>
      <c r="BL114" s="1368"/>
      <c r="BM114" s="1368"/>
      <c r="BN114" s="1368"/>
      <c r="BO114" s="1368"/>
      <c r="BP114" s="1368"/>
      <c r="BQ114" s="1368"/>
      <c r="BR114" s="1368"/>
    </row>
    <row r="115" spans="1:70">
      <c r="A115" s="1346"/>
      <c r="B115" s="1368"/>
      <c r="C115" s="1368"/>
      <c r="D115" s="1368"/>
      <c r="E115" s="1368"/>
      <c r="F115" s="1368"/>
      <c r="G115" s="1368"/>
      <c r="H115" s="1348"/>
      <c r="AE115" s="3070"/>
      <c r="AF115" s="3070"/>
      <c r="AG115" s="3070"/>
      <c r="AH115" s="3070"/>
      <c r="AI115" s="3070"/>
      <c r="AJ115" s="3070"/>
      <c r="AK115" s="3070"/>
      <c r="AL115" s="3070"/>
      <c r="AM115" s="3070"/>
      <c r="AN115" s="3070"/>
      <c r="AO115" s="3070"/>
      <c r="AP115" s="3070"/>
      <c r="AQ115" s="3070"/>
      <c r="AR115" s="3070"/>
      <c r="AS115" s="1368"/>
      <c r="AT115" s="1368"/>
      <c r="AU115" s="1368"/>
      <c r="AV115" s="1368"/>
      <c r="AW115" s="1368"/>
      <c r="AX115" s="1368"/>
      <c r="AY115" s="1368"/>
      <c r="AZ115" s="1368"/>
      <c r="BA115" s="1368"/>
      <c r="BB115" s="1368"/>
      <c r="BC115" s="1368"/>
      <c r="BD115" s="1368"/>
      <c r="BE115" s="1368"/>
      <c r="BF115" s="1368"/>
      <c r="BG115" s="1368"/>
      <c r="BH115" s="1368"/>
      <c r="BI115" s="1368"/>
      <c r="BJ115" s="1368"/>
      <c r="BK115" s="1368"/>
      <c r="BL115" s="1368"/>
      <c r="BM115" s="1368"/>
      <c r="BN115" s="1368"/>
      <c r="BO115" s="1368"/>
      <c r="BP115" s="1368"/>
      <c r="BQ115" s="1368"/>
      <c r="BR115" s="1368"/>
    </row>
    <row r="116" spans="1:70">
      <c r="A116" s="1346"/>
      <c r="B116" s="1368"/>
      <c r="C116" s="1368"/>
      <c r="D116" s="1368"/>
      <c r="E116" s="1368"/>
      <c r="F116" s="1368"/>
      <c r="G116" s="1368"/>
      <c r="H116" s="1348"/>
      <c r="AE116" s="3070"/>
      <c r="AF116" s="3070"/>
      <c r="AG116" s="3070"/>
      <c r="AH116" s="3070"/>
      <c r="AI116" s="3070"/>
      <c r="AJ116" s="3070"/>
      <c r="AK116" s="3070"/>
      <c r="AL116" s="3070"/>
      <c r="AM116" s="3070"/>
      <c r="AN116" s="3070"/>
      <c r="AO116" s="3070"/>
      <c r="AP116" s="3070"/>
      <c r="AQ116" s="3070"/>
      <c r="AR116" s="3070"/>
      <c r="AS116" s="1368"/>
      <c r="AT116" s="1368"/>
      <c r="AU116" s="1368"/>
      <c r="AV116" s="1368"/>
      <c r="AW116" s="1368"/>
      <c r="AX116" s="1368"/>
      <c r="AY116" s="1368"/>
      <c r="AZ116" s="1368"/>
      <c r="BA116" s="1368"/>
      <c r="BB116" s="1368"/>
      <c r="BC116" s="1368"/>
      <c r="BD116" s="1368"/>
      <c r="BE116" s="1368"/>
      <c r="BF116" s="1368"/>
      <c r="BG116" s="1368"/>
      <c r="BH116" s="1368"/>
      <c r="BI116" s="1368"/>
      <c r="BJ116" s="1368"/>
      <c r="BK116" s="1368"/>
      <c r="BL116" s="1368"/>
      <c r="BM116" s="1368"/>
      <c r="BN116" s="1368"/>
      <c r="BO116" s="1368"/>
      <c r="BP116" s="1368"/>
      <c r="BQ116" s="1368"/>
      <c r="BR116" s="1368"/>
    </row>
    <row r="117" spans="1:70">
      <c r="A117" s="1346"/>
      <c r="B117" s="1368"/>
      <c r="C117" s="1368"/>
      <c r="D117" s="1368"/>
      <c r="E117" s="1368"/>
      <c r="F117" s="1368"/>
      <c r="G117" s="1368"/>
      <c r="H117" s="1348"/>
      <c r="AE117" s="3070"/>
      <c r="AF117" s="3070"/>
      <c r="AG117" s="3070"/>
      <c r="AH117" s="3070"/>
      <c r="AI117" s="3070"/>
      <c r="AJ117" s="3070"/>
      <c r="AK117" s="3070"/>
      <c r="AL117" s="3070"/>
      <c r="AM117" s="3070"/>
      <c r="AN117" s="3070"/>
      <c r="AO117" s="3070"/>
      <c r="AP117" s="3070"/>
      <c r="AQ117" s="3070"/>
      <c r="AR117" s="3070"/>
      <c r="AS117" s="1368"/>
      <c r="AT117" s="1368"/>
      <c r="AU117" s="1368"/>
      <c r="AV117" s="1368"/>
      <c r="AW117" s="1368"/>
      <c r="AX117" s="1368"/>
      <c r="AY117" s="1368"/>
      <c r="AZ117" s="1368"/>
      <c r="BA117" s="1368"/>
      <c r="BB117" s="1368"/>
      <c r="BC117" s="1368"/>
      <c r="BD117" s="1368"/>
      <c r="BE117" s="1368"/>
      <c r="BF117" s="1368"/>
      <c r="BG117" s="1368"/>
      <c r="BH117" s="1368"/>
      <c r="BI117" s="1368"/>
      <c r="BJ117" s="1368"/>
      <c r="BK117" s="1368"/>
      <c r="BL117" s="1368"/>
      <c r="BM117" s="1368"/>
      <c r="BN117" s="1368"/>
      <c r="BO117" s="1368"/>
      <c r="BP117" s="1368"/>
      <c r="BQ117" s="1368"/>
      <c r="BR117" s="1368"/>
    </row>
    <row r="118" spans="1:70" ht="16" thickBot="1">
      <c r="A118" s="1504"/>
      <c r="B118" s="1379"/>
      <c r="C118" s="1681"/>
      <c r="D118" s="1681"/>
      <c r="E118" s="1681"/>
      <c r="F118" s="1379"/>
      <c r="G118" s="1379"/>
      <c r="H118" s="1698"/>
      <c r="AE118" s="3070"/>
      <c r="AF118" s="3070"/>
      <c r="AG118" s="3070"/>
      <c r="AH118" s="3070"/>
      <c r="AI118" s="3070"/>
      <c r="AJ118" s="3070"/>
      <c r="AK118" s="3070"/>
      <c r="AL118" s="3070"/>
      <c r="AM118" s="3070"/>
      <c r="AN118" s="3070"/>
      <c r="AO118" s="3070"/>
      <c r="AP118" s="3070"/>
      <c r="AQ118" s="3070"/>
      <c r="AR118" s="3070"/>
      <c r="AS118" s="1368"/>
      <c r="AT118" s="1368"/>
      <c r="AU118" s="1368"/>
      <c r="AV118" s="1368"/>
      <c r="AW118" s="1368"/>
      <c r="AX118" s="1368"/>
      <c r="AY118" s="1368"/>
      <c r="AZ118" s="1368"/>
      <c r="BA118" s="1368"/>
      <c r="BB118" s="1368"/>
      <c r="BC118" s="1368"/>
      <c r="BD118" s="1368"/>
      <c r="BE118" s="1368"/>
      <c r="BF118" s="1368"/>
      <c r="BG118" s="1368"/>
      <c r="BH118" s="1368"/>
      <c r="BI118" s="1368"/>
      <c r="BJ118" s="1368"/>
      <c r="BK118" s="1368"/>
      <c r="BL118" s="1368"/>
      <c r="BM118" s="1368"/>
      <c r="BN118" s="1368"/>
      <c r="BO118" s="1368"/>
      <c r="BP118" s="1368"/>
      <c r="BQ118" s="1368"/>
      <c r="BR118" s="1368"/>
    </row>
    <row r="119" spans="1:70">
      <c r="A119" s="2051" t="s">
        <v>4495</v>
      </c>
      <c r="B119" s="1652"/>
      <c r="C119" s="2051"/>
      <c r="D119" s="2051"/>
      <c r="E119" s="1675" t="s">
        <v>458</v>
      </c>
      <c r="F119" s="1368"/>
      <c r="G119" s="1368"/>
      <c r="H119" s="1368"/>
      <c r="AE119" s="3070"/>
      <c r="AF119" s="3070"/>
      <c r="AG119" s="3070"/>
      <c r="AH119" s="3070"/>
      <c r="AI119" s="3070"/>
      <c r="AJ119" s="3070"/>
      <c r="AK119" s="3070"/>
      <c r="AL119" s="3070"/>
      <c r="AM119" s="3070"/>
      <c r="AN119" s="3070"/>
      <c r="AO119" s="3070"/>
      <c r="AP119" s="3070"/>
      <c r="AQ119" s="3070"/>
      <c r="AR119" s="3070"/>
      <c r="AS119" s="1368"/>
      <c r="AT119" s="1368"/>
      <c r="AU119" s="1368"/>
      <c r="AV119" s="1368"/>
      <c r="AW119" s="1368"/>
      <c r="AX119" s="1368"/>
      <c r="AY119" s="1368"/>
      <c r="AZ119" s="1368"/>
      <c r="BA119" s="1368"/>
      <c r="BB119" s="1368"/>
      <c r="BC119" s="1368"/>
      <c r="BD119" s="1368"/>
      <c r="BE119" s="1368"/>
      <c r="BF119" s="1368"/>
      <c r="BG119" s="1368"/>
      <c r="BH119" s="1368"/>
      <c r="BI119" s="1368"/>
      <c r="BJ119" s="1368"/>
      <c r="BK119" s="1368"/>
      <c r="BL119" s="1368"/>
      <c r="BM119" s="1368"/>
      <c r="BN119" s="1368"/>
      <c r="BO119" s="1368"/>
      <c r="BP119" s="1368"/>
      <c r="BQ119" s="1368"/>
      <c r="BR119" s="1368"/>
    </row>
    <row r="120" spans="1:70">
      <c r="A120" s="1368"/>
      <c r="B120" s="1368"/>
      <c r="C120" s="1368"/>
      <c r="D120" s="1368"/>
      <c r="E120" s="1368"/>
      <c r="F120" s="1368"/>
      <c r="G120" s="1368"/>
      <c r="H120" s="1368"/>
      <c r="AE120" s="3070"/>
      <c r="AF120" s="3070"/>
      <c r="AG120" s="3070"/>
      <c r="AH120" s="3070"/>
      <c r="AI120" s="3070"/>
      <c r="AJ120" s="3070"/>
      <c r="AK120" s="3070"/>
      <c r="AL120" s="3070"/>
      <c r="AM120" s="3070"/>
      <c r="AN120" s="3070"/>
      <c r="AO120" s="3070"/>
      <c r="AP120" s="3070"/>
      <c r="AQ120" s="3070"/>
      <c r="AR120" s="3070"/>
      <c r="AS120" s="1368"/>
      <c r="AT120" s="1368"/>
      <c r="AU120" s="1368"/>
      <c r="AV120" s="1368"/>
      <c r="AW120" s="1368"/>
      <c r="AX120" s="1368"/>
      <c r="AY120" s="1368"/>
      <c r="AZ120" s="1368"/>
      <c r="BA120" s="1368"/>
      <c r="BB120" s="1368"/>
      <c r="BC120" s="1368"/>
      <c r="BD120" s="1368"/>
      <c r="BE120" s="1368"/>
      <c r="BF120" s="1368"/>
      <c r="BG120" s="1368"/>
      <c r="BH120" s="1368"/>
      <c r="BI120" s="1368"/>
      <c r="BJ120" s="1368"/>
      <c r="BK120" s="1368"/>
      <c r="BL120" s="1368"/>
      <c r="BM120" s="1368"/>
      <c r="BN120" s="1368"/>
      <c r="BO120" s="1368"/>
      <c r="BP120" s="1368"/>
      <c r="BQ120" s="1368"/>
      <c r="BR120" s="1368"/>
    </row>
    <row r="121" spans="1:70">
      <c r="A121" s="1383" t="s">
        <v>3138</v>
      </c>
      <c r="B121" s="1383"/>
      <c r="C121" s="1383"/>
      <c r="D121" s="1386"/>
      <c r="E121" s="1383"/>
      <c r="F121" s="1383"/>
      <c r="G121" s="1383"/>
      <c r="H121" s="1368"/>
      <c r="AE121" s="3070"/>
      <c r="AF121" s="3070"/>
      <c r="AG121" s="3070"/>
      <c r="AH121" s="3070"/>
      <c r="AI121" s="3070"/>
      <c r="AJ121" s="3070"/>
      <c r="AK121" s="3070"/>
      <c r="AL121" s="3070"/>
      <c r="AM121" s="3070"/>
      <c r="AN121" s="3070"/>
      <c r="AO121" s="3070"/>
      <c r="AP121" s="3070"/>
      <c r="AQ121" s="3070"/>
      <c r="AR121" s="3070"/>
      <c r="AS121" s="1368"/>
      <c r="AT121" s="1368"/>
      <c r="AU121" s="1368"/>
      <c r="AV121" s="1368"/>
      <c r="AW121" s="1368"/>
      <c r="AX121" s="1368"/>
      <c r="AY121" s="1368"/>
      <c r="AZ121" s="1368"/>
      <c r="BA121" s="1368"/>
      <c r="BB121" s="1368"/>
      <c r="BC121" s="1368"/>
      <c r="BD121" s="1368"/>
      <c r="BE121" s="1368"/>
      <c r="BF121" s="1368"/>
      <c r="BG121" s="1368"/>
      <c r="BH121" s="1368"/>
      <c r="BI121" s="1368"/>
      <c r="BJ121" s="1368"/>
      <c r="BK121" s="1368"/>
      <c r="BL121" s="1368"/>
      <c r="BM121" s="1368"/>
      <c r="BN121" s="1368"/>
      <c r="BO121" s="1368"/>
      <c r="BP121" s="1368"/>
      <c r="BQ121" s="1368"/>
      <c r="BR121" s="1368"/>
    </row>
    <row r="122" spans="1:70">
      <c r="A122" s="1368"/>
      <c r="B122" s="1368"/>
      <c r="C122" s="1368"/>
      <c r="D122" s="1368"/>
      <c r="E122" s="1368"/>
      <c r="F122" s="1368"/>
      <c r="G122" s="1368"/>
      <c r="H122" s="1368"/>
      <c r="AE122" s="3070"/>
      <c r="AF122" s="3070"/>
      <c r="AG122" s="3070"/>
      <c r="AH122" s="3070"/>
      <c r="AI122" s="3070"/>
      <c r="AJ122" s="3070"/>
      <c r="AK122" s="3070"/>
      <c r="AL122" s="3070"/>
      <c r="AM122" s="3070"/>
      <c r="AN122" s="3070"/>
      <c r="AO122" s="3070"/>
      <c r="AP122" s="3070"/>
      <c r="AQ122" s="3070"/>
      <c r="AR122" s="3070"/>
      <c r="AS122" s="1368"/>
      <c r="AT122" s="1368"/>
      <c r="AU122" s="1368"/>
      <c r="AV122" s="1368"/>
      <c r="AW122" s="1368"/>
      <c r="AX122" s="1368"/>
      <c r="AY122" s="1368"/>
      <c r="AZ122" s="1368"/>
      <c r="BA122" s="1368"/>
      <c r="BB122" s="1368"/>
      <c r="BC122" s="1368"/>
      <c r="BD122" s="1368"/>
      <c r="BE122" s="1368"/>
      <c r="BF122" s="1368"/>
      <c r="BG122" s="1368"/>
      <c r="BH122" s="1368"/>
      <c r="BI122" s="1368"/>
      <c r="BJ122" s="1368"/>
      <c r="BK122" s="1368"/>
      <c r="BL122" s="1368"/>
      <c r="BM122" s="1368"/>
      <c r="BN122" s="1368"/>
      <c r="BO122" s="1368"/>
      <c r="BP122" s="1368"/>
      <c r="BQ122" s="1368"/>
      <c r="BR122" s="1368"/>
    </row>
    <row r="123" spans="1:70">
      <c r="A123" s="1368"/>
      <c r="B123" s="1368"/>
      <c r="C123" s="1368"/>
      <c r="D123" s="1368"/>
      <c r="E123" s="1368"/>
      <c r="F123" s="1368"/>
      <c r="G123" s="1368"/>
      <c r="H123" s="1368"/>
      <c r="AE123" s="3070"/>
      <c r="AF123" s="3070"/>
      <c r="AG123" s="3070"/>
      <c r="AH123" s="3070"/>
      <c r="AI123" s="3070"/>
      <c r="AJ123" s="3070"/>
      <c r="AK123" s="3070"/>
      <c r="AL123" s="3070"/>
      <c r="AM123" s="3070"/>
      <c r="AN123" s="3070"/>
      <c r="AO123" s="3070"/>
      <c r="AP123" s="3070"/>
      <c r="AQ123" s="3070"/>
      <c r="AR123" s="3070"/>
      <c r="AS123" s="1368"/>
      <c r="AT123" s="1368"/>
      <c r="AU123" s="1368"/>
      <c r="AV123" s="1368"/>
      <c r="AW123" s="1368"/>
      <c r="AX123" s="1368"/>
      <c r="AY123" s="1368"/>
      <c r="AZ123" s="1368"/>
      <c r="BA123" s="1368"/>
      <c r="BB123" s="1368"/>
      <c r="BC123" s="1368"/>
      <c r="BD123" s="1368"/>
      <c r="BE123" s="1368"/>
      <c r="BF123" s="1368"/>
      <c r="BG123" s="1368"/>
      <c r="BH123" s="1368"/>
      <c r="BI123" s="1368"/>
      <c r="BJ123" s="1368"/>
      <c r="BK123" s="1368"/>
      <c r="BL123" s="1368"/>
      <c r="BM123" s="1368"/>
      <c r="BN123" s="1368"/>
      <c r="BO123" s="1368"/>
      <c r="BP123" s="1368"/>
      <c r="BQ123" s="1368"/>
      <c r="BR123" s="1368"/>
    </row>
    <row r="124" spans="1:70">
      <c r="A124" s="1368"/>
      <c r="B124" s="1368"/>
      <c r="C124" s="1368"/>
      <c r="D124" s="1368"/>
      <c r="E124" s="1368"/>
      <c r="F124" s="1368"/>
      <c r="G124" s="1368"/>
      <c r="H124" s="1368"/>
      <c r="AE124" s="3070"/>
      <c r="AF124" s="3070"/>
      <c r="AG124" s="3070"/>
      <c r="AH124" s="3070"/>
      <c r="AI124" s="3070"/>
      <c r="AJ124" s="3070"/>
      <c r="AK124" s="3070"/>
      <c r="AL124" s="3070"/>
      <c r="AM124" s="3070"/>
      <c r="AN124" s="3070"/>
      <c r="AO124" s="3070"/>
      <c r="AP124" s="3070"/>
      <c r="AQ124" s="3070"/>
      <c r="AR124" s="3070"/>
      <c r="AS124" s="1368"/>
      <c r="AT124" s="1368"/>
      <c r="AU124" s="1368"/>
      <c r="AV124" s="1368"/>
      <c r="AW124" s="1368"/>
      <c r="AX124" s="1368"/>
      <c r="AY124" s="1368"/>
      <c r="AZ124" s="1368"/>
      <c r="BA124" s="1368"/>
      <c r="BB124" s="1368"/>
      <c r="BC124" s="1368"/>
      <c r="BD124" s="1368"/>
      <c r="BE124" s="1368"/>
      <c r="BF124" s="1368"/>
      <c r="BG124" s="1368"/>
      <c r="BH124" s="1368"/>
      <c r="BI124" s="1368"/>
      <c r="BJ124" s="1368"/>
      <c r="BK124" s="1368"/>
      <c r="BL124" s="1368"/>
      <c r="BM124" s="1368"/>
      <c r="BN124" s="1368"/>
      <c r="BO124" s="1368"/>
      <c r="BP124" s="1368"/>
      <c r="BQ124" s="1368"/>
      <c r="BR124" s="1368"/>
    </row>
    <row r="125" spans="1:70" ht="16" thickBot="1">
      <c r="A125" s="1368"/>
      <c r="B125" s="1368"/>
      <c r="C125" s="1368"/>
      <c r="D125" s="1368"/>
      <c r="E125" s="1368"/>
      <c r="F125" s="1368"/>
      <c r="G125" s="1368"/>
      <c r="H125" s="1368"/>
      <c r="AE125" s="3070"/>
      <c r="AF125" s="3070"/>
      <c r="AG125" s="3070"/>
      <c r="AH125" s="3070"/>
      <c r="AI125" s="3070"/>
      <c r="AJ125" s="3070"/>
      <c r="AK125" s="3070"/>
      <c r="AL125" s="3070"/>
      <c r="AM125" s="3070"/>
      <c r="AN125" s="3070"/>
      <c r="AO125" s="3070"/>
      <c r="AP125" s="3070"/>
      <c r="AQ125" s="3070"/>
      <c r="AR125" s="3070"/>
      <c r="AS125" s="1368"/>
      <c r="AT125" s="1368"/>
      <c r="AU125" s="1368"/>
      <c r="AV125" s="1368"/>
      <c r="AW125" s="1368"/>
      <c r="AX125" s="1368"/>
      <c r="AY125" s="1368"/>
      <c r="AZ125" s="1368"/>
      <c r="BA125" s="1368"/>
      <c r="BB125" s="1368"/>
      <c r="BC125" s="1368"/>
      <c r="BD125" s="1368"/>
      <c r="BE125" s="1368"/>
      <c r="BF125" s="1368"/>
      <c r="BG125" s="1368"/>
      <c r="BH125" s="1368"/>
      <c r="BI125" s="1368"/>
      <c r="BJ125" s="1368"/>
      <c r="BK125" s="1368"/>
      <c r="BL125" s="1368"/>
      <c r="BM125" s="1368"/>
      <c r="BN125" s="1368"/>
      <c r="BO125" s="1368"/>
      <c r="BP125" s="1368"/>
      <c r="BQ125" s="1368"/>
      <c r="BR125" s="1368"/>
    </row>
    <row r="126" spans="1:70">
      <c r="A126" s="3254"/>
      <c r="B126" s="3544"/>
      <c r="C126" s="3544"/>
      <c r="D126" s="3544"/>
      <c r="E126" s="3274"/>
      <c r="F126" s="1368"/>
      <c r="G126" s="1368"/>
      <c r="H126" s="1368"/>
      <c r="AE126" s="3070"/>
      <c r="AF126" s="3070"/>
      <c r="AG126" s="3070"/>
      <c r="AH126" s="3070"/>
      <c r="AI126" s="3070"/>
      <c r="AJ126" s="3070"/>
      <c r="AK126" s="3070"/>
      <c r="AL126" s="3070"/>
      <c r="AM126" s="3070"/>
      <c r="AN126" s="3070"/>
      <c r="AO126" s="3070"/>
      <c r="AP126" s="3070"/>
      <c r="AQ126" s="3070"/>
      <c r="AR126" s="3070"/>
      <c r="AS126" s="1368"/>
      <c r="AT126" s="1368"/>
      <c r="AU126" s="1368"/>
      <c r="AV126" s="1368"/>
      <c r="AW126" s="1368"/>
      <c r="AX126" s="1368"/>
      <c r="AY126" s="1368"/>
      <c r="AZ126" s="1368"/>
      <c r="BA126" s="1368"/>
      <c r="BB126" s="1368"/>
      <c r="BC126" s="1368"/>
      <c r="BD126" s="1368"/>
      <c r="BE126" s="1368"/>
      <c r="BF126" s="1368"/>
      <c r="BG126" s="1368"/>
      <c r="BH126" s="1368"/>
      <c r="BI126" s="1368"/>
      <c r="BJ126" s="1368"/>
      <c r="BK126" s="1368"/>
      <c r="BL126" s="1368"/>
      <c r="BM126" s="1368"/>
      <c r="BN126" s="1368"/>
      <c r="BO126" s="1368"/>
      <c r="BP126" s="1368"/>
      <c r="BQ126" s="1368"/>
      <c r="BR126" s="1368"/>
    </row>
    <row r="127" spans="1:70">
      <c r="A127" s="4585"/>
      <c r="B127" s="1533"/>
      <c r="C127" s="1533"/>
      <c r="D127" s="1533"/>
      <c r="E127" s="4228"/>
      <c r="F127" s="1368"/>
      <c r="G127" s="1368"/>
      <c r="H127" s="1368"/>
      <c r="AE127" s="3070"/>
      <c r="AF127" s="3070"/>
      <c r="AG127" s="3070"/>
      <c r="AH127" s="3070"/>
      <c r="AI127" s="3070"/>
      <c r="AJ127" s="3070"/>
      <c r="AK127" s="3070"/>
      <c r="AL127" s="3070"/>
      <c r="AM127" s="3070"/>
      <c r="AN127" s="3070"/>
      <c r="AO127" s="3070"/>
      <c r="AP127" s="3070"/>
      <c r="AQ127" s="3070"/>
      <c r="AR127" s="3070"/>
      <c r="AS127" s="1368"/>
      <c r="AT127" s="1368"/>
      <c r="AU127" s="1368"/>
      <c r="AV127" s="1368"/>
      <c r="AW127" s="1368"/>
      <c r="AX127" s="1368"/>
      <c r="AY127" s="1368"/>
      <c r="AZ127" s="1368"/>
      <c r="BA127" s="1368"/>
      <c r="BB127" s="1368"/>
      <c r="BC127" s="1368"/>
      <c r="BD127" s="1368"/>
      <c r="BE127" s="1368"/>
      <c r="BF127" s="1368"/>
      <c r="BG127" s="1368"/>
      <c r="BH127" s="1368"/>
      <c r="BI127" s="1368"/>
      <c r="BJ127" s="1368"/>
      <c r="BK127" s="1368"/>
      <c r="BL127" s="1368"/>
      <c r="BM127" s="1368"/>
      <c r="BN127" s="1368"/>
      <c r="BO127" s="1368"/>
      <c r="BP127" s="1368"/>
      <c r="BQ127" s="1368"/>
      <c r="BR127" s="1368"/>
    </row>
    <row r="128" spans="1:70">
      <c r="A128" s="4585"/>
      <c r="B128" s="1533"/>
      <c r="C128" s="1533"/>
      <c r="D128" s="1533"/>
      <c r="E128" s="4228"/>
      <c r="F128" s="1368"/>
      <c r="G128" s="1368"/>
      <c r="H128" s="1368"/>
      <c r="AE128" s="3070"/>
      <c r="AF128" s="3070"/>
      <c r="AG128" s="3070"/>
      <c r="AH128" s="3070"/>
      <c r="AI128" s="3070"/>
      <c r="AJ128" s="3070"/>
      <c r="AK128" s="3070"/>
      <c r="AL128" s="3070"/>
      <c r="AM128" s="3070"/>
      <c r="AN128" s="3070"/>
      <c r="AO128" s="3070"/>
      <c r="AP128" s="3070"/>
      <c r="AQ128" s="3070"/>
      <c r="AR128" s="3070"/>
      <c r="AS128" s="1368"/>
      <c r="AT128" s="1368"/>
      <c r="AU128" s="1368"/>
      <c r="AV128" s="1368"/>
      <c r="AW128" s="1368"/>
      <c r="AX128" s="1368"/>
      <c r="AY128" s="1368"/>
      <c r="AZ128" s="1368"/>
      <c r="BA128" s="1368"/>
      <c r="BB128" s="1368"/>
      <c r="BC128" s="1368"/>
      <c r="BD128" s="1368"/>
      <c r="BE128" s="1368"/>
      <c r="BF128" s="1368"/>
      <c r="BG128" s="1368"/>
      <c r="BH128" s="1368"/>
      <c r="BI128" s="1368"/>
      <c r="BJ128" s="1368"/>
      <c r="BK128" s="1368"/>
      <c r="BL128" s="1368"/>
      <c r="BM128" s="1368"/>
      <c r="BN128" s="1368"/>
      <c r="BO128" s="1368"/>
      <c r="BP128" s="1368"/>
      <c r="BQ128" s="1368"/>
      <c r="BR128" s="1368"/>
    </row>
    <row r="129" spans="1:70">
      <c r="A129" s="4585"/>
      <c r="B129" s="1533"/>
      <c r="C129" s="1533"/>
      <c r="D129" s="1533"/>
      <c r="E129" s="4228"/>
      <c r="F129" s="1368"/>
      <c r="G129" s="1368"/>
      <c r="H129" s="1368"/>
      <c r="AE129" s="3070"/>
      <c r="AF129" s="3070"/>
      <c r="AG129" s="3070"/>
      <c r="AH129" s="3070"/>
      <c r="AI129" s="3070"/>
      <c r="AJ129" s="3070"/>
      <c r="AK129" s="3070"/>
      <c r="AL129" s="3070"/>
      <c r="AM129" s="3070"/>
      <c r="AN129" s="3070"/>
      <c r="AO129" s="3070"/>
      <c r="AP129" s="3070"/>
      <c r="AQ129" s="3070"/>
      <c r="AR129" s="3070"/>
      <c r="AS129" s="1368"/>
      <c r="AT129" s="1368"/>
      <c r="AU129" s="1368"/>
      <c r="AV129" s="1368"/>
      <c r="AW129" s="1368"/>
      <c r="AX129" s="1368"/>
      <c r="AY129" s="1368"/>
      <c r="AZ129" s="1368"/>
      <c r="BA129" s="1368"/>
      <c r="BB129" s="1368"/>
      <c r="BC129" s="1368"/>
      <c r="BD129" s="1368"/>
      <c r="BE129" s="1368"/>
      <c r="BF129" s="1368"/>
      <c r="BG129" s="1368"/>
      <c r="BH129" s="1368"/>
      <c r="BI129" s="1368"/>
      <c r="BJ129" s="1368"/>
      <c r="BK129" s="1368"/>
      <c r="BL129" s="1368"/>
      <c r="BM129" s="1368"/>
      <c r="BN129" s="1368"/>
      <c r="BO129" s="1368"/>
      <c r="BP129" s="1368"/>
      <c r="BQ129" s="1368"/>
      <c r="BR129" s="1368"/>
    </row>
    <row r="130" spans="1:70">
      <c r="A130" s="4585"/>
      <c r="B130" s="1533"/>
      <c r="C130" s="1533"/>
      <c r="D130" s="1533"/>
      <c r="E130" s="4228"/>
      <c r="F130" s="1368"/>
      <c r="G130" s="1368"/>
      <c r="H130" s="1368"/>
      <c r="AE130" s="3070"/>
      <c r="AF130" s="3070"/>
      <c r="AG130" s="3070"/>
      <c r="AH130" s="3070"/>
      <c r="AI130" s="3070"/>
      <c r="AJ130" s="3070"/>
      <c r="AK130" s="3070"/>
      <c r="AL130" s="3070"/>
      <c r="AM130" s="3070"/>
      <c r="AN130" s="3070"/>
      <c r="AO130" s="3070"/>
      <c r="AP130" s="3070"/>
      <c r="AQ130" s="3070"/>
      <c r="AR130" s="3070"/>
      <c r="AS130" s="1368"/>
      <c r="AT130" s="1368"/>
      <c r="AU130" s="1368"/>
      <c r="AV130" s="1368"/>
      <c r="AW130" s="1368"/>
      <c r="AX130" s="1368"/>
      <c r="AY130" s="1368"/>
      <c r="AZ130" s="1368"/>
      <c r="BA130" s="1368"/>
      <c r="BB130" s="1368"/>
      <c r="BC130" s="1368"/>
      <c r="BD130" s="1368"/>
      <c r="BE130" s="1368"/>
      <c r="BF130" s="1368"/>
      <c r="BG130" s="1368"/>
      <c r="BH130" s="1368"/>
      <c r="BI130" s="1368"/>
      <c r="BJ130" s="1368"/>
      <c r="BK130" s="1368"/>
      <c r="BL130" s="1368"/>
      <c r="BM130" s="1368"/>
      <c r="BN130" s="1368"/>
      <c r="BO130" s="1368"/>
      <c r="BP130" s="1368"/>
      <c r="BQ130" s="1368"/>
      <c r="BR130" s="1368"/>
    </row>
    <row r="131" spans="1:70">
      <c r="A131" s="4585"/>
      <c r="B131" s="1533"/>
      <c r="C131" s="1533"/>
      <c r="D131" s="1533"/>
      <c r="E131" s="4228"/>
      <c r="F131" s="1368"/>
      <c r="G131" s="1368"/>
      <c r="H131" s="1368"/>
      <c r="AE131" s="3070"/>
      <c r="AF131" s="3070"/>
      <c r="AG131" s="3070"/>
      <c r="AH131" s="3070"/>
      <c r="AI131" s="3070"/>
      <c r="AJ131" s="3070"/>
      <c r="AK131" s="3070"/>
      <c r="AL131" s="3070"/>
      <c r="AM131" s="3070"/>
      <c r="AN131" s="3070"/>
      <c r="AO131" s="3070"/>
      <c r="AP131" s="3070"/>
      <c r="AQ131" s="3070"/>
      <c r="AR131" s="3070"/>
      <c r="AS131" s="1368"/>
      <c r="AT131" s="1368"/>
      <c r="AU131" s="1368"/>
      <c r="AV131" s="1368"/>
      <c r="AW131" s="1368"/>
      <c r="AX131" s="1368"/>
      <c r="AY131" s="1368"/>
      <c r="AZ131" s="1368"/>
      <c r="BA131" s="1368"/>
      <c r="BB131" s="1368"/>
      <c r="BC131" s="1368"/>
      <c r="BD131" s="1368"/>
      <c r="BE131" s="1368"/>
      <c r="BF131" s="1368"/>
      <c r="BG131" s="1368"/>
      <c r="BH131" s="1368"/>
      <c r="BI131" s="1368"/>
      <c r="BJ131" s="1368"/>
      <c r="BK131" s="1368"/>
      <c r="BL131" s="1368"/>
      <c r="BM131" s="1368"/>
      <c r="BN131" s="1368"/>
      <c r="BO131" s="1368"/>
      <c r="BP131" s="1368"/>
      <c r="BQ131" s="1368"/>
      <c r="BR131" s="1368"/>
    </row>
    <row r="132" spans="1:70">
      <c r="A132" s="4585"/>
      <c r="B132" s="1533"/>
      <c r="C132" s="4525"/>
      <c r="D132" s="4525"/>
      <c r="E132" s="4228"/>
      <c r="F132" s="1368"/>
      <c r="G132" s="1368"/>
      <c r="H132" s="1368"/>
      <c r="AE132" s="3070"/>
      <c r="AF132" s="3070"/>
      <c r="AG132" s="3070"/>
      <c r="AH132" s="3070"/>
      <c r="AI132" s="3070"/>
      <c r="AJ132" s="3070"/>
      <c r="AK132" s="3070"/>
      <c r="AL132" s="3070"/>
      <c r="AM132" s="3070"/>
      <c r="AN132" s="3070"/>
      <c r="AO132" s="3070"/>
      <c r="AP132" s="3070"/>
      <c r="AQ132" s="3070"/>
      <c r="AR132" s="3070"/>
      <c r="AS132" s="1368"/>
      <c r="AT132" s="1368"/>
      <c r="AU132" s="1368"/>
      <c r="AV132" s="1368"/>
      <c r="AW132" s="1368"/>
      <c r="AX132" s="1368"/>
      <c r="AY132" s="1368"/>
      <c r="AZ132" s="1368"/>
      <c r="BA132" s="1368"/>
      <c r="BB132" s="1368"/>
      <c r="BC132" s="1368"/>
      <c r="BD132" s="1368"/>
      <c r="BE132" s="1368"/>
      <c r="BF132" s="1368"/>
      <c r="BG132" s="1368"/>
      <c r="BH132" s="1368"/>
      <c r="BI132" s="1368"/>
      <c r="BJ132" s="1368"/>
      <c r="BK132" s="1368"/>
      <c r="BL132" s="1368"/>
      <c r="BM132" s="1368"/>
      <c r="BN132" s="1368"/>
      <c r="BO132" s="1368"/>
      <c r="BP132" s="1368"/>
      <c r="BQ132" s="1368"/>
      <c r="BR132" s="1368"/>
    </row>
    <row r="133" spans="1:70">
      <c r="A133" s="4585"/>
      <c r="B133" s="1533"/>
      <c r="C133" s="1289"/>
      <c r="D133" s="1289"/>
      <c r="E133" s="4228"/>
      <c r="F133" s="1368"/>
      <c r="G133" s="1368"/>
      <c r="H133" s="1368"/>
      <c r="AE133" s="3070"/>
      <c r="AF133" s="3070"/>
      <c r="AG133" s="3070"/>
      <c r="AH133" s="3070"/>
      <c r="AI133" s="3070"/>
      <c r="AJ133" s="3070"/>
      <c r="AK133" s="3070"/>
      <c r="AL133" s="3070"/>
      <c r="AM133" s="3070"/>
      <c r="AN133" s="3070"/>
      <c r="AO133" s="3070"/>
      <c r="AP133" s="3070"/>
      <c r="AQ133" s="3070"/>
      <c r="AR133" s="3070"/>
      <c r="AS133" s="1368"/>
      <c r="AT133" s="1368"/>
      <c r="AU133" s="1368"/>
      <c r="AV133" s="1368"/>
      <c r="AW133" s="1368"/>
      <c r="AX133" s="1368"/>
      <c r="AY133" s="1368"/>
      <c r="AZ133" s="1368"/>
      <c r="BA133" s="1368"/>
      <c r="BB133" s="1368"/>
      <c r="BC133" s="1368"/>
      <c r="BD133" s="1368"/>
      <c r="BE133" s="1368"/>
      <c r="BF133" s="1368"/>
      <c r="BG133" s="1368"/>
      <c r="BH133" s="1368"/>
      <c r="BI133" s="1368"/>
      <c r="BJ133" s="1368"/>
      <c r="BK133" s="1368"/>
      <c r="BL133" s="1368"/>
      <c r="BM133" s="1368"/>
      <c r="BN133" s="1368"/>
      <c r="BO133" s="1368"/>
      <c r="BP133" s="1368"/>
      <c r="BQ133" s="1368"/>
      <c r="BR133" s="1368"/>
    </row>
    <row r="134" spans="1:70">
      <c r="A134" s="4585"/>
      <c r="B134" s="1533"/>
      <c r="C134" s="1289"/>
      <c r="D134" s="1289"/>
      <c r="E134" s="4228"/>
      <c r="F134" s="1368"/>
      <c r="G134" s="1368"/>
      <c r="H134" s="1368"/>
      <c r="AE134" s="3070"/>
      <c r="AF134" s="3070"/>
      <c r="AG134" s="3070"/>
      <c r="AH134" s="3070"/>
      <c r="AI134" s="3070"/>
      <c r="AJ134" s="3070"/>
      <c r="AK134" s="3070"/>
      <c r="AL134" s="3070"/>
      <c r="AM134" s="3070"/>
      <c r="AN134" s="3070"/>
      <c r="AO134" s="3070"/>
      <c r="AP134" s="3070"/>
      <c r="AQ134" s="3070"/>
      <c r="AR134" s="3070"/>
      <c r="AS134" s="1368"/>
      <c r="AT134" s="1368"/>
      <c r="AU134" s="1368"/>
      <c r="AV134" s="1368"/>
      <c r="AW134" s="1368"/>
      <c r="AX134" s="1368"/>
      <c r="AY134" s="1368"/>
      <c r="AZ134" s="1368"/>
      <c r="BA134" s="1368"/>
      <c r="BB134" s="1368"/>
      <c r="BC134" s="1368"/>
      <c r="BD134" s="1368"/>
      <c r="BE134" s="1368"/>
      <c r="BF134" s="1368"/>
      <c r="BG134" s="1368"/>
      <c r="BH134" s="1368"/>
      <c r="BI134" s="1368"/>
      <c r="BJ134" s="1368"/>
      <c r="BK134" s="1368"/>
      <c r="BL134" s="1368"/>
      <c r="BM134" s="1368"/>
      <c r="BN134" s="1368"/>
      <c r="BO134" s="1368"/>
      <c r="BP134" s="1368"/>
      <c r="BQ134" s="1368"/>
      <c r="BR134" s="1368"/>
    </row>
    <row r="135" spans="1:70">
      <c r="A135" s="4585"/>
      <c r="B135" s="1533"/>
      <c r="C135" s="1289"/>
      <c r="D135" s="1289"/>
      <c r="E135" s="4228"/>
      <c r="F135" s="1533"/>
      <c r="G135" s="1368"/>
      <c r="H135" s="1368"/>
      <c r="AE135" s="3070"/>
      <c r="AF135" s="3070"/>
      <c r="AG135" s="3070"/>
      <c r="AH135" s="3070"/>
      <c r="AI135" s="3070"/>
      <c r="AJ135" s="3070"/>
      <c r="AK135" s="3070"/>
      <c r="AL135" s="3070"/>
      <c r="AM135" s="3070"/>
      <c r="AN135" s="3070"/>
      <c r="AO135" s="3070"/>
      <c r="AP135" s="3070"/>
      <c r="AQ135" s="3070"/>
      <c r="AR135" s="3070"/>
      <c r="AS135" s="1368"/>
      <c r="AT135" s="1368"/>
      <c r="AU135" s="1368"/>
      <c r="AV135" s="1368"/>
      <c r="AW135" s="1368"/>
      <c r="AX135" s="1368"/>
      <c r="AY135" s="1368"/>
      <c r="AZ135" s="1368"/>
      <c r="BA135" s="1368"/>
      <c r="BB135" s="1368"/>
      <c r="BC135" s="1368"/>
      <c r="BD135" s="1368"/>
      <c r="BE135" s="1368"/>
      <c r="BF135" s="1368"/>
      <c r="BG135" s="1368"/>
      <c r="BH135" s="1368"/>
      <c r="BI135" s="1368"/>
      <c r="BJ135" s="1368"/>
      <c r="BK135" s="1368"/>
      <c r="BL135" s="1368"/>
      <c r="BM135" s="1368"/>
      <c r="BN135" s="1368"/>
      <c r="BO135" s="1368"/>
      <c r="BP135" s="1368"/>
      <c r="BQ135" s="1368"/>
      <c r="BR135" s="1368"/>
    </row>
    <row r="136" spans="1:70">
      <c r="A136" s="4585"/>
      <c r="B136" s="1533"/>
      <c r="C136" s="1289"/>
      <c r="D136" s="1289"/>
      <c r="E136" s="4228"/>
      <c r="F136" s="4228"/>
      <c r="G136" s="1368"/>
      <c r="H136" s="1368"/>
      <c r="AE136" s="3070"/>
      <c r="AF136" s="3070"/>
      <c r="AG136" s="3070"/>
      <c r="AH136" s="3070"/>
      <c r="AI136" s="3070"/>
      <c r="AJ136" s="3070"/>
      <c r="AK136" s="3070"/>
      <c r="AL136" s="3070"/>
      <c r="AM136" s="3070"/>
      <c r="AN136" s="3070"/>
      <c r="AO136" s="3070"/>
      <c r="AP136" s="3070"/>
      <c r="AQ136" s="3070"/>
      <c r="AR136" s="3070"/>
      <c r="AS136" s="1368"/>
      <c r="AT136" s="1368"/>
      <c r="AU136" s="1368"/>
      <c r="AV136" s="1368"/>
      <c r="AW136" s="1368"/>
      <c r="AX136" s="1368"/>
      <c r="AY136" s="1368"/>
      <c r="AZ136" s="1368"/>
      <c r="BA136" s="1368"/>
      <c r="BB136" s="1368"/>
      <c r="BC136" s="1368"/>
      <c r="BD136" s="1368"/>
      <c r="BE136" s="1368"/>
      <c r="BF136" s="1368"/>
      <c r="BG136" s="1368"/>
      <c r="BH136" s="1368"/>
      <c r="BI136" s="1368"/>
      <c r="BJ136" s="1368"/>
      <c r="BK136" s="1368"/>
      <c r="BL136" s="1368"/>
      <c r="BM136" s="1368"/>
      <c r="BN136" s="1368"/>
      <c r="BO136" s="1368"/>
      <c r="BP136" s="1368"/>
      <c r="BQ136" s="1368"/>
      <c r="BR136" s="1368"/>
    </row>
    <row r="137" spans="1:70">
      <c r="A137" s="4585"/>
      <c r="B137" s="1533"/>
      <c r="C137" s="1289"/>
      <c r="D137" s="1289"/>
      <c r="E137" s="4228"/>
      <c r="F137" s="4228"/>
      <c r="G137" s="1368"/>
      <c r="H137" s="1368"/>
      <c r="AE137" s="3070"/>
      <c r="AF137" s="3070"/>
      <c r="AG137" s="3070"/>
      <c r="AH137" s="3070"/>
      <c r="AI137" s="3070"/>
      <c r="AJ137" s="3070"/>
      <c r="AK137" s="3070"/>
      <c r="AL137" s="3070"/>
      <c r="AM137" s="3070"/>
      <c r="AN137" s="3070"/>
      <c r="AO137" s="3070"/>
      <c r="AP137" s="3070"/>
      <c r="AQ137" s="3070"/>
      <c r="AR137" s="3070"/>
      <c r="AS137" s="1368"/>
      <c r="AT137" s="1368"/>
      <c r="AU137" s="1368"/>
      <c r="AV137" s="1368"/>
      <c r="AW137" s="1368"/>
      <c r="AX137" s="1368"/>
      <c r="AY137" s="1368"/>
      <c r="AZ137" s="1368"/>
      <c r="BA137" s="1368"/>
      <c r="BB137" s="1368"/>
      <c r="BC137" s="1368"/>
      <c r="BD137" s="1368"/>
      <c r="BE137" s="1368"/>
      <c r="BF137" s="1368"/>
      <c r="BG137" s="1368"/>
      <c r="BH137" s="1368"/>
      <c r="BI137" s="1368"/>
      <c r="BJ137" s="1368"/>
      <c r="BK137" s="1368"/>
      <c r="BL137" s="1368"/>
      <c r="BM137" s="1368"/>
      <c r="BN137" s="1368"/>
      <c r="BO137" s="1368"/>
      <c r="BP137" s="1368"/>
      <c r="BQ137" s="1368"/>
      <c r="BR137" s="1368"/>
    </row>
    <row r="138" spans="1:70">
      <c r="A138" s="4585"/>
      <c r="B138" s="1533"/>
      <c r="C138" s="1289"/>
      <c r="D138" s="1289"/>
      <c r="E138" s="4228"/>
      <c r="F138" s="4228"/>
      <c r="G138" s="1368"/>
      <c r="H138" s="1368"/>
      <c r="AE138" s="3070"/>
      <c r="AF138" s="3070"/>
      <c r="AG138" s="3070"/>
      <c r="AH138" s="3070"/>
      <c r="AI138" s="3070"/>
      <c r="AJ138" s="3070"/>
      <c r="AK138" s="3070"/>
      <c r="AL138" s="3070"/>
      <c r="AM138" s="3070"/>
      <c r="AN138" s="3070"/>
      <c r="AO138" s="3070"/>
      <c r="AP138" s="3070"/>
      <c r="AQ138" s="3070"/>
      <c r="AR138" s="3070"/>
      <c r="AS138" s="1368"/>
      <c r="AT138" s="1368"/>
      <c r="AU138" s="1368"/>
      <c r="AV138" s="1368"/>
      <c r="AW138" s="1368"/>
      <c r="AX138" s="1368"/>
      <c r="AY138" s="1368"/>
      <c r="AZ138" s="1368"/>
      <c r="BA138" s="1368"/>
      <c r="BB138" s="1368"/>
      <c r="BC138" s="1368"/>
      <c r="BD138" s="1368"/>
      <c r="BE138" s="1368"/>
      <c r="BF138" s="1368"/>
      <c r="BG138" s="1368"/>
      <c r="BH138" s="1368"/>
      <c r="BI138" s="1368"/>
      <c r="BJ138" s="1368"/>
      <c r="BK138" s="1368"/>
      <c r="BL138" s="1368"/>
      <c r="BM138" s="1368"/>
      <c r="BN138" s="1368"/>
      <c r="BO138" s="1368"/>
      <c r="BP138" s="1368"/>
      <c r="BQ138" s="1368"/>
      <c r="BR138" s="1368"/>
    </row>
    <row r="139" spans="1:70">
      <c r="A139" s="4585"/>
      <c r="B139" s="1533"/>
      <c r="C139" s="1289"/>
      <c r="D139" s="1289"/>
      <c r="E139" s="4228"/>
      <c r="F139" s="4228"/>
      <c r="G139" s="1368"/>
      <c r="H139" s="1368"/>
      <c r="AE139" s="3070"/>
      <c r="AF139" s="3070"/>
      <c r="AG139" s="3070"/>
      <c r="AH139" s="3070"/>
      <c r="AI139" s="3070"/>
      <c r="AJ139" s="3070"/>
      <c r="AK139" s="3070"/>
      <c r="AL139" s="3070"/>
      <c r="AM139" s="3070"/>
      <c r="AN139" s="3070"/>
      <c r="AO139" s="3070"/>
      <c r="AP139" s="3070"/>
      <c r="AQ139" s="3070"/>
      <c r="AR139" s="3070"/>
      <c r="AS139" s="1368"/>
      <c r="AT139" s="1368"/>
      <c r="AU139" s="1368"/>
      <c r="AV139" s="1368"/>
      <c r="AW139" s="1368"/>
      <c r="AX139" s="1368"/>
      <c r="AY139" s="1368"/>
      <c r="AZ139" s="1368"/>
      <c r="BA139" s="1368"/>
      <c r="BB139" s="1368"/>
      <c r="BC139" s="1368"/>
      <c r="BD139" s="1368"/>
      <c r="BE139" s="1368"/>
      <c r="BF139" s="1368"/>
      <c r="BG139" s="1368"/>
      <c r="BH139" s="1368"/>
      <c r="BI139" s="1368"/>
      <c r="BJ139" s="1368"/>
      <c r="BK139" s="1368"/>
      <c r="BL139" s="1368"/>
      <c r="BM139" s="1368"/>
      <c r="BN139" s="1368"/>
      <c r="BO139" s="1368"/>
      <c r="BP139" s="1368"/>
      <c r="BQ139" s="1368"/>
      <c r="BR139" s="1368"/>
    </row>
    <row r="140" spans="1:70">
      <c r="A140" s="4585"/>
      <c r="B140" s="1533"/>
      <c r="C140" s="1289"/>
      <c r="D140" s="1289"/>
      <c r="E140" s="4228"/>
      <c r="F140" s="4228"/>
      <c r="G140" s="1368"/>
      <c r="H140" s="1368"/>
      <c r="AE140" s="3070"/>
      <c r="AF140" s="3070"/>
      <c r="AG140" s="3070"/>
      <c r="AH140" s="3070"/>
      <c r="AI140" s="3070"/>
      <c r="AJ140" s="3070"/>
      <c r="AK140" s="3070"/>
      <c r="AL140" s="3070"/>
      <c r="AM140" s="3070"/>
      <c r="AN140" s="3070"/>
      <c r="AO140" s="3070"/>
      <c r="AP140" s="3070"/>
      <c r="AQ140" s="3070"/>
      <c r="AR140" s="3070"/>
      <c r="AS140" s="1368"/>
      <c r="AT140" s="1368"/>
      <c r="AU140" s="1368"/>
      <c r="AV140" s="1368"/>
      <c r="AW140" s="1368"/>
      <c r="AX140" s="1368"/>
      <c r="AY140" s="1368"/>
      <c r="AZ140" s="1368"/>
      <c r="BA140" s="1368"/>
      <c r="BB140" s="1368"/>
      <c r="BC140" s="1368"/>
      <c r="BD140" s="1368"/>
      <c r="BE140" s="1368"/>
      <c r="BF140" s="1368"/>
      <c r="BG140" s="1368"/>
      <c r="BH140" s="1368"/>
      <c r="BI140" s="1368"/>
      <c r="BJ140" s="1368"/>
      <c r="BK140" s="1368"/>
      <c r="BL140" s="1368"/>
      <c r="BM140" s="1368"/>
      <c r="BN140" s="1368"/>
      <c r="BO140" s="1368"/>
      <c r="BP140" s="1368"/>
      <c r="BQ140" s="1368"/>
      <c r="BR140" s="1368"/>
    </row>
    <row r="141" spans="1:70">
      <c r="A141" s="4585"/>
      <c r="B141" s="1533"/>
      <c r="C141" s="1289"/>
      <c r="D141" s="1289"/>
      <c r="E141" s="4228"/>
      <c r="F141" s="4228"/>
      <c r="G141" s="1368"/>
      <c r="H141" s="1368"/>
      <c r="AE141" s="3070"/>
      <c r="AF141" s="3070"/>
      <c r="AG141" s="3070"/>
      <c r="AH141" s="3070"/>
      <c r="AI141" s="3070"/>
      <c r="AJ141" s="3070"/>
      <c r="AK141" s="3070"/>
      <c r="AL141" s="3070"/>
      <c r="AM141" s="3070"/>
      <c r="AN141" s="3070"/>
      <c r="AO141" s="3070"/>
      <c r="AP141" s="3070"/>
      <c r="AQ141" s="3070"/>
      <c r="AR141" s="3070"/>
      <c r="AS141" s="1368"/>
      <c r="AT141" s="1368"/>
      <c r="AU141" s="1368"/>
      <c r="AV141" s="1368"/>
      <c r="AW141" s="1368"/>
      <c r="AX141" s="1368"/>
      <c r="AY141" s="1368"/>
      <c r="AZ141" s="1368"/>
      <c r="BA141" s="1368"/>
      <c r="BB141" s="1368"/>
      <c r="BC141" s="1368"/>
      <c r="BD141" s="1368"/>
      <c r="BE141" s="1368"/>
      <c r="BF141" s="1368"/>
      <c r="BG141" s="1368"/>
      <c r="BH141" s="1368"/>
      <c r="BI141" s="1368"/>
      <c r="BJ141" s="1368"/>
      <c r="BK141" s="1368"/>
      <c r="BL141" s="1368"/>
      <c r="BM141" s="1368"/>
      <c r="BN141" s="1368"/>
      <c r="BO141" s="1368"/>
      <c r="BP141" s="1368"/>
      <c r="BQ141" s="1368"/>
      <c r="BR141" s="1368"/>
    </row>
    <row r="142" spans="1:70">
      <c r="A142" s="4585"/>
      <c r="B142" s="1533"/>
      <c r="C142" s="1289"/>
      <c r="D142" s="1289"/>
      <c r="E142" s="4228"/>
      <c r="F142" s="4228"/>
      <c r="G142" s="1368"/>
      <c r="H142" s="1368"/>
      <c r="AE142" s="3070"/>
      <c r="AF142" s="3070"/>
      <c r="AG142" s="3070"/>
      <c r="AH142" s="3070"/>
      <c r="AI142" s="3070"/>
      <c r="AJ142" s="3070"/>
      <c r="AK142" s="3070"/>
      <c r="AL142" s="3070"/>
      <c r="AM142" s="3070"/>
      <c r="AN142" s="3070"/>
      <c r="AO142" s="3070"/>
      <c r="AP142" s="3070"/>
      <c r="AQ142" s="3070"/>
      <c r="AR142" s="3070"/>
      <c r="AS142" s="1368"/>
      <c r="AT142" s="1368"/>
      <c r="AU142" s="1368"/>
      <c r="AV142" s="1368"/>
      <c r="AW142" s="1368"/>
      <c r="AX142" s="1368"/>
      <c r="AY142" s="1368"/>
      <c r="AZ142" s="1368"/>
      <c r="BA142" s="1368"/>
      <c r="BB142" s="1368"/>
      <c r="BC142" s="1368"/>
      <c r="BD142" s="1368"/>
      <c r="BE142" s="1368"/>
      <c r="BF142" s="1368"/>
      <c r="BG142" s="1368"/>
      <c r="BH142" s="1368"/>
      <c r="BI142" s="1368"/>
      <c r="BJ142" s="1368"/>
      <c r="BK142" s="1368"/>
      <c r="BL142" s="1368"/>
      <c r="BM142" s="1368"/>
      <c r="BN142" s="1368"/>
      <c r="BO142" s="1368"/>
      <c r="BP142" s="1368"/>
      <c r="BQ142" s="1368"/>
      <c r="BR142" s="1368"/>
    </row>
    <row r="143" spans="1:70">
      <c r="A143" s="4585"/>
      <c r="B143" s="1533"/>
      <c r="C143" s="1289"/>
      <c r="D143" s="1289"/>
      <c r="E143" s="4228"/>
      <c r="F143" s="4228"/>
      <c r="G143" s="1368"/>
      <c r="H143" s="1368"/>
      <c r="AE143" s="3070"/>
      <c r="AF143" s="3070"/>
      <c r="AG143" s="3070"/>
      <c r="AH143" s="3070"/>
      <c r="AI143" s="3070"/>
      <c r="AJ143" s="3070"/>
      <c r="AK143" s="3070"/>
      <c r="AL143" s="3070"/>
      <c r="AM143" s="3070"/>
      <c r="AN143" s="3070"/>
      <c r="AO143" s="3070"/>
      <c r="AP143" s="3070"/>
      <c r="AQ143" s="3070"/>
      <c r="AR143" s="3070"/>
      <c r="AS143" s="1368"/>
      <c r="AT143" s="1368"/>
      <c r="AU143" s="1368"/>
      <c r="AV143" s="1368"/>
      <c r="AW143" s="1368"/>
      <c r="AX143" s="1368"/>
      <c r="AY143" s="1368"/>
      <c r="AZ143" s="1368"/>
      <c r="BA143" s="1368"/>
      <c r="BB143" s="1368"/>
      <c r="BC143" s="1368"/>
      <c r="BD143" s="1368"/>
      <c r="BE143" s="1368"/>
      <c r="BF143" s="1368"/>
      <c r="BG143" s="1368"/>
      <c r="BH143" s="1368"/>
      <c r="BI143" s="1368"/>
      <c r="BJ143" s="1368"/>
      <c r="BK143" s="1368"/>
      <c r="BL143" s="1368"/>
      <c r="BM143" s="1368"/>
      <c r="BN143" s="1368"/>
      <c r="BO143" s="1368"/>
      <c r="BP143" s="1368"/>
      <c r="BQ143" s="1368"/>
      <c r="BR143" s="1368"/>
    </row>
    <row r="144" spans="1:70">
      <c r="A144" s="4585"/>
      <c r="B144" s="1533"/>
      <c r="C144" s="1289"/>
      <c r="D144" s="1289"/>
      <c r="E144" s="4228"/>
      <c r="F144" s="4228"/>
      <c r="G144" s="1368"/>
      <c r="H144" s="1368"/>
      <c r="AE144" s="3070"/>
      <c r="AF144" s="3070"/>
      <c r="AG144" s="3070"/>
      <c r="AH144" s="3070"/>
      <c r="AI144" s="3070"/>
      <c r="AJ144" s="3070"/>
      <c r="AK144" s="3070"/>
      <c r="AL144" s="3070"/>
      <c r="AM144" s="3070"/>
      <c r="AN144" s="3070"/>
      <c r="AO144" s="3070"/>
      <c r="AP144" s="3070"/>
      <c r="AQ144" s="3070"/>
      <c r="AR144" s="3070"/>
      <c r="AS144" s="1368"/>
      <c r="AT144" s="1368"/>
      <c r="AU144" s="1368"/>
      <c r="AV144" s="1368"/>
      <c r="AW144" s="1368"/>
      <c r="AX144" s="1368"/>
      <c r="AY144" s="1368"/>
      <c r="AZ144" s="1368"/>
      <c r="BA144" s="1368"/>
      <c r="BB144" s="1368"/>
      <c r="BC144" s="1368"/>
      <c r="BD144" s="1368"/>
      <c r="BE144" s="1368"/>
      <c r="BF144" s="1368"/>
      <c r="BG144" s="1368"/>
      <c r="BH144" s="1368"/>
      <c r="BI144" s="1368"/>
      <c r="BJ144" s="1368"/>
      <c r="BK144" s="1368"/>
      <c r="BL144" s="1368"/>
      <c r="BM144" s="1368"/>
      <c r="BN144" s="1368"/>
      <c r="BO144" s="1368"/>
      <c r="BP144" s="1368"/>
      <c r="BQ144" s="1368"/>
      <c r="BR144" s="1368"/>
    </row>
    <row r="145" spans="1:70">
      <c r="A145" s="4585"/>
      <c r="B145" s="1533"/>
      <c r="C145" s="1289"/>
      <c r="D145" s="1289"/>
      <c r="E145" s="4228"/>
      <c r="F145" s="4228"/>
      <c r="G145" s="1368"/>
      <c r="H145" s="1368"/>
      <c r="AE145" s="3070"/>
      <c r="AF145" s="3070"/>
      <c r="AG145" s="3070"/>
      <c r="AH145" s="3070"/>
      <c r="AI145" s="3070"/>
      <c r="AJ145" s="3070"/>
      <c r="AK145" s="3070"/>
      <c r="AL145" s="3070"/>
      <c r="AM145" s="3070"/>
      <c r="AN145" s="3070"/>
      <c r="AO145" s="3070"/>
      <c r="AP145" s="3070"/>
      <c r="AQ145" s="3070"/>
      <c r="AR145" s="3070"/>
      <c r="AS145" s="1368"/>
      <c r="AT145" s="1368"/>
      <c r="AU145" s="1368"/>
      <c r="AV145" s="1368"/>
      <c r="AW145" s="1368"/>
      <c r="AX145" s="1368"/>
      <c r="AY145" s="1368"/>
      <c r="AZ145" s="1368"/>
      <c r="BA145" s="1368"/>
      <c r="BB145" s="1368"/>
      <c r="BC145" s="1368"/>
      <c r="BD145" s="1368"/>
      <c r="BE145" s="1368"/>
      <c r="BF145" s="1368"/>
      <c r="BG145" s="1368"/>
      <c r="BH145" s="1368"/>
      <c r="BI145" s="1368"/>
      <c r="BJ145" s="1368"/>
      <c r="BK145" s="1368"/>
      <c r="BL145" s="1368"/>
      <c r="BM145" s="1368"/>
      <c r="BN145" s="1368"/>
      <c r="BO145" s="1368"/>
      <c r="BP145" s="1368"/>
      <c r="BQ145" s="1368"/>
      <c r="BR145" s="1368"/>
    </row>
    <row r="146" spans="1:70">
      <c r="A146" s="4585"/>
      <c r="B146" s="1533"/>
      <c r="C146" s="1289"/>
      <c r="D146" s="1289"/>
      <c r="E146" s="4228"/>
      <c r="F146" s="4228"/>
      <c r="G146" s="1368"/>
      <c r="H146" s="1368"/>
      <c r="AE146" s="3070"/>
      <c r="AF146" s="3070"/>
      <c r="AG146" s="3070"/>
      <c r="AH146" s="3070"/>
      <c r="AI146" s="3070"/>
      <c r="AJ146" s="3070"/>
      <c r="AK146" s="3070"/>
      <c r="AL146" s="3070"/>
      <c r="AM146" s="3070"/>
      <c r="AN146" s="3070"/>
      <c r="AO146" s="3070"/>
      <c r="AP146" s="3070"/>
      <c r="AQ146" s="3070"/>
      <c r="AR146" s="3070"/>
      <c r="AS146" s="1368"/>
      <c r="AT146" s="1368"/>
      <c r="AU146" s="1368"/>
      <c r="AV146" s="1368"/>
      <c r="AW146" s="1368"/>
      <c r="AX146" s="1368"/>
      <c r="AY146" s="1368"/>
      <c r="AZ146" s="1368"/>
      <c r="BA146" s="1368"/>
      <c r="BB146" s="1368"/>
      <c r="BC146" s="1368"/>
      <c r="BD146" s="1368"/>
      <c r="BE146" s="1368"/>
      <c r="BF146" s="1368"/>
      <c r="BG146" s="1368"/>
      <c r="BH146" s="1368"/>
      <c r="BI146" s="1368"/>
      <c r="BJ146" s="1368"/>
      <c r="BK146" s="1368"/>
      <c r="BL146" s="1368"/>
      <c r="BM146" s="1368"/>
      <c r="BN146" s="1368"/>
      <c r="BO146" s="1368"/>
      <c r="BP146" s="1368"/>
      <c r="BQ146" s="1368"/>
      <c r="BR146" s="1368"/>
    </row>
    <row r="147" spans="1:70">
      <c r="A147" s="4585"/>
      <c r="B147" s="1533"/>
      <c r="C147" s="1289"/>
      <c r="D147" s="1289"/>
      <c r="E147" s="4228"/>
      <c r="F147" s="4228"/>
      <c r="G147" s="1368"/>
      <c r="H147" s="1368"/>
      <c r="AE147" s="3070"/>
      <c r="AF147" s="3070"/>
      <c r="AG147" s="3070"/>
      <c r="AH147" s="3070"/>
      <c r="AI147" s="3070"/>
      <c r="AJ147" s="3070"/>
      <c r="AK147" s="3070"/>
      <c r="AL147" s="3070"/>
      <c r="AM147" s="3070"/>
      <c r="AN147" s="3070"/>
      <c r="AO147" s="3070"/>
      <c r="AP147" s="3070"/>
      <c r="AQ147" s="3070"/>
      <c r="AR147" s="3070"/>
      <c r="AS147" s="1368"/>
      <c r="AT147" s="1368"/>
      <c r="AU147" s="1368"/>
      <c r="AV147" s="1368"/>
      <c r="AW147" s="1368"/>
      <c r="AX147" s="1368"/>
      <c r="AY147" s="1368"/>
      <c r="AZ147" s="1368"/>
      <c r="BA147" s="1368"/>
      <c r="BB147" s="1368"/>
      <c r="BC147" s="1368"/>
      <c r="BD147" s="1368"/>
      <c r="BE147" s="1368"/>
      <c r="BF147" s="1368"/>
      <c r="BG147" s="1368"/>
      <c r="BH147" s="1368"/>
      <c r="BI147" s="1368"/>
      <c r="BJ147" s="1368"/>
      <c r="BK147" s="1368"/>
      <c r="BL147" s="1368"/>
      <c r="BM147" s="1368"/>
      <c r="BN147" s="1368"/>
      <c r="BO147" s="1368"/>
      <c r="BP147" s="1368"/>
      <c r="BQ147" s="1368"/>
      <c r="BR147" s="1368"/>
    </row>
    <row r="148" spans="1:70">
      <c r="A148" s="4585"/>
      <c r="B148" s="1533"/>
      <c r="C148" s="1289"/>
      <c r="D148" s="1289"/>
      <c r="E148" s="4228"/>
      <c r="F148" s="4228"/>
      <c r="G148" s="1368"/>
      <c r="H148" s="1368"/>
      <c r="AE148" s="3070"/>
      <c r="AF148" s="3070"/>
      <c r="AG148" s="3070"/>
      <c r="AH148" s="3070"/>
      <c r="AI148" s="3070"/>
      <c r="AJ148" s="3070"/>
      <c r="AK148" s="3070"/>
      <c r="AL148" s="3070"/>
      <c r="AM148" s="3070"/>
      <c r="AN148" s="3070"/>
      <c r="AO148" s="3070"/>
      <c r="AP148" s="3070"/>
      <c r="AQ148" s="3070"/>
      <c r="AR148" s="3070"/>
      <c r="AS148" s="1368"/>
      <c r="AT148" s="1368"/>
      <c r="AU148" s="1368"/>
      <c r="AV148" s="1368"/>
      <c r="AW148" s="1368"/>
      <c r="AX148" s="1368"/>
      <c r="AY148" s="1368"/>
      <c r="AZ148" s="1368"/>
      <c r="BA148" s="1368"/>
      <c r="BB148" s="1368"/>
      <c r="BC148" s="1368"/>
      <c r="BD148" s="1368"/>
      <c r="BE148" s="1368"/>
      <c r="BF148" s="1368"/>
      <c r="BG148" s="1368"/>
      <c r="BH148" s="1368"/>
      <c r="BI148" s="1368"/>
      <c r="BJ148" s="1368"/>
      <c r="BK148" s="1368"/>
      <c r="BL148" s="1368"/>
      <c r="BM148" s="1368"/>
      <c r="BN148" s="1368"/>
      <c r="BO148" s="1368"/>
      <c r="BP148" s="1368"/>
      <c r="BQ148" s="1368"/>
      <c r="BR148" s="1368"/>
    </row>
    <row r="149" spans="1:70">
      <c r="A149" s="4585"/>
      <c r="B149" s="1533"/>
      <c r="C149" s="1289"/>
      <c r="D149" s="1289"/>
      <c r="E149" s="4228"/>
      <c r="F149" s="4228"/>
      <c r="G149" s="1368"/>
      <c r="H149" s="1368"/>
      <c r="AE149" s="3070"/>
      <c r="AF149" s="3070"/>
      <c r="AG149" s="3070"/>
      <c r="AH149" s="3070"/>
      <c r="AI149" s="3070"/>
      <c r="AJ149" s="3070"/>
      <c r="AK149" s="3070"/>
      <c r="AL149" s="3070"/>
      <c r="AM149" s="3070"/>
      <c r="AN149" s="3070"/>
      <c r="AO149" s="3070"/>
      <c r="AP149" s="3070"/>
      <c r="AQ149" s="3070"/>
      <c r="AR149" s="3070"/>
      <c r="AS149" s="1368"/>
      <c r="AT149" s="1368"/>
      <c r="AU149" s="1368"/>
      <c r="AV149" s="1368"/>
      <c r="AW149" s="1368"/>
      <c r="AX149" s="1368"/>
      <c r="AY149" s="1368"/>
      <c r="AZ149" s="1368"/>
      <c r="BA149" s="1368"/>
      <c r="BB149" s="1368"/>
      <c r="BC149" s="1368"/>
      <c r="BD149" s="1368"/>
      <c r="BE149" s="1368"/>
      <c r="BF149" s="1368"/>
      <c r="BG149" s="1368"/>
      <c r="BH149" s="1368"/>
      <c r="BI149" s="1368"/>
      <c r="BJ149" s="1368"/>
      <c r="BK149" s="1368"/>
      <c r="BL149" s="1368"/>
      <c r="BM149" s="1368"/>
      <c r="BN149" s="1368"/>
      <c r="BO149" s="1368"/>
      <c r="BP149" s="1368"/>
      <c r="BQ149" s="1368"/>
      <c r="BR149" s="1368"/>
    </row>
    <row r="150" spans="1:70">
      <c r="A150" s="4585"/>
      <c r="B150" s="1533"/>
      <c r="C150" s="1289"/>
      <c r="D150" s="1289"/>
      <c r="E150" s="4228"/>
      <c r="F150" s="4228"/>
      <c r="G150" s="1368"/>
      <c r="H150" s="1368"/>
      <c r="AE150" s="3070"/>
      <c r="AF150" s="3070"/>
      <c r="AG150" s="3070"/>
      <c r="AH150" s="3070"/>
      <c r="AI150" s="3070"/>
      <c r="AJ150" s="3070"/>
      <c r="AK150" s="3070"/>
      <c r="AL150" s="3070"/>
      <c r="AM150" s="3070"/>
      <c r="AN150" s="3070"/>
      <c r="AO150" s="3070"/>
      <c r="AP150" s="3070"/>
      <c r="AQ150" s="3070"/>
      <c r="AR150" s="3070"/>
      <c r="AS150" s="1368"/>
      <c r="AT150" s="1368"/>
      <c r="AU150" s="1368"/>
      <c r="AV150" s="1368"/>
      <c r="AW150" s="1368"/>
      <c r="AX150" s="1368"/>
      <c r="AY150" s="1368"/>
      <c r="AZ150" s="1368"/>
      <c r="BA150" s="1368"/>
      <c r="BB150" s="1368"/>
      <c r="BC150" s="1368"/>
      <c r="BD150" s="1368"/>
      <c r="BE150" s="1368"/>
      <c r="BF150" s="1368"/>
      <c r="BG150" s="1368"/>
      <c r="BH150" s="1368"/>
      <c r="BI150" s="1368"/>
      <c r="BJ150" s="1368"/>
      <c r="BK150" s="1368"/>
      <c r="BL150" s="1368"/>
      <c r="BM150" s="1368"/>
      <c r="BN150" s="1368"/>
      <c r="BO150" s="1368"/>
      <c r="BP150" s="1368"/>
      <c r="BQ150" s="1368"/>
      <c r="BR150" s="1368"/>
    </row>
    <row r="151" spans="1:70">
      <c r="A151" s="4585"/>
      <c r="B151" s="1533"/>
      <c r="C151" s="1289"/>
      <c r="D151" s="1289"/>
      <c r="E151" s="4228"/>
      <c r="F151" s="4228"/>
      <c r="G151" s="1368"/>
      <c r="H151" s="1368"/>
      <c r="AE151" s="3070"/>
      <c r="AF151" s="3070"/>
      <c r="AG151" s="3070"/>
      <c r="AH151" s="3070"/>
      <c r="AI151" s="3070"/>
      <c r="AJ151" s="3070"/>
      <c r="AK151" s="3070"/>
      <c r="AL151" s="3070"/>
      <c r="AM151" s="3070"/>
      <c r="AN151" s="3070"/>
      <c r="AO151" s="3070"/>
      <c r="AP151" s="3070"/>
      <c r="AQ151" s="3070"/>
      <c r="AR151" s="3070"/>
      <c r="AS151" s="1368"/>
      <c r="AT151" s="1368"/>
      <c r="AU151" s="1368"/>
      <c r="AV151" s="1368"/>
      <c r="AW151" s="1368"/>
      <c r="AX151" s="1368"/>
      <c r="AY151" s="1368"/>
      <c r="AZ151" s="1368"/>
      <c r="BA151" s="1368"/>
      <c r="BB151" s="1368"/>
      <c r="BC151" s="1368"/>
      <c r="BD151" s="1368"/>
      <c r="BE151" s="1368"/>
      <c r="BF151" s="1368"/>
      <c r="BG151" s="1368"/>
      <c r="BH151" s="1368"/>
      <c r="BI151" s="1368"/>
      <c r="BJ151" s="1368"/>
      <c r="BK151" s="1368"/>
      <c r="BL151" s="1368"/>
      <c r="BM151" s="1368"/>
      <c r="BN151" s="1368"/>
      <c r="BO151" s="1368"/>
      <c r="BP151" s="1368"/>
      <c r="BQ151" s="1368"/>
      <c r="BR151" s="1368"/>
    </row>
    <row r="152" spans="1:70">
      <c r="A152" s="4585"/>
      <c r="B152" s="1533"/>
      <c r="C152" s="1289"/>
      <c r="D152" s="1289"/>
      <c r="E152" s="4228"/>
      <c r="F152" s="4228"/>
      <c r="G152" s="1368"/>
      <c r="H152" s="1368"/>
      <c r="AE152" s="3070"/>
      <c r="AF152" s="3070"/>
      <c r="AG152" s="3070"/>
      <c r="AH152" s="3070"/>
      <c r="AI152" s="3070"/>
      <c r="AJ152" s="3070"/>
      <c r="AK152" s="3070"/>
      <c r="AL152" s="3070"/>
      <c r="AM152" s="3070"/>
      <c r="AN152" s="3070"/>
      <c r="AO152" s="3070"/>
      <c r="AP152" s="3070"/>
      <c r="AQ152" s="3070"/>
      <c r="AR152" s="3070"/>
      <c r="AS152" s="1368"/>
      <c r="AT152" s="1368"/>
      <c r="AU152" s="1368"/>
      <c r="AV152" s="1368"/>
      <c r="AW152" s="1368"/>
      <c r="AX152" s="1368"/>
      <c r="AY152" s="1368"/>
      <c r="AZ152" s="1368"/>
      <c r="BA152" s="1368"/>
      <c r="BB152" s="1368"/>
      <c r="BC152" s="1368"/>
      <c r="BD152" s="1368"/>
      <c r="BE152" s="1368"/>
      <c r="BF152" s="1368"/>
      <c r="BG152" s="1368"/>
      <c r="BH152" s="1368"/>
      <c r="BI152" s="1368"/>
      <c r="BJ152" s="1368"/>
      <c r="BK152" s="1368"/>
      <c r="BL152" s="1368"/>
      <c r="BM152" s="1368"/>
      <c r="BN152" s="1368"/>
      <c r="BO152" s="1368"/>
      <c r="BP152" s="1368"/>
      <c r="BQ152" s="1368"/>
      <c r="BR152" s="1368"/>
    </row>
    <row r="153" spans="1:70">
      <c r="A153" s="4585"/>
      <c r="B153" s="1533"/>
      <c r="C153" s="1289"/>
      <c r="D153" s="1289"/>
      <c r="E153" s="4228"/>
      <c r="F153" s="4228"/>
      <c r="G153" s="1368"/>
      <c r="H153" s="1368"/>
      <c r="AE153" s="3070"/>
      <c r="AF153" s="3070"/>
      <c r="AG153" s="3070"/>
      <c r="AH153" s="3070"/>
      <c r="AI153" s="3070"/>
      <c r="AJ153" s="3070"/>
      <c r="AK153" s="3070"/>
      <c r="AL153" s="3070"/>
      <c r="AM153" s="3070"/>
      <c r="AN153" s="3070"/>
      <c r="AO153" s="3070"/>
      <c r="AP153" s="3070"/>
      <c r="AQ153" s="3070"/>
      <c r="AR153" s="3070"/>
      <c r="AS153" s="1368"/>
      <c r="AT153" s="1368"/>
      <c r="AU153" s="1368"/>
      <c r="AV153" s="1368"/>
      <c r="AW153" s="1368"/>
      <c r="AX153" s="1368"/>
      <c r="AY153" s="1368"/>
      <c r="AZ153" s="1368"/>
      <c r="BA153" s="1368"/>
      <c r="BB153" s="1368"/>
      <c r="BC153" s="1368"/>
      <c r="BD153" s="1368"/>
      <c r="BE153" s="1368"/>
      <c r="BF153" s="1368"/>
      <c r="BG153" s="1368"/>
      <c r="BH153" s="1368"/>
      <c r="BI153" s="1368"/>
      <c r="BJ153" s="1368"/>
      <c r="BK153" s="1368"/>
      <c r="BL153" s="1368"/>
      <c r="BM153" s="1368"/>
      <c r="BN153" s="1368"/>
      <c r="BO153" s="1368"/>
      <c r="BP153" s="1368"/>
      <c r="BQ153" s="1368"/>
      <c r="BR153" s="1368"/>
    </row>
    <row r="154" spans="1:70">
      <c r="A154" s="4585"/>
      <c r="B154" s="1533"/>
      <c r="C154" s="1289"/>
      <c r="D154" s="1289"/>
      <c r="E154" s="4228"/>
      <c r="F154" s="4228"/>
      <c r="G154" s="1368"/>
      <c r="H154" s="1368"/>
      <c r="AE154" s="3070"/>
      <c r="AF154" s="3070"/>
      <c r="AG154" s="3070"/>
      <c r="AH154" s="3070"/>
      <c r="AI154" s="3070"/>
      <c r="AJ154" s="3070"/>
      <c r="AK154" s="3070"/>
      <c r="AL154" s="3070"/>
      <c r="AM154" s="3070"/>
      <c r="AN154" s="3070"/>
      <c r="AO154" s="3070"/>
      <c r="AP154" s="3070"/>
      <c r="AQ154" s="3070"/>
      <c r="AR154" s="3070"/>
      <c r="AS154" s="1368"/>
      <c r="AT154" s="1368"/>
      <c r="AU154" s="1368"/>
      <c r="AV154" s="1368"/>
      <c r="AW154" s="1368"/>
      <c r="AX154" s="1368"/>
      <c r="AY154" s="1368"/>
      <c r="AZ154" s="1368"/>
      <c r="BA154" s="1368"/>
      <c r="BB154" s="1368"/>
      <c r="BC154" s="1368"/>
      <c r="BD154" s="1368"/>
      <c r="BE154" s="1368"/>
      <c r="BF154" s="1368"/>
      <c r="BG154" s="1368"/>
      <c r="BH154" s="1368"/>
      <c r="BI154" s="1368"/>
      <c r="BJ154" s="1368"/>
      <c r="BK154" s="1368"/>
      <c r="BL154" s="1368"/>
      <c r="BM154" s="1368"/>
      <c r="BN154" s="1368"/>
      <c r="BO154" s="1368"/>
      <c r="BP154" s="1368"/>
      <c r="BQ154" s="1368"/>
      <c r="BR154" s="1368"/>
    </row>
    <row r="155" spans="1:70">
      <c r="A155" s="4585"/>
      <c r="B155" s="1533"/>
      <c r="C155" s="1289"/>
      <c r="D155" s="1289"/>
      <c r="E155" s="4228"/>
      <c r="F155" s="4228"/>
      <c r="G155" s="1368"/>
      <c r="H155" s="1368"/>
      <c r="AE155" s="3070"/>
      <c r="AF155" s="3070"/>
      <c r="AG155" s="3070"/>
      <c r="AH155" s="3070"/>
      <c r="AI155" s="3070"/>
      <c r="AJ155" s="3070"/>
      <c r="AK155" s="3070"/>
      <c r="AL155" s="3070"/>
      <c r="AM155" s="3070"/>
      <c r="AN155" s="3070"/>
      <c r="AO155" s="3070"/>
      <c r="AP155" s="3070"/>
      <c r="AQ155" s="3070"/>
      <c r="AR155" s="3070"/>
      <c r="AS155" s="1368"/>
      <c r="AT155" s="1368"/>
      <c r="AU155" s="1368"/>
      <c r="AV155" s="1368"/>
      <c r="AW155" s="1368"/>
      <c r="AX155" s="1368"/>
      <c r="AY155" s="1368"/>
      <c r="AZ155" s="1368"/>
      <c r="BA155" s="1368"/>
      <c r="BB155" s="1368"/>
      <c r="BC155" s="1368"/>
      <c r="BD155" s="1368"/>
      <c r="BE155" s="1368"/>
      <c r="BF155" s="1368"/>
      <c r="BG155" s="1368"/>
      <c r="BH155" s="1368"/>
      <c r="BI155" s="1368"/>
      <c r="BJ155" s="1368"/>
      <c r="BK155" s="1368"/>
      <c r="BL155" s="1368"/>
      <c r="BM155" s="1368"/>
      <c r="BN155" s="1368"/>
      <c r="BO155" s="1368"/>
      <c r="BP155" s="1368"/>
      <c r="BQ155" s="1368"/>
      <c r="BR155" s="1368"/>
    </row>
    <row r="156" spans="1:70">
      <c r="A156" s="4585"/>
      <c r="B156" s="1533"/>
      <c r="C156" s="1289"/>
      <c r="D156" s="1289"/>
      <c r="E156" s="4228"/>
      <c r="F156" s="4228"/>
      <c r="G156" s="1368"/>
      <c r="H156" s="1368"/>
      <c r="AE156" s="3070"/>
      <c r="AF156" s="3070"/>
      <c r="AG156" s="3070"/>
      <c r="AH156" s="3070"/>
      <c r="AI156" s="3070"/>
      <c r="AJ156" s="3070"/>
      <c r="AK156" s="3070"/>
      <c r="AL156" s="3070"/>
      <c r="AM156" s="3070"/>
      <c r="AN156" s="3070"/>
      <c r="AO156" s="3070"/>
      <c r="AP156" s="3070"/>
      <c r="AQ156" s="3070"/>
      <c r="AR156" s="3070"/>
      <c r="AS156" s="1368"/>
      <c r="AT156" s="1368"/>
      <c r="AU156" s="1368"/>
      <c r="AV156" s="1368"/>
      <c r="AW156" s="1368"/>
      <c r="AX156" s="1368"/>
      <c r="AY156" s="1368"/>
      <c r="AZ156" s="1368"/>
      <c r="BA156" s="1368"/>
      <c r="BB156" s="1368"/>
      <c r="BC156" s="1368"/>
      <c r="BD156" s="1368"/>
      <c r="BE156" s="1368"/>
      <c r="BF156" s="1368"/>
      <c r="BG156" s="1368"/>
      <c r="BH156" s="1368"/>
      <c r="BI156" s="1368"/>
      <c r="BJ156" s="1368"/>
      <c r="BK156" s="1368"/>
      <c r="BL156" s="1368"/>
      <c r="BM156" s="1368"/>
      <c r="BN156" s="1368"/>
      <c r="BO156" s="1368"/>
      <c r="BP156" s="1368"/>
      <c r="BQ156" s="1368"/>
      <c r="BR156" s="1368"/>
    </row>
    <row r="157" spans="1:70">
      <c r="A157" s="4585"/>
      <c r="B157" s="1533"/>
      <c r="C157" s="1289"/>
      <c r="D157" s="1289"/>
      <c r="E157" s="4228"/>
      <c r="F157" s="4228"/>
      <c r="G157" s="1368"/>
      <c r="H157" s="1368"/>
      <c r="AE157" s="3070"/>
      <c r="AF157" s="3070"/>
      <c r="AG157" s="3070"/>
      <c r="AH157" s="3070"/>
      <c r="AI157" s="3070"/>
      <c r="AJ157" s="3070"/>
      <c r="AK157" s="3070"/>
      <c r="AL157" s="3070"/>
      <c r="AM157" s="3070"/>
      <c r="AN157" s="3070"/>
      <c r="AO157" s="3070"/>
      <c r="AP157" s="3070"/>
      <c r="AQ157" s="3070"/>
      <c r="AR157" s="3070"/>
      <c r="AS157" s="1368"/>
      <c r="AT157" s="1368"/>
      <c r="AU157" s="1368"/>
      <c r="AV157" s="1368"/>
      <c r="AW157" s="1368"/>
      <c r="AX157" s="1368"/>
      <c r="AY157" s="1368"/>
      <c r="AZ157" s="1368"/>
      <c r="BA157" s="1368"/>
      <c r="BB157" s="1368"/>
      <c r="BC157" s="1368"/>
      <c r="BD157" s="1368"/>
      <c r="BE157" s="1368"/>
      <c r="BF157" s="1368"/>
      <c r="BG157" s="1368"/>
      <c r="BH157" s="1368"/>
      <c r="BI157" s="1368"/>
      <c r="BJ157" s="1368"/>
      <c r="BK157" s="1368"/>
      <c r="BL157" s="1368"/>
      <c r="BM157" s="1368"/>
      <c r="BN157" s="1368"/>
      <c r="BO157" s="1368"/>
      <c r="BP157" s="1368"/>
      <c r="BQ157" s="1368"/>
      <c r="BR157" s="1368"/>
    </row>
    <row r="158" spans="1:70">
      <c r="A158" s="4585"/>
      <c r="B158" s="1533"/>
      <c r="C158" s="1289"/>
      <c r="D158" s="1289"/>
      <c r="E158" s="4228"/>
      <c r="F158" s="4228"/>
      <c r="G158" s="1368"/>
      <c r="H158" s="1368"/>
      <c r="AE158" s="3070"/>
      <c r="AF158" s="3070"/>
      <c r="AG158" s="3070"/>
      <c r="AH158" s="3070"/>
      <c r="AI158" s="3070"/>
      <c r="AJ158" s="3070"/>
      <c r="AK158" s="3070"/>
      <c r="AL158" s="3070"/>
      <c r="AM158" s="3070"/>
      <c r="AN158" s="3070"/>
      <c r="AO158" s="3070"/>
      <c r="AP158" s="3070"/>
      <c r="AQ158" s="3070"/>
      <c r="AR158" s="3070"/>
      <c r="AS158" s="1368"/>
      <c r="AT158" s="1368"/>
      <c r="AU158" s="1368"/>
      <c r="AV158" s="1368"/>
      <c r="AW158" s="1368"/>
      <c r="AX158" s="1368"/>
      <c r="AY158" s="1368"/>
      <c r="AZ158" s="1368"/>
      <c r="BA158" s="1368"/>
      <c r="BB158" s="1368"/>
      <c r="BC158" s="1368"/>
      <c r="BD158" s="1368"/>
      <c r="BE158" s="1368"/>
      <c r="BF158" s="1368"/>
      <c r="BG158" s="1368"/>
      <c r="BH158" s="1368"/>
      <c r="BI158" s="1368"/>
      <c r="BJ158" s="1368"/>
      <c r="BK158" s="1368"/>
      <c r="BL158" s="1368"/>
      <c r="BM158" s="1368"/>
      <c r="BN158" s="1368"/>
      <c r="BO158" s="1368"/>
      <c r="BP158" s="1368"/>
      <c r="BQ158" s="1368"/>
      <c r="BR158" s="1368"/>
    </row>
    <row r="159" spans="1:70">
      <c r="A159" s="4585"/>
      <c r="B159" s="1533"/>
      <c r="C159" s="1289"/>
      <c r="D159" s="1289"/>
      <c r="E159" s="4228"/>
      <c r="F159" s="4228"/>
      <c r="G159" s="1368"/>
      <c r="H159" s="1368"/>
      <c r="AE159" s="3070"/>
      <c r="AF159" s="3070"/>
      <c r="AG159" s="3070"/>
      <c r="AH159" s="3070"/>
      <c r="AI159" s="3070"/>
      <c r="AJ159" s="3070"/>
      <c r="AK159" s="3070"/>
      <c r="AL159" s="3070"/>
      <c r="AM159" s="3070"/>
      <c r="AN159" s="3070"/>
      <c r="AO159" s="3070"/>
      <c r="AP159" s="3070"/>
      <c r="AQ159" s="3070"/>
      <c r="AR159" s="3070"/>
      <c r="AS159" s="1368"/>
      <c r="AT159" s="1368"/>
      <c r="AU159" s="1368"/>
      <c r="AV159" s="1368"/>
      <c r="AW159" s="1368"/>
      <c r="AX159" s="1368"/>
      <c r="AY159" s="1368"/>
      <c r="AZ159" s="1368"/>
      <c r="BA159" s="1368"/>
      <c r="BB159" s="1368"/>
      <c r="BC159" s="1368"/>
      <c r="BD159" s="1368"/>
      <c r="BE159" s="1368"/>
      <c r="BF159" s="1368"/>
      <c r="BG159" s="1368"/>
      <c r="BH159" s="1368"/>
      <c r="BI159" s="1368"/>
      <c r="BJ159" s="1368"/>
      <c r="BK159" s="1368"/>
      <c r="BL159" s="1368"/>
      <c r="BM159" s="1368"/>
      <c r="BN159" s="1368"/>
      <c r="BO159" s="1368"/>
      <c r="BP159" s="1368"/>
      <c r="BQ159" s="1368"/>
      <c r="BR159" s="1368"/>
    </row>
    <row r="160" spans="1:70">
      <c r="A160" s="4585"/>
      <c r="B160" s="1533"/>
      <c r="C160" s="1289"/>
      <c r="D160" s="1289"/>
      <c r="E160" s="4228"/>
      <c r="F160" s="4228"/>
      <c r="G160" s="1368"/>
      <c r="H160" s="1368"/>
      <c r="AE160" s="3070"/>
      <c r="AF160" s="3070"/>
      <c r="AG160" s="3070"/>
      <c r="AH160" s="3070"/>
      <c r="AI160" s="3070"/>
      <c r="AJ160" s="3070"/>
      <c r="AK160" s="3070"/>
      <c r="AL160" s="3070"/>
      <c r="AM160" s="3070"/>
      <c r="AN160" s="3070"/>
      <c r="AO160" s="3070"/>
      <c r="AP160" s="3070"/>
      <c r="AQ160" s="3070"/>
      <c r="AR160" s="3070"/>
      <c r="AS160" s="1368"/>
      <c r="AT160" s="1368"/>
      <c r="AU160" s="1368"/>
      <c r="AV160" s="1368"/>
      <c r="AW160" s="1368"/>
      <c r="AX160" s="1368"/>
      <c r="AY160" s="1368"/>
      <c r="AZ160" s="1368"/>
      <c r="BA160" s="1368"/>
      <c r="BB160" s="1368"/>
      <c r="BC160" s="1368"/>
      <c r="BD160" s="1368"/>
      <c r="BE160" s="1368"/>
      <c r="BF160" s="1368"/>
      <c r="BG160" s="1368"/>
      <c r="BH160" s="1368"/>
      <c r="BI160" s="1368"/>
      <c r="BJ160" s="1368"/>
      <c r="BK160" s="1368"/>
      <c r="BL160" s="1368"/>
      <c r="BM160" s="1368"/>
      <c r="BN160" s="1368"/>
      <c r="BO160" s="1368"/>
      <c r="BP160" s="1368"/>
      <c r="BQ160" s="1368"/>
      <c r="BR160" s="1368"/>
    </row>
    <row r="161" spans="1:70">
      <c r="A161" s="4585"/>
      <c r="B161" s="1533"/>
      <c r="C161" s="1289"/>
      <c r="D161" s="1289"/>
      <c r="E161" s="4228"/>
      <c r="F161" s="4228"/>
      <c r="G161" s="1368"/>
      <c r="H161" s="1368"/>
      <c r="AE161" s="3070"/>
      <c r="AF161" s="3070"/>
      <c r="AG161" s="3070"/>
      <c r="AH161" s="3070"/>
      <c r="AI161" s="3070"/>
      <c r="AJ161" s="3070"/>
      <c r="AK161" s="3070"/>
      <c r="AL161" s="3070"/>
      <c r="AM161" s="3070"/>
      <c r="AN161" s="3070"/>
      <c r="AO161" s="3070"/>
      <c r="AP161" s="3070"/>
      <c r="AQ161" s="3070"/>
      <c r="AR161" s="3070"/>
      <c r="AS161" s="1368"/>
      <c r="AT161" s="1368"/>
      <c r="AU161" s="1368"/>
      <c r="AV161" s="1368"/>
      <c r="AW161" s="1368"/>
      <c r="AX161" s="1368"/>
      <c r="AY161" s="1368"/>
      <c r="AZ161" s="1368"/>
      <c r="BA161" s="1368"/>
      <c r="BB161" s="1368"/>
      <c r="BC161" s="1368"/>
      <c r="BD161" s="1368"/>
      <c r="BE161" s="1368"/>
      <c r="BF161" s="1368"/>
      <c r="BG161" s="1368"/>
      <c r="BH161" s="1368"/>
      <c r="BI161" s="1368"/>
      <c r="BJ161" s="1368"/>
      <c r="BK161" s="1368"/>
      <c r="BL161" s="1368"/>
      <c r="BM161" s="1368"/>
      <c r="BN161" s="1368"/>
      <c r="BO161" s="1368"/>
      <c r="BP161" s="1368"/>
      <c r="BQ161" s="1368"/>
      <c r="BR161" s="1368"/>
    </row>
    <row r="162" spans="1:70">
      <c r="A162" s="4585"/>
      <c r="B162" s="1533"/>
      <c r="C162" s="1289"/>
      <c r="D162" s="1289"/>
      <c r="E162" s="4228"/>
      <c r="F162" s="4228"/>
      <c r="G162" s="1368"/>
      <c r="H162" s="1368"/>
      <c r="AE162" s="3070"/>
      <c r="AF162" s="3070"/>
      <c r="AG162" s="3070"/>
      <c r="AH162" s="3070"/>
      <c r="AI162" s="3070"/>
      <c r="AJ162" s="3070"/>
      <c r="AK162" s="3070"/>
      <c r="AL162" s="3070"/>
      <c r="AM162" s="3070"/>
      <c r="AN162" s="3070"/>
      <c r="AO162" s="3070"/>
      <c r="AP162" s="3070"/>
      <c r="AQ162" s="3070"/>
      <c r="AR162" s="3070"/>
      <c r="AS162" s="1368"/>
      <c r="AT162" s="1368"/>
      <c r="AU162" s="1368"/>
      <c r="AV162" s="1368"/>
      <c r="AW162" s="1368"/>
      <c r="AX162" s="1368"/>
      <c r="AY162" s="1368"/>
      <c r="AZ162" s="1368"/>
      <c r="BA162" s="1368"/>
      <c r="BB162" s="1368"/>
      <c r="BC162" s="1368"/>
      <c r="BD162" s="1368"/>
      <c r="BE162" s="1368"/>
      <c r="BF162" s="1368"/>
      <c r="BG162" s="1368"/>
      <c r="BH162" s="1368"/>
      <c r="BI162" s="1368"/>
      <c r="BJ162" s="1368"/>
      <c r="BK162" s="1368"/>
      <c r="BL162" s="1368"/>
      <c r="BM162" s="1368"/>
      <c r="BN162" s="1368"/>
      <c r="BO162" s="1368"/>
      <c r="BP162" s="1368"/>
      <c r="BQ162" s="1368"/>
      <c r="BR162" s="1368"/>
    </row>
    <row r="163" spans="1:70">
      <c r="A163" s="4585"/>
      <c r="B163" s="1533"/>
      <c r="C163" s="1289"/>
      <c r="D163" s="1289"/>
      <c r="E163" s="4228"/>
      <c r="F163" s="4228"/>
      <c r="G163" s="1368"/>
      <c r="H163" s="1368"/>
      <c r="AE163" s="3070"/>
      <c r="AF163" s="3070"/>
      <c r="AG163" s="3070"/>
      <c r="AH163" s="3070"/>
      <c r="AI163" s="3070"/>
      <c r="AJ163" s="3070"/>
      <c r="AK163" s="3070"/>
      <c r="AL163" s="3070"/>
      <c r="AM163" s="3070"/>
      <c r="AN163" s="3070"/>
      <c r="AO163" s="3070"/>
      <c r="AP163" s="3070"/>
      <c r="AQ163" s="3070"/>
      <c r="AR163" s="3070"/>
      <c r="AS163" s="1368"/>
      <c r="AT163" s="1368"/>
      <c r="AU163" s="1368"/>
      <c r="AV163" s="1368"/>
      <c r="AW163" s="1368"/>
      <c r="AX163" s="1368"/>
      <c r="AY163" s="1368"/>
      <c r="AZ163" s="1368"/>
      <c r="BA163" s="1368"/>
      <c r="BB163" s="1368"/>
      <c r="BC163" s="1368"/>
      <c r="BD163" s="1368"/>
      <c r="BE163" s="1368"/>
      <c r="BF163" s="1368"/>
      <c r="BG163" s="1368"/>
      <c r="BH163" s="1368"/>
      <c r="BI163" s="1368"/>
      <c r="BJ163" s="1368"/>
      <c r="BK163" s="1368"/>
      <c r="BL163" s="1368"/>
      <c r="BM163" s="1368"/>
      <c r="BN163" s="1368"/>
      <c r="BO163" s="1368"/>
      <c r="BP163" s="1368"/>
      <c r="BQ163" s="1368"/>
      <c r="BR163" s="1368"/>
    </row>
    <row r="164" spans="1:70">
      <c r="A164" s="4585"/>
      <c r="B164" s="1533"/>
      <c r="C164" s="1289"/>
      <c r="D164" s="1289"/>
      <c r="E164" s="4228"/>
      <c r="F164" s="4228"/>
      <c r="G164" s="1368"/>
      <c r="H164" s="1368"/>
      <c r="AE164" s="3070"/>
      <c r="AF164" s="3070"/>
      <c r="AG164" s="3070"/>
      <c r="AH164" s="3070"/>
      <c r="AI164" s="3070"/>
      <c r="AJ164" s="3070"/>
      <c r="AK164" s="3070"/>
      <c r="AL164" s="3070"/>
      <c r="AM164" s="3070"/>
      <c r="AN164" s="3070"/>
      <c r="AO164" s="3070"/>
      <c r="AP164" s="3070"/>
      <c r="AQ164" s="3070"/>
      <c r="AR164" s="3070"/>
      <c r="AS164" s="1368"/>
      <c r="AT164" s="1368"/>
      <c r="AU164" s="1368"/>
      <c r="AV164" s="1368"/>
      <c r="AW164" s="1368"/>
      <c r="AX164" s="1368"/>
      <c r="AY164" s="1368"/>
      <c r="AZ164" s="1368"/>
      <c r="BA164" s="1368"/>
      <c r="BB164" s="1368"/>
      <c r="BC164" s="1368"/>
      <c r="BD164" s="1368"/>
      <c r="BE164" s="1368"/>
      <c r="BF164" s="1368"/>
      <c r="BG164" s="1368"/>
      <c r="BH164" s="1368"/>
      <c r="BI164" s="1368"/>
      <c r="BJ164" s="1368"/>
      <c r="BK164" s="1368"/>
      <c r="BL164" s="1368"/>
      <c r="BM164" s="1368"/>
      <c r="BN164" s="1368"/>
      <c r="BO164" s="1368"/>
      <c r="BP164" s="1368"/>
      <c r="BQ164" s="1368"/>
      <c r="BR164" s="1368"/>
    </row>
    <row r="165" spans="1:70">
      <c r="A165" s="4585"/>
      <c r="B165" s="1533"/>
      <c r="C165" s="1289"/>
      <c r="D165" s="1289"/>
      <c r="E165" s="4228"/>
      <c r="F165" s="4228"/>
      <c r="G165" s="1368"/>
      <c r="H165" s="1368"/>
      <c r="AE165" s="3070"/>
      <c r="AF165" s="3070"/>
      <c r="AG165" s="3070"/>
      <c r="AH165" s="3070"/>
      <c r="AI165" s="3070"/>
      <c r="AJ165" s="3070"/>
      <c r="AK165" s="3070"/>
      <c r="AL165" s="3070"/>
      <c r="AM165" s="3070"/>
      <c r="AN165" s="3070"/>
      <c r="AO165" s="3070"/>
      <c r="AP165" s="3070"/>
      <c r="AQ165" s="3070"/>
      <c r="AR165" s="3070"/>
      <c r="AS165" s="1368"/>
      <c r="AT165" s="1368"/>
      <c r="AU165" s="1368"/>
      <c r="AV165" s="1368"/>
      <c r="AW165" s="1368"/>
      <c r="AX165" s="1368"/>
      <c r="AY165" s="1368"/>
      <c r="AZ165" s="1368"/>
      <c r="BA165" s="1368"/>
      <c r="BB165" s="1368"/>
      <c r="BC165" s="1368"/>
      <c r="BD165" s="1368"/>
      <c r="BE165" s="1368"/>
      <c r="BF165" s="1368"/>
      <c r="BG165" s="1368"/>
      <c r="BH165" s="1368"/>
      <c r="BI165" s="1368"/>
      <c r="BJ165" s="1368"/>
      <c r="BK165" s="1368"/>
      <c r="BL165" s="1368"/>
      <c r="BM165" s="1368"/>
      <c r="BN165" s="1368"/>
      <c r="BO165" s="1368"/>
      <c r="BP165" s="1368"/>
      <c r="BQ165" s="1368"/>
      <c r="BR165" s="1368"/>
    </row>
    <row r="166" spans="1:70">
      <c r="A166" s="4585"/>
      <c r="B166" s="1533"/>
      <c r="C166" s="1289"/>
      <c r="D166" s="1289"/>
      <c r="E166" s="4228"/>
      <c r="F166" s="4228"/>
      <c r="G166" s="1368"/>
      <c r="H166" s="1368"/>
      <c r="AE166" s="3070"/>
      <c r="AF166" s="3070"/>
      <c r="AG166" s="3070"/>
      <c r="AH166" s="3070"/>
      <c r="AI166" s="3070"/>
      <c r="AJ166" s="3070"/>
      <c r="AK166" s="3070"/>
      <c r="AL166" s="3070"/>
      <c r="AM166" s="3070"/>
      <c r="AN166" s="3070"/>
      <c r="AO166" s="3070"/>
      <c r="AP166" s="3070"/>
      <c r="AQ166" s="3070"/>
      <c r="AR166" s="3070"/>
      <c r="AS166" s="1368"/>
      <c r="AT166" s="1368"/>
      <c r="AU166" s="1368"/>
      <c r="AV166" s="1368"/>
      <c r="AW166" s="1368"/>
      <c r="AX166" s="1368"/>
      <c r="AY166" s="1368"/>
      <c r="AZ166" s="1368"/>
      <c r="BA166" s="1368"/>
      <c r="BB166" s="1368"/>
      <c r="BC166" s="1368"/>
      <c r="BD166" s="1368"/>
      <c r="BE166" s="1368"/>
      <c r="BF166" s="1368"/>
      <c r="BG166" s="1368"/>
      <c r="BH166" s="1368"/>
      <c r="BI166" s="1368"/>
      <c r="BJ166" s="1368"/>
      <c r="BK166" s="1368"/>
      <c r="BL166" s="1368"/>
      <c r="BM166" s="1368"/>
      <c r="BN166" s="1368"/>
      <c r="BO166" s="1368"/>
      <c r="BP166" s="1368"/>
      <c r="BQ166" s="1368"/>
      <c r="BR166" s="1368"/>
    </row>
    <row r="167" spans="1:70">
      <c r="A167" s="4585"/>
      <c r="B167" s="1533"/>
      <c r="C167" s="1289"/>
      <c r="D167" s="1289"/>
      <c r="E167" s="4228"/>
      <c r="F167" s="4228"/>
      <c r="G167" s="1368"/>
      <c r="H167" s="1368"/>
      <c r="AE167" s="3070"/>
      <c r="AF167" s="3070"/>
      <c r="AG167" s="3070"/>
      <c r="AH167" s="3070"/>
      <c r="AI167" s="3070"/>
      <c r="AJ167" s="3070"/>
      <c r="AK167" s="3070"/>
      <c r="AL167" s="3070"/>
      <c r="AM167" s="3070"/>
      <c r="AN167" s="3070"/>
      <c r="AO167" s="3070"/>
      <c r="AP167" s="3070"/>
      <c r="AQ167" s="3070"/>
      <c r="AR167" s="3070"/>
      <c r="AS167" s="1368"/>
      <c r="AT167" s="1368"/>
      <c r="AU167" s="1368"/>
      <c r="AV167" s="1368"/>
      <c r="AW167" s="1368"/>
      <c r="AX167" s="1368"/>
      <c r="AY167" s="1368"/>
      <c r="AZ167" s="1368"/>
      <c r="BA167" s="1368"/>
      <c r="BB167" s="1368"/>
      <c r="BC167" s="1368"/>
      <c r="BD167" s="1368"/>
      <c r="BE167" s="1368"/>
      <c r="BF167" s="1368"/>
      <c r="BG167" s="1368"/>
      <c r="BH167" s="1368"/>
      <c r="BI167" s="1368"/>
      <c r="BJ167" s="1368"/>
      <c r="BK167" s="1368"/>
      <c r="BL167" s="1368"/>
      <c r="BM167" s="1368"/>
      <c r="BN167" s="1368"/>
      <c r="BO167" s="1368"/>
      <c r="BP167" s="1368"/>
      <c r="BQ167" s="1368"/>
      <c r="BR167" s="1368"/>
    </row>
    <row r="168" spans="1:70">
      <c r="A168" s="4585"/>
      <c r="B168" s="1533"/>
      <c r="C168" s="1289"/>
      <c r="D168" s="1289"/>
      <c r="E168" s="4228"/>
      <c r="F168" s="4228"/>
      <c r="G168" s="1368"/>
      <c r="H168" s="1368"/>
      <c r="AE168" s="3070"/>
      <c r="AF168" s="3070"/>
      <c r="AG168" s="3070"/>
      <c r="AH168" s="3070"/>
      <c r="AI168" s="3070"/>
      <c r="AJ168" s="3070"/>
      <c r="AK168" s="3070"/>
      <c r="AL168" s="3070"/>
      <c r="AM168" s="3070"/>
      <c r="AN168" s="3070"/>
      <c r="AO168" s="3070"/>
      <c r="AP168" s="3070"/>
      <c r="AQ168" s="3070"/>
      <c r="AR168" s="3070"/>
      <c r="AS168" s="1368"/>
      <c r="AT168" s="1368"/>
      <c r="AU168" s="1368"/>
      <c r="AV168" s="1368"/>
      <c r="AW168" s="1368"/>
      <c r="AX168" s="1368"/>
      <c r="AY168" s="1368"/>
      <c r="AZ168" s="1368"/>
      <c r="BA168" s="1368"/>
      <c r="BB168" s="1368"/>
      <c r="BC168" s="1368"/>
      <c r="BD168" s="1368"/>
      <c r="BE168" s="1368"/>
      <c r="BF168" s="1368"/>
      <c r="BG168" s="1368"/>
      <c r="BH168" s="1368"/>
      <c r="BI168" s="1368"/>
      <c r="BJ168" s="1368"/>
      <c r="BK168" s="1368"/>
      <c r="BL168" s="1368"/>
      <c r="BM168" s="1368"/>
      <c r="BN168" s="1368"/>
      <c r="BO168" s="1368"/>
      <c r="BP168" s="1368"/>
      <c r="BQ168" s="1368"/>
      <c r="BR168" s="1368"/>
    </row>
    <row r="169" spans="1:70">
      <c r="A169" s="4585"/>
      <c r="B169" s="1533"/>
      <c r="C169" s="1289"/>
      <c r="D169" s="1289"/>
      <c r="E169" s="4228"/>
      <c r="F169" s="4228"/>
      <c r="G169" s="1368"/>
      <c r="H169" s="1368"/>
      <c r="AE169" s="3070"/>
      <c r="AF169" s="3070"/>
      <c r="AG169" s="3070"/>
      <c r="AH169" s="3070"/>
      <c r="AI169" s="3070"/>
      <c r="AJ169" s="3070"/>
      <c r="AK169" s="3070"/>
      <c r="AL169" s="3070"/>
      <c r="AM169" s="3070"/>
      <c r="AN169" s="3070"/>
      <c r="AO169" s="3070"/>
      <c r="AP169" s="3070"/>
      <c r="AQ169" s="3070"/>
      <c r="AR169" s="3070"/>
      <c r="AS169" s="1368"/>
      <c r="AT169" s="1368"/>
      <c r="AU169" s="1368"/>
      <c r="AV169" s="1368"/>
      <c r="AW169" s="1368"/>
      <c r="AX169" s="1368"/>
      <c r="AY169" s="1368"/>
      <c r="AZ169" s="1368"/>
      <c r="BA169" s="1368"/>
      <c r="BB169" s="1368"/>
      <c r="BC169" s="1368"/>
      <c r="BD169" s="1368"/>
      <c r="BE169" s="1368"/>
      <c r="BF169" s="1368"/>
      <c r="BG169" s="1368"/>
      <c r="BH169" s="1368"/>
      <c r="BI169" s="1368"/>
      <c r="BJ169" s="1368"/>
      <c r="BK169" s="1368"/>
      <c r="BL169" s="1368"/>
      <c r="BM169" s="1368"/>
      <c r="BN169" s="1368"/>
      <c r="BO169" s="1368"/>
      <c r="BP169" s="1368"/>
      <c r="BQ169" s="1368"/>
      <c r="BR169" s="1368"/>
    </row>
    <row r="170" spans="1:70">
      <c r="A170" s="4585"/>
      <c r="B170" s="1533"/>
      <c r="C170" s="1289"/>
      <c r="D170" s="1289"/>
      <c r="E170" s="4228"/>
      <c r="F170" s="4228"/>
      <c r="G170" s="1368"/>
      <c r="H170" s="1368"/>
      <c r="AE170" s="3070"/>
      <c r="AF170" s="3070"/>
      <c r="AG170" s="3070"/>
      <c r="AH170" s="3070"/>
      <c r="AI170" s="3070"/>
      <c r="AJ170" s="3070"/>
      <c r="AK170" s="3070"/>
      <c r="AL170" s="3070"/>
      <c r="AM170" s="3070"/>
      <c r="AN170" s="3070"/>
      <c r="AO170" s="3070"/>
      <c r="AP170" s="3070"/>
      <c r="AQ170" s="3070"/>
      <c r="AR170" s="3070"/>
      <c r="AS170" s="1368"/>
      <c r="AT170" s="1368"/>
      <c r="AU170" s="1368"/>
      <c r="AV170" s="1368"/>
      <c r="AW170" s="1368"/>
      <c r="AX170" s="1368"/>
      <c r="AY170" s="1368"/>
      <c r="AZ170" s="1368"/>
      <c r="BA170" s="1368"/>
      <c r="BB170" s="1368"/>
      <c r="BC170" s="1368"/>
      <c r="BD170" s="1368"/>
      <c r="BE170" s="1368"/>
      <c r="BF170" s="1368"/>
      <c r="BG170" s="1368"/>
      <c r="BH170" s="1368"/>
      <c r="BI170" s="1368"/>
      <c r="BJ170" s="1368"/>
      <c r="BK170" s="1368"/>
      <c r="BL170" s="1368"/>
      <c r="BM170" s="1368"/>
      <c r="BN170" s="1368"/>
      <c r="BO170" s="1368"/>
      <c r="BP170" s="1368"/>
      <c r="BQ170" s="1368"/>
      <c r="BR170" s="1368"/>
    </row>
    <row r="171" spans="1:70">
      <c r="A171" s="4585"/>
      <c r="B171" s="1533"/>
      <c r="C171" s="1289"/>
      <c r="D171" s="1289"/>
      <c r="E171" s="4228"/>
      <c r="F171" s="4228"/>
      <c r="G171" s="1368"/>
      <c r="H171" s="1368"/>
      <c r="AE171" s="3070"/>
      <c r="AF171" s="3070"/>
      <c r="AG171" s="3070"/>
      <c r="AH171" s="3070"/>
      <c r="AI171" s="3070"/>
      <c r="AJ171" s="3070"/>
      <c r="AK171" s="3070"/>
      <c r="AL171" s="3070"/>
      <c r="AM171" s="3070"/>
      <c r="AN171" s="3070"/>
      <c r="AO171" s="3070"/>
      <c r="AP171" s="3070"/>
      <c r="AQ171" s="3070"/>
      <c r="AR171" s="3070"/>
      <c r="AS171" s="1368"/>
      <c r="AT171" s="1368"/>
      <c r="AU171" s="1368"/>
      <c r="AV171" s="1368"/>
      <c r="AW171" s="1368"/>
      <c r="AX171" s="1368"/>
      <c r="AY171" s="1368"/>
      <c r="AZ171" s="1368"/>
      <c r="BA171" s="1368"/>
      <c r="BB171" s="1368"/>
      <c r="BC171" s="1368"/>
      <c r="BD171" s="1368"/>
      <c r="BE171" s="1368"/>
      <c r="BF171" s="1368"/>
      <c r="BG171" s="1368"/>
      <c r="BH171" s="1368"/>
      <c r="BI171" s="1368"/>
      <c r="BJ171" s="1368"/>
      <c r="BK171" s="1368"/>
      <c r="BL171" s="1368"/>
      <c r="BM171" s="1368"/>
      <c r="BN171" s="1368"/>
      <c r="BO171" s="1368"/>
      <c r="BP171" s="1368"/>
      <c r="BQ171" s="1368"/>
      <c r="BR171" s="1368"/>
    </row>
    <row r="172" spans="1:70">
      <c r="A172" s="4585"/>
      <c r="B172" s="1533"/>
      <c r="C172" s="1289"/>
      <c r="D172" s="1289"/>
      <c r="E172" s="4228"/>
      <c r="F172" s="4228"/>
      <c r="G172" s="1368"/>
      <c r="H172" s="1368"/>
      <c r="AE172" s="3070"/>
      <c r="AF172" s="3070"/>
      <c r="AG172" s="3070"/>
      <c r="AH172" s="3070"/>
      <c r="AI172" s="3070"/>
      <c r="AJ172" s="3070"/>
      <c r="AK172" s="3070"/>
      <c r="AL172" s="3070"/>
      <c r="AM172" s="3070"/>
      <c r="AN172" s="3070"/>
      <c r="AO172" s="3070"/>
      <c r="AP172" s="3070"/>
      <c r="AQ172" s="3070"/>
      <c r="AR172" s="3070"/>
      <c r="AS172" s="1368"/>
      <c r="AT172" s="1368"/>
      <c r="AU172" s="1368"/>
      <c r="AV172" s="1368"/>
      <c r="AW172" s="1368"/>
      <c r="AX172" s="1368"/>
      <c r="AY172" s="1368"/>
      <c r="AZ172" s="1368"/>
      <c r="BA172" s="1368"/>
      <c r="BB172" s="1368"/>
      <c r="BC172" s="1368"/>
      <c r="BD172" s="1368"/>
      <c r="BE172" s="1368"/>
      <c r="BF172" s="1368"/>
      <c r="BG172" s="1368"/>
      <c r="BH172" s="1368"/>
      <c r="BI172" s="1368"/>
      <c r="BJ172" s="1368"/>
      <c r="BK172" s="1368"/>
      <c r="BL172" s="1368"/>
      <c r="BM172" s="1368"/>
      <c r="BN172" s="1368"/>
      <c r="BO172" s="1368"/>
      <c r="BP172" s="1368"/>
      <c r="BQ172" s="1368"/>
      <c r="BR172" s="1368"/>
    </row>
    <row r="173" spans="1:70">
      <c r="A173" s="4585"/>
      <c r="B173" s="1533"/>
      <c r="C173" s="1289"/>
      <c r="D173" s="1289"/>
      <c r="E173" s="4228"/>
      <c r="F173" s="4228"/>
      <c r="G173" s="1368"/>
      <c r="H173" s="1368"/>
      <c r="AE173" s="3070"/>
      <c r="AF173" s="3070"/>
      <c r="AG173" s="3070"/>
      <c r="AH173" s="3070"/>
      <c r="AI173" s="3070"/>
      <c r="AJ173" s="3070"/>
      <c r="AK173" s="3070"/>
      <c r="AL173" s="3070"/>
      <c r="AM173" s="3070"/>
      <c r="AN173" s="3070"/>
      <c r="AO173" s="3070"/>
      <c r="AP173" s="3070"/>
      <c r="AQ173" s="3070"/>
      <c r="AR173" s="3070"/>
      <c r="AS173" s="1368"/>
      <c r="AT173" s="1368"/>
      <c r="AU173" s="1368"/>
      <c r="AV173" s="1368"/>
      <c r="AW173" s="1368"/>
      <c r="AX173" s="1368"/>
      <c r="AY173" s="1368"/>
      <c r="AZ173" s="1368"/>
      <c r="BA173" s="1368"/>
      <c r="BB173" s="1368"/>
      <c r="BC173" s="1368"/>
      <c r="BD173" s="1368"/>
      <c r="BE173" s="1368"/>
      <c r="BF173" s="1368"/>
      <c r="BG173" s="1368"/>
      <c r="BH173" s="1368"/>
      <c r="BI173" s="1368"/>
      <c r="BJ173" s="1368"/>
      <c r="BK173" s="1368"/>
      <c r="BL173" s="1368"/>
      <c r="BM173" s="1368"/>
      <c r="BN173" s="1368"/>
      <c r="BO173" s="1368"/>
      <c r="BP173" s="1368"/>
      <c r="BQ173" s="1368"/>
      <c r="BR173" s="1368"/>
    </row>
    <row r="174" spans="1:70">
      <c r="A174" s="4585"/>
      <c r="B174" s="1533"/>
      <c r="C174" s="1289"/>
      <c r="D174" s="1289"/>
      <c r="E174" s="4228"/>
      <c r="F174" s="4228"/>
      <c r="G174" s="1368"/>
      <c r="H174" s="1368"/>
      <c r="AE174" s="3070"/>
      <c r="AF174" s="3070"/>
      <c r="AG174" s="3070"/>
      <c r="AH174" s="3070"/>
      <c r="AI174" s="3070"/>
      <c r="AJ174" s="3070"/>
      <c r="AK174" s="3070"/>
      <c r="AL174" s="3070"/>
      <c r="AM174" s="3070"/>
      <c r="AN174" s="3070"/>
      <c r="AO174" s="3070"/>
      <c r="AP174" s="3070"/>
      <c r="AQ174" s="3070"/>
      <c r="AR174" s="3070"/>
      <c r="AS174" s="1368"/>
      <c r="AT174" s="1368"/>
      <c r="AU174" s="1368"/>
      <c r="AV174" s="1368"/>
      <c r="AW174" s="1368"/>
      <c r="AX174" s="1368"/>
      <c r="AY174" s="1368"/>
      <c r="AZ174" s="1368"/>
      <c r="BA174" s="1368"/>
      <c r="BB174" s="1368"/>
      <c r="BC174" s="1368"/>
      <c r="BD174" s="1368"/>
      <c r="BE174" s="1368"/>
      <c r="BF174" s="1368"/>
      <c r="BG174" s="1368"/>
      <c r="BH174" s="1368"/>
      <c r="BI174" s="1368"/>
      <c r="BJ174" s="1368"/>
      <c r="BK174" s="1368"/>
      <c r="BL174" s="1368"/>
      <c r="BM174" s="1368"/>
      <c r="BN174" s="1368"/>
      <c r="BO174" s="1368"/>
      <c r="BP174" s="1368"/>
      <c r="BQ174" s="1368"/>
      <c r="BR174" s="1368"/>
    </row>
    <row r="175" spans="1:70">
      <c r="A175" s="4585"/>
      <c r="B175" s="1533"/>
      <c r="C175" s="1289"/>
      <c r="D175" s="1289"/>
      <c r="E175" s="4228"/>
      <c r="F175" s="4228"/>
      <c r="G175" s="1368"/>
      <c r="H175" s="1368"/>
      <c r="AE175" s="3070"/>
      <c r="AF175" s="3070"/>
      <c r="AG175" s="3070"/>
      <c r="AH175" s="3070"/>
      <c r="AI175" s="3070"/>
      <c r="AJ175" s="3070"/>
      <c r="AK175" s="3070"/>
      <c r="AL175" s="3070"/>
      <c r="AM175" s="3070"/>
      <c r="AN175" s="3070"/>
      <c r="AO175" s="3070"/>
      <c r="AP175" s="3070"/>
      <c r="AQ175" s="3070"/>
      <c r="AR175" s="3070"/>
      <c r="AS175" s="1368"/>
      <c r="AT175" s="1368"/>
      <c r="AU175" s="1368"/>
      <c r="AV175" s="1368"/>
      <c r="AW175" s="1368"/>
      <c r="AX175" s="1368"/>
      <c r="AY175" s="1368"/>
      <c r="AZ175" s="1368"/>
      <c r="BA175" s="1368"/>
      <c r="BB175" s="1368"/>
      <c r="BC175" s="1368"/>
      <c r="BD175" s="1368"/>
      <c r="BE175" s="1368"/>
      <c r="BF175" s="1368"/>
      <c r="BG175" s="1368"/>
      <c r="BH175" s="1368"/>
      <c r="BI175" s="1368"/>
      <c r="BJ175" s="1368"/>
      <c r="BK175" s="1368"/>
      <c r="BL175" s="1368"/>
      <c r="BM175" s="1368"/>
      <c r="BN175" s="1368"/>
      <c r="BO175" s="1368"/>
      <c r="BP175" s="1368"/>
      <c r="BQ175" s="1368"/>
      <c r="BR175" s="1368"/>
    </row>
    <row r="176" spans="1:70">
      <c r="A176" s="4585"/>
      <c r="B176" s="1533"/>
      <c r="C176" s="1289"/>
      <c r="D176" s="1289"/>
      <c r="E176" s="4228"/>
      <c r="F176" s="4228"/>
      <c r="G176" s="1368"/>
      <c r="H176" s="1368"/>
      <c r="AE176" s="3070"/>
      <c r="AF176" s="3070"/>
      <c r="AG176" s="3070"/>
      <c r="AH176" s="3070"/>
      <c r="AI176" s="3070"/>
      <c r="AJ176" s="3070"/>
      <c r="AK176" s="3070"/>
      <c r="AL176" s="3070"/>
      <c r="AM176" s="3070"/>
      <c r="AN176" s="3070"/>
      <c r="AO176" s="3070"/>
      <c r="AP176" s="3070"/>
      <c r="AQ176" s="3070"/>
      <c r="AR176" s="3070"/>
      <c r="AS176" s="1368"/>
      <c r="AT176" s="1368"/>
      <c r="AU176" s="1368"/>
      <c r="AV176" s="1368"/>
      <c r="AW176" s="1368"/>
      <c r="AX176" s="1368"/>
      <c r="AY176" s="1368"/>
      <c r="AZ176" s="1368"/>
      <c r="BA176" s="1368"/>
      <c r="BB176" s="1368"/>
      <c r="BC176" s="1368"/>
      <c r="BD176" s="1368"/>
      <c r="BE176" s="1368"/>
      <c r="BF176" s="1368"/>
      <c r="BG176" s="1368"/>
      <c r="BH176" s="1368"/>
      <c r="BI176" s="1368"/>
      <c r="BJ176" s="1368"/>
      <c r="BK176" s="1368"/>
      <c r="BL176" s="1368"/>
      <c r="BM176" s="1368"/>
      <c r="BN176" s="1368"/>
      <c r="BO176" s="1368"/>
      <c r="BP176" s="1368"/>
      <c r="BQ176" s="1368"/>
      <c r="BR176" s="1368"/>
    </row>
    <row r="177" spans="1:70">
      <c r="A177" s="4585"/>
      <c r="B177" s="1533"/>
      <c r="C177" s="1289"/>
      <c r="D177" s="1289"/>
      <c r="E177" s="4228"/>
      <c r="F177" s="4228"/>
      <c r="G177" s="1368"/>
      <c r="H177" s="1368"/>
      <c r="AE177" s="3070"/>
      <c r="AF177" s="3070"/>
      <c r="AG177" s="3070"/>
      <c r="AH177" s="3070"/>
      <c r="AI177" s="3070"/>
      <c r="AJ177" s="3070"/>
      <c r="AK177" s="3070"/>
      <c r="AL177" s="3070"/>
      <c r="AM177" s="3070"/>
      <c r="AN177" s="3070"/>
      <c r="AO177" s="3070"/>
      <c r="AP177" s="3070"/>
      <c r="AQ177" s="3070"/>
      <c r="AR177" s="3070"/>
      <c r="AS177" s="1368"/>
      <c r="AT177" s="1368"/>
      <c r="AU177" s="1368"/>
      <c r="AV177" s="1368"/>
      <c r="AW177" s="1368"/>
      <c r="AX177" s="1368"/>
      <c r="AY177" s="1368"/>
      <c r="AZ177" s="1368"/>
      <c r="BA177" s="1368"/>
      <c r="BB177" s="1368"/>
      <c r="BC177" s="1368"/>
      <c r="BD177" s="1368"/>
      <c r="BE177" s="1368"/>
      <c r="BF177" s="1368"/>
      <c r="BG177" s="1368"/>
      <c r="BH177" s="1368"/>
      <c r="BI177" s="1368"/>
      <c r="BJ177" s="1368"/>
      <c r="BK177" s="1368"/>
      <c r="BL177" s="1368"/>
      <c r="BM177" s="1368"/>
      <c r="BN177" s="1368"/>
      <c r="BO177" s="1368"/>
      <c r="BP177" s="1368"/>
      <c r="BQ177" s="1368"/>
      <c r="BR177" s="1368"/>
    </row>
    <row r="178" spans="1:70">
      <c r="A178" s="4585"/>
      <c r="B178" s="1533"/>
      <c r="C178" s="1289"/>
      <c r="D178" s="1289"/>
      <c r="E178" s="4228"/>
      <c r="F178" s="4228"/>
      <c r="G178" s="1368"/>
      <c r="H178" s="1368"/>
      <c r="AE178" s="3070"/>
      <c r="AF178" s="3070"/>
      <c r="AG178" s="3070"/>
      <c r="AH178" s="3070"/>
      <c r="AI178" s="3070"/>
      <c r="AJ178" s="3070"/>
      <c r="AK178" s="3070"/>
      <c r="AL178" s="3070"/>
      <c r="AM178" s="3070"/>
      <c r="AN178" s="3070"/>
      <c r="AO178" s="3070"/>
      <c r="AP178" s="3070"/>
      <c r="AQ178" s="3070"/>
      <c r="AR178" s="3070"/>
      <c r="AS178" s="1368"/>
      <c r="AT178" s="1368"/>
      <c r="AU178" s="1368"/>
      <c r="AV178" s="1368"/>
      <c r="AW178" s="1368"/>
      <c r="AX178" s="1368"/>
      <c r="AY178" s="1368"/>
      <c r="AZ178" s="1368"/>
      <c r="BA178" s="1368"/>
      <c r="BB178" s="1368"/>
      <c r="BC178" s="1368"/>
      <c r="BD178" s="1368"/>
      <c r="BE178" s="1368"/>
      <c r="BF178" s="1368"/>
      <c r="BG178" s="1368"/>
      <c r="BH178" s="1368"/>
      <c r="BI178" s="1368"/>
      <c r="BJ178" s="1368"/>
      <c r="BK178" s="1368"/>
      <c r="BL178" s="1368"/>
      <c r="BM178" s="1368"/>
      <c r="BN178" s="1368"/>
      <c r="BO178" s="1368"/>
      <c r="BP178" s="1368"/>
      <c r="BQ178" s="1368"/>
      <c r="BR178" s="1368"/>
    </row>
    <row r="179" spans="1:70">
      <c r="A179" s="4585"/>
      <c r="B179" s="1533"/>
      <c r="C179" s="3071"/>
      <c r="D179" s="3071"/>
      <c r="E179" s="4228"/>
      <c r="F179" s="4228"/>
      <c r="G179" s="1368"/>
      <c r="H179" s="1368"/>
      <c r="AE179" s="3070"/>
      <c r="AF179" s="3070"/>
      <c r="AG179" s="3070"/>
      <c r="AH179" s="3070"/>
      <c r="AI179" s="3070"/>
      <c r="AJ179" s="3070"/>
      <c r="AK179" s="3070"/>
      <c r="AL179" s="3070"/>
      <c r="AM179" s="3070"/>
      <c r="AN179" s="3070"/>
      <c r="AO179" s="3070"/>
      <c r="AP179" s="3070"/>
      <c r="AQ179" s="3070"/>
      <c r="AR179" s="3070"/>
      <c r="AS179" s="1368"/>
      <c r="AT179" s="1368"/>
      <c r="AU179" s="1368"/>
      <c r="AV179" s="1368"/>
      <c r="AW179" s="1368"/>
      <c r="AX179" s="1368"/>
      <c r="AY179" s="1368"/>
      <c r="AZ179" s="1368"/>
      <c r="BA179" s="1368"/>
      <c r="BB179" s="1368"/>
      <c r="BC179" s="1368"/>
      <c r="BD179" s="1368"/>
      <c r="BE179" s="1368"/>
      <c r="BF179" s="1368"/>
      <c r="BG179" s="1368"/>
      <c r="BH179" s="1368"/>
      <c r="BI179" s="1368"/>
      <c r="BJ179" s="1368"/>
      <c r="BK179" s="1368"/>
      <c r="BL179" s="1368"/>
      <c r="BM179" s="1368"/>
      <c r="BN179" s="1368"/>
      <c r="BO179" s="1368"/>
      <c r="BP179" s="1368"/>
      <c r="BQ179" s="1368"/>
      <c r="BR179" s="1368"/>
    </row>
    <row r="180" spans="1:70">
      <c r="A180" s="4585"/>
      <c r="B180" s="1533"/>
      <c r="C180" s="1533"/>
      <c r="D180" s="1533"/>
      <c r="E180" s="4228"/>
      <c r="F180" s="4228"/>
      <c r="G180" s="1368"/>
      <c r="H180" s="1368"/>
      <c r="AE180" s="3070"/>
      <c r="AF180" s="3070"/>
      <c r="AG180" s="3070"/>
      <c r="AH180" s="3070"/>
      <c r="AI180" s="3070"/>
      <c r="AJ180" s="3070"/>
      <c r="AK180" s="3070"/>
      <c r="AL180" s="3070"/>
      <c r="AM180" s="3070"/>
      <c r="AN180" s="3070"/>
      <c r="AO180" s="3070"/>
      <c r="AP180" s="3070"/>
      <c r="AQ180" s="3070"/>
      <c r="AR180" s="3070"/>
      <c r="AS180" s="1368"/>
      <c r="AT180" s="1368"/>
      <c r="AU180" s="1368"/>
      <c r="AV180" s="1368"/>
      <c r="AW180" s="1368"/>
      <c r="AX180" s="1368"/>
      <c r="AY180" s="1368"/>
      <c r="AZ180" s="1368"/>
      <c r="BA180" s="1368"/>
      <c r="BB180" s="1368"/>
      <c r="BC180" s="1368"/>
      <c r="BD180" s="1368"/>
      <c r="BE180" s="1368"/>
      <c r="BF180" s="1368"/>
      <c r="BG180" s="1368"/>
      <c r="BH180" s="1368"/>
      <c r="BI180" s="1368"/>
      <c r="BJ180" s="1368"/>
      <c r="BK180" s="1368"/>
      <c r="BL180" s="1368"/>
      <c r="BM180" s="1368"/>
      <c r="BN180" s="1368"/>
      <c r="BO180" s="1368"/>
      <c r="BP180" s="1368"/>
      <c r="BQ180" s="1368"/>
      <c r="BR180" s="1368"/>
    </row>
    <row r="181" spans="1:70" ht="16" thickBot="1">
      <c r="A181" s="3261"/>
      <c r="B181" s="4348"/>
      <c r="C181" s="4348"/>
      <c r="D181" s="4348"/>
      <c r="E181" s="3666"/>
      <c r="F181" s="4228"/>
      <c r="G181" s="1368"/>
      <c r="H181" s="1368"/>
      <c r="AE181" s="3070"/>
      <c r="AF181" s="3070"/>
      <c r="AG181" s="3070"/>
      <c r="AH181" s="3070"/>
      <c r="AI181" s="3070"/>
      <c r="AJ181" s="3070"/>
      <c r="AK181" s="3070"/>
      <c r="AL181" s="3070"/>
      <c r="AM181" s="3070"/>
      <c r="AN181" s="3070"/>
      <c r="AO181" s="3070"/>
      <c r="AP181" s="3070"/>
      <c r="AQ181" s="3070"/>
      <c r="AR181" s="3070"/>
      <c r="AS181" s="1368"/>
      <c r="AT181" s="1368"/>
      <c r="AU181" s="1368"/>
      <c r="AV181" s="1368"/>
      <c r="AW181" s="1368"/>
      <c r="AX181" s="1368"/>
      <c r="AY181" s="1368"/>
      <c r="AZ181" s="1368"/>
      <c r="BA181" s="1368"/>
      <c r="BB181" s="1368"/>
      <c r="BC181" s="1368"/>
      <c r="BD181" s="1368"/>
      <c r="BE181" s="1368"/>
      <c r="BF181" s="1368"/>
      <c r="BG181" s="1368"/>
      <c r="BH181" s="1368"/>
      <c r="BI181" s="1368"/>
      <c r="BJ181" s="1368"/>
      <c r="BK181" s="1368"/>
      <c r="BL181" s="1368"/>
      <c r="BM181" s="1368"/>
      <c r="BN181" s="1368"/>
      <c r="BO181" s="1368"/>
      <c r="BP181" s="1368"/>
      <c r="BQ181" s="1368"/>
      <c r="BR181" s="1368"/>
    </row>
    <row r="182" spans="1:70">
      <c r="A182" s="4224"/>
      <c r="B182" s="1533"/>
      <c r="C182" s="1533"/>
      <c r="D182" s="1533"/>
      <c r="E182" s="1533"/>
      <c r="F182" s="4228"/>
      <c r="G182" s="1368"/>
      <c r="H182" s="1368"/>
      <c r="AE182" s="3070"/>
      <c r="AF182" s="3070"/>
      <c r="AG182" s="3070"/>
      <c r="AH182" s="3070"/>
      <c r="AI182" s="3070"/>
      <c r="AJ182" s="3070"/>
      <c r="AK182" s="3070"/>
      <c r="AL182" s="3070"/>
      <c r="AM182" s="3070"/>
      <c r="AN182" s="3070"/>
      <c r="AO182" s="3070"/>
      <c r="AP182" s="3070"/>
      <c r="AQ182" s="3070"/>
      <c r="AR182" s="3070"/>
      <c r="AS182" s="1368"/>
      <c r="AT182" s="1368"/>
      <c r="AU182" s="1368"/>
      <c r="AV182" s="1368"/>
      <c r="AW182" s="1368"/>
      <c r="AX182" s="1368"/>
      <c r="AY182" s="1368"/>
      <c r="AZ182" s="1368"/>
      <c r="BA182" s="1368"/>
      <c r="BB182" s="1368"/>
      <c r="BC182" s="1368"/>
      <c r="BD182" s="1368"/>
      <c r="BE182" s="1368"/>
      <c r="BF182" s="1368"/>
      <c r="BG182" s="1368"/>
      <c r="BH182" s="1368"/>
      <c r="BI182" s="1368"/>
      <c r="BJ182" s="1368"/>
      <c r="BK182" s="1368"/>
      <c r="BL182" s="1368"/>
      <c r="BM182" s="1368"/>
      <c r="BN182" s="1368"/>
      <c r="BO182" s="1368"/>
      <c r="BP182" s="1368"/>
      <c r="BQ182" s="1368"/>
      <c r="BR182" s="1368"/>
    </row>
    <row r="183" spans="1:70">
      <c r="A183" s="4224"/>
      <c r="B183" s="1533"/>
      <c r="C183" s="1533"/>
      <c r="D183" s="1533"/>
      <c r="E183" s="1533"/>
      <c r="F183" s="4228"/>
      <c r="G183" s="1368"/>
      <c r="H183" s="1368"/>
      <c r="AE183" s="3070"/>
      <c r="AF183" s="3070"/>
      <c r="AG183" s="3070"/>
      <c r="AH183" s="3070"/>
      <c r="AI183" s="3070"/>
      <c r="AJ183" s="3070"/>
      <c r="AK183" s="3070"/>
      <c r="AL183" s="3070"/>
      <c r="AM183" s="3070"/>
      <c r="AN183" s="3070"/>
      <c r="AO183" s="3070"/>
      <c r="AP183" s="3070"/>
      <c r="AQ183" s="3070"/>
      <c r="AR183" s="3070"/>
      <c r="AS183" s="1368"/>
      <c r="AT183" s="1368"/>
      <c r="AU183" s="1368"/>
      <c r="AV183" s="1368"/>
      <c r="AW183" s="1368"/>
      <c r="AX183" s="1368"/>
      <c r="AY183" s="1368"/>
      <c r="AZ183" s="1368"/>
      <c r="BA183" s="1368"/>
      <c r="BB183" s="1368"/>
      <c r="BC183" s="1368"/>
      <c r="BD183" s="1368"/>
      <c r="BE183" s="1368"/>
      <c r="BF183" s="1368"/>
      <c r="BG183" s="1368"/>
      <c r="BH183" s="1368"/>
      <c r="BI183" s="1368"/>
      <c r="BJ183" s="1368"/>
      <c r="BK183" s="1368"/>
      <c r="BL183" s="1368"/>
      <c r="BM183" s="1368"/>
      <c r="BN183" s="1368"/>
      <c r="BO183" s="1368"/>
      <c r="BP183" s="1368"/>
      <c r="BQ183" s="1368"/>
      <c r="BR183" s="1368"/>
    </row>
    <row r="184" spans="1:70">
      <c r="A184" s="4224"/>
      <c r="B184" s="1533"/>
      <c r="C184" s="1533"/>
      <c r="D184" s="1533"/>
      <c r="E184" s="1533"/>
      <c r="F184" s="4228"/>
      <c r="G184" s="1368"/>
      <c r="H184" s="1368"/>
      <c r="AE184" s="3070"/>
      <c r="AF184" s="3070"/>
      <c r="AG184" s="3070"/>
      <c r="AH184" s="3070"/>
      <c r="AI184" s="3070"/>
      <c r="AJ184" s="3070"/>
      <c r="AK184" s="3070"/>
      <c r="AL184" s="3070"/>
      <c r="AM184" s="3070"/>
      <c r="AN184" s="3070"/>
      <c r="AO184" s="3070"/>
      <c r="AP184" s="3070"/>
      <c r="AQ184" s="3070"/>
      <c r="AR184" s="3070"/>
      <c r="AS184" s="1368"/>
      <c r="AT184" s="1368"/>
      <c r="AU184" s="1368"/>
      <c r="AV184" s="1368"/>
      <c r="AW184" s="1368"/>
      <c r="AX184" s="1368"/>
      <c r="AY184" s="1368"/>
      <c r="AZ184" s="1368"/>
      <c r="BA184" s="1368"/>
      <c r="BB184" s="1368"/>
      <c r="BC184" s="1368"/>
      <c r="BD184" s="1368"/>
      <c r="BE184" s="1368"/>
      <c r="BF184" s="1368"/>
      <c r="BG184" s="1368"/>
      <c r="BH184" s="1368"/>
      <c r="BI184" s="1368"/>
      <c r="BJ184" s="1368"/>
      <c r="BK184" s="1368"/>
      <c r="BL184" s="1368"/>
      <c r="BM184" s="1368"/>
      <c r="BN184" s="1368"/>
      <c r="BO184" s="1368"/>
      <c r="BP184" s="1368"/>
      <c r="BQ184" s="1368"/>
      <c r="BR184" s="1368"/>
    </row>
    <row r="185" spans="1:70">
      <c r="A185" s="4224"/>
      <c r="B185" s="1533"/>
      <c r="C185" s="1533"/>
      <c r="D185" s="1533"/>
      <c r="E185" s="1533"/>
      <c r="F185" s="4228"/>
      <c r="G185" s="1368"/>
      <c r="H185" s="1368"/>
      <c r="AE185" s="3070"/>
      <c r="AF185" s="3070"/>
      <c r="AG185" s="3070"/>
      <c r="AH185" s="3070"/>
      <c r="AI185" s="3070"/>
      <c r="AJ185" s="3070"/>
      <c r="AK185" s="3070"/>
      <c r="AL185" s="3070"/>
      <c r="AM185" s="3070"/>
      <c r="AN185" s="3070"/>
      <c r="AO185" s="3070"/>
      <c r="AP185" s="3070"/>
      <c r="AQ185" s="3070"/>
      <c r="AR185" s="3070"/>
      <c r="AS185" s="1368"/>
      <c r="AT185" s="1368"/>
      <c r="AU185" s="1368"/>
      <c r="AV185" s="1368"/>
      <c r="AW185" s="1368"/>
      <c r="AX185" s="1368"/>
      <c r="AY185" s="1368"/>
      <c r="AZ185" s="1368"/>
      <c r="BA185" s="1368"/>
      <c r="BB185" s="1368"/>
      <c r="BC185" s="1368"/>
      <c r="BD185" s="1368"/>
      <c r="BE185" s="1368"/>
      <c r="BF185" s="1368"/>
      <c r="BG185" s="1368"/>
      <c r="BH185" s="1368"/>
      <c r="BI185" s="1368"/>
      <c r="BJ185" s="1368"/>
      <c r="BK185" s="1368"/>
      <c r="BL185" s="1368"/>
      <c r="BM185" s="1368"/>
      <c r="BN185" s="1368"/>
      <c r="BO185" s="1368"/>
      <c r="BP185" s="1368"/>
      <c r="BQ185" s="1368"/>
      <c r="BR185" s="1368"/>
    </row>
    <row r="186" spans="1:70">
      <c r="A186" s="4224"/>
      <c r="B186" s="1533"/>
      <c r="C186" s="1533"/>
      <c r="D186" s="1533"/>
      <c r="E186" s="1533"/>
      <c r="F186" s="4228"/>
      <c r="G186" s="1368"/>
      <c r="H186" s="1368"/>
      <c r="AE186" s="3070"/>
      <c r="AF186" s="3070"/>
      <c r="AG186" s="3070"/>
      <c r="AH186" s="3070"/>
      <c r="AI186" s="3070"/>
      <c r="AJ186" s="3070"/>
      <c r="AK186" s="3070"/>
      <c r="AL186" s="3070"/>
      <c r="AM186" s="3070"/>
      <c r="AN186" s="3070"/>
      <c r="AO186" s="3070"/>
      <c r="AP186" s="3070"/>
      <c r="AQ186" s="3070"/>
      <c r="AR186" s="3070"/>
      <c r="AS186" s="1368"/>
      <c r="AT186" s="1368"/>
      <c r="AU186" s="1368"/>
      <c r="AV186" s="1368"/>
      <c r="AW186" s="1368"/>
      <c r="AX186" s="1368"/>
      <c r="AY186" s="1368"/>
      <c r="AZ186" s="1368"/>
      <c r="BA186" s="1368"/>
      <c r="BB186" s="1368"/>
      <c r="BC186" s="1368"/>
      <c r="BD186" s="1368"/>
      <c r="BE186" s="1368"/>
      <c r="BF186" s="1368"/>
      <c r="BG186" s="1368"/>
      <c r="BH186" s="1368"/>
      <c r="BI186" s="1368"/>
      <c r="BJ186" s="1368"/>
      <c r="BK186" s="1368"/>
      <c r="BL186" s="1368"/>
      <c r="BM186" s="1368"/>
      <c r="BN186" s="1368"/>
      <c r="BO186" s="1368"/>
      <c r="BP186" s="1368"/>
      <c r="BQ186" s="1368"/>
      <c r="BR186" s="1368"/>
    </row>
    <row r="187" spans="1:70">
      <c r="A187" s="4224"/>
      <c r="B187" s="1533"/>
      <c r="C187" s="1533"/>
      <c r="D187" s="1533"/>
      <c r="E187" s="1533"/>
      <c r="F187" s="4228"/>
      <c r="G187" s="1368"/>
      <c r="H187" s="1368"/>
      <c r="AE187" s="3070"/>
      <c r="AF187" s="3070"/>
      <c r="AG187" s="3070"/>
      <c r="AH187" s="3070"/>
      <c r="AI187" s="3070"/>
      <c r="AJ187" s="3070"/>
      <c r="AK187" s="3070"/>
      <c r="AL187" s="3070"/>
      <c r="AM187" s="3070"/>
      <c r="AN187" s="3070"/>
      <c r="AO187" s="3070"/>
      <c r="AP187" s="3070"/>
      <c r="AQ187" s="3070"/>
      <c r="AR187" s="3070"/>
      <c r="AS187" s="1368"/>
      <c r="AT187" s="1368"/>
      <c r="AU187" s="1368"/>
      <c r="AV187" s="1368"/>
      <c r="AW187" s="1368"/>
      <c r="AX187" s="1368"/>
      <c r="AY187" s="1368"/>
      <c r="AZ187" s="1368"/>
      <c r="BA187" s="1368"/>
      <c r="BB187" s="1368"/>
      <c r="BC187" s="1368"/>
      <c r="BD187" s="1368"/>
      <c r="BE187" s="1368"/>
      <c r="BF187" s="1368"/>
      <c r="BG187" s="1368"/>
      <c r="BH187" s="1368"/>
      <c r="BI187" s="1368"/>
      <c r="BJ187" s="1368"/>
      <c r="BK187" s="1368"/>
      <c r="BL187" s="1368"/>
      <c r="BM187" s="1368"/>
      <c r="BN187" s="1368"/>
      <c r="BO187" s="1368"/>
      <c r="BP187" s="1368"/>
      <c r="BQ187" s="1368"/>
      <c r="BR187" s="1368"/>
    </row>
    <row r="188" spans="1:70">
      <c r="A188" s="4224"/>
      <c r="B188" s="1533"/>
      <c r="C188" s="1533"/>
      <c r="D188" s="1533"/>
      <c r="E188" s="1533"/>
      <c r="F188" s="4228"/>
      <c r="G188" s="1368"/>
      <c r="H188" s="1368"/>
      <c r="AE188" s="1368"/>
      <c r="AF188" s="1368"/>
      <c r="AG188" s="1368"/>
      <c r="AH188" s="1368"/>
      <c r="AI188" s="1368"/>
      <c r="AJ188" s="1368"/>
      <c r="AK188" s="1368"/>
      <c r="AL188" s="1368"/>
      <c r="AM188" s="1368"/>
      <c r="AN188" s="1368"/>
      <c r="AO188" s="1368"/>
      <c r="AP188" s="1368"/>
      <c r="AQ188" s="1368"/>
      <c r="AR188" s="1368"/>
      <c r="AS188" s="1368"/>
      <c r="AT188" s="1368"/>
      <c r="AU188" s="1368"/>
      <c r="AV188" s="1368"/>
      <c r="AW188" s="1368"/>
      <c r="AX188" s="1368"/>
      <c r="AY188" s="1368"/>
      <c r="AZ188" s="1368"/>
      <c r="BA188" s="1368"/>
      <c r="BB188" s="1368"/>
      <c r="BC188" s="1368"/>
      <c r="BD188" s="1368"/>
      <c r="BE188" s="1368"/>
      <c r="BF188" s="1368"/>
      <c r="BG188" s="1368"/>
      <c r="BH188" s="1368"/>
      <c r="BI188" s="1368"/>
      <c r="BJ188" s="1368"/>
      <c r="BK188" s="1368"/>
      <c r="BL188" s="1368"/>
      <c r="BM188" s="1368"/>
      <c r="BN188" s="1368"/>
      <c r="BO188" s="1368"/>
      <c r="BP188" s="1368"/>
      <c r="BQ188" s="1368"/>
      <c r="BR188" s="1368"/>
    </row>
    <row r="189" spans="1:70">
      <c r="A189" s="4224"/>
      <c r="B189" s="1533"/>
      <c r="C189" s="1533"/>
      <c r="D189" s="1533"/>
      <c r="E189" s="1533"/>
      <c r="F189" s="4228"/>
      <c r="G189" s="1368"/>
      <c r="H189" s="1368"/>
      <c r="AE189" s="1368"/>
      <c r="AF189" s="1368"/>
      <c r="AG189" s="1368"/>
      <c r="AH189" s="1368"/>
      <c r="AI189" s="1368"/>
      <c r="AJ189" s="1368"/>
      <c r="AK189" s="1368"/>
      <c r="AL189" s="1368"/>
      <c r="AM189" s="1368"/>
      <c r="AN189" s="1368"/>
      <c r="AO189" s="1368"/>
      <c r="AP189" s="1368"/>
      <c r="AQ189" s="1368"/>
      <c r="AR189" s="1368"/>
      <c r="AS189" s="1368"/>
      <c r="AT189" s="1368"/>
      <c r="AU189" s="1368"/>
      <c r="AV189" s="1368"/>
      <c r="AW189" s="1368"/>
      <c r="AX189" s="1368"/>
      <c r="AY189" s="1368"/>
      <c r="AZ189" s="1368"/>
      <c r="BA189" s="1368"/>
      <c r="BB189" s="1368"/>
      <c r="BC189" s="1368"/>
      <c r="BD189" s="1368"/>
      <c r="BE189" s="1368"/>
      <c r="BF189" s="1368"/>
      <c r="BG189" s="1368"/>
      <c r="BH189" s="1368"/>
      <c r="BI189" s="1368"/>
      <c r="BJ189" s="1368"/>
      <c r="BK189" s="1368"/>
      <c r="BL189" s="1368"/>
      <c r="BM189" s="1368"/>
      <c r="BN189" s="1368"/>
      <c r="BO189" s="1368"/>
      <c r="BP189" s="1368"/>
      <c r="BQ189" s="1368"/>
      <c r="BR189" s="1368"/>
    </row>
    <row r="190" spans="1:70">
      <c r="A190" s="4227"/>
      <c r="B190" s="1621"/>
      <c r="C190" s="1621"/>
      <c r="D190" s="1621"/>
      <c r="E190" s="1621"/>
      <c r="F190" s="4270"/>
    </row>
    <row r="191" spans="1:70">
      <c r="A191" s="4227"/>
      <c r="B191" s="1621"/>
      <c r="C191" s="1621"/>
      <c r="D191" s="1621"/>
      <c r="E191" s="1621"/>
      <c r="F191" s="4270"/>
    </row>
    <row r="192" spans="1:70">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3">
    <mergeCell ref="D69:H75"/>
    <mergeCell ref="A60:H60"/>
    <mergeCell ref="G62:H62"/>
  </mergeCells>
  <pageMargins left="0.5" right="0.5" top="0.5" bottom="0.5" header="0.5" footer="0.5"/>
  <pageSetup scale="67" fitToHeight="2" orientation="portrait" r:id="rId1"/>
  <headerFooter alignWithMargins="0"/>
  <rowBreaks count="1" manualBreakCount="1">
    <brk id="61" max="7" man="1"/>
  </rowBreak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ransitionEvaluation="1">
    <tabColor rgb="FF92D050"/>
  </sheetPr>
  <dimension ref="A1:AF200"/>
  <sheetViews>
    <sheetView view="pageBreakPreview" zoomScale="60" zoomScaleNormal="70" workbookViewId="0">
      <selection activeCell="I1" sqref="I1:S1048576"/>
    </sheetView>
  </sheetViews>
  <sheetFormatPr defaultColWidth="9.84375" defaultRowHeight="15.5"/>
  <cols>
    <col min="1" max="1" width="4.84375" style="13" customWidth="1"/>
    <col min="2" max="2" width="2.84375" style="13" customWidth="1"/>
    <col min="3" max="3" width="32.84375" style="13" customWidth="1"/>
    <col min="4" max="4" width="22" style="13" customWidth="1"/>
    <col min="5" max="5" width="17.84375" style="13" customWidth="1"/>
    <col min="6" max="6" width="15.84375" style="13" customWidth="1"/>
    <col min="7" max="7" width="16.53515625" style="13" customWidth="1"/>
    <col min="8" max="8" width="11.07421875" style="2530" customWidth="1"/>
    <col min="9" max="9" width="14" customWidth="1"/>
    <col min="10" max="10" width="17" customWidth="1"/>
    <col min="11" max="11" width="8.84375" customWidth="1"/>
    <col min="12" max="12" width="15.53515625" customWidth="1"/>
    <col min="13" max="13" width="16.07421875" customWidth="1"/>
    <col min="15" max="15" width="14.07421875" bestFit="1" customWidth="1"/>
    <col min="18" max="18" width="9.84375" bestFit="1" customWidth="1"/>
    <col min="20" max="16384" width="9.84375" style="13"/>
  </cols>
  <sheetData>
    <row r="1" spans="1:8">
      <c r="A1" s="3254" t="s">
        <v>1757</v>
      </c>
      <c r="B1" s="3544"/>
      <c r="C1" s="3544"/>
      <c r="D1" s="3306" t="s">
        <v>1341</v>
      </c>
      <c r="E1" s="3306" t="s">
        <v>1342</v>
      </c>
      <c r="F1" s="3544" t="s">
        <v>1760</v>
      </c>
      <c r="G1" s="3274"/>
      <c r="H1" s="1533"/>
    </row>
    <row r="2" spans="1:8">
      <c r="A2" s="3222" t="str">
        <f>'Data Sheet'!$C$25</f>
        <v xml:space="preserve">Niagara Mohawk Power Corporation </v>
      </c>
      <c r="B2" s="1533"/>
      <c r="C2" s="1533"/>
      <c r="D2" s="52" t="s">
        <v>5958</v>
      </c>
      <c r="E2" s="1376" t="s">
        <v>1418</v>
      </c>
      <c r="F2" s="1533"/>
      <c r="G2" s="3308"/>
      <c r="H2" s="1533"/>
    </row>
    <row r="3" spans="1:8" ht="15" customHeight="1">
      <c r="A3" s="3309"/>
      <c r="B3" s="1463"/>
      <c r="C3" s="1463"/>
      <c r="D3" s="1661" t="s">
        <v>1343</v>
      </c>
      <c r="E3" s="3399" t="str">
        <f>'Data Sheet'!$C$40</f>
        <v>April 30, 2024</v>
      </c>
      <c r="F3" s="1625" t="str">
        <f>'Data Sheet'!$C$38</f>
        <v>December 31, 2023</v>
      </c>
      <c r="G3" s="3278"/>
      <c r="H3" s="1533"/>
    </row>
    <row r="4" spans="1:8" ht="15" customHeight="1">
      <c r="A4" s="5261" t="s">
        <v>1344</v>
      </c>
      <c r="B4" s="5262"/>
      <c r="C4" s="5262"/>
      <c r="D4" s="5262"/>
      <c r="E4" s="5262"/>
      <c r="F4" s="5262"/>
      <c r="G4" s="5263"/>
      <c r="H4" s="1620"/>
    </row>
    <row r="5" spans="1:8">
      <c r="A5" s="3222"/>
      <c r="B5" s="1533"/>
      <c r="C5" s="1533"/>
      <c r="D5" s="1533"/>
      <c r="E5" s="1533"/>
      <c r="F5" s="1533"/>
      <c r="G5" s="3308"/>
      <c r="H5" s="1533"/>
    </row>
    <row r="6" spans="1:8">
      <c r="A6" s="5285" t="s">
        <v>21</v>
      </c>
      <c r="B6" s="5286"/>
      <c r="C6" s="5286"/>
      <c r="D6" s="5286"/>
      <c r="E6" s="5286"/>
      <c r="F6" s="5286"/>
      <c r="G6" s="3308"/>
      <c r="H6" s="1533"/>
    </row>
    <row r="7" spans="1:8">
      <c r="A7" s="5285" t="s">
        <v>22</v>
      </c>
      <c r="B7" s="5286"/>
      <c r="C7" s="5286"/>
      <c r="D7" s="5286"/>
      <c r="E7" s="5286"/>
      <c r="F7" s="5286"/>
      <c r="G7" s="5287"/>
      <c r="H7" s="3016"/>
    </row>
    <row r="8" spans="1:8">
      <c r="A8" s="5285" t="s">
        <v>23</v>
      </c>
      <c r="B8" s="5286"/>
      <c r="C8" s="5286"/>
      <c r="D8" s="5286"/>
      <c r="E8" s="5286"/>
      <c r="F8" s="5286"/>
      <c r="G8" s="5287"/>
      <c r="H8" s="3016"/>
    </row>
    <row r="9" spans="1:8">
      <c r="A9" s="5285" t="s">
        <v>24</v>
      </c>
      <c r="B9" s="5286"/>
      <c r="C9" s="5286"/>
      <c r="D9" s="5286"/>
      <c r="E9" s="5286"/>
      <c r="F9" s="5286"/>
      <c r="G9" s="5287"/>
      <c r="H9" s="3016"/>
    </row>
    <row r="10" spans="1:8">
      <c r="A10" s="3222"/>
      <c r="B10" s="1533"/>
      <c r="C10" s="1533"/>
      <c r="D10" s="1533"/>
      <c r="E10" s="1533"/>
      <c r="F10" s="1533"/>
      <c r="G10" s="3308"/>
      <c r="H10" s="1533"/>
    </row>
    <row r="11" spans="1:8">
      <c r="A11" s="5285" t="s">
        <v>25</v>
      </c>
      <c r="B11" s="5286"/>
      <c r="C11" s="5286"/>
      <c r="D11" s="5286"/>
      <c r="E11" s="5286"/>
      <c r="F11" s="5286"/>
      <c r="G11" s="5287"/>
      <c r="H11" s="3016"/>
    </row>
    <row r="12" spans="1:8">
      <c r="A12" s="3222"/>
      <c r="B12" s="1533"/>
      <c r="C12" s="1533"/>
      <c r="D12" s="1533"/>
      <c r="E12" s="1533"/>
      <c r="F12" s="1533"/>
      <c r="G12" s="3308"/>
      <c r="H12" s="1533"/>
    </row>
    <row r="13" spans="1:8">
      <c r="A13" s="5285" t="s">
        <v>26</v>
      </c>
      <c r="B13" s="5286"/>
      <c r="C13" s="5286"/>
      <c r="D13" s="5286"/>
      <c r="E13" s="5286"/>
      <c r="F13" s="5286"/>
      <c r="G13" s="5287"/>
      <c r="H13" s="3016"/>
    </row>
    <row r="14" spans="1:8">
      <c r="A14" s="5285" t="s">
        <v>857</v>
      </c>
      <c r="B14" s="5286"/>
      <c r="C14" s="5286"/>
      <c r="D14" s="5286"/>
      <c r="E14" s="5286"/>
      <c r="F14" s="5286"/>
      <c r="G14" s="5287"/>
      <c r="H14" s="3016"/>
    </row>
    <row r="15" spans="1:8">
      <c r="A15" s="3309"/>
      <c r="B15" s="1463"/>
      <c r="C15" s="1463"/>
      <c r="D15" s="1463"/>
      <c r="E15" s="1463"/>
      <c r="F15" s="1463"/>
      <c r="G15" s="3278"/>
      <c r="H15" s="1533"/>
    </row>
    <row r="16" spans="1:8">
      <c r="A16" s="3222"/>
      <c r="B16" s="1536"/>
      <c r="C16" s="1533"/>
      <c r="D16" s="1533"/>
      <c r="E16" s="3387" t="s">
        <v>1791</v>
      </c>
      <c r="F16" s="3387" t="s">
        <v>858</v>
      </c>
      <c r="G16" s="3548" t="s">
        <v>1791</v>
      </c>
      <c r="H16" s="3015"/>
    </row>
    <row r="17" spans="1:32">
      <c r="A17" s="3222" t="s">
        <v>1686</v>
      </c>
      <c r="B17" s="1536"/>
      <c r="C17" s="1620" t="s">
        <v>1130</v>
      </c>
      <c r="D17" s="1620"/>
      <c r="E17" s="3387" t="s">
        <v>3107</v>
      </c>
      <c r="F17" s="3387" t="s">
        <v>859</v>
      </c>
      <c r="G17" s="3548" t="s">
        <v>2434</v>
      </c>
      <c r="H17" s="3015"/>
    </row>
    <row r="18" spans="1:32">
      <c r="A18" s="3309" t="s">
        <v>1689</v>
      </c>
      <c r="B18" s="1625"/>
      <c r="C18" s="1688" t="s">
        <v>2935</v>
      </c>
      <c r="D18" s="1688"/>
      <c r="E18" s="3390" t="s">
        <v>2936</v>
      </c>
      <c r="F18" s="3390" t="s">
        <v>2937</v>
      </c>
      <c r="G18" s="3549" t="s">
        <v>2938</v>
      </c>
      <c r="H18" s="3015"/>
    </row>
    <row r="19" spans="1:32" ht="16.399999999999999" customHeight="1">
      <c r="A19" s="3222">
        <v>1</v>
      </c>
      <c r="B19" s="1536"/>
      <c r="C19" s="1533" t="s">
        <v>5477</v>
      </c>
      <c r="D19" s="1533"/>
      <c r="E19" s="2376">
        <v>1245051</v>
      </c>
      <c r="F19" s="2734"/>
      <c r="G19" s="3630">
        <f>E19+F19</f>
        <v>1245051</v>
      </c>
      <c r="H19" s="3004"/>
      <c r="T19" s="21"/>
      <c r="U19" s="21"/>
      <c r="V19" s="21"/>
      <c r="W19" s="21"/>
      <c r="X19" s="21"/>
      <c r="Y19" s="21"/>
      <c r="Z19" s="21"/>
      <c r="AA19" s="21"/>
      <c r="AB19" s="21"/>
      <c r="AC19" s="21"/>
      <c r="AD19" s="21"/>
      <c r="AE19" s="21"/>
      <c r="AF19" s="21"/>
    </row>
    <row r="20" spans="1:32" ht="16.399999999999999" customHeight="1">
      <c r="A20" s="3222">
        <v>2</v>
      </c>
      <c r="B20" s="1536"/>
      <c r="C20" s="1533" t="s">
        <v>5478</v>
      </c>
      <c r="D20" s="1533"/>
      <c r="E20" s="2376"/>
      <c r="F20" s="2734"/>
      <c r="G20" s="3630"/>
      <c r="H20" s="1871"/>
      <c r="T20" s="21"/>
      <c r="U20" s="21"/>
      <c r="V20" s="21"/>
      <c r="W20" s="21"/>
      <c r="X20" s="21"/>
      <c r="Y20" s="21"/>
      <c r="Z20" s="21"/>
      <c r="AA20" s="21"/>
      <c r="AB20" s="21"/>
      <c r="AC20" s="21"/>
      <c r="AD20" s="21"/>
      <c r="AE20" s="21"/>
      <c r="AF20" s="21"/>
    </row>
    <row r="21" spans="1:32" ht="16.399999999999999" customHeight="1">
      <c r="A21" s="3222">
        <v>3</v>
      </c>
      <c r="B21" s="1536"/>
      <c r="C21" s="1533"/>
      <c r="D21" s="1533"/>
      <c r="E21" s="2376"/>
      <c r="F21" s="2734"/>
      <c r="G21" s="3630"/>
      <c r="H21" s="1871"/>
      <c r="T21" s="21"/>
      <c r="U21" s="21"/>
      <c r="V21" s="21"/>
      <c r="W21" s="21"/>
      <c r="X21" s="21"/>
      <c r="Y21" s="21"/>
      <c r="Z21" s="21"/>
      <c r="AA21" s="21"/>
      <c r="AB21" s="21"/>
      <c r="AC21" s="21"/>
      <c r="AD21" s="21"/>
      <c r="AE21" s="21"/>
      <c r="AF21" s="21"/>
    </row>
    <row r="22" spans="1:32" ht="16.399999999999999" customHeight="1">
      <c r="A22" s="3222">
        <v>4</v>
      </c>
      <c r="B22" s="1536"/>
      <c r="C22" s="1533" t="s">
        <v>5479</v>
      </c>
      <c r="D22" s="1533"/>
      <c r="E22" s="2376">
        <v>741634</v>
      </c>
      <c r="F22" s="2734"/>
      <c r="G22" s="3630">
        <f>E22+F22</f>
        <v>741634</v>
      </c>
      <c r="H22" s="1871"/>
      <c r="T22" s="21"/>
      <c r="U22" s="21"/>
      <c r="V22" s="21"/>
      <c r="W22" s="21"/>
      <c r="X22" s="21"/>
      <c r="Y22" s="21"/>
      <c r="Z22" s="21"/>
      <c r="AA22" s="21"/>
      <c r="AB22" s="21"/>
      <c r="AC22" s="21"/>
      <c r="AD22" s="21"/>
      <c r="AE22" s="21"/>
      <c r="AF22" s="21"/>
    </row>
    <row r="23" spans="1:32" ht="16.399999999999999" customHeight="1">
      <c r="A23" s="3222">
        <v>5</v>
      </c>
      <c r="B23" s="1536"/>
      <c r="C23" s="1533" t="s">
        <v>5480</v>
      </c>
      <c r="D23" s="1533"/>
      <c r="E23" s="2376"/>
      <c r="F23" s="2734"/>
      <c r="G23" s="3630"/>
      <c r="H23" s="1871"/>
      <c r="T23" s="21"/>
      <c r="U23" s="21"/>
      <c r="V23" s="21"/>
      <c r="W23" s="21"/>
      <c r="X23" s="21"/>
      <c r="Y23" s="21"/>
      <c r="Z23" s="21"/>
      <c r="AA23" s="21"/>
      <c r="AB23" s="21"/>
      <c r="AC23" s="21"/>
      <c r="AD23" s="21"/>
      <c r="AE23" s="21"/>
      <c r="AF23" s="21"/>
    </row>
    <row r="24" spans="1:32" ht="16.399999999999999" customHeight="1">
      <c r="A24" s="3222">
        <v>6</v>
      </c>
      <c r="B24" s="1536"/>
      <c r="C24" s="1533"/>
      <c r="D24" s="1533"/>
      <c r="E24" s="2376"/>
      <c r="F24" s="2734"/>
      <c r="G24" s="3630"/>
      <c r="H24" s="1871"/>
      <c r="T24" s="21"/>
      <c r="U24" s="21"/>
      <c r="V24" s="21"/>
      <c r="W24" s="21"/>
      <c r="X24" s="21"/>
      <c r="Y24" s="21"/>
      <c r="Z24" s="21"/>
      <c r="AA24" s="21"/>
      <c r="AB24" s="21"/>
      <c r="AC24" s="21"/>
      <c r="AD24" s="21"/>
      <c r="AE24" s="21"/>
      <c r="AF24" s="21"/>
    </row>
    <row r="25" spans="1:32" ht="16.399999999999999" customHeight="1">
      <c r="A25" s="3222">
        <v>7</v>
      </c>
      <c r="B25" s="1536"/>
      <c r="C25" s="1533" t="s">
        <v>5481</v>
      </c>
      <c r="D25" s="1533"/>
      <c r="E25" s="2376">
        <v>359190</v>
      </c>
      <c r="F25" s="2734"/>
      <c r="G25" s="3630">
        <f>E25+F25</f>
        <v>359190</v>
      </c>
      <c r="H25" s="1871"/>
      <c r="T25" s="21"/>
      <c r="U25" s="21"/>
      <c r="V25" s="21"/>
      <c r="W25" s="21"/>
      <c r="X25" s="21"/>
      <c r="Y25" s="21"/>
      <c r="Z25" s="21"/>
      <c r="AA25" s="21"/>
      <c r="AB25" s="21"/>
      <c r="AC25" s="21"/>
      <c r="AD25" s="21"/>
      <c r="AE25" s="21"/>
      <c r="AF25" s="21"/>
    </row>
    <row r="26" spans="1:32" ht="16.399999999999999" customHeight="1">
      <c r="A26" s="3222">
        <v>8</v>
      </c>
      <c r="B26" s="1536"/>
      <c r="C26" s="1533"/>
      <c r="D26" s="1533"/>
      <c r="E26" s="2376"/>
      <c r="F26" s="2734"/>
      <c r="G26" s="3630"/>
      <c r="H26" s="1871"/>
      <c r="T26" s="21"/>
      <c r="U26" s="21"/>
      <c r="V26" s="21"/>
      <c r="W26" s="21"/>
      <c r="X26" s="21"/>
      <c r="Y26" s="21"/>
      <c r="Z26" s="21"/>
      <c r="AA26" s="21"/>
      <c r="AB26" s="21"/>
      <c r="AC26" s="21"/>
      <c r="AD26" s="21"/>
      <c r="AE26" s="21"/>
      <c r="AF26" s="21"/>
    </row>
    <row r="27" spans="1:32" ht="16.399999999999999" customHeight="1">
      <c r="A27" s="3222">
        <v>9</v>
      </c>
      <c r="B27" s="1536"/>
      <c r="C27" s="1533" t="s">
        <v>5482</v>
      </c>
      <c r="D27" s="1533"/>
      <c r="E27" s="2376">
        <v>5393619</v>
      </c>
      <c r="F27" s="2734"/>
      <c r="G27" s="3630">
        <f t="shared" ref="G27:G37" si="0">E27+F27</f>
        <v>5393619</v>
      </c>
      <c r="H27" s="1871"/>
      <c r="T27" s="21"/>
      <c r="U27" s="21"/>
      <c r="V27" s="21"/>
      <c r="W27" s="21"/>
      <c r="X27" s="21"/>
      <c r="Y27" s="21"/>
      <c r="Z27" s="21"/>
      <c r="AA27" s="21"/>
      <c r="AB27" s="21"/>
      <c r="AC27" s="21"/>
      <c r="AD27" s="21"/>
      <c r="AE27" s="21"/>
      <c r="AF27" s="21"/>
    </row>
    <row r="28" spans="1:32" ht="16.399999999999999" customHeight="1">
      <c r="A28" s="3222">
        <v>10</v>
      </c>
      <c r="B28" s="1536"/>
      <c r="C28" s="1533"/>
      <c r="D28" s="1533"/>
      <c r="E28" s="2376"/>
      <c r="F28" s="2734"/>
      <c r="G28" s="3630"/>
      <c r="H28" s="1871"/>
      <c r="T28" s="21"/>
      <c r="U28" s="21"/>
      <c r="V28" s="21"/>
      <c r="W28" s="21"/>
      <c r="X28" s="21"/>
      <c r="Y28" s="21"/>
      <c r="Z28" s="21"/>
      <c r="AA28" s="21"/>
      <c r="AB28" s="21"/>
      <c r="AC28" s="21"/>
      <c r="AD28" s="21"/>
      <c r="AE28" s="21"/>
      <c r="AF28" s="21"/>
    </row>
    <row r="29" spans="1:32" ht="16.399999999999999" customHeight="1">
      <c r="A29" s="3222">
        <v>11</v>
      </c>
      <c r="B29" s="1536"/>
      <c r="C29" s="1533" t="s">
        <v>5483</v>
      </c>
      <c r="D29" s="1533"/>
      <c r="E29" s="2376">
        <v>1037807</v>
      </c>
      <c r="F29" s="2734"/>
      <c r="G29" s="3630">
        <f t="shared" si="0"/>
        <v>1037807</v>
      </c>
      <c r="H29" s="1871"/>
      <c r="T29" s="21"/>
      <c r="U29" s="21"/>
      <c r="V29" s="21"/>
      <c r="W29" s="21"/>
      <c r="X29" s="21"/>
      <c r="Y29" s="21"/>
      <c r="Z29" s="21"/>
      <c r="AA29" s="21"/>
      <c r="AB29" s="21"/>
      <c r="AC29" s="21"/>
      <c r="AD29" s="21"/>
      <c r="AE29" s="21"/>
      <c r="AF29" s="21"/>
    </row>
    <row r="30" spans="1:32" ht="16.399999999999999" customHeight="1">
      <c r="A30" s="3222">
        <v>12</v>
      </c>
      <c r="B30" s="1536"/>
      <c r="C30" s="1533"/>
      <c r="D30" s="1533"/>
      <c r="E30" s="2376"/>
      <c r="F30" s="2734"/>
      <c r="G30" s="3630"/>
      <c r="H30" s="1871"/>
      <c r="T30" s="21"/>
      <c r="U30" s="21"/>
      <c r="V30" s="21"/>
      <c r="W30" s="21"/>
      <c r="X30" s="21"/>
      <c r="Y30" s="21"/>
      <c r="Z30" s="21"/>
      <c r="AA30" s="21"/>
      <c r="AB30" s="21"/>
      <c r="AC30" s="21"/>
      <c r="AD30" s="21"/>
      <c r="AE30" s="21"/>
      <c r="AF30" s="21"/>
    </row>
    <row r="31" spans="1:32" ht="16.399999999999999" customHeight="1">
      <c r="A31" s="3222">
        <v>13</v>
      </c>
      <c r="B31" s="1536"/>
      <c r="C31" s="1533" t="s">
        <v>5484</v>
      </c>
      <c r="D31" s="1533"/>
      <c r="E31" s="2376">
        <v>225616</v>
      </c>
      <c r="F31" s="2734"/>
      <c r="G31" s="3630">
        <f t="shared" si="0"/>
        <v>225616</v>
      </c>
      <c r="H31" s="1871"/>
      <c r="T31" s="21"/>
      <c r="U31" s="21"/>
      <c r="V31" s="21"/>
      <c r="W31" s="21"/>
      <c r="X31" s="21"/>
      <c r="Y31" s="21"/>
      <c r="Z31" s="21"/>
      <c r="AA31" s="21"/>
      <c r="AB31" s="21"/>
      <c r="AC31" s="21"/>
      <c r="AD31" s="21"/>
      <c r="AE31" s="21"/>
      <c r="AF31" s="21"/>
    </row>
    <row r="32" spans="1:32" ht="16.399999999999999" customHeight="1">
      <c r="A32" s="3222">
        <v>14</v>
      </c>
      <c r="B32" s="1536"/>
      <c r="C32" s="1533"/>
      <c r="D32" s="1533"/>
      <c r="E32" s="2376"/>
      <c r="F32" s="2734"/>
      <c r="G32" s="3630"/>
      <c r="H32" s="1871"/>
      <c r="T32" s="21"/>
      <c r="U32" s="21"/>
      <c r="V32" s="21"/>
      <c r="W32" s="21"/>
      <c r="X32" s="21"/>
      <c r="Y32" s="21"/>
      <c r="Z32" s="21"/>
      <c r="AA32" s="21"/>
      <c r="AB32" s="21"/>
      <c r="AC32" s="21"/>
      <c r="AD32" s="21"/>
      <c r="AE32" s="21"/>
      <c r="AF32" s="21"/>
    </row>
    <row r="33" spans="1:32" ht="16.399999999999999" customHeight="1">
      <c r="A33" s="3222">
        <v>15</v>
      </c>
      <c r="B33" s="1536"/>
      <c r="C33" s="1533" t="s">
        <v>5485</v>
      </c>
      <c r="D33" s="1533"/>
      <c r="E33" s="2376">
        <v>308650</v>
      </c>
      <c r="F33" s="2734"/>
      <c r="G33" s="3630">
        <f t="shared" si="0"/>
        <v>308650</v>
      </c>
      <c r="H33" s="1871"/>
      <c r="T33" s="21"/>
      <c r="U33" s="21"/>
      <c r="V33" s="21"/>
      <c r="W33" s="21"/>
      <c r="X33" s="21"/>
      <c r="Y33" s="21"/>
      <c r="Z33" s="21"/>
      <c r="AA33" s="21"/>
      <c r="AB33" s="21"/>
      <c r="AC33" s="21"/>
      <c r="AD33" s="21"/>
      <c r="AE33" s="21"/>
      <c r="AF33" s="21"/>
    </row>
    <row r="34" spans="1:32" ht="16.399999999999999" customHeight="1">
      <c r="A34" s="3222">
        <v>16</v>
      </c>
      <c r="B34" s="1536"/>
      <c r="C34" s="1533"/>
      <c r="D34" s="1533"/>
      <c r="E34" s="2376"/>
      <c r="F34" s="2734"/>
      <c r="G34" s="3630"/>
      <c r="H34" s="1871"/>
      <c r="T34" s="21"/>
      <c r="U34" s="21"/>
      <c r="V34" s="21"/>
      <c r="W34" s="21"/>
      <c r="X34" s="21"/>
      <c r="Y34" s="21"/>
      <c r="Z34" s="21"/>
      <c r="AA34" s="21"/>
      <c r="AB34" s="21"/>
      <c r="AC34" s="21"/>
      <c r="AD34" s="21"/>
      <c r="AE34" s="21"/>
      <c r="AF34" s="21"/>
    </row>
    <row r="35" spans="1:32" ht="16.399999999999999" customHeight="1">
      <c r="A35" s="3222">
        <v>17</v>
      </c>
      <c r="B35" s="1536"/>
      <c r="C35" s="1533" t="s">
        <v>5486</v>
      </c>
      <c r="D35" s="1533"/>
      <c r="E35" s="2376">
        <v>126673</v>
      </c>
      <c r="F35" s="2734"/>
      <c r="G35" s="3630">
        <f t="shared" si="0"/>
        <v>126673</v>
      </c>
      <c r="H35" s="1871"/>
      <c r="T35" s="21"/>
      <c r="U35" s="21"/>
      <c r="V35" s="21"/>
      <c r="W35" s="21"/>
      <c r="X35" s="21"/>
      <c r="Y35" s="21"/>
      <c r="Z35" s="21"/>
      <c r="AA35" s="21"/>
      <c r="AB35" s="21"/>
      <c r="AC35" s="21"/>
      <c r="AD35" s="21"/>
      <c r="AE35" s="21"/>
      <c r="AF35" s="21"/>
    </row>
    <row r="36" spans="1:32" ht="16.399999999999999" customHeight="1">
      <c r="A36" s="3222">
        <v>18</v>
      </c>
      <c r="B36" s="1536"/>
      <c r="C36" s="1533"/>
      <c r="D36" s="1533"/>
      <c r="E36" s="2376"/>
      <c r="F36" s="2734"/>
      <c r="G36" s="3630"/>
      <c r="H36" s="1871"/>
      <c r="T36" s="21"/>
      <c r="U36" s="21"/>
      <c r="V36" s="21"/>
      <c r="W36" s="21"/>
      <c r="X36" s="21"/>
      <c r="Y36" s="21"/>
      <c r="Z36" s="21"/>
      <c r="AA36" s="21"/>
      <c r="AB36" s="21"/>
      <c r="AC36" s="21"/>
      <c r="AD36" s="21"/>
      <c r="AE36" s="21"/>
      <c r="AF36" s="21"/>
    </row>
    <row r="37" spans="1:32" ht="16.399999999999999" customHeight="1">
      <c r="A37" s="3222">
        <v>19</v>
      </c>
      <c r="B37" s="1536"/>
      <c r="C37" s="1533" t="s">
        <v>5487</v>
      </c>
      <c r="D37" s="1533"/>
      <c r="E37" s="2376">
        <v>401659</v>
      </c>
      <c r="F37" s="2734"/>
      <c r="G37" s="3630">
        <f t="shared" si="0"/>
        <v>401659</v>
      </c>
      <c r="H37" s="1871"/>
      <c r="T37" s="21"/>
      <c r="U37" s="21"/>
      <c r="V37" s="21"/>
      <c r="W37" s="21"/>
      <c r="X37" s="21"/>
      <c r="Y37" s="21"/>
      <c r="Z37" s="21"/>
      <c r="AA37" s="21"/>
      <c r="AB37" s="21"/>
      <c r="AC37" s="21"/>
      <c r="AD37" s="21"/>
      <c r="AE37" s="21"/>
      <c r="AF37" s="21"/>
    </row>
    <row r="38" spans="1:32" ht="16.399999999999999" customHeight="1">
      <c r="A38" s="3222">
        <v>20</v>
      </c>
      <c r="B38" s="1536"/>
      <c r="C38" s="1533"/>
      <c r="D38" s="1533"/>
      <c r="E38" s="2376"/>
      <c r="F38" s="2734"/>
      <c r="G38" s="3630"/>
      <c r="H38" s="1871"/>
      <c r="T38" s="21"/>
      <c r="U38" s="21"/>
      <c r="V38" s="21"/>
      <c r="W38" s="21"/>
      <c r="X38" s="21"/>
      <c r="Y38" s="21"/>
      <c r="Z38" s="21"/>
      <c r="AA38" s="21"/>
      <c r="AB38" s="21"/>
      <c r="AC38" s="21"/>
      <c r="AD38" s="21"/>
      <c r="AE38" s="21"/>
      <c r="AF38" s="21"/>
    </row>
    <row r="39" spans="1:32" ht="16.399999999999999" customHeight="1">
      <c r="A39" s="3222">
        <v>21</v>
      </c>
      <c r="B39" s="1536"/>
      <c r="C39" s="1533"/>
      <c r="D39" s="1533"/>
      <c r="E39" s="2376"/>
      <c r="F39" s="2734"/>
      <c r="G39" s="3630"/>
      <c r="H39" s="1871"/>
      <c r="T39" s="21"/>
      <c r="U39" s="21"/>
      <c r="V39" s="21"/>
      <c r="W39" s="21"/>
      <c r="X39" s="21"/>
      <c r="Y39" s="21"/>
      <c r="Z39" s="21"/>
      <c r="AA39" s="21"/>
      <c r="AB39" s="21"/>
      <c r="AC39" s="21"/>
      <c r="AD39" s="21"/>
      <c r="AE39" s="21"/>
      <c r="AF39" s="21"/>
    </row>
    <row r="40" spans="1:32" ht="16.399999999999999" customHeight="1">
      <c r="A40" s="3222">
        <v>22</v>
      </c>
      <c r="B40" s="1536"/>
      <c r="C40" s="1533"/>
      <c r="D40" s="1533"/>
      <c r="E40" s="2376"/>
      <c r="F40" s="2734"/>
      <c r="G40" s="3630"/>
      <c r="H40" s="1871"/>
      <c r="T40" s="21"/>
      <c r="U40" s="21"/>
      <c r="V40" s="21"/>
      <c r="W40" s="21"/>
      <c r="X40" s="21"/>
      <c r="Y40" s="21"/>
      <c r="Z40" s="21"/>
      <c r="AA40" s="21"/>
      <c r="AB40" s="21"/>
      <c r="AC40" s="21"/>
      <c r="AD40" s="21"/>
      <c r="AE40" s="21"/>
      <c r="AF40" s="21"/>
    </row>
    <row r="41" spans="1:32" ht="16.399999999999999" customHeight="1">
      <c r="A41" s="3222">
        <v>23</v>
      </c>
      <c r="B41" s="1536"/>
      <c r="C41" s="1533"/>
      <c r="D41" s="1533"/>
      <c r="E41" s="2376"/>
      <c r="F41" s="2734"/>
      <c r="G41" s="3630"/>
      <c r="H41" s="1871"/>
      <c r="T41" s="21"/>
      <c r="U41" s="21"/>
      <c r="V41" s="21"/>
      <c r="W41" s="21"/>
      <c r="X41" s="21"/>
      <c r="Y41" s="21"/>
      <c r="Z41" s="21"/>
      <c r="AA41" s="21"/>
      <c r="AB41" s="21"/>
      <c r="AC41" s="21"/>
      <c r="AD41" s="21"/>
      <c r="AE41" s="21"/>
      <c r="AF41" s="21"/>
    </row>
    <row r="42" spans="1:32" ht="16.399999999999999" customHeight="1">
      <c r="A42" s="3222">
        <v>24</v>
      </c>
      <c r="B42" s="1536"/>
      <c r="C42" s="1533"/>
      <c r="D42" s="1533"/>
      <c r="E42" s="2376"/>
      <c r="F42" s="2734"/>
      <c r="G42" s="3630"/>
      <c r="H42" s="1871"/>
      <c r="T42" s="21"/>
      <c r="U42" s="21"/>
      <c r="V42" s="21"/>
      <c r="W42" s="21"/>
      <c r="X42" s="21"/>
      <c r="Y42" s="21"/>
      <c r="Z42" s="21"/>
      <c r="AA42" s="21"/>
      <c r="AB42" s="21"/>
      <c r="AC42" s="21"/>
      <c r="AD42" s="21"/>
      <c r="AE42" s="21"/>
      <c r="AF42" s="21"/>
    </row>
    <row r="43" spans="1:32" ht="16.399999999999999" customHeight="1">
      <c r="A43" s="3222">
        <v>25</v>
      </c>
      <c r="B43" s="1536"/>
      <c r="C43" s="1533"/>
      <c r="D43" s="1533"/>
      <c r="E43" s="2376"/>
      <c r="F43" s="2734"/>
      <c r="G43" s="3630"/>
      <c r="H43" s="1871"/>
      <c r="T43" s="21"/>
      <c r="U43" s="21"/>
      <c r="V43" s="21"/>
      <c r="W43" s="21"/>
      <c r="X43" s="21"/>
      <c r="Y43" s="21"/>
      <c r="Z43" s="21"/>
      <c r="AA43" s="21"/>
      <c r="AB43" s="21"/>
      <c r="AC43" s="21"/>
      <c r="AD43" s="21"/>
      <c r="AE43" s="21"/>
      <c r="AF43" s="21"/>
    </row>
    <row r="44" spans="1:32" ht="16.399999999999999" customHeight="1">
      <c r="A44" s="3222">
        <v>26</v>
      </c>
      <c r="B44" s="1536"/>
      <c r="C44" s="1533"/>
      <c r="D44" s="1533"/>
      <c r="E44" s="2376"/>
      <c r="F44" s="2734"/>
      <c r="G44" s="3630"/>
      <c r="H44" s="1871"/>
      <c r="T44" s="21"/>
      <c r="U44" s="21"/>
      <c r="V44" s="21"/>
      <c r="W44" s="21"/>
      <c r="X44" s="21"/>
      <c r="Y44" s="21"/>
      <c r="Z44" s="21"/>
      <c r="AA44" s="21"/>
      <c r="AB44" s="21"/>
      <c r="AC44" s="21"/>
      <c r="AD44" s="21"/>
      <c r="AE44" s="21"/>
      <c r="AF44" s="21"/>
    </row>
    <row r="45" spans="1:32" ht="16.399999999999999" customHeight="1">
      <c r="A45" s="3222">
        <v>27</v>
      </c>
      <c r="B45" s="1536"/>
      <c r="C45" s="1533"/>
      <c r="D45" s="1533"/>
      <c r="E45" s="2376"/>
      <c r="F45" s="2734"/>
      <c r="G45" s="3630"/>
      <c r="H45" s="1871"/>
      <c r="T45" s="21"/>
      <c r="U45" s="21"/>
      <c r="V45" s="21"/>
      <c r="W45" s="21"/>
      <c r="X45" s="21"/>
      <c r="Y45" s="21"/>
      <c r="Z45" s="21"/>
      <c r="AA45" s="21"/>
      <c r="AB45" s="21"/>
      <c r="AC45" s="21"/>
      <c r="AD45" s="21"/>
      <c r="AE45" s="21"/>
      <c r="AF45" s="21"/>
    </row>
    <row r="46" spans="1:32" ht="16.399999999999999" customHeight="1">
      <c r="A46" s="3222">
        <v>28</v>
      </c>
      <c r="B46" s="1536"/>
      <c r="C46" s="1533"/>
      <c r="D46" s="1533"/>
      <c r="E46" s="2376"/>
      <c r="F46" s="2734"/>
      <c r="G46" s="3630"/>
      <c r="H46" s="1871"/>
      <c r="T46" s="21"/>
      <c r="U46" s="21"/>
      <c r="V46" s="21"/>
      <c r="W46" s="21"/>
      <c r="X46" s="21"/>
      <c r="Y46" s="21"/>
      <c r="Z46" s="21"/>
      <c r="AA46" s="21"/>
      <c r="AB46" s="21"/>
      <c r="AC46" s="21"/>
      <c r="AD46" s="21"/>
      <c r="AE46" s="21"/>
      <c r="AF46" s="21"/>
    </row>
    <row r="47" spans="1:32" ht="16.399999999999999" customHeight="1">
      <c r="A47" s="3222">
        <v>29</v>
      </c>
      <c r="B47" s="1536"/>
      <c r="C47" s="1533"/>
      <c r="D47" s="1533"/>
      <c r="E47" s="2376"/>
      <c r="F47" s="2734"/>
      <c r="G47" s="3630"/>
      <c r="H47" s="1871"/>
      <c r="T47" s="21"/>
      <c r="U47" s="21"/>
      <c r="V47" s="21"/>
      <c r="W47" s="21"/>
      <c r="X47" s="21"/>
      <c r="Y47" s="21"/>
      <c r="Z47" s="21"/>
      <c r="AA47" s="21"/>
      <c r="AB47" s="21"/>
      <c r="AC47" s="21"/>
      <c r="AD47" s="21"/>
      <c r="AE47" s="21"/>
      <c r="AF47" s="21"/>
    </row>
    <row r="48" spans="1:32" ht="16.399999999999999" customHeight="1">
      <c r="A48" s="3222">
        <v>30</v>
      </c>
      <c r="B48" s="1536"/>
      <c r="C48" s="1533"/>
      <c r="D48" s="1533"/>
      <c r="E48" s="2376"/>
      <c r="F48" s="2734"/>
      <c r="G48" s="3630"/>
      <c r="H48" s="1871"/>
    </row>
    <row r="49" spans="1:8" ht="16.399999999999999" customHeight="1">
      <c r="A49" s="3222">
        <v>31</v>
      </c>
      <c r="B49" s="1536"/>
      <c r="C49" s="1533"/>
      <c r="D49" s="1533"/>
      <c r="E49" s="2376"/>
      <c r="F49" s="2734"/>
      <c r="G49" s="3630"/>
      <c r="H49" s="1871"/>
    </row>
    <row r="50" spans="1:8" ht="16.399999999999999" customHeight="1">
      <c r="A50" s="3222">
        <v>32</v>
      </c>
      <c r="B50" s="1536"/>
      <c r="C50" s="1533"/>
      <c r="D50" s="1533"/>
      <c r="E50" s="2376"/>
      <c r="F50" s="2734"/>
      <c r="G50" s="3630"/>
      <c r="H50" s="1871"/>
    </row>
    <row r="51" spans="1:8" ht="16.399999999999999" customHeight="1">
      <c r="A51" s="3222">
        <v>33</v>
      </c>
      <c r="B51" s="1536"/>
      <c r="C51" s="1533"/>
      <c r="D51" s="1533"/>
      <c r="E51" s="2376"/>
      <c r="F51" s="2734"/>
      <c r="G51" s="3630"/>
      <c r="H51" s="1871"/>
    </row>
    <row r="52" spans="1:8" ht="16.399999999999999" customHeight="1">
      <c r="A52" s="3222">
        <v>34</v>
      </c>
      <c r="B52" s="1536"/>
      <c r="C52" s="1533"/>
      <c r="D52" s="1533"/>
      <c r="E52" s="2376"/>
      <c r="F52" s="2734"/>
      <c r="G52" s="3630"/>
      <c r="H52" s="1871"/>
    </row>
    <row r="53" spans="1:8" ht="16.399999999999999" customHeight="1">
      <c r="A53" s="3222">
        <v>35</v>
      </c>
      <c r="B53" s="1536"/>
      <c r="C53" s="1533"/>
      <c r="D53" s="1533"/>
      <c r="E53" s="2376"/>
      <c r="F53" s="2734"/>
      <c r="G53" s="3630"/>
      <c r="H53" s="1871"/>
    </row>
    <row r="54" spans="1:8" ht="16.399999999999999" customHeight="1">
      <c r="A54" s="3222">
        <v>36</v>
      </c>
      <c r="B54" s="1536"/>
      <c r="C54" s="1533"/>
      <c r="D54" s="1533"/>
      <c r="E54" s="2376"/>
      <c r="F54" s="2734"/>
      <c r="G54" s="3630"/>
      <c r="H54" s="1871"/>
    </row>
    <row r="55" spans="1:8" ht="16.399999999999999" customHeight="1">
      <c r="A55" s="3222">
        <v>37</v>
      </c>
      <c r="B55" s="1536"/>
      <c r="C55" s="1533"/>
      <c r="D55" s="1533"/>
      <c r="E55" s="2376"/>
      <c r="F55" s="2734"/>
      <c r="G55" s="3630"/>
      <c r="H55" s="1871"/>
    </row>
    <row r="56" spans="1:8" ht="16.399999999999999" customHeight="1">
      <c r="A56" s="3222">
        <v>38</v>
      </c>
      <c r="B56" s="1536"/>
      <c r="C56" s="1533"/>
      <c r="D56" s="1533"/>
      <c r="E56" s="2376"/>
      <c r="F56" s="2734"/>
      <c r="G56" s="3630"/>
      <c r="H56" s="1871"/>
    </row>
    <row r="57" spans="1:8" ht="16.399999999999999" customHeight="1">
      <c r="A57" s="3222">
        <v>39</v>
      </c>
      <c r="B57" s="1536"/>
      <c r="C57" s="1533"/>
      <c r="D57" s="1533"/>
      <c r="E57" s="2376"/>
      <c r="F57" s="2734"/>
      <c r="G57" s="3630"/>
      <c r="H57" s="1871"/>
    </row>
    <row r="58" spans="1:8" ht="16.399999999999999" customHeight="1">
      <c r="A58" s="3222">
        <v>40</v>
      </c>
      <c r="B58" s="1536"/>
      <c r="C58" s="1533"/>
      <c r="D58" s="1533"/>
      <c r="E58" s="2376"/>
      <c r="F58" s="2734"/>
      <c r="G58" s="3630"/>
      <c r="H58" s="1871"/>
    </row>
    <row r="59" spans="1:8" ht="16.399999999999999" customHeight="1">
      <c r="A59" s="3222">
        <v>41</v>
      </c>
      <c r="B59" s="1536"/>
      <c r="C59" s="1533" t="s">
        <v>5934</v>
      </c>
      <c r="D59" s="1533"/>
      <c r="E59" s="2376">
        <v>1644394</v>
      </c>
      <c r="F59" s="2734">
        <v>-18718</v>
      </c>
      <c r="G59" s="3630">
        <f>+E59+F59</f>
        <v>1625676</v>
      </c>
      <c r="H59" s="1871"/>
    </row>
    <row r="60" spans="1:8" ht="16.399999999999999" customHeight="1">
      <c r="A60" s="3222">
        <v>42</v>
      </c>
      <c r="B60" s="1536"/>
      <c r="C60" s="1533" t="s">
        <v>5947</v>
      </c>
      <c r="D60" s="1533"/>
      <c r="E60" s="2376">
        <v>96308</v>
      </c>
      <c r="F60" s="2734"/>
      <c r="G60" s="3630">
        <v>96308</v>
      </c>
      <c r="H60" s="1871"/>
    </row>
    <row r="61" spans="1:8" ht="16.399999999999999" customHeight="1" thickBot="1">
      <c r="A61" s="3613">
        <v>43</v>
      </c>
      <c r="B61" s="3589"/>
      <c r="C61" s="3597" t="s">
        <v>860</v>
      </c>
      <c r="D61" s="3597"/>
      <c r="E61" s="3631">
        <f>SUM(E19:E60)</f>
        <v>11580601</v>
      </c>
      <c r="F61" s="3631">
        <f>SUM(F19:F60)</f>
        <v>-18718</v>
      </c>
      <c r="G61" s="3632">
        <f>SUM(G19:G60)</f>
        <v>11561883</v>
      </c>
      <c r="H61" s="1903"/>
    </row>
    <row r="62" spans="1:8">
      <c r="A62" s="21"/>
      <c r="B62" s="21"/>
      <c r="C62" s="21"/>
      <c r="D62" s="21"/>
      <c r="E62" s="21"/>
      <c r="F62" s="21"/>
      <c r="G62" s="21"/>
      <c r="H62" s="2529"/>
    </row>
    <row r="63" spans="1:8">
      <c r="A63" s="21" t="s">
        <v>861</v>
      </c>
      <c r="B63" s="21"/>
      <c r="C63" s="21"/>
      <c r="D63" s="21"/>
      <c r="E63" s="21"/>
      <c r="F63" s="21"/>
      <c r="G63" s="236" t="s">
        <v>2736</v>
      </c>
      <c r="H63" s="1675"/>
    </row>
    <row r="64" spans="1:8">
      <c r="A64" s="5265" t="s">
        <v>863</v>
      </c>
      <c r="B64" s="5265"/>
      <c r="C64" s="5265"/>
      <c r="D64" s="5265"/>
      <c r="E64" s="5265"/>
      <c r="F64" s="5265"/>
      <c r="G64" s="5265"/>
      <c r="H64" s="2586"/>
    </row>
    <row r="65" spans="1:19" ht="16" thickBot="1">
      <c r="A65" s="21"/>
      <c r="B65" s="21"/>
      <c r="C65"/>
      <c r="D65"/>
      <c r="E65" s="21"/>
      <c r="F65" s="21"/>
      <c r="G65" s="21"/>
      <c r="H65" s="2529"/>
    </row>
    <row r="66" spans="1:19" ht="16" thickBot="1">
      <c r="A66" s="3254" t="str">
        <f>'Data Sheet'!$C$25</f>
        <v xml:space="preserve">Niagara Mohawk Power Corporation </v>
      </c>
      <c r="B66" s="3544"/>
      <c r="C66" s="3544"/>
      <c r="D66" s="3544"/>
      <c r="E66" s="3544"/>
      <c r="F66" s="4339" t="str">
        <f>'Data Sheet'!$C$40</f>
        <v>April 30, 2024</v>
      </c>
      <c r="G66" s="4953" t="str">
        <f>'Data Sheet'!$C$38</f>
        <v>December 31, 2023</v>
      </c>
      <c r="H66" s="1675"/>
    </row>
    <row r="67" spans="1:19">
      <c r="A67" s="4313"/>
      <c r="B67" s="1451"/>
      <c r="C67" s="1451"/>
      <c r="D67" s="1451"/>
      <c r="E67" s="1451"/>
      <c r="F67" s="1451"/>
      <c r="G67" s="4351"/>
      <c r="H67" s="1533"/>
    </row>
    <row r="68" spans="1:19">
      <c r="A68" s="4235"/>
      <c r="B68" s="1618"/>
      <c r="C68" s="1618"/>
      <c r="D68" s="1618"/>
      <c r="E68" s="1618"/>
      <c r="F68" s="1618"/>
      <c r="G68" s="4229"/>
      <c r="H68" s="1620"/>
    </row>
    <row r="69" spans="1:19">
      <c r="A69" s="4224"/>
      <c r="B69" s="1533"/>
      <c r="C69" s="1533"/>
      <c r="D69" s="1533"/>
      <c r="E69" s="1533"/>
      <c r="F69" s="1533"/>
      <c r="G69" s="4228"/>
      <c r="H69" s="1533"/>
    </row>
    <row r="70" spans="1:19">
      <c r="A70" s="4224"/>
      <c r="B70" s="1533"/>
      <c r="C70" s="1533"/>
      <c r="D70" s="1533"/>
      <c r="E70" s="1533"/>
      <c r="F70" s="1533"/>
      <c r="G70" s="4228"/>
      <c r="H70" s="1533"/>
    </row>
    <row r="71" spans="1:19">
      <c r="A71" s="4235"/>
      <c r="B71" s="1618"/>
      <c r="C71" s="1618"/>
      <c r="D71" s="1618"/>
      <c r="E71" s="1618"/>
      <c r="F71" s="688"/>
      <c r="G71" s="4354"/>
      <c r="H71" s="688"/>
    </row>
    <row r="72" spans="1:19">
      <c r="A72" s="4235"/>
      <c r="B72" s="1618"/>
      <c r="C72" s="1618"/>
      <c r="D72" s="1618"/>
      <c r="E72" s="1618"/>
      <c r="F72" s="688"/>
      <c r="G72" s="4354"/>
      <c r="H72" s="688"/>
    </row>
    <row r="73" spans="1:19" s="687" customFormat="1">
      <c r="A73" s="4235"/>
      <c r="B73" s="1618"/>
      <c r="C73" s="1618"/>
      <c r="D73" s="1618"/>
      <c r="E73" s="1618"/>
      <c r="F73" s="688"/>
      <c r="G73" s="4228"/>
      <c r="H73" s="1533"/>
      <c r="I73"/>
      <c r="J73"/>
      <c r="K73"/>
      <c r="L73"/>
      <c r="M73"/>
      <c r="N73"/>
      <c r="O73"/>
      <c r="P73"/>
      <c r="Q73"/>
      <c r="R73"/>
      <c r="S73"/>
    </row>
    <row r="74" spans="1:19">
      <c r="A74" s="4224"/>
      <c r="B74" s="1533"/>
      <c r="C74" s="1533"/>
      <c r="D74" s="1533"/>
      <c r="E74" s="1533"/>
      <c r="F74" s="1533"/>
      <c r="G74" s="4229"/>
      <c r="H74" s="1620"/>
    </row>
    <row r="75" spans="1:19">
      <c r="A75" s="4224"/>
      <c r="B75" s="1533"/>
      <c r="C75" s="1533"/>
      <c r="D75" s="1533"/>
      <c r="E75" s="1533"/>
      <c r="F75" s="1533"/>
      <c r="G75" s="4228"/>
      <c r="H75" s="1533"/>
    </row>
    <row r="76" spans="1:19">
      <c r="A76" s="4224"/>
      <c r="B76" s="1533"/>
      <c r="C76" s="1533"/>
      <c r="D76" s="1533"/>
      <c r="E76" s="1533"/>
      <c r="F76" s="1533"/>
      <c r="G76" s="4228"/>
      <c r="H76" s="1533"/>
    </row>
    <row r="77" spans="1:19">
      <c r="A77" s="4224"/>
      <c r="B77" s="1533"/>
      <c r="C77" s="1533"/>
      <c r="D77" s="1533"/>
      <c r="E77" s="1533"/>
      <c r="F77" s="1533"/>
      <c r="G77" s="4354"/>
      <c r="H77" s="688"/>
    </row>
    <row r="78" spans="1:19">
      <c r="A78" s="4224"/>
      <c r="B78" s="1533"/>
      <c r="C78" s="1533"/>
      <c r="D78" s="1533"/>
      <c r="E78" s="1533"/>
      <c r="F78" s="1533"/>
      <c r="G78" s="4354"/>
      <c r="H78" s="688"/>
    </row>
    <row r="79" spans="1:19">
      <c r="A79" s="4224"/>
      <c r="B79" s="1533"/>
      <c r="C79" s="1533"/>
      <c r="D79" s="1533"/>
      <c r="E79" s="1533"/>
      <c r="F79" s="1533"/>
      <c r="G79" s="4354"/>
      <c r="H79" s="688"/>
    </row>
    <row r="80" spans="1:19" s="687" customFormat="1">
      <c r="A80" s="4224"/>
      <c r="B80" s="1533"/>
      <c r="C80" s="1533"/>
      <c r="D80" s="1533"/>
      <c r="E80" s="1533"/>
      <c r="F80" s="1533"/>
      <c r="G80" s="4228"/>
      <c r="H80" s="1533"/>
      <c r="I80"/>
      <c r="J80"/>
      <c r="K80"/>
      <c r="L80"/>
      <c r="M80"/>
      <c r="N80"/>
      <c r="O80"/>
      <c r="P80"/>
      <c r="Q80"/>
      <c r="R80"/>
      <c r="S80"/>
    </row>
    <row r="81" spans="1:8">
      <c r="A81" s="4224"/>
      <c r="B81" s="1533"/>
      <c r="C81" s="1533"/>
      <c r="D81" s="1533"/>
      <c r="E81" s="1533"/>
      <c r="F81" s="1533"/>
      <c r="G81" s="4228"/>
      <c r="H81" s="1533"/>
    </row>
    <row r="82" spans="1:8">
      <c r="A82" s="4224"/>
      <c r="B82" s="1533"/>
      <c r="C82" s="4422"/>
      <c r="D82" s="1533"/>
      <c r="E82" s="4422"/>
      <c r="F82" s="4422"/>
      <c r="G82" s="4228"/>
      <c r="H82" s="1533"/>
    </row>
    <row r="83" spans="1:8">
      <c r="A83" s="4224"/>
      <c r="B83" s="1533"/>
      <c r="C83" s="1533"/>
      <c r="D83" s="1533"/>
      <c r="E83" s="1533"/>
      <c r="F83" s="1533"/>
      <c r="G83" s="4228"/>
      <c r="H83" s="1533"/>
    </row>
    <row r="84" spans="1:8">
      <c r="A84" s="4224"/>
      <c r="B84" s="1533"/>
      <c r="C84" s="1533"/>
      <c r="D84" s="1533"/>
      <c r="E84" s="1533"/>
      <c r="F84" s="1533"/>
      <c r="G84" s="4228"/>
      <c r="H84" s="1533"/>
    </row>
    <row r="85" spans="1:8">
      <c r="A85" s="4224"/>
      <c r="B85" s="1533"/>
      <c r="C85" s="1533"/>
      <c r="D85" s="1533"/>
      <c r="E85" s="1618"/>
      <c r="F85" s="1533"/>
      <c r="G85" s="4228"/>
      <c r="H85" s="1533"/>
    </row>
    <row r="86" spans="1:8">
      <c r="A86" s="4224"/>
      <c r="B86" s="1533"/>
      <c r="C86" s="1533"/>
      <c r="D86" s="1533"/>
      <c r="E86" s="1533"/>
      <c r="F86" s="1533"/>
      <c r="G86" s="4228"/>
      <c r="H86" s="1533"/>
    </row>
    <row r="87" spans="1:8">
      <c r="A87" s="4224"/>
      <c r="B87" s="1533"/>
      <c r="C87" s="1533"/>
      <c r="D87" s="1533"/>
      <c r="E87" s="1533"/>
      <c r="F87" s="1533"/>
      <c r="G87" s="4228"/>
      <c r="H87" s="1533"/>
    </row>
    <row r="88" spans="1:8">
      <c r="A88" s="4224"/>
      <c r="B88" s="1533"/>
      <c r="C88" s="1533"/>
      <c r="D88" s="1533"/>
      <c r="E88" s="1533"/>
      <c r="F88" s="1533"/>
      <c r="G88" s="4228"/>
      <c r="H88" s="1533"/>
    </row>
    <row r="89" spans="1:8">
      <c r="A89" s="4224"/>
      <c r="B89" s="1533"/>
      <c r="C89" s="1533"/>
      <c r="D89" s="1533"/>
      <c r="E89" s="1533"/>
      <c r="F89" s="1533"/>
      <c r="G89" s="4228"/>
      <c r="H89" s="1533"/>
    </row>
    <row r="90" spans="1:8">
      <c r="A90" s="4224"/>
      <c r="B90" s="1533"/>
      <c r="C90" s="1533"/>
      <c r="D90" s="1533"/>
      <c r="E90" s="1533"/>
      <c r="F90" s="1533"/>
      <c r="G90" s="4228"/>
      <c r="H90" s="1533"/>
    </row>
    <row r="91" spans="1:8">
      <c r="A91" s="4224"/>
      <c r="B91" s="1533"/>
      <c r="C91" s="1533"/>
      <c r="D91" s="1533"/>
      <c r="E91" s="1533"/>
      <c r="F91" s="1533"/>
      <c r="G91" s="4228"/>
      <c r="H91" s="1533"/>
    </row>
    <row r="92" spans="1:8">
      <c r="A92" s="4224"/>
      <c r="B92" s="1533"/>
      <c r="C92" s="1533"/>
      <c r="D92" s="1533"/>
      <c r="E92" s="1533"/>
      <c r="F92" s="1533"/>
      <c r="G92" s="4228"/>
      <c r="H92" s="1533"/>
    </row>
    <row r="93" spans="1:8">
      <c r="A93" s="4224"/>
      <c r="B93" s="1533"/>
      <c r="C93" s="1533"/>
      <c r="D93" s="1533"/>
      <c r="E93" s="1533"/>
      <c r="F93" s="1533"/>
      <c r="G93" s="4228"/>
      <c r="H93" s="1533"/>
    </row>
    <row r="94" spans="1:8">
      <c r="A94" s="4224"/>
      <c r="B94" s="1533"/>
      <c r="C94" s="1533"/>
      <c r="D94" s="1533"/>
      <c r="E94" s="1533"/>
      <c r="F94" s="1533"/>
      <c r="G94" s="4228"/>
      <c r="H94" s="1533"/>
    </row>
    <row r="95" spans="1:8">
      <c r="A95" s="4224"/>
      <c r="B95" s="1533"/>
      <c r="C95" s="1533"/>
      <c r="D95" s="1533"/>
      <c r="E95" s="1533"/>
      <c r="F95" s="1533"/>
      <c r="G95" s="4228"/>
      <c r="H95" s="1533"/>
    </row>
    <row r="96" spans="1:8">
      <c r="A96" s="4235"/>
      <c r="B96" s="1618"/>
      <c r="C96" s="1618"/>
      <c r="D96" s="1618"/>
      <c r="E96" s="1618"/>
      <c r="F96" s="1618"/>
      <c r="G96" s="4236"/>
      <c r="H96" s="1618"/>
    </row>
    <row r="97" spans="1:8">
      <c r="A97" s="5288" t="s">
        <v>27</v>
      </c>
      <c r="B97" s="5289"/>
      <c r="C97" s="5289"/>
      <c r="D97" s="5289"/>
      <c r="E97" s="5289"/>
      <c r="F97" s="5289"/>
      <c r="G97" s="5290"/>
      <c r="H97" s="3014"/>
    </row>
    <row r="98" spans="1:8">
      <c r="A98" s="4224"/>
      <c r="B98" s="1533"/>
      <c r="C98" s="1533"/>
      <c r="D98" s="1533"/>
      <c r="E98" s="1533"/>
      <c r="F98" s="1533"/>
      <c r="G98" s="4228"/>
      <c r="H98" s="1533"/>
    </row>
    <row r="99" spans="1:8">
      <c r="A99" s="4224"/>
      <c r="B99" s="1533"/>
      <c r="C99" s="1533"/>
      <c r="D99" s="1533"/>
      <c r="E99" s="1533"/>
      <c r="F99" s="1533"/>
      <c r="G99" s="4236"/>
      <c r="H99" s="1618"/>
    </row>
    <row r="100" spans="1:8">
      <c r="A100" s="4224"/>
      <c r="B100" s="1533"/>
      <c r="C100" s="1533"/>
      <c r="D100" s="1533"/>
      <c r="E100" s="1533"/>
      <c r="F100" s="1533"/>
      <c r="G100" s="4228"/>
      <c r="H100" s="1533"/>
    </row>
    <row r="101" spans="1:8">
      <c r="A101" s="4224"/>
      <c r="B101" s="1533"/>
      <c r="C101" s="1533"/>
      <c r="D101" s="1533"/>
      <c r="E101" s="1533"/>
      <c r="F101" s="1533"/>
      <c r="G101" s="4228"/>
      <c r="H101" s="1533"/>
    </row>
    <row r="102" spans="1:8">
      <c r="A102" s="4224"/>
      <c r="B102" s="1533"/>
      <c r="C102" s="1533"/>
      <c r="D102" s="1533"/>
      <c r="E102" s="1533"/>
      <c r="F102" s="1533"/>
      <c r="G102" s="4228"/>
      <c r="H102" s="1533"/>
    </row>
    <row r="103" spans="1:8">
      <c r="A103" s="4224"/>
      <c r="B103" s="1533"/>
      <c r="C103" s="1533"/>
      <c r="D103" s="1533"/>
      <c r="E103" s="1533"/>
      <c r="F103" s="1533"/>
      <c r="G103" s="4228"/>
      <c r="H103" s="1533"/>
    </row>
    <row r="104" spans="1:8">
      <c r="A104" s="4224"/>
      <c r="B104" s="1533"/>
      <c r="C104" s="1533"/>
      <c r="D104" s="1533"/>
      <c r="E104" s="1533"/>
      <c r="F104" s="1533"/>
      <c r="G104" s="4228"/>
      <c r="H104" s="1533"/>
    </row>
    <row r="105" spans="1:8">
      <c r="A105" s="4224"/>
      <c r="B105" s="1533"/>
      <c r="C105" s="1533"/>
      <c r="D105" s="1533"/>
      <c r="E105" s="1533"/>
      <c r="F105" s="1533"/>
      <c r="G105" s="4228"/>
      <c r="H105" s="1533"/>
    </row>
    <row r="106" spans="1:8">
      <c r="A106" s="4224"/>
      <c r="B106" s="1533"/>
      <c r="C106" s="1533"/>
      <c r="D106" s="1533"/>
      <c r="E106" s="1533"/>
      <c r="F106" s="1533"/>
      <c r="G106" s="4228"/>
      <c r="H106" s="1533"/>
    </row>
    <row r="107" spans="1:8">
      <c r="A107" s="4224"/>
      <c r="B107" s="1533"/>
      <c r="C107" s="1533"/>
      <c r="D107" s="1533"/>
      <c r="E107" s="1533"/>
      <c r="F107" s="1533"/>
      <c r="G107" s="4228"/>
      <c r="H107" s="1533"/>
    </row>
    <row r="108" spans="1:8">
      <c r="A108" s="4224"/>
      <c r="B108" s="1533"/>
      <c r="C108" s="1533"/>
      <c r="D108" s="1533"/>
      <c r="E108" s="1533"/>
      <c r="F108" s="1533"/>
      <c r="G108" s="4228"/>
      <c r="H108" s="1533"/>
    </row>
    <row r="109" spans="1:8">
      <c r="A109" s="4224"/>
      <c r="B109" s="1533"/>
      <c r="C109" s="1533"/>
      <c r="D109" s="1533"/>
      <c r="E109" s="1533"/>
      <c r="F109" s="1533"/>
      <c r="G109" s="4228"/>
      <c r="H109" s="1533"/>
    </row>
    <row r="110" spans="1:8">
      <c r="A110" s="4224"/>
      <c r="B110" s="1533"/>
      <c r="C110" s="1533"/>
      <c r="D110" s="1533"/>
      <c r="E110" s="1533"/>
      <c r="F110" s="1533"/>
      <c r="G110" s="4228"/>
      <c r="H110" s="1533"/>
    </row>
    <row r="111" spans="1:8">
      <c r="A111" s="4224"/>
      <c r="B111" s="1533"/>
      <c r="C111" s="1533"/>
      <c r="D111" s="1533"/>
      <c r="E111" s="1533"/>
      <c r="F111" s="1533"/>
      <c r="G111" s="4228"/>
      <c r="H111" s="1533"/>
    </row>
    <row r="112" spans="1:8">
      <c r="A112" s="4224"/>
      <c r="B112" s="1533"/>
      <c r="C112" s="1533"/>
      <c r="D112" s="1533"/>
      <c r="E112" s="1533"/>
      <c r="F112" s="1533"/>
      <c r="G112" s="4228"/>
      <c r="H112" s="1533"/>
    </row>
    <row r="113" spans="1:8">
      <c r="A113" s="4224"/>
      <c r="B113" s="1533"/>
      <c r="C113" s="1533"/>
      <c r="D113" s="1533"/>
      <c r="E113" s="1533"/>
      <c r="F113" s="1533"/>
      <c r="G113" s="4228"/>
      <c r="H113" s="1533"/>
    </row>
    <row r="114" spans="1:8">
      <c r="A114" s="4224"/>
      <c r="B114" s="1533"/>
      <c r="C114" s="1533"/>
      <c r="D114" s="1533"/>
      <c r="E114" s="1533"/>
      <c r="F114" s="1533"/>
      <c r="G114" s="4228"/>
      <c r="H114" s="1533"/>
    </row>
    <row r="115" spans="1:8">
      <c r="A115" s="4224"/>
      <c r="B115" s="1533"/>
      <c r="C115" s="1533"/>
      <c r="D115" s="1533"/>
      <c r="E115" s="1533"/>
      <c r="F115" s="1533"/>
      <c r="G115" s="4362"/>
      <c r="H115" s="2306"/>
    </row>
    <row r="116" spans="1:8">
      <c r="A116" s="4224"/>
      <c r="B116" s="1533"/>
      <c r="C116" s="1533"/>
      <c r="D116" s="1533"/>
      <c r="E116" s="1533"/>
      <c r="F116" s="1533"/>
      <c r="G116" s="4228"/>
      <c r="H116" s="1533"/>
    </row>
    <row r="117" spans="1:8">
      <c r="A117" s="4224"/>
      <c r="B117" s="1533"/>
      <c r="C117" s="1533"/>
      <c r="D117" s="1533"/>
      <c r="E117" s="1533"/>
      <c r="F117" s="1533"/>
      <c r="G117" s="4228"/>
      <c r="H117" s="1533"/>
    </row>
    <row r="118" spans="1:8">
      <c r="A118" s="4224"/>
      <c r="B118" s="1533"/>
      <c r="C118" s="1533"/>
      <c r="D118" s="1533"/>
      <c r="E118" s="1533"/>
      <c r="F118" s="1533"/>
      <c r="G118" s="4228"/>
      <c r="H118" s="1533"/>
    </row>
    <row r="119" spans="1:8">
      <c r="A119" s="4224"/>
      <c r="B119" s="1533"/>
      <c r="C119" s="1533"/>
      <c r="D119" s="1533"/>
      <c r="E119" s="1533"/>
      <c r="F119" s="1533"/>
      <c r="G119" s="4228"/>
      <c r="H119" s="1533"/>
    </row>
    <row r="120" spans="1:8">
      <c r="A120" s="4224"/>
      <c r="B120" s="1533"/>
      <c r="C120" s="1533"/>
      <c r="D120" s="1533"/>
      <c r="E120" s="1533"/>
      <c r="F120" s="1533"/>
      <c r="G120" s="4228"/>
      <c r="H120" s="1533"/>
    </row>
    <row r="121" spans="1:8">
      <c r="A121" s="4224"/>
      <c r="B121" s="1533"/>
      <c r="C121" s="1533"/>
      <c r="D121" s="1533"/>
      <c r="E121" s="1533"/>
      <c r="F121" s="1533"/>
      <c r="G121" s="4228"/>
      <c r="H121" s="1533"/>
    </row>
    <row r="122" spans="1:8">
      <c r="A122" s="4224"/>
      <c r="B122" s="1533"/>
      <c r="C122" s="1533"/>
      <c r="D122" s="1533"/>
      <c r="E122" s="1533"/>
      <c r="F122" s="1533"/>
      <c r="G122" s="4228"/>
      <c r="H122" s="1533"/>
    </row>
    <row r="123" spans="1:8">
      <c r="A123" s="4224"/>
      <c r="B123" s="1533"/>
      <c r="C123" s="1533"/>
      <c r="D123" s="1533"/>
      <c r="E123" s="1533"/>
      <c r="F123" s="1533"/>
      <c r="G123" s="4228"/>
      <c r="H123" s="1533"/>
    </row>
    <row r="124" spans="1:8">
      <c r="A124" s="4224"/>
      <c r="B124" s="1533"/>
      <c r="C124" s="1533"/>
      <c r="D124" s="1533"/>
      <c r="E124" s="1533"/>
      <c r="F124" s="1533"/>
      <c r="G124" s="4228"/>
      <c r="H124" s="1533"/>
    </row>
    <row r="125" spans="1:8">
      <c r="A125" s="4224"/>
      <c r="B125" s="1533"/>
      <c r="C125" s="1533"/>
      <c r="D125" s="1533"/>
      <c r="E125" s="1533"/>
      <c r="F125" s="1533"/>
      <c r="G125" s="4228"/>
      <c r="H125" s="1533"/>
    </row>
    <row r="126" spans="1:8">
      <c r="A126" s="4224"/>
      <c r="B126" s="1533"/>
      <c r="C126" s="4444"/>
      <c r="D126" s="4444"/>
      <c r="E126" s="4444"/>
      <c r="F126" s="1533"/>
      <c r="G126" s="4228"/>
      <c r="H126" s="1533"/>
    </row>
    <row r="127" spans="1:8" ht="16" thickBot="1">
      <c r="A127" s="4237"/>
      <c r="B127" s="4257"/>
      <c r="C127" s="4257"/>
      <c r="D127" s="4257"/>
      <c r="E127" s="4257"/>
      <c r="F127" s="4257"/>
      <c r="G127" s="4954" t="s">
        <v>862</v>
      </c>
      <c r="H127" s="1675"/>
    </row>
    <row r="128" spans="1:8">
      <c r="A128" s="5264" t="s">
        <v>2737</v>
      </c>
      <c r="B128" s="5264"/>
      <c r="C128" s="5264"/>
      <c r="D128" s="5264"/>
      <c r="E128" s="5264"/>
      <c r="F128" s="5264"/>
      <c r="G128" s="5264"/>
      <c r="H128" s="3013"/>
    </row>
    <row r="129" spans="1:8">
      <c r="A129" s="3055"/>
      <c r="B129" s="3055"/>
      <c r="C129" s="3055"/>
      <c r="D129" s="1620"/>
      <c r="E129" s="3055"/>
      <c r="F129" s="3055"/>
      <c r="G129" s="3055"/>
      <c r="H129" s="3010"/>
    </row>
    <row r="130" spans="1:8">
      <c r="A130" s="1533"/>
      <c r="B130" s="1533"/>
      <c r="C130" s="1533"/>
      <c r="D130" s="1533"/>
      <c r="E130" s="1533"/>
      <c r="F130" s="1533"/>
      <c r="G130" s="1533"/>
      <c r="H130" s="2529"/>
    </row>
    <row r="131" spans="1:8">
      <c r="A131" s="1533"/>
      <c r="B131" s="1533"/>
      <c r="C131" s="1533"/>
      <c r="D131" s="1533"/>
      <c r="E131" s="1533"/>
      <c r="F131" s="1533"/>
      <c r="G131" s="1533"/>
      <c r="H131" s="2529"/>
    </row>
    <row r="132" spans="1:8">
      <c r="A132" s="1533"/>
      <c r="B132" s="1533"/>
      <c r="C132" s="1533"/>
      <c r="D132" s="1533"/>
      <c r="E132" s="1533"/>
      <c r="F132" s="1533"/>
      <c r="G132" s="1533"/>
      <c r="H132" s="2529"/>
    </row>
    <row r="133" spans="1:8">
      <c r="A133" s="1533"/>
      <c r="B133" s="1533"/>
      <c r="C133" s="1533"/>
      <c r="D133" s="1533"/>
      <c r="E133" s="1533"/>
      <c r="F133" s="1533"/>
      <c r="G133" s="1533"/>
      <c r="H133" s="2529"/>
    </row>
    <row r="134" spans="1:8">
      <c r="A134" s="1533"/>
      <c r="B134" s="1533"/>
      <c r="C134" s="1533"/>
      <c r="D134" s="1533"/>
      <c r="E134" s="1533"/>
      <c r="F134" s="1533"/>
      <c r="G134" s="1533"/>
      <c r="H134" s="2529"/>
    </row>
    <row r="135" spans="1:8">
      <c r="A135" s="1533"/>
      <c r="B135" s="1533"/>
      <c r="C135" s="1533"/>
      <c r="D135" s="1533"/>
      <c r="E135" s="1533"/>
      <c r="F135" s="1533"/>
      <c r="G135" s="1533"/>
      <c r="H135" s="2529"/>
    </row>
    <row r="136" spans="1:8">
      <c r="A136" s="1621"/>
      <c r="B136" s="1621"/>
      <c r="C136" s="1621"/>
      <c r="D136" s="1621"/>
      <c r="E136" s="1621"/>
      <c r="F136" s="1621"/>
      <c r="G136" s="1621"/>
    </row>
    <row r="137" spans="1:8">
      <c r="A137" s="1621"/>
      <c r="B137" s="1621"/>
      <c r="C137" s="1621"/>
      <c r="D137" s="1621"/>
      <c r="E137" s="1621"/>
      <c r="F137" s="1621"/>
      <c r="G137" s="1621"/>
    </row>
    <row r="138" spans="1:8">
      <c r="A138" s="1621"/>
      <c r="B138" s="1621"/>
      <c r="C138" s="1621"/>
      <c r="D138" s="1621"/>
      <c r="E138" s="1621"/>
      <c r="F138" s="1621"/>
      <c r="G138" s="1621"/>
    </row>
    <row r="139" spans="1:8">
      <c r="A139" s="1621"/>
      <c r="B139" s="1621"/>
      <c r="C139" s="1621"/>
      <c r="D139" s="1621"/>
      <c r="E139" s="1621"/>
      <c r="F139" s="1621"/>
      <c r="G139" s="1621"/>
    </row>
    <row r="140" spans="1:8">
      <c r="A140" s="1621"/>
      <c r="B140" s="1621"/>
      <c r="C140" s="1621"/>
      <c r="D140" s="1621"/>
      <c r="E140" s="1621"/>
      <c r="F140" s="1621"/>
      <c r="G140" s="1621"/>
    </row>
    <row r="141" spans="1:8">
      <c r="A141" s="1621"/>
      <c r="B141" s="1621"/>
      <c r="C141" s="1621"/>
      <c r="D141" s="1621"/>
      <c r="E141" s="1621"/>
      <c r="F141" s="1621"/>
      <c r="G141" s="1621"/>
    </row>
    <row r="142" spans="1:8">
      <c r="A142" s="4597"/>
      <c r="B142" s="1621"/>
      <c r="C142" s="4499"/>
      <c r="D142" s="4499"/>
      <c r="E142" s="4270"/>
      <c r="F142" s="4270"/>
    </row>
    <row r="143" spans="1:8">
      <c r="A143" s="4597"/>
      <c r="B143" s="1621"/>
      <c r="C143" s="4499"/>
      <c r="D143" s="4499"/>
      <c r="E143" s="4270"/>
      <c r="F143" s="4270"/>
    </row>
    <row r="144" spans="1:8">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11">
    <mergeCell ref="A4:G4"/>
    <mergeCell ref="A64:G64"/>
    <mergeCell ref="A128:G128"/>
    <mergeCell ref="A6:F6"/>
    <mergeCell ref="A7:G7"/>
    <mergeCell ref="A8:G8"/>
    <mergeCell ref="A9:G9"/>
    <mergeCell ref="A11:G11"/>
    <mergeCell ref="A13:G13"/>
    <mergeCell ref="A14:G14"/>
    <mergeCell ref="A97:G97"/>
  </mergeCells>
  <printOptions horizontalCentered="1" verticalCentered="1"/>
  <pageMargins left="0.5" right="0.5" top="0.5" bottom="0.5" header="0.5" footer="0.5"/>
  <pageSetup scale="69" fitToHeight="2" orientation="portrait" r:id="rId1"/>
  <headerFooter alignWithMargins="0"/>
  <rowBreaks count="1" manualBreakCount="1">
    <brk id="65" max="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pageSetUpPr fitToPage="1"/>
  </sheetPr>
  <dimension ref="A1:J200"/>
  <sheetViews>
    <sheetView view="pageBreakPreview" zoomScale="60" zoomScaleNormal="100" workbookViewId="0">
      <selection activeCell="O24" sqref="O24"/>
    </sheetView>
  </sheetViews>
  <sheetFormatPr defaultColWidth="9.84375" defaultRowHeight="15.5"/>
  <cols>
    <col min="1" max="1" width="2.84375" style="13" customWidth="1"/>
    <col min="2" max="2" width="12.84375" style="13" customWidth="1"/>
    <col min="3" max="3" width="8.84375" style="13" customWidth="1"/>
    <col min="4" max="4" width="7.84375" style="13" customWidth="1"/>
    <col min="5" max="6" width="12.84375" style="13" customWidth="1"/>
    <col min="7" max="7" width="7.84375" style="13" customWidth="1"/>
    <col min="8" max="8" width="8.84375" style="13" customWidth="1"/>
    <col min="9" max="9" width="12.84375" style="13" customWidth="1"/>
    <col min="10" max="10" width="2.84375" style="13" customWidth="1"/>
    <col min="11" max="16384" width="9.84375" style="13"/>
  </cols>
  <sheetData>
    <row r="1" spans="1:10" ht="16" thickBot="1"/>
    <row r="2" spans="1:10" ht="16.399999999999999" customHeight="1">
      <c r="A2" s="594"/>
      <c r="B2" s="595"/>
      <c r="C2" s="595"/>
      <c r="D2" s="595"/>
      <c r="E2" s="595"/>
      <c r="F2" s="595"/>
      <c r="G2" s="596"/>
      <c r="H2" s="597"/>
      <c r="I2" s="595"/>
      <c r="J2" s="598"/>
    </row>
    <row r="3" spans="1:10" ht="15" customHeight="1">
      <c r="A3" s="599"/>
      <c r="B3" s="600"/>
      <c r="C3" s="600"/>
      <c r="D3" s="600"/>
      <c r="E3" s="600"/>
      <c r="F3" s="600"/>
      <c r="G3" s="600"/>
      <c r="H3" s="600"/>
      <c r="I3" s="600"/>
      <c r="J3" s="601"/>
    </row>
    <row r="4" spans="1:10" ht="15" customHeight="1">
      <c r="A4" s="599"/>
      <c r="B4" s="600"/>
      <c r="C4" s="600"/>
      <c r="D4" s="600"/>
      <c r="E4" s="600"/>
      <c r="F4" s="600"/>
      <c r="G4" s="600"/>
      <c r="H4" s="600"/>
      <c r="I4" s="600"/>
      <c r="J4" s="601"/>
    </row>
    <row r="5" spans="1:10" ht="27" customHeight="1">
      <c r="A5" s="602" t="s">
        <v>2865</v>
      </c>
      <c r="B5" s="603"/>
      <c r="C5" s="603"/>
      <c r="D5" s="603"/>
      <c r="E5" s="603"/>
      <c r="F5" s="603"/>
      <c r="G5" s="603"/>
      <c r="H5" s="603"/>
      <c r="I5" s="603"/>
      <c r="J5" s="604"/>
    </row>
    <row r="6" spans="1:10" ht="24" customHeight="1">
      <c r="A6" s="605" t="s">
        <v>2866</v>
      </c>
      <c r="B6" s="603"/>
      <c r="C6" s="603"/>
      <c r="D6" s="603"/>
      <c r="E6" s="603"/>
      <c r="F6" s="603"/>
      <c r="G6" s="603"/>
      <c r="H6" s="603"/>
      <c r="I6" s="603"/>
      <c r="J6" s="604"/>
    </row>
    <row r="7" spans="1:10" ht="13.5" customHeight="1">
      <c r="A7" s="599"/>
      <c r="B7" s="600"/>
      <c r="C7" s="600"/>
      <c r="D7" s="600"/>
      <c r="E7" s="600"/>
      <c r="F7" s="600"/>
      <c r="G7" s="600"/>
      <c r="H7" s="600"/>
      <c r="I7" s="600"/>
      <c r="J7" s="601"/>
    </row>
    <row r="8" spans="1:10" ht="24" customHeight="1">
      <c r="A8" s="606" t="s">
        <v>1610</v>
      </c>
      <c r="B8" s="607"/>
      <c r="C8" s="607"/>
      <c r="D8" s="607"/>
      <c r="E8" s="607"/>
      <c r="F8" s="607"/>
      <c r="G8" s="607"/>
      <c r="H8" s="607"/>
      <c r="I8" s="607"/>
      <c r="J8" s="608"/>
    </row>
    <row r="9" spans="1:10" ht="13.5" customHeight="1">
      <c r="A9" s="599"/>
      <c r="B9" s="600"/>
      <c r="C9" s="600"/>
      <c r="D9" s="600"/>
      <c r="E9" s="600"/>
      <c r="F9" s="600"/>
      <c r="G9" s="600"/>
      <c r="H9" s="600"/>
      <c r="I9" s="600"/>
      <c r="J9" s="601"/>
    </row>
    <row r="10" spans="1:10" ht="13.5" customHeight="1">
      <c r="A10" s="599"/>
      <c r="B10" s="600"/>
      <c r="C10" s="600"/>
      <c r="D10" s="600"/>
      <c r="E10" s="600"/>
      <c r="F10" s="600"/>
      <c r="G10" s="600"/>
      <c r="H10" s="600"/>
      <c r="I10" s="600"/>
      <c r="J10" s="601"/>
    </row>
    <row r="11" spans="1:10" ht="17.899999999999999" customHeight="1">
      <c r="A11" s="609" t="s">
        <v>2867</v>
      </c>
      <c r="B11" s="603"/>
      <c r="C11" s="603"/>
      <c r="D11" s="603"/>
      <c r="E11" s="603"/>
      <c r="F11" s="603"/>
      <c r="G11" s="603"/>
      <c r="H11" s="603"/>
      <c r="I11" s="603"/>
      <c r="J11" s="604"/>
    </row>
    <row r="12" spans="1:10" ht="13.5" customHeight="1">
      <c r="A12" s="599"/>
      <c r="B12" s="600"/>
      <c r="C12" s="600"/>
      <c r="D12" s="600"/>
      <c r="E12" s="600"/>
      <c r="F12" s="600"/>
      <c r="G12" s="600"/>
      <c r="H12" s="600"/>
      <c r="I12" s="600"/>
      <c r="J12" s="601"/>
    </row>
    <row r="13" spans="1:10" ht="22.5" customHeight="1" thickBot="1">
      <c r="A13" s="599"/>
      <c r="B13" s="18" t="str">
        <f>'Data Sheet'!$C$25</f>
        <v xml:space="preserve">Niagara Mohawk Power Corporation </v>
      </c>
      <c r="C13" s="603"/>
      <c r="D13" s="603"/>
      <c r="E13" s="603"/>
      <c r="F13" s="603"/>
      <c r="G13" s="603"/>
      <c r="H13" s="603"/>
      <c r="I13" s="603"/>
      <c r="J13" s="601"/>
    </row>
    <row r="14" spans="1:10">
      <c r="A14" s="610"/>
      <c r="B14" s="611" t="s">
        <v>1730</v>
      </c>
      <c r="C14" s="612"/>
      <c r="D14" s="612"/>
      <c r="E14" s="612"/>
      <c r="F14" s="612"/>
      <c r="G14" s="612"/>
      <c r="H14" s="612"/>
      <c r="I14" s="612"/>
      <c r="J14" s="601"/>
    </row>
    <row r="15" spans="1:10">
      <c r="A15" s="613" t="s">
        <v>1731</v>
      </c>
      <c r="B15" s="614"/>
      <c r="C15" s="614"/>
      <c r="D15" s="614"/>
      <c r="E15" s="614"/>
      <c r="F15" s="614"/>
      <c r="G15" s="614"/>
      <c r="H15" s="614"/>
      <c r="I15" s="614"/>
      <c r="J15" s="615"/>
    </row>
    <row r="16" spans="1:10" ht="16.399999999999999" customHeight="1">
      <c r="A16" s="599"/>
      <c r="B16" s="600"/>
      <c r="C16" s="600"/>
      <c r="D16" s="600"/>
      <c r="E16" s="600"/>
      <c r="F16" s="600"/>
      <c r="G16" s="600"/>
      <c r="H16" s="600"/>
      <c r="I16" s="600"/>
      <c r="J16" s="601"/>
    </row>
    <row r="17" spans="1:10" ht="16.399999999999999" customHeight="1" thickBot="1">
      <c r="A17" s="599"/>
      <c r="B17" s="19" t="str">
        <f>'Data Sheet'!C27</f>
        <v xml:space="preserve"> 300 Erie Boulevard West </v>
      </c>
      <c r="C17" s="616"/>
      <c r="D17" s="616"/>
      <c r="E17" s="616"/>
      <c r="F17" s="616"/>
      <c r="G17" s="616"/>
      <c r="H17" s="616"/>
      <c r="I17" s="616"/>
      <c r="J17" s="601"/>
    </row>
    <row r="18" spans="1:10" ht="16.399999999999999" customHeight="1">
      <c r="A18" s="599"/>
      <c r="B18" s="600"/>
      <c r="C18" s="600"/>
      <c r="D18" s="600"/>
      <c r="E18" s="600"/>
      <c r="F18" s="600"/>
      <c r="G18" s="600"/>
      <c r="H18" s="600"/>
      <c r="I18" s="600"/>
      <c r="J18" s="601"/>
    </row>
    <row r="19" spans="1:10" ht="17.899999999999999" customHeight="1" thickBot="1">
      <c r="A19" s="599"/>
      <c r="B19" s="19" t="str">
        <f>'Data Sheet'!C29</f>
        <v xml:space="preserve"> Syracuse, New York 13202</v>
      </c>
      <c r="C19" s="616"/>
      <c r="D19" s="616"/>
      <c r="E19" s="616"/>
      <c r="F19" s="616"/>
      <c r="G19" s="616"/>
      <c r="H19" s="616"/>
      <c r="I19" s="616"/>
      <c r="J19" s="601"/>
    </row>
    <row r="20" spans="1:10">
      <c r="A20" s="617"/>
      <c r="B20" s="618" t="s">
        <v>1732</v>
      </c>
      <c r="C20" s="603"/>
      <c r="D20" s="603"/>
      <c r="E20" s="603"/>
      <c r="F20" s="603"/>
      <c r="G20" s="603"/>
      <c r="H20" s="603"/>
      <c r="I20" s="603"/>
      <c r="J20" s="601"/>
    </row>
    <row r="21" spans="1:10">
      <c r="A21" s="599"/>
      <c r="B21" s="619"/>
      <c r="C21" s="600"/>
      <c r="D21" s="600"/>
      <c r="E21" s="600"/>
      <c r="F21" s="600"/>
      <c r="G21" s="600"/>
      <c r="H21" s="600"/>
      <c r="I21" s="600"/>
      <c r="J21" s="601"/>
    </row>
    <row r="22" spans="1:10">
      <c r="A22" s="599"/>
      <c r="B22" s="600"/>
      <c r="C22" s="600"/>
      <c r="D22" s="600"/>
      <c r="E22" s="600"/>
      <c r="F22" s="600"/>
      <c r="G22" s="600"/>
      <c r="H22" s="600"/>
      <c r="I22" s="600"/>
      <c r="J22" s="601"/>
    </row>
    <row r="23" spans="1:10" ht="14.9" customHeight="1">
      <c r="A23" s="599"/>
      <c r="B23" s="620" t="s">
        <v>1733</v>
      </c>
      <c r="C23" s="603"/>
      <c r="D23" s="603"/>
      <c r="E23" s="603"/>
      <c r="F23" s="603"/>
      <c r="G23" s="603"/>
      <c r="H23" s="603"/>
      <c r="I23" s="603"/>
      <c r="J23" s="601"/>
    </row>
    <row r="24" spans="1:10">
      <c r="A24" s="599"/>
      <c r="B24" s="600"/>
      <c r="C24" s="600"/>
      <c r="D24" s="600"/>
      <c r="E24" s="600"/>
      <c r="F24" s="600"/>
      <c r="G24" s="600"/>
      <c r="H24" s="600"/>
      <c r="I24" s="600"/>
      <c r="J24" s="601"/>
    </row>
    <row r="25" spans="1:10" ht="22.4" customHeight="1">
      <c r="A25" s="621"/>
      <c r="B25" s="622" t="str">
        <f>'Data Sheet'!A46</f>
        <v>Year ended December 31, 2023</v>
      </c>
      <c r="C25" s="603"/>
      <c r="D25" s="603"/>
      <c r="E25" s="603"/>
      <c r="F25" s="603"/>
      <c r="G25" s="603"/>
      <c r="H25" s="603"/>
      <c r="I25" s="603"/>
      <c r="J25" s="601"/>
    </row>
    <row r="26" spans="1:10" ht="14.9" customHeight="1">
      <c r="A26" s="599"/>
      <c r="B26" s="600"/>
      <c r="C26" s="600"/>
      <c r="D26" s="600"/>
      <c r="E26" s="600"/>
      <c r="F26" s="600"/>
      <c r="G26" s="600"/>
      <c r="H26" s="600"/>
      <c r="I26" s="600"/>
      <c r="J26" s="601"/>
    </row>
    <row r="27" spans="1:10" ht="23.9" customHeight="1">
      <c r="A27" s="599"/>
      <c r="B27" s="623" t="s">
        <v>1734</v>
      </c>
      <c r="C27" s="603"/>
      <c r="D27" s="603"/>
      <c r="E27" s="603"/>
      <c r="F27" s="603"/>
      <c r="G27" s="603"/>
      <c r="H27" s="603"/>
      <c r="I27" s="603"/>
      <c r="J27" s="601"/>
    </row>
    <row r="28" spans="1:10">
      <c r="A28" s="599"/>
      <c r="B28" s="600"/>
      <c r="C28" s="600"/>
      <c r="D28" s="600"/>
      <c r="E28" s="600"/>
      <c r="F28" s="600"/>
      <c r="G28" s="600"/>
      <c r="H28" s="600"/>
      <c r="I28" s="600"/>
      <c r="J28" s="601"/>
    </row>
    <row r="29" spans="1:10">
      <c r="A29" s="599"/>
      <c r="B29" s="600"/>
      <c r="C29" s="600"/>
      <c r="D29" s="600"/>
      <c r="E29" s="600"/>
      <c r="F29" s="600"/>
      <c r="G29" s="600"/>
      <c r="H29" s="600"/>
      <c r="I29" s="600"/>
      <c r="J29" s="601"/>
    </row>
    <row r="30" spans="1:10" ht="24" customHeight="1">
      <c r="A30" s="599"/>
      <c r="B30" s="623" t="s">
        <v>1608</v>
      </c>
      <c r="C30" s="603"/>
      <c r="D30" s="603"/>
      <c r="E30" s="603"/>
      <c r="F30" s="603"/>
      <c r="G30" s="603"/>
      <c r="H30" s="603"/>
      <c r="I30" s="603"/>
      <c r="J30" s="601"/>
    </row>
    <row r="31" spans="1:10">
      <c r="A31" s="599"/>
      <c r="B31" s="600"/>
      <c r="C31" s="600"/>
      <c r="D31" s="600"/>
      <c r="E31" s="600"/>
      <c r="F31" s="600"/>
      <c r="G31" s="600"/>
      <c r="H31" s="600"/>
      <c r="I31" s="600"/>
      <c r="J31" s="601"/>
    </row>
    <row r="32" spans="1:10" ht="9.65" customHeight="1">
      <c r="A32" s="599"/>
      <c r="B32" s="600"/>
      <c r="C32" s="600"/>
      <c r="D32" s="600"/>
      <c r="E32" s="600"/>
      <c r="F32" s="600"/>
      <c r="G32" s="600"/>
      <c r="H32" s="600"/>
      <c r="I32" s="600"/>
      <c r="J32" s="601"/>
    </row>
    <row r="33" spans="1:10" ht="21" customHeight="1">
      <c r="A33" s="599"/>
      <c r="B33" s="623" t="s">
        <v>1609</v>
      </c>
      <c r="C33" s="603"/>
      <c r="D33" s="603"/>
      <c r="E33" s="603"/>
      <c r="F33" s="603"/>
      <c r="G33" s="603"/>
      <c r="H33" s="603"/>
      <c r="I33" s="603"/>
      <c r="J33" s="601"/>
    </row>
    <row r="34" spans="1:10" ht="16.399999999999999" customHeight="1">
      <c r="A34" s="599"/>
      <c r="B34" s="600"/>
      <c r="C34" s="600"/>
      <c r="D34" s="600"/>
      <c r="E34" s="600"/>
      <c r="F34" s="600"/>
      <c r="G34" s="600"/>
      <c r="H34" s="600"/>
      <c r="I34" s="600"/>
      <c r="J34" s="601"/>
    </row>
    <row r="35" spans="1:10" ht="16.399999999999999" customHeight="1" thickBot="1">
      <c r="A35" s="599"/>
      <c r="B35" s="624"/>
      <c r="C35" s="603"/>
      <c r="D35" s="616"/>
      <c r="E35" s="616"/>
      <c r="F35" s="616"/>
      <c r="G35" s="616"/>
      <c r="H35" s="603"/>
      <c r="I35" s="603"/>
      <c r="J35" s="601"/>
    </row>
    <row r="36" spans="1:10" ht="16.399999999999999" customHeight="1">
      <c r="A36" s="599"/>
      <c r="B36" s="600"/>
      <c r="C36" s="600"/>
      <c r="D36" s="600"/>
      <c r="E36" s="600"/>
      <c r="F36" s="600"/>
      <c r="G36" s="600"/>
      <c r="H36" s="600"/>
      <c r="I36" s="600"/>
      <c r="J36" s="601"/>
    </row>
    <row r="37" spans="1:10" ht="16.399999999999999" customHeight="1">
      <c r="A37" s="599"/>
      <c r="B37" s="600"/>
      <c r="C37" s="600" t="s">
        <v>1735</v>
      </c>
      <c r="D37" s="600"/>
      <c r="E37" s="600"/>
      <c r="F37" s="600"/>
      <c r="G37" s="600"/>
      <c r="H37" s="600"/>
      <c r="I37" s="600"/>
      <c r="J37" s="601"/>
    </row>
    <row r="38" spans="1:10" ht="16.399999999999999" customHeight="1">
      <c r="A38" s="599"/>
      <c r="B38" s="600"/>
      <c r="C38" s="600" t="s">
        <v>1736</v>
      </c>
      <c r="D38" s="600"/>
      <c r="E38" s="600"/>
      <c r="F38" s="600"/>
      <c r="G38" s="600"/>
      <c r="H38" s="600"/>
      <c r="I38" s="600"/>
      <c r="J38" s="601"/>
    </row>
    <row r="39" spans="1:10" ht="16.399999999999999" customHeight="1">
      <c r="A39" s="599"/>
      <c r="B39" s="625" t="s">
        <v>6372</v>
      </c>
      <c r="C39" s="626"/>
      <c r="D39" s="626"/>
      <c r="E39" s="626"/>
      <c r="F39" s="626"/>
      <c r="G39" s="626"/>
      <c r="H39" s="626"/>
      <c r="I39" s="626"/>
      <c r="J39" s="601"/>
    </row>
    <row r="40" spans="1:10" ht="16.399999999999999" customHeight="1">
      <c r="A40" s="599"/>
      <c r="B40" s="625" t="s">
        <v>6137</v>
      </c>
      <c r="C40" s="626"/>
      <c r="D40" s="626"/>
      <c r="E40" s="626"/>
      <c r="F40" s="626"/>
      <c r="G40" s="626"/>
      <c r="H40" s="626"/>
      <c r="I40" s="626"/>
      <c r="J40" s="601"/>
    </row>
    <row r="41" spans="1:10" ht="15.75" customHeight="1">
      <c r="A41" s="599"/>
      <c r="B41" s="3130"/>
      <c r="C41" s="3131" t="s">
        <v>6381</v>
      </c>
      <c r="D41" s="600"/>
      <c r="E41" s="600"/>
      <c r="F41" s="600"/>
      <c r="G41" s="600"/>
      <c r="H41" s="600"/>
      <c r="I41" s="600"/>
      <c r="J41" s="601"/>
    </row>
    <row r="42" spans="1:10" ht="16.5" customHeight="1" thickBot="1">
      <c r="A42" s="627"/>
      <c r="B42" s="3132"/>
      <c r="C42" s="3132"/>
      <c r="D42" s="3132"/>
      <c r="E42" s="3132"/>
      <c r="F42" s="3132"/>
      <c r="G42" s="3132"/>
      <c r="H42" s="3132"/>
      <c r="I42" s="3132"/>
      <c r="J42" s="628"/>
    </row>
    <row r="43" spans="1:10">
      <c r="A43" s="358"/>
      <c r="B43" s="358"/>
      <c r="C43" s="358"/>
      <c r="D43" s="358"/>
      <c r="E43" s="358"/>
      <c r="F43" s="358"/>
      <c r="G43" s="358"/>
      <c r="H43" s="358"/>
      <c r="I43" s="629" t="s">
        <v>1737</v>
      </c>
      <c r="J43" s="358"/>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row r="125" spans="1:5" ht="16" thickBot="1"/>
    <row r="126" spans="1:5">
      <c r="A126" s="3189"/>
      <c r="B126" s="3607"/>
      <c r="C126" s="3607"/>
      <c r="D126" s="3607"/>
      <c r="E126" s="3191"/>
    </row>
    <row r="127" spans="1:5">
      <c r="A127" s="4597"/>
      <c r="B127" s="1621"/>
      <c r="C127" s="1621"/>
      <c r="D127" s="1621"/>
      <c r="E127" s="4270"/>
    </row>
    <row r="128" spans="1:5">
      <c r="A128" s="4597"/>
      <c r="B128" s="1621"/>
      <c r="C128" s="1621"/>
      <c r="D128" s="1621"/>
      <c r="E128" s="4270"/>
    </row>
    <row r="129" spans="1:6">
      <c r="A129" s="4597"/>
      <c r="B129" s="1621"/>
      <c r="C129" s="1621"/>
      <c r="D129" s="1621"/>
      <c r="E129" s="4270"/>
    </row>
    <row r="130" spans="1:6">
      <c r="A130" s="4597"/>
      <c r="B130" s="1621"/>
      <c r="C130" s="1621"/>
      <c r="D130" s="1621"/>
      <c r="E130" s="4270"/>
    </row>
    <row r="131" spans="1:6">
      <c r="A131" s="4597"/>
      <c r="B131" s="1621"/>
      <c r="C131" s="1621"/>
      <c r="D131" s="1621"/>
      <c r="E131" s="4270"/>
    </row>
    <row r="132" spans="1:6">
      <c r="A132" s="4597"/>
      <c r="B132" s="1621"/>
      <c r="C132" s="4498"/>
      <c r="D132" s="4498"/>
      <c r="E132" s="4270"/>
    </row>
    <row r="133" spans="1:6">
      <c r="A133" s="4597"/>
      <c r="B133" s="1621"/>
      <c r="C133" s="4499"/>
      <c r="D133" s="4499"/>
      <c r="E133" s="4270"/>
    </row>
    <row r="134" spans="1:6">
      <c r="A134" s="4597"/>
      <c r="B134" s="1621"/>
      <c r="C134" s="4499"/>
      <c r="D134" s="4499"/>
      <c r="E134" s="4270"/>
    </row>
    <row r="135" spans="1:6">
      <c r="A135" s="4597"/>
      <c r="B135" s="1621"/>
      <c r="C135" s="4499"/>
      <c r="D135" s="4499"/>
      <c r="E135" s="4270"/>
      <c r="F135" s="1621"/>
    </row>
    <row r="136" spans="1:6">
      <c r="A136" s="4597"/>
      <c r="B136" s="1621"/>
      <c r="C136" s="4499"/>
      <c r="D136" s="4499"/>
      <c r="E136" s="4270"/>
      <c r="F136" s="4270"/>
    </row>
    <row r="137" spans="1:6">
      <c r="A137" s="4597"/>
      <c r="B137" s="1621"/>
      <c r="C137" s="4499"/>
      <c r="D137" s="4499"/>
      <c r="E137" s="4270"/>
      <c r="F137" s="4270"/>
    </row>
    <row r="138" spans="1:6">
      <c r="A138" s="4597"/>
      <c r="B138" s="1621"/>
      <c r="C138" s="4499"/>
      <c r="D138" s="4499"/>
      <c r="E138" s="4270"/>
      <c r="F138" s="4270"/>
    </row>
    <row r="139" spans="1:6">
      <c r="A139" s="4597"/>
      <c r="B139" s="1621"/>
      <c r="C139" s="4499"/>
      <c r="D139" s="4499"/>
      <c r="E139" s="4270"/>
      <c r="F139" s="4270"/>
    </row>
    <row r="140" spans="1:6">
      <c r="A140" s="4597"/>
      <c r="B140" s="1621"/>
      <c r="C140" s="4499"/>
      <c r="D140" s="4499"/>
      <c r="E140" s="4270"/>
      <c r="F140" s="4270"/>
    </row>
    <row r="141" spans="1:6">
      <c r="A141" s="4597"/>
      <c r="B141" s="1621"/>
      <c r="C141" s="4499"/>
      <c r="D141" s="4499"/>
      <c r="E141" s="4270"/>
      <c r="F141" s="4270"/>
    </row>
    <row r="142" spans="1:6">
      <c r="A142" s="4597"/>
      <c r="B142" s="1621"/>
      <c r="C142" s="4499"/>
      <c r="D142" s="4499"/>
      <c r="E142" s="4270"/>
      <c r="F142" s="4270"/>
    </row>
    <row r="143" spans="1:6">
      <c r="A143" s="4597"/>
      <c r="B143" s="1621"/>
      <c r="C143" s="4499"/>
      <c r="D143" s="4499"/>
      <c r="E143" s="4270"/>
      <c r="F143" s="4270"/>
    </row>
    <row r="144" spans="1:6">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printOptions horizontalCentered="1" verticalCentered="1"/>
  <pageMargins left="0.25" right="0.25" top="0" bottom="0" header="0.25" footer="0.25"/>
  <pageSetup scale="94"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tabColor rgb="FF92D050"/>
  </sheetPr>
  <dimension ref="A1:AH200"/>
  <sheetViews>
    <sheetView view="pageBreakPreview" topLeftCell="G1" zoomScale="60" zoomScaleNormal="60" workbookViewId="0">
      <selection activeCell="O1" sqref="O1:AH1048576"/>
    </sheetView>
  </sheetViews>
  <sheetFormatPr defaultColWidth="9.84375" defaultRowHeight="15.5"/>
  <cols>
    <col min="1" max="1" width="4.84375" style="13" customWidth="1"/>
    <col min="2" max="2" width="32.84375" style="13" customWidth="1"/>
    <col min="3" max="3" width="18.84375" style="13" customWidth="1"/>
    <col min="4" max="5" width="14.84375" style="13" customWidth="1"/>
    <col min="6" max="6" width="20.84375" style="13" customWidth="1"/>
    <col min="7" max="7" width="2.84375" style="13" customWidth="1"/>
    <col min="8" max="8" width="27.84375" style="13" customWidth="1"/>
    <col min="9" max="9" width="6.84375" style="13" customWidth="1"/>
    <col min="10" max="10" width="14.84375" style="13" customWidth="1"/>
    <col min="11" max="11" width="21.84375" style="13" customWidth="1"/>
    <col min="12" max="12" width="22.84375" style="13" customWidth="1"/>
    <col min="13" max="13" width="4.84375" style="13" customWidth="1"/>
    <col min="14" max="14" width="4.84375" style="2530" customWidth="1"/>
    <col min="15" max="15" width="13.07421875" customWidth="1"/>
    <col min="16" max="16" width="17.07421875" customWidth="1"/>
    <col min="17" max="17" width="6" customWidth="1"/>
    <col min="18" max="18" width="12.07421875" customWidth="1"/>
    <col min="19" max="19" width="12" bestFit="1" customWidth="1"/>
    <col min="20" max="20" width="10" customWidth="1"/>
    <col min="21" max="21" width="8.07421875" customWidth="1"/>
    <col min="22" max="22" width="11" customWidth="1"/>
    <col min="23" max="23" width="10" customWidth="1"/>
    <col min="24" max="24" width="9.07421875" customWidth="1"/>
    <col min="26" max="26" width="12.07421875" customWidth="1"/>
    <col min="28" max="28" width="10.53515625" customWidth="1"/>
    <col min="29" max="29" width="12.84375" customWidth="1"/>
    <col min="30" max="30" width="13" customWidth="1"/>
    <col min="31" max="31" width="18.53515625" customWidth="1"/>
    <col min="33" max="33" width="11.84375" customWidth="1"/>
    <col min="35" max="16384" width="9.84375" style="13"/>
  </cols>
  <sheetData>
    <row r="1" spans="1:14">
      <c r="A1" s="691" t="s">
        <v>1757</v>
      </c>
      <c r="B1" s="692"/>
      <c r="C1" s="693" t="s">
        <v>3200</v>
      </c>
      <c r="D1" s="692"/>
      <c r="E1" s="693" t="s">
        <v>1759</v>
      </c>
      <c r="F1" s="695" t="s">
        <v>1760</v>
      </c>
      <c r="G1" s="691" t="s">
        <v>1757</v>
      </c>
      <c r="H1" s="692"/>
      <c r="I1" s="693" t="s">
        <v>3200</v>
      </c>
      <c r="J1" s="692"/>
      <c r="K1" s="1006" t="s">
        <v>1759</v>
      </c>
      <c r="L1" s="694" t="s">
        <v>1760</v>
      </c>
      <c r="M1" s="968"/>
      <c r="N1" s="1621"/>
    </row>
    <row r="2" spans="1:14">
      <c r="A2" s="696" t="str">
        <f>'Data Sheet'!$C$25</f>
        <v xml:space="preserve">Niagara Mohawk Power Corporation </v>
      </c>
      <c r="B2" s="697"/>
      <c r="C2" s="368" t="s">
        <v>5956</v>
      </c>
      <c r="D2" s="697"/>
      <c r="E2" s="368" t="s">
        <v>1761</v>
      </c>
      <c r="F2" s="699"/>
      <c r="G2" s="696" t="str">
        <f>'Data Sheet'!$C$25</f>
        <v xml:space="preserve">Niagara Mohawk Power Corporation </v>
      </c>
      <c r="H2" s="697"/>
      <c r="I2" s="2548" t="s">
        <v>5956</v>
      </c>
      <c r="J2" s="697"/>
      <c r="K2" s="973" t="s">
        <v>1761</v>
      </c>
      <c r="M2" s="970"/>
      <c r="N2" s="1621"/>
    </row>
    <row r="3" spans="1:14" ht="15" customHeight="1">
      <c r="A3" s="700"/>
      <c r="B3" s="701"/>
      <c r="C3" s="414" t="s">
        <v>1101</v>
      </c>
      <c r="D3" s="701"/>
      <c r="E3" s="582" t="str">
        <f>'Data Sheet'!$C$40</f>
        <v>April 30, 2024</v>
      </c>
      <c r="F3" s="1706" t="str">
        <f>'Data Sheet'!$C$38</f>
        <v>December 31, 2023</v>
      </c>
      <c r="G3" s="700"/>
      <c r="H3" s="701"/>
      <c r="I3" s="414" t="s">
        <v>1101</v>
      </c>
      <c r="J3" s="701"/>
      <c r="K3" s="582" t="str">
        <f>'Data Sheet'!$C$40</f>
        <v>April 30, 2024</v>
      </c>
      <c r="L3" s="1114" t="str">
        <f>'Data Sheet'!$C$38</f>
        <v>December 31, 2023</v>
      </c>
      <c r="M3" s="972"/>
      <c r="N3" s="1621"/>
    </row>
    <row r="4" spans="1:14" ht="15" customHeight="1">
      <c r="A4" s="1007" t="s">
        <v>864</v>
      </c>
      <c r="B4" s="1008"/>
      <c r="C4" s="1008"/>
      <c r="D4" s="1008"/>
      <c r="E4" s="1008"/>
      <c r="F4" s="1009"/>
      <c r="G4" s="1037"/>
      <c r="H4" s="1008" t="s">
        <v>865</v>
      </c>
      <c r="I4" s="1008"/>
      <c r="J4" s="1008"/>
      <c r="K4" s="1008"/>
      <c r="L4" s="1008"/>
      <c r="M4" s="1009"/>
      <c r="N4" s="1621"/>
    </row>
    <row r="5" spans="1:14">
      <c r="A5" s="1010"/>
      <c r="B5" s="985"/>
      <c r="C5" s="985"/>
      <c r="D5" s="985"/>
      <c r="E5" s="985"/>
      <c r="F5" s="1038"/>
      <c r="G5" s="1010"/>
      <c r="H5" s="985"/>
      <c r="I5" s="687"/>
      <c r="J5" s="687"/>
      <c r="M5" s="970"/>
      <c r="N5" s="1621"/>
    </row>
    <row r="6" spans="1:14">
      <c r="A6" s="5293" t="s">
        <v>3433</v>
      </c>
      <c r="B6" s="5151"/>
      <c r="C6" s="5151"/>
      <c r="D6" s="5295" t="s">
        <v>3434</v>
      </c>
      <c r="E6" s="5220"/>
      <c r="F6" s="5152"/>
      <c r="G6" s="5293" t="s">
        <v>3435</v>
      </c>
      <c r="H6" s="5220"/>
      <c r="I6" s="5220"/>
      <c r="J6" s="5220"/>
      <c r="K6" s="13" t="s">
        <v>3436</v>
      </c>
      <c r="M6" s="970"/>
      <c r="N6" s="1621"/>
    </row>
    <row r="7" spans="1:14">
      <c r="A7" s="5294"/>
      <c r="B7" s="5151"/>
      <c r="C7" s="5151"/>
      <c r="D7" s="5220"/>
      <c r="E7" s="5220"/>
      <c r="F7" s="5152"/>
      <c r="G7" s="5294"/>
      <c r="H7" s="5220"/>
      <c r="I7" s="5220"/>
      <c r="J7" s="5220"/>
      <c r="K7" s="5246" t="s">
        <v>3437</v>
      </c>
      <c r="L7" s="5151"/>
      <c r="M7" s="5152"/>
      <c r="N7" s="3012"/>
    </row>
    <row r="8" spans="1:14">
      <c r="A8" s="5293" t="s">
        <v>2406</v>
      </c>
      <c r="B8" s="5151"/>
      <c r="C8" s="5151"/>
      <c r="D8" s="5220"/>
      <c r="E8" s="5220"/>
      <c r="F8" s="5152"/>
      <c r="G8" s="5294"/>
      <c r="H8" s="5220"/>
      <c r="I8" s="5220"/>
      <c r="J8" s="5220"/>
      <c r="K8" s="5151"/>
      <c r="L8" s="5151"/>
      <c r="M8" s="5152"/>
      <c r="N8" s="3012"/>
    </row>
    <row r="9" spans="1:14">
      <c r="A9" s="5294"/>
      <c r="B9" s="5151"/>
      <c r="C9" s="5151"/>
      <c r="D9" s="5220"/>
      <c r="E9" s="5220"/>
      <c r="F9" s="5152"/>
      <c r="G9" s="5294"/>
      <c r="H9" s="5220"/>
      <c r="I9" s="5220"/>
      <c r="J9" s="5220"/>
      <c r="K9" s="5151"/>
      <c r="L9" s="5151"/>
      <c r="M9" s="5152"/>
      <c r="N9" s="3012"/>
    </row>
    <row r="10" spans="1:14">
      <c r="A10" s="5294"/>
      <c r="B10" s="5151"/>
      <c r="C10" s="5151"/>
      <c r="D10" s="5220"/>
      <c r="E10" s="5220"/>
      <c r="F10" s="5152"/>
      <c r="G10" s="5293" t="s">
        <v>2407</v>
      </c>
      <c r="H10" s="5220"/>
      <c r="I10" s="5220"/>
      <c r="J10" s="5220"/>
      <c r="K10" s="5151"/>
      <c r="L10" s="5151"/>
      <c r="M10" s="5152"/>
      <c r="N10" s="3012"/>
    </row>
    <row r="11" spans="1:14">
      <c r="A11" s="998"/>
      <c r="B11" s="705"/>
      <c r="C11" s="705"/>
      <c r="D11" s="5220"/>
      <c r="E11" s="5220"/>
      <c r="F11" s="5152"/>
      <c r="G11" s="5294"/>
      <c r="H11" s="5220"/>
      <c r="I11" s="5220"/>
      <c r="J11" s="5220"/>
      <c r="K11" s="5151"/>
      <c r="L11" s="5151"/>
      <c r="M11" s="5152"/>
      <c r="N11" s="3012"/>
    </row>
    <row r="12" spans="1:14">
      <c r="A12" s="5293" t="s">
        <v>2408</v>
      </c>
      <c r="B12" s="5151"/>
      <c r="C12" s="5151"/>
      <c r="D12" s="5220"/>
      <c r="E12" s="5220"/>
      <c r="F12" s="5152"/>
      <c r="G12" s="5294"/>
      <c r="H12" s="5220"/>
      <c r="I12" s="5220"/>
      <c r="J12" s="5220"/>
      <c r="K12" s="5151"/>
      <c r="L12" s="5151"/>
      <c r="M12" s="5152"/>
      <c r="N12" s="3012"/>
    </row>
    <row r="13" spans="1:14">
      <c r="A13" s="5294"/>
      <c r="B13" s="5151"/>
      <c r="C13" s="5151"/>
      <c r="D13" s="5295" t="s">
        <v>2409</v>
      </c>
      <c r="E13" s="5220"/>
      <c r="F13" s="5152"/>
      <c r="G13" s="5294"/>
      <c r="H13" s="5220"/>
      <c r="I13" s="5220"/>
      <c r="J13" s="5220"/>
      <c r="K13" s="5246" t="s">
        <v>2410</v>
      </c>
      <c r="L13" s="5151"/>
      <c r="M13" s="5152"/>
      <c r="N13" s="3012"/>
    </row>
    <row r="14" spans="1:14">
      <c r="A14" s="5294"/>
      <c r="B14" s="5151"/>
      <c r="C14" s="5151"/>
      <c r="D14" s="5220"/>
      <c r="E14" s="5220"/>
      <c r="F14" s="5152"/>
      <c r="G14" s="5293" t="s">
        <v>2411</v>
      </c>
      <c r="H14" s="5220"/>
      <c r="I14" s="5220"/>
      <c r="J14" s="5220"/>
      <c r="K14" s="5151"/>
      <c r="L14" s="5151"/>
      <c r="M14" s="5152"/>
      <c r="N14" s="3012"/>
    </row>
    <row r="15" spans="1:14">
      <c r="A15" s="999"/>
      <c r="B15" s="964"/>
      <c r="C15" s="964"/>
      <c r="D15" s="5171"/>
      <c r="E15" s="5171"/>
      <c r="F15" s="5296"/>
      <c r="G15" s="5297"/>
      <c r="H15" s="5171"/>
      <c r="I15" s="5171"/>
      <c r="J15" s="5171"/>
      <c r="M15" s="970"/>
      <c r="N15" s="1621"/>
    </row>
    <row r="16" spans="1:14">
      <c r="A16" s="1011"/>
      <c r="B16" s="986"/>
      <c r="C16" s="976"/>
      <c r="D16" s="985"/>
      <c r="E16" s="1012"/>
      <c r="F16" s="977" t="s">
        <v>2979</v>
      </c>
      <c r="G16" s="5301" t="s">
        <v>2980</v>
      </c>
      <c r="H16" s="5302"/>
      <c r="I16" s="986"/>
      <c r="J16" s="985"/>
      <c r="K16" s="1015" t="s">
        <v>2979</v>
      </c>
      <c r="L16" s="1015" t="s">
        <v>2981</v>
      </c>
      <c r="M16" s="1016"/>
      <c r="N16" s="1621"/>
    </row>
    <row r="17" spans="1:14">
      <c r="A17" s="978" t="s">
        <v>1686</v>
      </c>
      <c r="C17" s="697"/>
      <c r="D17" s="1017" t="s">
        <v>2931</v>
      </c>
      <c r="E17" s="982" t="s">
        <v>1111</v>
      </c>
      <c r="F17" s="983" t="s">
        <v>2982</v>
      </c>
      <c r="G17" s="5291" t="s">
        <v>2983</v>
      </c>
      <c r="H17" s="5234"/>
      <c r="I17" s="5292" t="s">
        <v>2984</v>
      </c>
      <c r="J17" s="5234"/>
      <c r="K17" s="1018" t="s">
        <v>2982</v>
      </c>
      <c r="L17" s="1018" t="s">
        <v>2985</v>
      </c>
      <c r="M17" s="699"/>
      <c r="N17" s="1621"/>
    </row>
    <row r="18" spans="1:14">
      <c r="A18" s="978" t="s">
        <v>1689</v>
      </c>
      <c r="B18" s="974" t="s">
        <v>2986</v>
      </c>
      <c r="C18" s="1019"/>
      <c r="D18" s="1017" t="s">
        <v>2987</v>
      </c>
      <c r="E18" s="982" t="s">
        <v>2988</v>
      </c>
      <c r="F18" s="983" t="s">
        <v>3107</v>
      </c>
      <c r="G18" s="5291" t="s">
        <v>2989</v>
      </c>
      <c r="H18" s="5234"/>
      <c r="I18" s="5292" t="s">
        <v>2990</v>
      </c>
      <c r="J18" s="5234"/>
      <c r="K18" s="1018" t="s">
        <v>2434</v>
      </c>
      <c r="L18" s="1018" t="s">
        <v>2991</v>
      </c>
      <c r="M18" s="981" t="s">
        <v>1686</v>
      </c>
      <c r="N18" s="1017"/>
    </row>
    <row r="19" spans="1:14">
      <c r="A19" s="1020"/>
      <c r="B19" s="1021" t="s">
        <v>2935</v>
      </c>
      <c r="C19" s="1022"/>
      <c r="D19" s="1023" t="s">
        <v>2936</v>
      </c>
      <c r="E19" s="1024" t="s">
        <v>2937</v>
      </c>
      <c r="F19" s="1042" t="s">
        <v>2938</v>
      </c>
      <c r="G19" s="5298" t="s">
        <v>2268</v>
      </c>
      <c r="H19" s="5299"/>
      <c r="I19" s="5300" t="s">
        <v>2269</v>
      </c>
      <c r="J19" s="5299"/>
      <c r="K19" s="1025" t="s">
        <v>2270</v>
      </c>
      <c r="L19" s="1025" t="s">
        <v>2271</v>
      </c>
      <c r="M19" s="989" t="s">
        <v>1689</v>
      </c>
      <c r="N19" s="1017"/>
    </row>
    <row r="20" spans="1:14">
      <c r="A20" s="975">
        <v>1</v>
      </c>
      <c r="B20" s="2530" t="s">
        <v>5060</v>
      </c>
      <c r="C20" s="2530"/>
      <c r="D20" s="3944">
        <v>37803</v>
      </c>
      <c r="E20" s="1621"/>
      <c r="F20" s="1678"/>
      <c r="G20" s="339"/>
      <c r="H20" s="2312"/>
      <c r="I20" s="1792"/>
      <c r="J20" s="836"/>
      <c r="K20" s="1694"/>
      <c r="L20" s="270"/>
      <c r="M20" s="699">
        <v>1</v>
      </c>
      <c r="N20" s="1621"/>
    </row>
    <row r="21" spans="1:14">
      <c r="A21" s="975">
        <v>2</v>
      </c>
      <c r="B21" s="2530" t="s">
        <v>5682</v>
      </c>
      <c r="C21" s="2530"/>
      <c r="D21" s="2538"/>
      <c r="E21" s="1621"/>
      <c r="F21" s="1679">
        <v>3075</v>
      </c>
      <c r="G21" s="301"/>
      <c r="H21" s="2500"/>
      <c r="I21" s="1694"/>
      <c r="J21" s="835"/>
      <c r="K21" s="1694">
        <f>SUM(F21:H21)</f>
        <v>3075</v>
      </c>
      <c r="L21" s="266"/>
      <c r="M21" s="699">
        <v>2</v>
      </c>
      <c r="N21" s="1621"/>
    </row>
    <row r="22" spans="1:14">
      <c r="A22" s="975">
        <v>3</v>
      </c>
      <c r="B22" s="2530" t="s">
        <v>5683</v>
      </c>
      <c r="C22" s="2530"/>
      <c r="D22" s="2538"/>
      <c r="E22" s="3008"/>
      <c r="F22" s="1679">
        <v>3308818</v>
      </c>
      <c r="G22" s="301"/>
      <c r="H22" s="2500"/>
      <c r="I22" s="1694"/>
      <c r="J22" s="835"/>
      <c r="K22" s="1694">
        <f t="shared" ref="K22:K23" si="0">SUM(F22:H22)</f>
        <v>3308818</v>
      </c>
      <c r="L22" s="266"/>
      <c r="M22" s="699">
        <v>3</v>
      </c>
      <c r="N22" s="1621"/>
    </row>
    <row r="23" spans="1:14">
      <c r="A23" s="975">
        <v>4</v>
      </c>
      <c r="B23" s="2530" t="s">
        <v>5684</v>
      </c>
      <c r="C23" s="2530"/>
      <c r="D23" s="2545"/>
      <c r="E23" s="3008"/>
      <c r="F23" s="1679">
        <v>-2571433</v>
      </c>
      <c r="G23" s="301"/>
      <c r="H23" s="4002">
        <f>'114117'!AC17</f>
        <v>42576</v>
      </c>
      <c r="I23" s="1694"/>
      <c r="J23" s="3354"/>
      <c r="K23" s="1694">
        <f t="shared" si="0"/>
        <v>-2528857</v>
      </c>
      <c r="L23" s="266"/>
      <c r="M23" s="699">
        <v>4</v>
      </c>
      <c r="N23" s="1621"/>
    </row>
    <row r="24" spans="1:14">
      <c r="A24" s="975">
        <v>5</v>
      </c>
      <c r="D24" s="973"/>
      <c r="E24" s="687"/>
      <c r="F24" s="243"/>
      <c r="G24" s="301"/>
      <c r="H24" s="304"/>
      <c r="I24" s="266"/>
      <c r="J24" s="835"/>
      <c r="K24" s="1694"/>
      <c r="L24" s="266"/>
      <c r="M24" s="699">
        <v>5</v>
      </c>
      <c r="N24" s="1621"/>
    </row>
    <row r="25" spans="1:14">
      <c r="A25" s="975">
        <v>6</v>
      </c>
      <c r="D25" s="973"/>
      <c r="E25" s="687"/>
      <c r="F25" s="243"/>
      <c r="G25" s="301"/>
      <c r="H25" s="304"/>
      <c r="I25" s="266"/>
      <c r="J25" s="835"/>
      <c r="K25" s="1694"/>
      <c r="L25" s="266"/>
      <c r="M25" s="699">
        <v>6</v>
      </c>
      <c r="N25" s="1621"/>
    </row>
    <row r="26" spans="1:14">
      <c r="A26" s="975">
        <v>7</v>
      </c>
      <c r="D26" s="973"/>
      <c r="E26" s="687"/>
      <c r="F26" s="243"/>
      <c r="G26" s="301"/>
      <c r="H26" s="2311"/>
      <c r="I26" s="266"/>
      <c r="J26" s="835"/>
      <c r="K26" s="1694"/>
      <c r="L26" s="266"/>
      <c r="M26" s="699">
        <v>7</v>
      </c>
      <c r="N26" s="1621"/>
    </row>
    <row r="27" spans="1:14">
      <c r="A27" s="975">
        <v>8</v>
      </c>
      <c r="D27" s="973"/>
      <c r="E27" s="687"/>
      <c r="F27" s="243"/>
      <c r="G27" s="301"/>
      <c r="H27" s="304"/>
      <c r="I27" s="266"/>
      <c r="J27" s="835"/>
      <c r="K27" s="1694"/>
      <c r="L27" s="266"/>
      <c r="M27" s="699">
        <v>8</v>
      </c>
      <c r="N27" s="1621"/>
    </row>
    <row r="28" spans="1:14">
      <c r="A28" s="975">
        <v>9</v>
      </c>
      <c r="D28" s="973"/>
      <c r="E28" s="687"/>
      <c r="F28" s="243"/>
      <c r="G28" s="301"/>
      <c r="H28" s="304"/>
      <c r="I28" s="266"/>
      <c r="J28" s="835"/>
      <c r="K28" s="266"/>
      <c r="L28" s="266"/>
      <c r="M28" s="699">
        <v>9</v>
      </c>
      <c r="N28" s="1621"/>
    </row>
    <row r="29" spans="1:14">
      <c r="A29" s="975">
        <v>10</v>
      </c>
      <c r="D29" s="973"/>
      <c r="E29" s="687"/>
      <c r="F29" s="243"/>
      <c r="G29" s="301"/>
      <c r="H29" s="304"/>
      <c r="I29" s="266"/>
      <c r="J29" s="835"/>
      <c r="K29" s="266"/>
      <c r="L29" s="266"/>
      <c r="M29" s="699">
        <v>10</v>
      </c>
      <c r="N29" s="1621"/>
    </row>
    <row r="30" spans="1:14">
      <c r="A30" s="975">
        <v>11</v>
      </c>
      <c r="D30" s="973"/>
      <c r="E30" s="687"/>
      <c r="F30" s="243"/>
      <c r="G30" s="301"/>
      <c r="H30" s="304"/>
      <c r="I30" s="266"/>
      <c r="J30" s="835"/>
      <c r="K30" s="266"/>
      <c r="L30" s="266"/>
      <c r="M30" s="699">
        <v>11</v>
      </c>
      <c r="N30" s="1621"/>
    </row>
    <row r="31" spans="1:14">
      <c r="A31" s="975">
        <v>12</v>
      </c>
      <c r="D31" s="973"/>
      <c r="E31" s="687"/>
      <c r="F31" s="243"/>
      <c r="G31" s="301"/>
      <c r="H31" s="304"/>
      <c r="I31" s="266"/>
      <c r="J31" s="835"/>
      <c r="K31" s="266"/>
      <c r="L31" s="266"/>
      <c r="M31" s="699">
        <v>12</v>
      </c>
      <c r="N31" s="1621"/>
    </row>
    <row r="32" spans="1:14">
      <c r="A32" s="975">
        <v>13</v>
      </c>
      <c r="D32" s="973"/>
      <c r="E32" s="687"/>
      <c r="F32" s="243"/>
      <c r="G32" s="301"/>
      <c r="H32" s="304"/>
      <c r="I32" s="266"/>
      <c r="J32" s="835"/>
      <c r="K32" s="266"/>
      <c r="L32" s="266"/>
      <c r="M32" s="699">
        <v>13</v>
      </c>
      <c r="N32" s="1621"/>
    </row>
    <row r="33" spans="1:14">
      <c r="A33" s="975">
        <v>14</v>
      </c>
      <c r="D33" s="973"/>
      <c r="E33" s="687"/>
      <c r="F33" s="243"/>
      <c r="G33" s="301"/>
      <c r="H33" s="304"/>
      <c r="I33" s="266"/>
      <c r="J33" s="835"/>
      <c r="K33" s="266"/>
      <c r="L33" s="266"/>
      <c r="M33" s="699">
        <v>14</v>
      </c>
      <c r="N33" s="1621"/>
    </row>
    <row r="34" spans="1:14">
      <c r="A34" s="975">
        <v>15</v>
      </c>
      <c r="D34" s="973"/>
      <c r="E34" s="687"/>
      <c r="F34" s="243"/>
      <c r="G34" s="301"/>
      <c r="H34" s="304"/>
      <c r="I34" s="266"/>
      <c r="J34" s="835"/>
      <c r="K34" s="266"/>
      <c r="L34" s="266"/>
      <c r="M34" s="699">
        <v>15</v>
      </c>
      <c r="N34" s="1621"/>
    </row>
    <row r="35" spans="1:14">
      <c r="A35" s="975">
        <v>16</v>
      </c>
      <c r="D35" s="973"/>
      <c r="E35" s="687"/>
      <c r="F35" s="243"/>
      <c r="G35" s="301"/>
      <c r="H35" s="304"/>
      <c r="I35" s="266"/>
      <c r="J35" s="835"/>
      <c r="K35" s="266"/>
      <c r="L35" s="266"/>
      <c r="M35" s="699">
        <v>16</v>
      </c>
      <c r="N35" s="1621"/>
    </row>
    <row r="36" spans="1:14">
      <c r="A36" s="975">
        <v>17</v>
      </c>
      <c r="D36" s="973"/>
      <c r="E36" s="687"/>
      <c r="F36" s="243"/>
      <c r="G36" s="301"/>
      <c r="H36" s="304"/>
      <c r="I36" s="266"/>
      <c r="J36" s="835"/>
      <c r="K36" s="266"/>
      <c r="L36" s="266"/>
      <c r="M36" s="699">
        <v>17</v>
      </c>
      <c r="N36" s="1621"/>
    </row>
    <row r="37" spans="1:14">
      <c r="A37" s="975">
        <v>18</v>
      </c>
      <c r="D37" s="973"/>
      <c r="E37" s="687"/>
      <c r="F37" s="243"/>
      <c r="G37" s="301"/>
      <c r="H37" s="304"/>
      <c r="I37" s="266"/>
      <c r="J37" s="835"/>
      <c r="K37" s="266"/>
      <c r="L37" s="266"/>
      <c r="M37" s="699">
        <v>18</v>
      </c>
      <c r="N37" s="1621"/>
    </row>
    <row r="38" spans="1:14">
      <c r="A38" s="975">
        <v>19</v>
      </c>
      <c r="D38" s="973"/>
      <c r="E38" s="687"/>
      <c r="F38" s="243"/>
      <c r="G38" s="301"/>
      <c r="H38" s="304"/>
      <c r="I38" s="266"/>
      <c r="J38" s="835"/>
      <c r="K38" s="266"/>
      <c r="L38" s="266"/>
      <c r="M38" s="699">
        <v>19</v>
      </c>
      <c r="N38" s="1621"/>
    </row>
    <row r="39" spans="1:14">
      <c r="A39" s="975">
        <v>20</v>
      </c>
      <c r="D39" s="973"/>
      <c r="E39" s="687"/>
      <c r="F39" s="243"/>
      <c r="G39" s="301"/>
      <c r="H39" s="304"/>
      <c r="I39" s="266"/>
      <c r="J39" s="835"/>
      <c r="K39" s="266"/>
      <c r="L39" s="266"/>
      <c r="M39" s="699">
        <v>20</v>
      </c>
      <c r="N39" s="1621"/>
    </row>
    <row r="40" spans="1:14">
      <c r="A40" s="975">
        <v>21</v>
      </c>
      <c r="D40" s="973"/>
      <c r="E40" s="687"/>
      <c r="F40" s="243"/>
      <c r="G40" s="301"/>
      <c r="H40" s="304"/>
      <c r="I40" s="266"/>
      <c r="J40" s="835"/>
      <c r="K40" s="266"/>
      <c r="L40" s="266"/>
      <c r="M40" s="699">
        <v>21</v>
      </c>
      <c r="N40" s="1621"/>
    </row>
    <row r="41" spans="1:14">
      <c r="A41" s="975">
        <v>22</v>
      </c>
      <c r="D41" s="973"/>
      <c r="E41" s="687"/>
      <c r="F41" s="243"/>
      <c r="G41" s="301"/>
      <c r="H41" s="304"/>
      <c r="I41" s="266"/>
      <c r="J41" s="835"/>
      <c r="K41" s="266"/>
      <c r="L41" s="266"/>
      <c r="M41" s="699">
        <v>22</v>
      </c>
      <c r="N41" s="1621"/>
    </row>
    <row r="42" spans="1:14">
      <c r="A42" s="975">
        <v>23</v>
      </c>
      <c r="D42" s="973"/>
      <c r="E42" s="687"/>
      <c r="F42" s="243"/>
      <c r="G42" s="301"/>
      <c r="H42" s="304"/>
      <c r="I42" s="266"/>
      <c r="J42" s="835"/>
      <c r="K42" s="266"/>
      <c r="L42" s="266"/>
      <c r="M42" s="699">
        <v>23</v>
      </c>
      <c r="N42" s="1621"/>
    </row>
    <row r="43" spans="1:14">
      <c r="A43" s="975">
        <v>24</v>
      </c>
      <c r="D43" s="973"/>
      <c r="E43" s="687"/>
      <c r="F43" s="243"/>
      <c r="G43" s="301"/>
      <c r="H43" s="304"/>
      <c r="I43" s="266"/>
      <c r="J43" s="835"/>
      <c r="K43" s="266"/>
      <c r="L43" s="266"/>
      <c r="M43" s="699">
        <v>24</v>
      </c>
      <c r="N43" s="1621"/>
    </row>
    <row r="44" spans="1:14">
      <c r="A44" s="975">
        <v>25</v>
      </c>
      <c r="D44" s="973"/>
      <c r="E44" s="687"/>
      <c r="F44" s="243"/>
      <c r="G44" s="301"/>
      <c r="H44" s="304"/>
      <c r="I44" s="266"/>
      <c r="J44" s="835"/>
      <c r="K44" s="266"/>
      <c r="L44" s="266"/>
      <c r="M44" s="699">
        <v>25</v>
      </c>
      <c r="N44" s="1621"/>
    </row>
    <row r="45" spans="1:14">
      <c r="A45" s="975">
        <v>26</v>
      </c>
      <c r="D45" s="973"/>
      <c r="E45" s="687"/>
      <c r="F45" s="243"/>
      <c r="G45" s="301"/>
      <c r="H45" s="304"/>
      <c r="I45" s="266"/>
      <c r="J45" s="835"/>
      <c r="K45" s="266"/>
      <c r="L45" s="266"/>
      <c r="M45" s="699">
        <v>26</v>
      </c>
      <c r="N45" s="1621"/>
    </row>
    <row r="46" spans="1:14">
      <c r="A46" s="975">
        <v>27</v>
      </c>
      <c r="D46" s="973"/>
      <c r="E46" s="687"/>
      <c r="F46" s="243"/>
      <c r="G46" s="301"/>
      <c r="H46" s="304"/>
      <c r="I46" s="266"/>
      <c r="J46" s="835"/>
      <c r="K46" s="266"/>
      <c r="L46" s="266"/>
      <c r="M46" s="699">
        <v>27</v>
      </c>
      <c r="N46" s="1621"/>
    </row>
    <row r="47" spans="1:14">
      <c r="A47" s="975">
        <v>28</v>
      </c>
      <c r="D47" s="973"/>
      <c r="E47" s="687"/>
      <c r="F47" s="243"/>
      <c r="G47" s="301"/>
      <c r="H47" s="304"/>
      <c r="I47" s="266"/>
      <c r="J47" s="835"/>
      <c r="K47" s="266"/>
      <c r="L47" s="266"/>
      <c r="M47" s="699">
        <v>28</v>
      </c>
      <c r="N47" s="1621"/>
    </row>
    <row r="48" spans="1:14">
      <c r="A48" s="975">
        <v>29</v>
      </c>
      <c r="D48" s="973"/>
      <c r="E48" s="687"/>
      <c r="F48" s="243"/>
      <c r="G48" s="301"/>
      <c r="H48" s="304"/>
      <c r="I48" s="266"/>
      <c r="J48" s="835"/>
      <c r="K48" s="266"/>
      <c r="L48" s="266"/>
      <c r="M48" s="699">
        <v>29</v>
      </c>
      <c r="N48" s="1621"/>
    </row>
    <row r="49" spans="1:14">
      <c r="A49" s="975">
        <v>30</v>
      </c>
      <c r="D49" s="973"/>
      <c r="E49" s="687"/>
      <c r="F49" s="243"/>
      <c r="G49" s="301"/>
      <c r="H49" s="304"/>
      <c r="I49" s="266"/>
      <c r="J49" s="835"/>
      <c r="K49" s="266"/>
      <c r="L49" s="266"/>
      <c r="M49" s="699">
        <v>30</v>
      </c>
      <c r="N49" s="1621"/>
    </row>
    <row r="50" spans="1:14">
      <c r="A50" s="975">
        <v>31</v>
      </c>
      <c r="D50" s="973"/>
      <c r="E50" s="687"/>
      <c r="F50" s="243"/>
      <c r="G50" s="301"/>
      <c r="H50" s="304"/>
      <c r="I50" s="266"/>
      <c r="J50" s="835"/>
      <c r="K50" s="266"/>
      <c r="L50" s="266"/>
      <c r="M50" s="699">
        <v>31</v>
      </c>
      <c r="N50" s="1621"/>
    </row>
    <row r="51" spans="1:14">
      <c r="A51" s="975">
        <v>32</v>
      </c>
      <c r="D51" s="973"/>
      <c r="E51" s="687"/>
      <c r="F51" s="243"/>
      <c r="G51" s="301"/>
      <c r="H51" s="304"/>
      <c r="I51" s="266"/>
      <c r="J51" s="835"/>
      <c r="K51" s="266"/>
      <c r="L51" s="266"/>
      <c r="M51" s="699">
        <v>32</v>
      </c>
      <c r="N51" s="1621"/>
    </row>
    <row r="52" spans="1:14">
      <c r="A52" s="975">
        <v>33</v>
      </c>
      <c r="D52" s="973"/>
      <c r="E52" s="687"/>
      <c r="F52" s="243"/>
      <c r="G52" s="301"/>
      <c r="H52" s="304"/>
      <c r="I52" s="266"/>
      <c r="J52" s="835"/>
      <c r="K52" s="266"/>
      <c r="L52" s="266"/>
      <c r="M52" s="699">
        <v>33</v>
      </c>
      <c r="N52" s="1621"/>
    </row>
    <row r="53" spans="1:14">
      <c r="A53" s="975">
        <v>34</v>
      </c>
      <c r="D53" s="973"/>
      <c r="E53" s="687"/>
      <c r="F53" s="243"/>
      <c r="G53" s="301"/>
      <c r="H53" s="304"/>
      <c r="I53" s="266"/>
      <c r="J53" s="835"/>
      <c r="K53" s="266"/>
      <c r="L53" s="266"/>
      <c r="M53" s="699">
        <v>34</v>
      </c>
      <c r="N53" s="1621"/>
    </row>
    <row r="54" spans="1:14">
      <c r="A54" s="975">
        <v>35</v>
      </c>
      <c r="D54" s="973"/>
      <c r="E54" s="687"/>
      <c r="F54" s="243"/>
      <c r="G54" s="301"/>
      <c r="H54" s="304"/>
      <c r="I54" s="266"/>
      <c r="J54" s="835"/>
      <c r="K54" s="266"/>
      <c r="L54" s="266"/>
      <c r="M54" s="699">
        <v>35</v>
      </c>
      <c r="N54" s="1621"/>
    </row>
    <row r="55" spans="1:14">
      <c r="A55" s="975">
        <v>36</v>
      </c>
      <c r="D55" s="973"/>
      <c r="E55" s="687"/>
      <c r="F55" s="243"/>
      <c r="G55" s="301"/>
      <c r="H55" s="304"/>
      <c r="I55" s="266"/>
      <c r="J55" s="835"/>
      <c r="K55" s="266"/>
      <c r="L55" s="266"/>
      <c r="M55" s="699">
        <v>36</v>
      </c>
      <c r="N55" s="1621"/>
    </row>
    <row r="56" spans="1:14">
      <c r="A56" s="975">
        <v>37</v>
      </c>
      <c r="D56" s="973"/>
      <c r="E56" s="687"/>
      <c r="F56" s="243"/>
      <c r="G56" s="301"/>
      <c r="H56" s="304"/>
      <c r="I56" s="266"/>
      <c r="J56" s="835"/>
      <c r="K56" s="266"/>
      <c r="L56" s="266"/>
      <c r="M56" s="699">
        <v>37</v>
      </c>
      <c r="N56" s="1621"/>
    </row>
    <row r="57" spans="1:14">
      <c r="A57" s="975">
        <v>38</v>
      </c>
      <c r="D57" s="973"/>
      <c r="E57" s="687"/>
      <c r="F57" s="243"/>
      <c r="G57" s="301"/>
      <c r="H57" s="304"/>
      <c r="I57" s="266"/>
      <c r="J57" s="835"/>
      <c r="K57" s="266"/>
      <c r="L57" s="266"/>
      <c r="M57" s="699">
        <v>38</v>
      </c>
      <c r="N57" s="1621"/>
    </row>
    <row r="58" spans="1:14">
      <c r="A58" s="975">
        <v>39</v>
      </c>
      <c r="D58" s="973"/>
      <c r="E58" s="687"/>
      <c r="F58" s="243"/>
      <c r="G58" s="301"/>
      <c r="H58" s="304"/>
      <c r="I58" s="266"/>
      <c r="J58" s="835"/>
      <c r="K58" s="266"/>
      <c r="L58" s="266"/>
      <c r="M58" s="699">
        <v>39</v>
      </c>
      <c r="N58" s="1621"/>
    </row>
    <row r="59" spans="1:14">
      <c r="A59" s="975">
        <v>40</v>
      </c>
      <c r="D59" s="973"/>
      <c r="E59" s="687"/>
      <c r="F59" s="243"/>
      <c r="G59" s="301"/>
      <c r="H59" s="304"/>
      <c r="I59" s="266"/>
      <c r="J59" s="835"/>
      <c r="K59" s="266"/>
      <c r="L59" s="266"/>
      <c r="M59" s="699">
        <v>40</v>
      </c>
      <c r="N59" s="1621"/>
    </row>
    <row r="60" spans="1:14">
      <c r="A60" s="1020">
        <v>41</v>
      </c>
      <c r="B60" s="398"/>
      <c r="C60" s="398"/>
      <c r="D60" s="399"/>
      <c r="E60" s="398"/>
      <c r="F60" s="244"/>
      <c r="G60" s="301"/>
      <c r="H60" s="304"/>
      <c r="I60" s="266"/>
      <c r="J60" s="835"/>
      <c r="K60" s="266"/>
      <c r="L60" s="266"/>
      <c r="M60" s="1026">
        <v>41</v>
      </c>
      <c r="N60" s="1621"/>
    </row>
    <row r="61" spans="1:14">
      <c r="A61" s="1010">
        <v>42</v>
      </c>
      <c r="B61" s="986" t="s">
        <v>4856</v>
      </c>
      <c r="C61" s="985"/>
      <c r="D61" s="985"/>
      <c r="E61" s="985"/>
      <c r="F61" s="1016"/>
      <c r="G61" s="1010"/>
      <c r="H61" s="584"/>
      <c r="I61" s="263"/>
      <c r="J61" s="219"/>
      <c r="K61" s="263"/>
      <c r="L61" s="263"/>
      <c r="M61" s="699">
        <v>42</v>
      </c>
      <c r="N61" s="1621"/>
    </row>
    <row r="62" spans="1:14" ht="16" thickBot="1">
      <c r="A62" s="712"/>
      <c r="B62" s="1027"/>
      <c r="C62" s="713"/>
      <c r="D62" s="713"/>
      <c r="E62" s="1028" t="s">
        <v>159</v>
      </c>
      <c r="F62" s="249">
        <f>SUM(F20:F60)</f>
        <v>740460</v>
      </c>
      <c r="G62" s="4028"/>
      <c r="H62" s="1892">
        <f>SUM(H20:H60)</f>
        <v>42576</v>
      </c>
      <c r="I62" s="1695"/>
      <c r="J62" s="1892">
        <f>SUM(J20:J60)</f>
        <v>0</v>
      </c>
      <c r="K62" s="1892">
        <f>SUM(K20:K60)</f>
        <v>783036</v>
      </c>
      <c r="L62" s="345">
        <f>SUM(L20:L60)</f>
        <v>0</v>
      </c>
      <c r="M62" s="1029"/>
      <c r="N62" s="1621"/>
    </row>
    <row r="63" spans="1:14">
      <c r="A63" s="13" t="s">
        <v>2992</v>
      </c>
      <c r="G63" s="13" t="s">
        <v>2993</v>
      </c>
      <c r="M63" s="967" t="s">
        <v>3687</v>
      </c>
      <c r="N63" s="1804"/>
    </row>
    <row r="64" spans="1:14">
      <c r="A64" s="16" t="s">
        <v>3688</v>
      </c>
      <c r="B64" s="16"/>
      <c r="C64" s="16"/>
      <c r="D64" s="16"/>
      <c r="E64" s="16"/>
      <c r="F64" s="16"/>
      <c r="G64" s="5155" t="s">
        <v>3689</v>
      </c>
      <c r="H64" s="5155"/>
      <c r="I64" s="5155"/>
      <c r="J64" s="5155"/>
      <c r="K64" s="5155"/>
      <c r="L64" s="5155"/>
      <c r="M64" s="5155"/>
      <c r="N64" s="2533"/>
    </row>
    <row r="65" spans="1:14">
      <c r="A65" s="969" t="s">
        <v>1156</v>
      </c>
      <c r="B65" s="16"/>
      <c r="C65" s="16"/>
      <c r="D65" s="16"/>
      <c r="E65" s="16"/>
      <c r="F65" s="16"/>
    </row>
    <row r="66" spans="1:14" ht="16" thickBot="1">
      <c r="A66" s="13" t="str">
        <f>'Data Sheet'!$C$25</f>
        <v xml:space="preserve">Niagara Mohawk Power Corporation </v>
      </c>
      <c r="E66" s="966" t="s">
        <v>1746</v>
      </c>
      <c r="F66" s="1112" t="str">
        <f>'Data Sheet'!$C$38</f>
        <v>December 31, 2023</v>
      </c>
      <c r="G66" s="13" t="str">
        <f>'Data Sheet'!$C$25</f>
        <v xml:space="preserve">Niagara Mohawk Power Corporation </v>
      </c>
      <c r="K66" s="966" t="s">
        <v>1746</v>
      </c>
      <c r="L66" s="1112" t="str">
        <f>'Data Sheet'!$C$38</f>
        <v>December 31, 2023</v>
      </c>
    </row>
    <row r="67" spans="1:14">
      <c r="A67" s="691"/>
      <c r="B67" s="694"/>
      <c r="C67" s="694"/>
      <c r="D67" s="694"/>
      <c r="E67" s="694"/>
      <c r="F67" s="694"/>
      <c r="G67" s="691"/>
      <c r="H67" s="694"/>
      <c r="I67" s="694"/>
      <c r="J67" s="694"/>
      <c r="K67" s="694"/>
      <c r="L67" s="694"/>
      <c r="M67" s="968"/>
      <c r="N67" s="1621"/>
    </row>
    <row r="68" spans="1:14">
      <c r="A68" s="1031" t="s">
        <v>864</v>
      </c>
      <c r="B68" s="16"/>
      <c r="C68" s="16"/>
      <c r="D68" s="16"/>
      <c r="E68" s="16"/>
      <c r="F68" s="1030"/>
      <c r="G68" s="1031" t="s">
        <v>864</v>
      </c>
      <c r="H68" s="16"/>
      <c r="I68" s="16"/>
      <c r="J68" s="16"/>
      <c r="K68" s="16"/>
      <c r="L68" s="16"/>
      <c r="M68" s="708"/>
      <c r="N68" s="1030"/>
    </row>
    <row r="69" spans="1:14">
      <c r="A69" s="702"/>
      <c r="B69" s="703"/>
      <c r="C69" s="703"/>
      <c r="D69" s="703"/>
      <c r="E69" s="703"/>
      <c r="F69" s="703"/>
      <c r="G69" s="700"/>
      <c r="H69" s="703"/>
      <c r="I69" s="703"/>
      <c r="J69" s="703"/>
      <c r="K69" s="703"/>
      <c r="L69" s="703"/>
      <c r="M69" s="704"/>
      <c r="N69" s="1030"/>
    </row>
    <row r="70" spans="1:14">
      <c r="A70" s="1011"/>
      <c r="B70" s="986"/>
      <c r="C70" s="976"/>
      <c r="D70" s="985"/>
      <c r="E70" s="1012"/>
      <c r="F70" s="1013" t="s">
        <v>2979</v>
      </c>
      <c r="G70" s="1010"/>
      <c r="H70" s="1032" t="s">
        <v>2980</v>
      </c>
      <c r="I70" s="986"/>
      <c r="J70" s="985"/>
      <c r="K70" s="1015" t="s">
        <v>2979</v>
      </c>
      <c r="L70" s="1015" t="s">
        <v>2981</v>
      </c>
      <c r="M70" s="1016"/>
      <c r="N70" s="1621"/>
    </row>
    <row r="71" spans="1:14">
      <c r="A71" s="978" t="s">
        <v>1686</v>
      </c>
      <c r="C71" s="697"/>
      <c r="D71" s="980" t="s">
        <v>2931</v>
      </c>
      <c r="E71" s="982" t="s">
        <v>1111</v>
      </c>
      <c r="F71" s="1017" t="s">
        <v>2982</v>
      </c>
      <c r="G71" s="696"/>
      <c r="H71" s="979" t="s">
        <v>2983</v>
      </c>
      <c r="I71" s="974"/>
      <c r="J71" s="16" t="s">
        <v>2984</v>
      </c>
      <c r="K71" s="1018" t="s">
        <v>2982</v>
      </c>
      <c r="L71" s="1018" t="s">
        <v>2985</v>
      </c>
      <c r="M71" s="699"/>
      <c r="N71" s="1621"/>
    </row>
    <row r="72" spans="1:14">
      <c r="A72" s="978" t="s">
        <v>1689</v>
      </c>
      <c r="B72" s="974" t="s">
        <v>2986</v>
      </c>
      <c r="C72" s="1019"/>
      <c r="D72" s="980" t="s">
        <v>2987</v>
      </c>
      <c r="E72" s="982" t="s">
        <v>2988</v>
      </c>
      <c r="F72" s="1017" t="s">
        <v>3107</v>
      </c>
      <c r="G72" s="696"/>
      <c r="H72" s="979" t="s">
        <v>2989</v>
      </c>
      <c r="I72" s="974"/>
      <c r="J72" s="16" t="s">
        <v>2990</v>
      </c>
      <c r="K72" s="1018" t="s">
        <v>2434</v>
      </c>
      <c r="L72" s="1018" t="s">
        <v>2991</v>
      </c>
      <c r="M72" s="981" t="s">
        <v>1686</v>
      </c>
      <c r="N72" s="1017"/>
    </row>
    <row r="73" spans="1:14">
      <c r="A73" s="1020"/>
      <c r="B73" s="1021" t="s">
        <v>2935</v>
      </c>
      <c r="C73" s="1022"/>
      <c r="D73" s="1023" t="s">
        <v>2936</v>
      </c>
      <c r="E73" s="1024" t="s">
        <v>2937</v>
      </c>
      <c r="F73" s="1023" t="s">
        <v>2938</v>
      </c>
      <c r="G73" s="700"/>
      <c r="H73" s="1033" t="s">
        <v>2268</v>
      </c>
      <c r="I73" s="1021"/>
      <c r="J73" s="703" t="s">
        <v>2269</v>
      </c>
      <c r="K73" s="1025" t="s">
        <v>2270</v>
      </c>
      <c r="L73" s="1025" t="s">
        <v>2271</v>
      </c>
      <c r="M73" s="989" t="s">
        <v>1689</v>
      </c>
      <c r="N73" s="1017"/>
    </row>
    <row r="74" spans="1:14">
      <c r="A74" s="975">
        <v>1</v>
      </c>
      <c r="D74" s="973"/>
      <c r="F74" s="270"/>
      <c r="G74" s="339"/>
      <c r="H74" s="320"/>
      <c r="I74" s="270"/>
      <c r="J74" s="343"/>
      <c r="K74" s="270"/>
      <c r="L74" s="270"/>
      <c r="M74" s="699">
        <v>1</v>
      </c>
      <c r="N74" s="1621"/>
    </row>
    <row r="75" spans="1:14">
      <c r="A75" s="975">
        <v>2</v>
      </c>
      <c r="D75" s="973"/>
      <c r="F75" s="266"/>
      <c r="G75" s="301"/>
      <c r="H75" s="304"/>
      <c r="I75" s="266"/>
      <c r="J75" s="265"/>
      <c r="K75" s="266"/>
      <c r="L75" s="266"/>
      <c r="M75" s="699">
        <v>2</v>
      </c>
      <c r="N75" s="1621"/>
    </row>
    <row r="76" spans="1:14">
      <c r="A76" s="975">
        <v>3</v>
      </c>
      <c r="D76" s="973"/>
      <c r="F76" s="266"/>
      <c r="G76" s="301"/>
      <c r="H76" s="304"/>
      <c r="I76" s="266"/>
      <c r="J76" s="265"/>
      <c r="K76" s="266"/>
      <c r="L76" s="266"/>
      <c r="M76" s="699">
        <v>3</v>
      </c>
      <c r="N76" s="1621"/>
    </row>
    <row r="77" spans="1:14">
      <c r="A77" s="975">
        <v>4</v>
      </c>
      <c r="D77" s="973"/>
      <c r="F77" s="266"/>
      <c r="G77" s="301"/>
      <c r="H77" s="304"/>
      <c r="I77" s="266"/>
      <c r="J77" s="265"/>
      <c r="K77" s="266"/>
      <c r="L77" s="266"/>
      <c r="M77" s="699">
        <v>4</v>
      </c>
      <c r="N77" s="1621"/>
    </row>
    <row r="78" spans="1:14">
      <c r="A78" s="975">
        <v>5</v>
      </c>
      <c r="D78" s="973"/>
      <c r="F78" s="266"/>
      <c r="G78" s="301"/>
      <c r="H78" s="304"/>
      <c r="I78" s="266"/>
      <c r="J78" s="265"/>
      <c r="K78" s="266"/>
      <c r="L78" s="266"/>
      <c r="M78" s="699">
        <v>5</v>
      </c>
      <c r="N78" s="1621"/>
    </row>
    <row r="79" spans="1:14">
      <c r="A79" s="975">
        <v>6</v>
      </c>
      <c r="D79" s="973"/>
      <c r="F79" s="266"/>
      <c r="G79" s="301"/>
      <c r="H79" s="304"/>
      <c r="I79" s="266"/>
      <c r="J79" s="265"/>
      <c r="K79" s="266"/>
      <c r="L79" s="266"/>
      <c r="M79" s="699">
        <v>6</v>
      </c>
      <c r="N79" s="1621"/>
    </row>
    <row r="80" spans="1:14">
      <c r="A80" s="975">
        <v>7</v>
      </c>
      <c r="D80" s="973"/>
      <c r="F80" s="266"/>
      <c r="G80" s="301"/>
      <c r="H80" s="304"/>
      <c r="I80" s="266"/>
      <c r="J80" s="265"/>
      <c r="K80" s="266"/>
      <c r="L80" s="266"/>
      <c r="M80" s="699">
        <v>7</v>
      </c>
      <c r="N80" s="1621"/>
    </row>
    <row r="81" spans="1:14">
      <c r="A81" s="975">
        <v>8</v>
      </c>
      <c r="D81" s="973"/>
      <c r="F81" s="266"/>
      <c r="G81" s="301"/>
      <c r="H81" s="304"/>
      <c r="I81" s="266"/>
      <c r="J81" s="265"/>
      <c r="K81" s="266"/>
      <c r="L81" s="266"/>
      <c r="M81" s="699">
        <v>8</v>
      </c>
      <c r="N81" s="1621"/>
    </row>
    <row r="82" spans="1:14">
      <c r="A82" s="975">
        <v>9</v>
      </c>
      <c r="D82" s="973"/>
      <c r="F82" s="266"/>
      <c r="G82" s="301"/>
      <c r="H82" s="304"/>
      <c r="I82" s="266"/>
      <c r="J82" s="265"/>
      <c r="K82" s="266"/>
      <c r="L82" s="266"/>
      <c r="M82" s="699">
        <v>9</v>
      </c>
      <c r="N82" s="1621"/>
    </row>
    <row r="83" spans="1:14">
      <c r="A83" s="975">
        <v>10</v>
      </c>
      <c r="D83" s="973"/>
      <c r="F83" s="266"/>
      <c r="G83" s="301"/>
      <c r="H83" s="304"/>
      <c r="I83" s="266"/>
      <c r="J83" s="265"/>
      <c r="K83" s="266"/>
      <c r="L83" s="266"/>
      <c r="M83" s="699">
        <v>10</v>
      </c>
      <c r="N83" s="1621"/>
    </row>
    <row r="84" spans="1:14">
      <c r="A84" s="975">
        <v>11</v>
      </c>
      <c r="D84" s="973"/>
      <c r="F84" s="266"/>
      <c r="G84" s="301"/>
      <c r="H84" s="304"/>
      <c r="I84" s="266"/>
      <c r="J84" s="265"/>
      <c r="K84" s="266"/>
      <c r="L84" s="266"/>
      <c r="M84" s="699">
        <v>11</v>
      </c>
      <c r="N84" s="1621"/>
    </row>
    <row r="85" spans="1:14">
      <c r="A85" s="975">
        <v>12</v>
      </c>
      <c r="D85" s="973"/>
      <c r="F85" s="266"/>
      <c r="G85" s="301"/>
      <c r="H85" s="304"/>
      <c r="I85" s="266"/>
      <c r="J85" s="265"/>
      <c r="K85" s="266"/>
      <c r="L85" s="266"/>
      <c r="M85" s="699">
        <v>12</v>
      </c>
      <c r="N85" s="1621"/>
    </row>
    <row r="86" spans="1:14">
      <c r="A86" s="975">
        <v>13</v>
      </c>
      <c r="D86" s="973"/>
      <c r="F86" s="266"/>
      <c r="G86" s="301"/>
      <c r="H86" s="304"/>
      <c r="I86" s="266"/>
      <c r="J86" s="265"/>
      <c r="K86" s="266"/>
      <c r="L86" s="266"/>
      <c r="M86" s="699">
        <v>13</v>
      </c>
      <c r="N86" s="1621"/>
    </row>
    <row r="87" spans="1:14">
      <c r="A87" s="975">
        <v>14</v>
      </c>
      <c r="D87" s="973"/>
      <c r="F87" s="266"/>
      <c r="G87" s="301"/>
      <c r="H87" s="304"/>
      <c r="I87" s="266"/>
      <c r="J87" s="265"/>
      <c r="K87" s="266"/>
      <c r="L87" s="266"/>
      <c r="M87" s="699">
        <v>14</v>
      </c>
      <c r="N87" s="1621"/>
    </row>
    <row r="88" spans="1:14">
      <c r="A88" s="975">
        <v>15</v>
      </c>
      <c r="D88" s="973"/>
      <c r="F88" s="266"/>
      <c r="G88" s="301"/>
      <c r="H88" s="304"/>
      <c r="I88" s="266"/>
      <c r="J88" s="265"/>
      <c r="K88" s="266"/>
      <c r="L88" s="266"/>
      <c r="M88" s="699">
        <v>15</v>
      </c>
      <c r="N88" s="1621"/>
    </row>
    <row r="89" spans="1:14">
      <c r="A89" s="975">
        <v>16</v>
      </c>
      <c r="D89" s="973"/>
      <c r="F89" s="266"/>
      <c r="G89" s="301"/>
      <c r="H89" s="304"/>
      <c r="I89" s="266"/>
      <c r="J89" s="265"/>
      <c r="K89" s="266"/>
      <c r="L89" s="266"/>
      <c r="M89" s="699">
        <v>16</v>
      </c>
      <c r="N89" s="1621"/>
    </row>
    <row r="90" spans="1:14">
      <c r="A90" s="975">
        <v>17</v>
      </c>
      <c r="D90" s="973"/>
      <c r="F90" s="266"/>
      <c r="G90" s="301"/>
      <c r="H90" s="304"/>
      <c r="I90" s="266"/>
      <c r="J90" s="265"/>
      <c r="K90" s="266"/>
      <c r="L90" s="266"/>
      <c r="M90" s="699">
        <v>17</v>
      </c>
      <c r="N90" s="1621"/>
    </row>
    <row r="91" spans="1:14">
      <c r="A91" s="975">
        <v>18</v>
      </c>
      <c r="D91" s="973"/>
      <c r="F91" s="266"/>
      <c r="G91" s="301"/>
      <c r="H91" s="304"/>
      <c r="I91" s="266"/>
      <c r="J91" s="265"/>
      <c r="K91" s="266"/>
      <c r="L91" s="266"/>
      <c r="M91" s="699">
        <v>18</v>
      </c>
      <c r="N91" s="1621"/>
    </row>
    <row r="92" spans="1:14">
      <c r="A92" s="975">
        <v>19</v>
      </c>
      <c r="D92" s="973"/>
      <c r="F92" s="266"/>
      <c r="G92" s="301"/>
      <c r="H92" s="304"/>
      <c r="I92" s="266"/>
      <c r="J92" s="265"/>
      <c r="K92" s="266"/>
      <c r="L92" s="266"/>
      <c r="M92" s="699">
        <v>19</v>
      </c>
      <c r="N92" s="1621"/>
    </row>
    <row r="93" spans="1:14">
      <c r="A93" s="975">
        <v>20</v>
      </c>
      <c r="D93" s="973"/>
      <c r="F93" s="266"/>
      <c r="G93" s="301"/>
      <c r="H93" s="304"/>
      <c r="I93" s="266"/>
      <c r="J93" s="265"/>
      <c r="K93" s="266"/>
      <c r="L93" s="266"/>
      <c r="M93" s="699">
        <v>20</v>
      </c>
      <c r="N93" s="1621"/>
    </row>
    <row r="94" spans="1:14">
      <c r="A94" s="975">
        <v>21</v>
      </c>
      <c r="D94" s="973"/>
      <c r="F94" s="266"/>
      <c r="G94" s="301"/>
      <c r="H94" s="304"/>
      <c r="I94" s="266"/>
      <c r="J94" s="265"/>
      <c r="K94" s="266"/>
      <c r="L94" s="266"/>
      <c r="M94" s="699">
        <v>21</v>
      </c>
      <c r="N94" s="1621"/>
    </row>
    <row r="95" spans="1:14">
      <c r="A95" s="975">
        <v>22</v>
      </c>
      <c r="D95" s="973"/>
      <c r="F95" s="266"/>
      <c r="G95" s="301"/>
      <c r="H95" s="304"/>
      <c r="I95" s="266"/>
      <c r="J95" s="265"/>
      <c r="K95" s="266"/>
      <c r="L95" s="266"/>
      <c r="M95" s="699">
        <v>22</v>
      </c>
      <c r="N95" s="1621"/>
    </row>
    <row r="96" spans="1:14">
      <c r="A96" s="975">
        <v>23</v>
      </c>
      <c r="D96" s="973"/>
      <c r="F96" s="266"/>
      <c r="G96" s="301"/>
      <c r="H96" s="304"/>
      <c r="I96" s="266"/>
      <c r="J96" s="265"/>
      <c r="K96" s="266"/>
      <c r="L96" s="266"/>
      <c r="M96" s="699">
        <v>23</v>
      </c>
      <c r="N96" s="1621"/>
    </row>
    <row r="97" spans="1:14">
      <c r="A97" s="975">
        <v>24</v>
      </c>
      <c r="D97" s="973"/>
      <c r="F97" s="266"/>
      <c r="G97" s="301"/>
      <c r="H97" s="304"/>
      <c r="I97" s="266"/>
      <c r="J97" s="265"/>
      <c r="K97" s="266"/>
      <c r="L97" s="266"/>
      <c r="M97" s="699">
        <v>24</v>
      </c>
      <c r="N97" s="1621"/>
    </row>
    <row r="98" spans="1:14">
      <c r="A98" s="975">
        <v>25</v>
      </c>
      <c r="D98" s="973"/>
      <c r="F98" s="266"/>
      <c r="G98" s="301"/>
      <c r="H98" s="304"/>
      <c r="I98" s="266"/>
      <c r="J98" s="265"/>
      <c r="K98" s="266"/>
      <c r="L98" s="266"/>
      <c r="M98" s="699">
        <v>25</v>
      </c>
      <c r="N98" s="1621"/>
    </row>
    <row r="99" spans="1:14">
      <c r="A99" s="975">
        <v>26</v>
      </c>
      <c r="D99" s="973"/>
      <c r="F99" s="266"/>
      <c r="G99" s="301"/>
      <c r="H99" s="304"/>
      <c r="I99" s="266"/>
      <c r="J99" s="265"/>
      <c r="K99" s="266"/>
      <c r="L99" s="266"/>
      <c r="M99" s="699">
        <v>26</v>
      </c>
      <c r="N99" s="1621"/>
    </row>
    <row r="100" spans="1:14">
      <c r="A100" s="975">
        <v>27</v>
      </c>
      <c r="D100" s="973"/>
      <c r="F100" s="266"/>
      <c r="G100" s="301"/>
      <c r="H100" s="304"/>
      <c r="I100" s="266"/>
      <c r="J100" s="265"/>
      <c r="K100" s="266"/>
      <c r="L100" s="266"/>
      <c r="M100" s="699">
        <v>27</v>
      </c>
      <c r="N100" s="1621"/>
    </row>
    <row r="101" spans="1:14">
      <c r="A101" s="975">
        <v>28</v>
      </c>
      <c r="D101" s="973"/>
      <c r="F101" s="266"/>
      <c r="G101" s="301"/>
      <c r="H101" s="304"/>
      <c r="I101" s="266"/>
      <c r="J101" s="265"/>
      <c r="K101" s="266"/>
      <c r="L101" s="266"/>
      <c r="M101" s="699">
        <v>28</v>
      </c>
      <c r="N101" s="1621"/>
    </row>
    <row r="102" spans="1:14">
      <c r="A102" s="975">
        <v>29</v>
      </c>
      <c r="D102" s="973"/>
      <c r="F102" s="266"/>
      <c r="G102" s="301"/>
      <c r="H102" s="304"/>
      <c r="I102" s="266"/>
      <c r="J102" s="265"/>
      <c r="K102" s="266"/>
      <c r="L102" s="266"/>
      <c r="M102" s="699">
        <v>29</v>
      </c>
      <c r="N102" s="1621"/>
    </row>
    <row r="103" spans="1:14">
      <c r="A103" s="975">
        <v>30</v>
      </c>
      <c r="D103" s="973"/>
      <c r="F103" s="266"/>
      <c r="G103" s="301"/>
      <c r="H103" s="304"/>
      <c r="I103" s="266"/>
      <c r="J103" s="265"/>
      <c r="K103" s="266"/>
      <c r="L103" s="266"/>
      <c r="M103" s="699">
        <v>30</v>
      </c>
      <c r="N103" s="1621"/>
    </row>
    <row r="104" spans="1:14">
      <c r="A104" s="975">
        <v>31</v>
      </c>
      <c r="D104" s="973"/>
      <c r="F104" s="266"/>
      <c r="G104" s="301"/>
      <c r="H104" s="304"/>
      <c r="I104" s="266"/>
      <c r="J104" s="265"/>
      <c r="K104" s="266"/>
      <c r="L104" s="266"/>
      <c r="M104" s="699">
        <v>31</v>
      </c>
      <c r="N104" s="1621"/>
    </row>
    <row r="105" spans="1:14">
      <c r="A105" s="975">
        <v>32</v>
      </c>
      <c r="D105" s="973"/>
      <c r="F105" s="266"/>
      <c r="G105" s="301"/>
      <c r="H105" s="304"/>
      <c r="I105" s="266"/>
      <c r="J105" s="265"/>
      <c r="K105" s="266"/>
      <c r="L105" s="266"/>
      <c r="M105" s="699">
        <v>32</v>
      </c>
      <c r="N105" s="1621"/>
    </row>
    <row r="106" spans="1:14">
      <c r="A106" s="975">
        <v>33</v>
      </c>
      <c r="D106" s="973"/>
      <c r="F106" s="266"/>
      <c r="G106" s="301"/>
      <c r="H106" s="304"/>
      <c r="I106" s="266"/>
      <c r="J106" s="265"/>
      <c r="K106" s="266"/>
      <c r="L106" s="266"/>
      <c r="M106" s="699">
        <v>33</v>
      </c>
      <c r="N106" s="1621"/>
    </row>
    <row r="107" spans="1:14">
      <c r="A107" s="975">
        <v>34</v>
      </c>
      <c r="D107" s="973"/>
      <c r="F107" s="266"/>
      <c r="G107" s="301"/>
      <c r="H107" s="304"/>
      <c r="I107" s="266"/>
      <c r="J107" s="265"/>
      <c r="K107" s="266"/>
      <c r="L107" s="266"/>
      <c r="M107" s="699">
        <v>34</v>
      </c>
      <c r="N107" s="1621"/>
    </row>
    <row r="108" spans="1:14">
      <c r="A108" s="975">
        <v>35</v>
      </c>
      <c r="D108" s="973"/>
      <c r="F108" s="266"/>
      <c r="G108" s="301"/>
      <c r="H108" s="304"/>
      <c r="I108" s="266"/>
      <c r="J108" s="265"/>
      <c r="K108" s="266"/>
      <c r="L108" s="266"/>
      <c r="M108" s="699">
        <v>35</v>
      </c>
      <c r="N108" s="1621"/>
    </row>
    <row r="109" spans="1:14">
      <c r="A109" s="975">
        <v>36</v>
      </c>
      <c r="D109" s="973"/>
      <c r="F109" s="266"/>
      <c r="G109" s="301"/>
      <c r="H109" s="304"/>
      <c r="I109" s="266"/>
      <c r="J109" s="265"/>
      <c r="K109" s="266"/>
      <c r="L109" s="266"/>
      <c r="M109" s="699">
        <v>36</v>
      </c>
      <c r="N109" s="1621"/>
    </row>
    <row r="110" spans="1:14">
      <c r="A110" s="975">
        <v>37</v>
      </c>
      <c r="D110" s="973"/>
      <c r="F110" s="266"/>
      <c r="G110" s="301"/>
      <c r="H110" s="304"/>
      <c r="I110" s="266"/>
      <c r="J110" s="265"/>
      <c r="K110" s="266"/>
      <c r="L110" s="266"/>
      <c r="M110" s="699">
        <v>37</v>
      </c>
      <c r="N110" s="1621"/>
    </row>
    <row r="111" spans="1:14">
      <c r="A111" s="975">
        <v>38</v>
      </c>
      <c r="D111" s="973"/>
      <c r="F111" s="266"/>
      <c r="G111" s="301"/>
      <c r="H111" s="304"/>
      <c r="I111" s="266"/>
      <c r="J111" s="265"/>
      <c r="K111" s="266"/>
      <c r="L111" s="266"/>
      <c r="M111" s="699">
        <v>38</v>
      </c>
      <c r="N111" s="1621"/>
    </row>
    <row r="112" spans="1:14">
      <c r="A112" s="975">
        <v>39</v>
      </c>
      <c r="D112" s="973"/>
      <c r="F112" s="266"/>
      <c r="G112" s="301"/>
      <c r="H112" s="304"/>
      <c r="I112" s="266"/>
      <c r="J112" s="265"/>
      <c r="K112" s="266"/>
      <c r="L112" s="266"/>
      <c r="M112" s="699">
        <v>39</v>
      </c>
      <c r="N112" s="1621"/>
    </row>
    <row r="113" spans="1:14">
      <c r="A113" s="975">
        <v>40</v>
      </c>
      <c r="D113" s="973"/>
      <c r="F113" s="266"/>
      <c r="G113" s="301"/>
      <c r="H113" s="304"/>
      <c r="I113" s="266"/>
      <c r="J113" s="265"/>
      <c r="K113" s="266"/>
      <c r="L113" s="266"/>
      <c r="M113" s="699">
        <v>40</v>
      </c>
      <c r="N113" s="1621"/>
    </row>
    <row r="114" spans="1:14" ht="16" thickBot="1">
      <c r="A114" s="1034">
        <v>41</v>
      </c>
      <c r="B114" s="713"/>
      <c r="C114" s="713"/>
      <c r="D114" s="1035"/>
      <c r="E114" s="713"/>
      <c r="F114" s="1036"/>
      <c r="G114" s="301"/>
      <c r="H114" s="304"/>
      <c r="I114" s="266"/>
      <c r="J114" s="265"/>
      <c r="K114" s="266"/>
      <c r="L114" s="266"/>
      <c r="M114" s="1029">
        <v>41</v>
      </c>
      <c r="N114" s="1621"/>
    </row>
    <row r="115" spans="1:14">
      <c r="A115" s="691"/>
      <c r="B115" s="694"/>
      <c r="C115" s="694"/>
      <c r="D115" s="694"/>
      <c r="E115" s="694"/>
      <c r="F115" s="694"/>
      <c r="G115" s="691"/>
      <c r="H115" s="694"/>
      <c r="I115" s="694"/>
      <c r="J115" s="694"/>
      <c r="K115" s="694"/>
      <c r="L115" s="694"/>
      <c r="M115" s="968"/>
      <c r="N115" s="1621"/>
    </row>
    <row r="116" spans="1:14">
      <c r="A116" s="696"/>
      <c r="F116" s="687"/>
      <c r="G116" s="696"/>
      <c r="M116" s="970"/>
      <c r="N116" s="1621"/>
    </row>
    <row r="117" spans="1:14">
      <c r="A117" s="696"/>
      <c r="F117" s="687"/>
      <c r="G117" s="696"/>
      <c r="M117" s="970"/>
      <c r="N117" s="1621"/>
    </row>
    <row r="118" spans="1:14">
      <c r="A118" s="696"/>
      <c r="F118" s="687"/>
      <c r="G118" s="696"/>
      <c r="M118" s="970"/>
      <c r="N118" s="1621"/>
    </row>
    <row r="119" spans="1:14">
      <c r="A119" s="696"/>
      <c r="F119" s="687"/>
      <c r="G119" s="696"/>
      <c r="M119" s="970"/>
      <c r="N119" s="1621"/>
    </row>
    <row r="120" spans="1:14">
      <c r="A120" s="696"/>
      <c r="F120" s="687"/>
      <c r="G120" s="696"/>
      <c r="M120" s="970"/>
      <c r="N120" s="1621"/>
    </row>
    <row r="121" spans="1:14">
      <c r="A121" s="696"/>
      <c r="F121" s="687"/>
      <c r="G121" s="696"/>
      <c r="M121" s="970"/>
      <c r="N121" s="1621"/>
    </row>
    <row r="122" spans="1:14">
      <c r="A122" s="696"/>
      <c r="F122" s="687"/>
      <c r="G122" s="696"/>
      <c r="M122" s="970"/>
      <c r="N122" s="1621"/>
    </row>
    <row r="123" spans="1:14">
      <c r="A123" s="696"/>
      <c r="F123" s="687"/>
      <c r="G123" s="696"/>
      <c r="M123" s="970"/>
      <c r="N123" s="1621"/>
    </row>
    <row r="124" spans="1:14">
      <c r="A124" s="696"/>
      <c r="F124" s="687"/>
      <c r="G124" s="696"/>
      <c r="M124" s="970"/>
      <c r="N124" s="1621"/>
    </row>
    <row r="125" spans="1:14" ht="16" thickBot="1">
      <c r="A125" s="696"/>
      <c r="F125" s="687"/>
      <c r="G125" s="696"/>
      <c r="M125" s="970"/>
      <c r="N125" s="1621"/>
    </row>
    <row r="126" spans="1:14">
      <c r="A126" s="3189"/>
      <c r="B126" s="3607"/>
      <c r="C126" s="3607"/>
      <c r="D126" s="3607"/>
      <c r="E126" s="3191"/>
      <c r="F126" s="687"/>
      <c r="G126" s="696"/>
      <c r="M126" s="970"/>
      <c r="N126" s="1621"/>
    </row>
    <row r="127" spans="1:14" ht="16" thickBot="1">
      <c r="A127" s="4678"/>
      <c r="B127" s="713"/>
      <c r="C127" s="713"/>
      <c r="D127" s="713"/>
      <c r="E127" s="4679"/>
      <c r="F127" s="713"/>
      <c r="G127" s="712"/>
      <c r="H127" s="713"/>
      <c r="I127" s="713"/>
      <c r="J127" s="713"/>
      <c r="K127" s="713"/>
      <c r="L127" s="713"/>
      <c r="M127" s="990"/>
      <c r="N127" s="1621"/>
    </row>
    <row r="128" spans="1:14">
      <c r="A128" s="4597" t="s">
        <v>2993</v>
      </c>
      <c r="B128" s="1621"/>
      <c r="C128" s="1621"/>
      <c r="D128" s="1621"/>
      <c r="E128" s="4270"/>
      <c r="G128" s="13" t="s">
        <v>2993</v>
      </c>
      <c r="M128" s="967" t="s">
        <v>3687</v>
      </c>
      <c r="N128" s="1804"/>
    </row>
    <row r="129" spans="1:14">
      <c r="A129" s="4640" t="s">
        <v>3690</v>
      </c>
      <c r="B129" s="1030"/>
      <c r="C129" s="1030"/>
      <c r="D129" s="1030"/>
      <c r="E129" s="4331"/>
      <c r="F129" s="16"/>
      <c r="G129" s="16" t="s">
        <v>3691</v>
      </c>
      <c r="H129" s="16"/>
      <c r="I129" s="16"/>
      <c r="J129" s="16"/>
      <c r="K129" s="16"/>
      <c r="L129" s="16"/>
      <c r="M129" s="16"/>
      <c r="N129" s="2533"/>
    </row>
    <row r="130" spans="1:14">
      <c r="A130" s="4597"/>
      <c r="B130" s="1621"/>
      <c r="C130" s="1621"/>
      <c r="D130" s="1621"/>
      <c r="E130" s="4270"/>
      <c r="F130" s="687"/>
    </row>
    <row r="131" spans="1:14">
      <c r="A131" s="4597"/>
      <c r="B131" s="1621"/>
      <c r="C131" s="1621"/>
      <c r="D131" s="1621"/>
      <c r="E131" s="4270"/>
      <c r="F131" s="687"/>
    </row>
    <row r="132" spans="1:14">
      <c r="A132" s="4597"/>
      <c r="B132" s="1621"/>
      <c r="C132" s="4498"/>
      <c r="D132" s="4498"/>
      <c r="E132" s="4270"/>
      <c r="F132" s="687"/>
    </row>
    <row r="133" spans="1:14">
      <c r="A133" s="4597"/>
      <c r="B133" s="1621"/>
      <c r="C133" s="4499"/>
      <c r="D133" s="4499"/>
      <c r="E133" s="4270"/>
    </row>
    <row r="134" spans="1:14">
      <c r="A134" s="4597"/>
      <c r="B134" s="1621"/>
      <c r="C134" s="4499"/>
      <c r="D134" s="4499"/>
      <c r="E134" s="4270"/>
    </row>
    <row r="135" spans="1:14">
      <c r="A135" s="4597"/>
      <c r="B135" s="1621"/>
      <c r="C135" s="4499"/>
      <c r="D135" s="4499"/>
      <c r="E135" s="4270"/>
      <c r="F135" s="1621"/>
    </row>
    <row r="136" spans="1:14">
      <c r="A136" s="4597"/>
      <c r="B136" s="1621"/>
      <c r="C136" s="4499"/>
      <c r="D136" s="4499"/>
      <c r="E136" s="4270"/>
      <c r="F136" s="4270"/>
    </row>
    <row r="137" spans="1:14">
      <c r="A137" s="4597"/>
      <c r="B137" s="1621"/>
      <c r="C137" s="4499"/>
      <c r="D137" s="4499"/>
      <c r="E137" s="4270"/>
      <c r="F137" s="4270"/>
    </row>
    <row r="138" spans="1:14">
      <c r="A138" s="4597"/>
      <c r="B138" s="1621"/>
      <c r="C138" s="4499"/>
      <c r="D138" s="4499"/>
      <c r="E138" s="4270"/>
      <c r="F138" s="4270"/>
    </row>
    <row r="139" spans="1:14">
      <c r="A139" s="4597"/>
      <c r="B139" s="1621"/>
      <c r="C139" s="4499"/>
      <c r="D139" s="4499"/>
      <c r="E139" s="4270"/>
      <c r="F139" s="4270"/>
    </row>
    <row r="140" spans="1:14">
      <c r="A140" s="4597"/>
      <c r="B140" s="1621"/>
      <c r="C140" s="4499"/>
      <c r="D140" s="4499"/>
      <c r="E140" s="4270"/>
      <c r="F140" s="4270"/>
    </row>
    <row r="141" spans="1:14">
      <c r="A141" s="4597"/>
      <c r="B141" s="1621"/>
      <c r="C141" s="4499"/>
      <c r="D141" s="4499"/>
      <c r="E141" s="4270"/>
      <c r="F141" s="4270"/>
    </row>
    <row r="142" spans="1:14">
      <c r="A142" s="4597"/>
      <c r="B142" s="1621"/>
      <c r="C142" s="4499"/>
      <c r="D142" s="4499"/>
      <c r="E142" s="4270"/>
      <c r="F142" s="4270"/>
    </row>
    <row r="143" spans="1:14">
      <c r="A143" s="4597"/>
      <c r="B143" s="1621"/>
      <c r="C143" s="4499"/>
      <c r="D143" s="4499"/>
      <c r="E143" s="4270"/>
      <c r="F143" s="4270"/>
    </row>
    <row r="144" spans="1:14">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18">
    <mergeCell ref="G17:H17"/>
    <mergeCell ref="I17:J17"/>
    <mergeCell ref="G18:H18"/>
    <mergeCell ref="I18:J18"/>
    <mergeCell ref="G64:M64"/>
    <mergeCell ref="A6:C7"/>
    <mergeCell ref="D6:F12"/>
    <mergeCell ref="G6:J9"/>
    <mergeCell ref="K7:M12"/>
    <mergeCell ref="A8:C10"/>
    <mergeCell ref="G10:J13"/>
    <mergeCell ref="A12:C14"/>
    <mergeCell ref="D13:F15"/>
    <mergeCell ref="K13:M14"/>
    <mergeCell ref="G14:J15"/>
    <mergeCell ref="G19:H19"/>
    <mergeCell ref="I19:J19"/>
    <mergeCell ref="G16:H16"/>
  </mergeCells>
  <printOptions horizontalCentered="1" verticalCentered="1"/>
  <pageMargins left="0.5" right="0.5" top="0.5" bottom="0.5" header="0.5" footer="0.5"/>
  <pageSetup scale="72" fitToWidth="2" fitToHeight="2" pageOrder="overThenDown" orientation="portrait" r:id="rId1"/>
  <headerFooter alignWithMargins="0"/>
  <colBreaks count="1" manualBreakCount="1">
    <brk id="6" max="63"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ransitionEvaluation="1">
    <tabColor rgb="FF92D050"/>
    <pageSetUpPr fitToPage="1"/>
  </sheetPr>
  <dimension ref="A1:W200"/>
  <sheetViews>
    <sheetView view="pageBreakPreview" zoomScale="60" zoomScaleNormal="80" workbookViewId="0">
      <selection activeCell="H1" sqref="H1:V1048576"/>
    </sheetView>
  </sheetViews>
  <sheetFormatPr defaultColWidth="9.84375" defaultRowHeight="15.5"/>
  <cols>
    <col min="1" max="1" width="4.84375" style="1345" customWidth="1"/>
    <col min="2" max="2" width="47.84375" style="1345" customWidth="1"/>
    <col min="3" max="3" width="18.84375" style="1345" customWidth="1"/>
    <col min="4" max="4" width="2.07421875" style="1345" customWidth="1"/>
    <col min="5" max="5" width="18.84375" style="1345" customWidth="1"/>
    <col min="6" max="6" width="17.84375" style="1345" customWidth="1"/>
    <col min="7" max="7" width="7.07421875" style="2530" customWidth="1"/>
    <col min="8" max="8" width="10.53515625" customWidth="1"/>
    <col min="9" max="9" width="9.07421875" customWidth="1"/>
    <col min="10" max="10" width="14" customWidth="1"/>
    <col min="11" max="11" width="9.53515625" customWidth="1"/>
    <col min="12" max="12" width="20.84375" customWidth="1"/>
    <col min="13" max="13" width="16.53515625" customWidth="1"/>
    <col min="14" max="14" width="20.4609375" bestFit="1" customWidth="1"/>
    <col min="15" max="15" width="15.69140625" customWidth="1"/>
    <col min="16" max="16" width="7.07421875" customWidth="1"/>
    <col min="21" max="21" width="12.53515625" bestFit="1" customWidth="1"/>
    <col min="23" max="16384" width="9.84375" style="1345"/>
  </cols>
  <sheetData>
    <row r="1" spans="1:7">
      <c r="A1" s="3189" t="s">
        <v>1757</v>
      </c>
      <c r="B1" s="3607"/>
      <c r="C1" s="3633" t="s">
        <v>3200</v>
      </c>
      <c r="D1" s="3634"/>
      <c r="E1" s="3634" t="s">
        <v>1759</v>
      </c>
      <c r="F1" s="3191" t="s">
        <v>1760</v>
      </c>
      <c r="G1" s="1621"/>
    </row>
    <row r="2" spans="1:7">
      <c r="A2" s="3222" t="str">
        <f>'Data Sheet'!$C$25</f>
        <v xml:space="preserve">Niagara Mohawk Power Corporation </v>
      </c>
      <c r="B2" s="1621"/>
      <c r="C2" s="2548" t="s">
        <v>5956</v>
      </c>
      <c r="D2" s="2538"/>
      <c r="E2" s="2540" t="s">
        <v>1761</v>
      </c>
      <c r="F2" s="3195"/>
      <c r="G2" s="1621"/>
    </row>
    <row r="3" spans="1:7" ht="15" customHeight="1">
      <c r="A3" s="3197"/>
      <c r="B3" s="2537"/>
      <c r="C3" s="2550" t="s">
        <v>2907</v>
      </c>
      <c r="D3" s="2546"/>
      <c r="E3" s="3399" t="str">
        <f>'Data Sheet'!$C$40</f>
        <v>April 30, 2024</v>
      </c>
      <c r="F3" s="3225" t="str">
        <f>'Data Sheet'!$C$38</f>
        <v>December 31, 2023</v>
      </c>
      <c r="G3" s="3051"/>
    </row>
    <row r="4" spans="1:7" ht="15" customHeight="1">
      <c r="A4" s="3635" t="s">
        <v>3692</v>
      </c>
      <c r="B4" s="1708"/>
      <c r="C4" s="1709"/>
      <c r="D4" s="1709"/>
      <c r="E4" s="1709"/>
      <c r="F4" s="1710"/>
      <c r="G4" s="1030"/>
    </row>
    <row r="5" spans="1:7" ht="15" customHeight="1">
      <c r="A5" s="5303" t="s">
        <v>2412</v>
      </c>
      <c r="B5" s="5149"/>
      <c r="C5" s="5149"/>
      <c r="D5" s="5149"/>
      <c r="E5" s="5149"/>
      <c r="F5" s="5304"/>
      <c r="G5" s="3012"/>
    </row>
    <row r="6" spans="1:7">
      <c r="A6" s="5305"/>
      <c r="B6" s="5220"/>
      <c r="C6" s="5220"/>
      <c r="D6" s="5220"/>
      <c r="E6" s="5220"/>
      <c r="F6" s="5222"/>
      <c r="G6" s="3012"/>
    </row>
    <row r="7" spans="1:7">
      <c r="A7" s="5305"/>
      <c r="B7" s="5220"/>
      <c r="C7" s="5220"/>
      <c r="D7" s="5220"/>
      <c r="E7" s="5220"/>
      <c r="F7" s="5222"/>
      <c r="G7" s="3012"/>
    </row>
    <row r="8" spans="1:7">
      <c r="A8" s="3636"/>
      <c r="B8" s="3052"/>
      <c r="C8" s="3052"/>
      <c r="D8" s="3052"/>
      <c r="E8" s="3052"/>
      <c r="F8" s="3637"/>
      <c r="G8" s="3052"/>
    </row>
    <row r="9" spans="1:7" ht="15" customHeight="1">
      <c r="A9" s="5306" t="s">
        <v>2413</v>
      </c>
      <c r="B9" s="5220"/>
      <c r="C9" s="5220"/>
      <c r="D9" s="5220"/>
      <c r="E9" s="5220"/>
      <c r="F9" s="5222"/>
      <c r="G9" s="3012"/>
    </row>
    <row r="10" spans="1:7">
      <c r="A10" s="5305"/>
      <c r="B10" s="5220"/>
      <c r="C10" s="5220"/>
      <c r="D10" s="5220"/>
      <c r="E10" s="5220"/>
      <c r="F10" s="5222"/>
      <c r="G10" s="3012"/>
    </row>
    <row r="11" spans="1:7">
      <c r="A11" s="5305"/>
      <c r="B11" s="5220"/>
      <c r="C11" s="5220"/>
      <c r="D11" s="5220"/>
      <c r="E11" s="5220"/>
      <c r="F11" s="5222"/>
      <c r="G11" s="3012"/>
    </row>
    <row r="12" spans="1:7">
      <c r="A12" s="3194"/>
      <c r="B12" s="1621"/>
      <c r="C12" s="1621"/>
      <c r="D12" s="1621"/>
      <c r="E12" s="1621"/>
      <c r="F12" s="3195"/>
      <c r="G12" s="1621"/>
    </row>
    <row r="13" spans="1:7">
      <c r="A13" s="3638"/>
      <c r="B13" s="1713"/>
      <c r="C13" s="2542" t="s">
        <v>3104</v>
      </c>
      <c r="D13" s="1715"/>
      <c r="E13" s="1715"/>
      <c r="F13" s="3639" t="s">
        <v>1276</v>
      </c>
      <c r="G13" s="1017"/>
    </row>
    <row r="14" spans="1:7">
      <c r="A14" s="3371" t="s">
        <v>1686</v>
      </c>
      <c r="B14" s="3384" t="s">
        <v>163</v>
      </c>
      <c r="C14" s="2545" t="s">
        <v>1277</v>
      </c>
      <c r="D14" s="1621"/>
      <c r="E14" s="1017" t="s">
        <v>3104</v>
      </c>
      <c r="F14" s="3640" t="s">
        <v>1278</v>
      </c>
      <c r="G14" s="1017"/>
    </row>
    <row r="15" spans="1:7">
      <c r="A15" s="3371" t="s">
        <v>1689</v>
      </c>
      <c r="B15" s="2548"/>
      <c r="C15" s="2545" t="s">
        <v>2258</v>
      </c>
      <c r="D15" s="1621"/>
      <c r="E15" s="1017" t="s">
        <v>2434</v>
      </c>
      <c r="F15" s="3640" t="s">
        <v>1279</v>
      </c>
      <c r="G15" s="1017"/>
    </row>
    <row r="16" spans="1:7">
      <c r="A16" s="3641"/>
      <c r="B16" s="3384" t="s">
        <v>2935</v>
      </c>
      <c r="C16" s="1723" t="s">
        <v>2936</v>
      </c>
      <c r="D16" s="1621"/>
      <c r="E16" s="1017" t="s">
        <v>2937</v>
      </c>
      <c r="F16" s="3642" t="s">
        <v>2938</v>
      </c>
      <c r="G16" s="1017"/>
    </row>
    <row r="17" spans="1:7">
      <c r="A17" s="3643">
        <v>1</v>
      </c>
      <c r="B17" s="1725" t="s">
        <v>2414</v>
      </c>
      <c r="C17" s="1726"/>
      <c r="D17" s="1727"/>
      <c r="E17" s="1726"/>
      <c r="F17" s="3644"/>
      <c r="G17" s="3053"/>
    </row>
    <row r="18" spans="1:7">
      <c r="A18" s="3643">
        <v>2</v>
      </c>
      <c r="B18" s="1725" t="s">
        <v>2415</v>
      </c>
      <c r="C18" s="1728"/>
      <c r="D18" s="1727"/>
      <c r="E18" s="1728"/>
      <c r="F18" s="3644"/>
      <c r="G18" s="3053"/>
    </row>
    <row r="19" spans="1:7">
      <c r="A19" s="3643">
        <v>3</v>
      </c>
      <c r="B19" s="1725" t="s">
        <v>2416</v>
      </c>
      <c r="C19" s="1728"/>
      <c r="D19" s="1727"/>
      <c r="E19" s="1728"/>
      <c r="F19" s="3644"/>
      <c r="G19" s="3053"/>
    </row>
    <row r="20" spans="1:7">
      <c r="A20" s="3643">
        <v>4</v>
      </c>
      <c r="B20" s="1725" t="s">
        <v>2641</v>
      </c>
      <c r="C20" s="1646"/>
      <c r="D20" s="1725"/>
      <c r="E20" s="1646"/>
      <c r="F20" s="3625"/>
      <c r="G20" s="3048"/>
    </row>
    <row r="21" spans="1:7">
      <c r="A21" s="3643">
        <v>5</v>
      </c>
      <c r="B21" s="1725" t="s">
        <v>1280</v>
      </c>
      <c r="C21" s="2299">
        <v>57974181</v>
      </c>
      <c r="D21" s="2298"/>
      <c r="E21" s="3360">
        <v>90099769</v>
      </c>
      <c r="F21" s="3625" t="s">
        <v>4883</v>
      </c>
      <c r="G21" s="3048"/>
    </row>
    <row r="22" spans="1:7">
      <c r="A22" s="3641">
        <v>6</v>
      </c>
      <c r="B22" s="2546" t="s">
        <v>1281</v>
      </c>
      <c r="C22" s="2289"/>
      <c r="D22" s="2300"/>
      <c r="E22" s="2289"/>
      <c r="F22" s="3645"/>
      <c r="G22" s="3048"/>
    </row>
    <row r="23" spans="1:7">
      <c r="A23" s="3641">
        <v>7</v>
      </c>
      <c r="B23" s="2546" t="s">
        <v>1282</v>
      </c>
      <c r="C23" s="2289"/>
      <c r="D23" s="2300"/>
      <c r="E23" s="2289"/>
      <c r="F23" s="3645"/>
      <c r="G23" s="3048"/>
    </row>
    <row r="24" spans="1:7">
      <c r="A24" s="3641">
        <v>8</v>
      </c>
      <c r="B24" s="2546" t="s">
        <v>1283</v>
      </c>
      <c r="C24" s="2299">
        <v>7992030</v>
      </c>
      <c r="D24" s="2298"/>
      <c r="E24" s="3360">
        <v>12420702</v>
      </c>
      <c r="F24" s="3645" t="s">
        <v>2912</v>
      </c>
      <c r="G24" s="3048"/>
    </row>
    <row r="25" spans="1:7">
      <c r="A25" s="3641">
        <v>9</v>
      </c>
      <c r="B25" s="2546" t="s">
        <v>1284</v>
      </c>
      <c r="C25" s="2299">
        <v>13954085</v>
      </c>
      <c r="D25" s="2298"/>
      <c r="E25" s="3360">
        <v>21686545</v>
      </c>
      <c r="F25" s="3625" t="s">
        <v>4883</v>
      </c>
      <c r="G25" s="3048"/>
    </row>
    <row r="26" spans="1:7" ht="31">
      <c r="A26" s="3646">
        <v>10</v>
      </c>
      <c r="B26" s="2140" t="s">
        <v>4443</v>
      </c>
      <c r="C26" s="2290"/>
      <c r="D26" s="2301"/>
      <c r="E26" s="2290"/>
      <c r="F26" s="3647"/>
      <c r="G26" s="3000"/>
    </row>
    <row r="27" spans="1:7">
      <c r="A27" s="3641">
        <v>11</v>
      </c>
      <c r="B27" s="2546" t="s">
        <v>1285</v>
      </c>
      <c r="C27" s="2289"/>
      <c r="D27" s="2300"/>
      <c r="E27" s="2289"/>
      <c r="F27" s="3645"/>
      <c r="G27" s="3048"/>
    </row>
    <row r="28" spans="1:7">
      <c r="A28" s="3643">
        <v>12</v>
      </c>
      <c r="B28" s="2141" t="s">
        <v>4444</v>
      </c>
      <c r="C28" s="2299">
        <v>79920296</v>
      </c>
      <c r="D28" s="2298"/>
      <c r="E28" s="3360">
        <v>124207016</v>
      </c>
      <c r="F28" s="3625"/>
      <c r="G28" s="3048"/>
    </row>
    <row r="29" spans="1:7">
      <c r="A29" s="3643">
        <v>13</v>
      </c>
      <c r="B29" s="1725" t="s">
        <v>2642</v>
      </c>
      <c r="C29" s="2299"/>
      <c r="D29" s="2298"/>
      <c r="E29" s="2299"/>
      <c r="F29" s="3625"/>
      <c r="G29" s="3048"/>
    </row>
    <row r="30" spans="1:7">
      <c r="A30" s="3641">
        <v>14</v>
      </c>
      <c r="B30" s="2546" t="s">
        <v>2643</v>
      </c>
      <c r="C30" s="2289"/>
      <c r="D30" s="2300"/>
      <c r="E30" s="2289"/>
      <c r="F30" s="3645"/>
      <c r="G30" s="3048"/>
    </row>
    <row r="31" spans="1:7">
      <c r="A31" s="3638">
        <v>15</v>
      </c>
      <c r="B31" s="1732" t="s">
        <v>2644</v>
      </c>
      <c r="C31" s="2302"/>
      <c r="D31" s="2303"/>
      <c r="E31" s="2302"/>
      <c r="F31" s="3648"/>
      <c r="G31" s="3048"/>
    </row>
    <row r="32" spans="1:7">
      <c r="A32" s="3641"/>
      <c r="B32" s="2546" t="s">
        <v>1286</v>
      </c>
      <c r="C32" s="1733"/>
      <c r="D32" s="2546"/>
      <c r="E32" s="1733"/>
      <c r="F32" s="3645"/>
      <c r="G32" s="3048"/>
    </row>
    <row r="33" spans="1:23">
      <c r="A33" s="3643">
        <v>16</v>
      </c>
      <c r="B33" s="1725" t="s">
        <v>2645</v>
      </c>
      <c r="C33" s="2299">
        <v>-141281</v>
      </c>
      <c r="D33" s="2298"/>
      <c r="E33" s="3360">
        <v>-109351</v>
      </c>
      <c r="F33" s="3625"/>
      <c r="G33" s="3048"/>
    </row>
    <row r="34" spans="1:23">
      <c r="A34" s="3641">
        <v>17</v>
      </c>
      <c r="B34" s="2546"/>
      <c r="C34" s="2289"/>
      <c r="D34" s="2300"/>
      <c r="E34" s="2289"/>
      <c r="F34" s="3645"/>
      <c r="G34" s="3048"/>
    </row>
    <row r="35" spans="1:23">
      <c r="A35" s="3641">
        <v>18</v>
      </c>
      <c r="B35" s="2546"/>
      <c r="C35" s="1730"/>
      <c r="D35" s="1731"/>
      <c r="E35" s="1730"/>
      <c r="F35" s="3649"/>
      <c r="G35" s="3053"/>
    </row>
    <row r="36" spans="1:23">
      <c r="A36" s="3641">
        <v>19</v>
      </c>
      <c r="B36" s="2546"/>
      <c r="C36" s="1730"/>
      <c r="D36" s="1731"/>
      <c r="E36" s="1730"/>
      <c r="F36" s="3649"/>
      <c r="G36" s="3053"/>
    </row>
    <row r="37" spans="1:23">
      <c r="A37" s="3641">
        <v>20</v>
      </c>
      <c r="B37" s="2546"/>
      <c r="C37" s="1730"/>
      <c r="D37" s="1731"/>
      <c r="E37" s="1730"/>
      <c r="F37" s="3649"/>
      <c r="G37" s="3053"/>
    </row>
    <row r="38" spans="1:23">
      <c r="A38" s="3643">
        <v>21</v>
      </c>
      <c r="B38" s="1725" t="s">
        <v>2646</v>
      </c>
      <c r="C38" s="3079">
        <f>SUM(C17:C19)+SUM(C28:C31)+SUM(C33:C37)</f>
        <v>79779015</v>
      </c>
      <c r="D38" s="2141"/>
      <c r="E38" s="3079">
        <f>SUM(E17:E19)+SUM(E28:E31)+SUM(E33:E37)</f>
        <v>124097665</v>
      </c>
      <c r="F38" s="3644"/>
      <c r="G38" s="3053"/>
    </row>
    <row r="39" spans="1:23">
      <c r="A39" s="3194"/>
      <c r="B39" s="1621"/>
      <c r="C39" s="1621"/>
      <c r="D39" s="1621"/>
      <c r="E39" s="1621"/>
      <c r="F39" s="3195"/>
      <c r="G39" s="1621"/>
      <c r="W39" s="1621"/>
    </row>
    <row r="40" spans="1:23">
      <c r="A40" s="3194"/>
      <c r="B40" s="1621"/>
      <c r="C40" s="1621"/>
      <c r="D40" s="1621"/>
      <c r="E40" s="1621"/>
      <c r="F40" s="3195"/>
      <c r="G40" s="1621"/>
      <c r="W40" s="1621"/>
    </row>
    <row r="41" spans="1:23">
      <c r="A41" s="3194"/>
      <c r="B41" s="1621"/>
      <c r="C41" s="1621"/>
      <c r="D41" s="1621"/>
      <c r="E41" s="1621"/>
      <c r="F41" s="3195"/>
      <c r="G41" s="1621"/>
    </row>
    <row r="42" spans="1:23">
      <c r="A42" s="3194"/>
      <c r="B42" s="1621"/>
      <c r="C42" s="1621"/>
      <c r="D42" s="1621"/>
      <c r="E42" s="1621"/>
      <c r="F42" s="3195"/>
      <c r="G42" s="1621"/>
    </row>
    <row r="43" spans="1:23">
      <c r="A43" s="3194"/>
      <c r="B43" s="1621"/>
      <c r="C43" s="1621"/>
      <c r="D43" s="1621"/>
      <c r="E43" s="1621"/>
      <c r="F43" s="3195"/>
      <c r="G43" s="1621"/>
    </row>
    <row r="44" spans="1:23">
      <c r="A44" s="3194"/>
      <c r="B44" s="1621"/>
      <c r="C44" s="1621"/>
      <c r="D44" s="1621"/>
      <c r="E44" s="1621"/>
      <c r="F44" s="3195"/>
      <c r="G44" s="1621"/>
    </row>
    <row r="45" spans="1:23">
      <c r="A45" s="3194"/>
      <c r="B45" s="1621"/>
      <c r="C45" s="1621"/>
      <c r="D45" s="1621"/>
      <c r="E45" s="1621"/>
      <c r="F45" s="3195"/>
      <c r="G45" s="1621"/>
    </row>
    <row r="46" spans="1:23">
      <c r="A46" s="3194"/>
      <c r="B46" s="1621"/>
      <c r="C46" s="1621"/>
      <c r="D46" s="1621"/>
      <c r="E46" s="1621"/>
      <c r="F46" s="3195"/>
      <c r="G46" s="1621"/>
    </row>
    <row r="47" spans="1:23">
      <c r="A47" s="3194"/>
      <c r="B47" s="1621"/>
      <c r="C47" s="1621"/>
      <c r="D47" s="1621"/>
      <c r="E47" s="1621"/>
      <c r="F47" s="3195"/>
      <c r="G47" s="1621"/>
    </row>
    <row r="48" spans="1:23">
      <c r="A48" s="3194"/>
      <c r="B48" s="1621"/>
      <c r="C48" s="1621"/>
      <c r="D48" s="1621"/>
      <c r="E48" s="1621"/>
      <c r="F48" s="3195"/>
      <c r="G48" s="1621"/>
    </row>
    <row r="49" spans="1:7">
      <c r="A49" s="3194"/>
      <c r="B49" s="1621"/>
      <c r="C49" s="1621"/>
      <c r="D49" s="1621"/>
      <c r="E49" s="1621"/>
      <c r="F49" s="3195"/>
      <c r="G49" s="1621"/>
    </row>
    <row r="50" spans="1:7">
      <c r="A50" s="3194"/>
      <c r="B50" s="1621"/>
      <c r="C50" s="1621"/>
      <c r="D50" s="1621"/>
      <c r="E50" s="1621"/>
      <c r="F50" s="3195"/>
      <c r="G50" s="1621"/>
    </row>
    <row r="51" spans="1:7">
      <c r="A51" s="3194"/>
      <c r="B51" s="1621"/>
      <c r="C51" s="1621"/>
      <c r="D51" s="1621"/>
      <c r="E51" s="1621"/>
      <c r="F51" s="3195"/>
      <c r="G51" s="1621"/>
    </row>
    <row r="52" spans="1:7">
      <c r="A52" s="3194"/>
      <c r="B52" s="1621"/>
      <c r="C52" s="1621"/>
      <c r="D52" s="1621"/>
      <c r="E52" s="1621"/>
      <c r="F52" s="3195"/>
      <c r="G52" s="1621"/>
    </row>
    <row r="53" spans="1:7">
      <c r="A53" s="3194"/>
      <c r="B53" s="1621"/>
      <c r="C53" s="1621"/>
      <c r="D53" s="1621"/>
      <c r="E53" s="1621"/>
      <c r="F53" s="3195"/>
      <c r="G53" s="1621"/>
    </row>
    <row r="54" spans="1:7">
      <c r="A54" s="3194"/>
      <c r="B54" s="1621"/>
      <c r="C54" s="1621"/>
      <c r="D54" s="1621"/>
      <c r="E54" s="1621"/>
      <c r="F54" s="3195"/>
      <c r="G54" s="1621"/>
    </row>
    <row r="55" spans="1:7">
      <c r="A55" s="3194"/>
      <c r="B55" s="1621"/>
      <c r="C55" s="1621"/>
      <c r="D55" s="1621"/>
      <c r="E55" s="1621"/>
      <c r="F55" s="3195"/>
      <c r="G55" s="1621"/>
    </row>
    <row r="56" spans="1:7">
      <c r="A56" s="3194"/>
      <c r="B56" s="1621"/>
      <c r="C56" s="1621"/>
      <c r="D56" s="1621"/>
      <c r="E56" s="1621"/>
      <c r="F56" s="3195"/>
      <c r="G56" s="1621"/>
    </row>
    <row r="57" spans="1:7">
      <c r="A57" s="3194"/>
      <c r="B57" s="1621"/>
      <c r="C57" s="1621"/>
      <c r="D57" s="1621"/>
      <c r="E57" s="1621"/>
      <c r="F57" s="3195"/>
      <c r="G57" s="1621"/>
    </row>
    <row r="58" spans="1:7">
      <c r="A58" s="3194"/>
      <c r="B58" s="1621"/>
      <c r="C58" s="1621"/>
      <c r="D58" s="1621"/>
      <c r="E58" s="1621"/>
      <c r="F58" s="3195"/>
      <c r="G58" s="1621"/>
    </row>
    <row r="59" spans="1:7">
      <c r="A59" s="3194"/>
      <c r="B59" s="1621"/>
      <c r="C59" s="1621"/>
      <c r="D59" s="1621"/>
      <c r="E59" s="1621"/>
      <c r="F59" s="3195"/>
      <c r="G59" s="1621"/>
    </row>
    <row r="60" spans="1:7" ht="16" thickBot="1">
      <c r="A60" s="3209"/>
      <c r="B60" s="3650"/>
      <c r="C60" s="3650"/>
      <c r="D60" s="3650"/>
      <c r="E60" s="3650"/>
      <c r="F60" s="3651"/>
      <c r="G60" s="1621"/>
    </row>
    <row r="61" spans="1:7">
      <c r="A61" s="1652" t="s">
        <v>4490</v>
      </c>
      <c r="B61" s="1652"/>
    </row>
    <row r="62" spans="1:7">
      <c r="A62" s="5155" t="s">
        <v>1287</v>
      </c>
      <c r="B62" s="5155"/>
      <c r="C62" s="5155"/>
      <c r="D62" s="5155"/>
      <c r="E62" s="5155"/>
      <c r="F62" s="5155"/>
      <c r="G62" s="2533"/>
    </row>
    <row r="64" spans="1:7">
      <c r="A64" s="1388"/>
      <c r="B64" s="1388"/>
      <c r="C64" s="1388"/>
      <c r="D64" s="1388"/>
      <c r="E64" s="1388"/>
      <c r="F64" s="1388"/>
      <c r="G64" s="3011"/>
    </row>
    <row r="65" spans="1:7">
      <c r="A65" s="1388"/>
      <c r="B65" s="1388"/>
      <c r="C65" s="1388"/>
      <c r="D65" s="1388"/>
      <c r="E65" s="1388"/>
      <c r="F65" s="1388"/>
      <c r="G65" s="3011"/>
    </row>
    <row r="66" spans="1:7">
      <c r="A66" s="1388"/>
      <c r="B66" s="1388"/>
      <c r="C66" s="1388"/>
      <c r="D66" s="1388"/>
      <c r="E66" s="1388"/>
      <c r="F66" s="1388"/>
      <c r="G66" s="3011"/>
    </row>
    <row r="67" spans="1:7">
      <c r="A67" s="1383"/>
      <c r="B67" s="1383"/>
      <c r="C67" s="1383"/>
      <c r="D67" s="1383"/>
      <c r="E67" s="1383"/>
      <c r="F67" s="1383"/>
      <c r="G67" s="2586"/>
    </row>
    <row r="68" spans="1:7">
      <c r="A68" s="1383"/>
      <c r="B68" s="1383"/>
      <c r="C68" s="1383"/>
      <c r="D68" s="1383"/>
      <c r="E68" s="1383"/>
      <c r="F68" s="1383"/>
      <c r="G68" s="2586"/>
    </row>
    <row r="69" spans="1:7">
      <c r="A69" s="1383"/>
      <c r="B69" s="1383"/>
      <c r="C69" s="1383"/>
      <c r="D69" s="1383"/>
      <c r="E69" s="1383"/>
      <c r="F69" s="1383"/>
      <c r="G69" s="2586"/>
    </row>
    <row r="70" spans="1:7">
      <c r="A70" s="1383"/>
      <c r="B70" s="1383"/>
      <c r="C70" s="1383"/>
      <c r="D70" s="1383"/>
      <c r="E70" s="1383"/>
      <c r="F70" s="1383"/>
      <c r="G70" s="2586"/>
    </row>
    <row r="71" spans="1:7">
      <c r="A71" s="1383"/>
      <c r="B71" s="1383"/>
      <c r="C71" s="1383"/>
      <c r="D71" s="1383"/>
      <c r="E71" s="1383"/>
      <c r="F71" s="1383"/>
      <c r="G71" s="2586"/>
    </row>
    <row r="125" spans="1:5" ht="16" thickBot="1"/>
    <row r="126" spans="1:5">
      <c r="A126" s="3189"/>
      <c r="B126" s="3607"/>
      <c r="C126" s="3607"/>
      <c r="D126" s="3607"/>
      <c r="E126" s="3191"/>
    </row>
    <row r="127" spans="1:5">
      <c r="A127" s="4597"/>
      <c r="B127" s="1621"/>
      <c r="C127" s="1621"/>
      <c r="D127" s="1621"/>
      <c r="E127" s="4270"/>
    </row>
    <row r="128" spans="1:5">
      <c r="A128" s="4597"/>
      <c r="B128" s="1621"/>
      <c r="C128" s="1621"/>
      <c r="D128" s="1621"/>
      <c r="E128" s="4270"/>
    </row>
    <row r="129" spans="1:6">
      <c r="A129" s="4597"/>
      <c r="B129" s="1621"/>
      <c r="C129" s="1621"/>
      <c r="D129" s="1621"/>
      <c r="E129" s="4270"/>
    </row>
    <row r="130" spans="1:6">
      <c r="A130" s="4597"/>
      <c r="B130" s="1621"/>
      <c r="C130" s="1621"/>
      <c r="D130" s="1621"/>
      <c r="E130" s="4270"/>
    </row>
    <row r="131" spans="1:6">
      <c r="A131" s="4597"/>
      <c r="B131" s="1621"/>
      <c r="C131" s="1621"/>
      <c r="D131" s="1621"/>
      <c r="E131" s="4270"/>
    </row>
    <row r="132" spans="1:6">
      <c r="A132" s="4597"/>
      <c r="B132" s="1621"/>
      <c r="C132" s="4498"/>
      <c r="D132" s="4498"/>
      <c r="E132" s="4270"/>
    </row>
    <row r="133" spans="1:6">
      <c r="A133" s="4597"/>
      <c r="B133" s="1621"/>
      <c r="C133" s="4499"/>
      <c r="D133" s="4499"/>
      <c r="E133" s="4270"/>
    </row>
    <row r="134" spans="1:6">
      <c r="A134" s="4597"/>
      <c r="B134" s="1621"/>
      <c r="C134" s="4499"/>
      <c r="D134" s="4499"/>
      <c r="E134" s="4270"/>
    </row>
    <row r="135" spans="1:6">
      <c r="A135" s="4597"/>
      <c r="B135" s="1621"/>
      <c r="C135" s="4499"/>
      <c r="D135" s="4499"/>
      <c r="E135" s="4270"/>
      <c r="F135" s="1621"/>
    </row>
    <row r="136" spans="1:6">
      <c r="A136" s="4597"/>
      <c r="B136" s="1621"/>
      <c r="C136" s="4499"/>
      <c r="D136" s="4499"/>
      <c r="E136" s="4270"/>
      <c r="F136" s="4270"/>
    </row>
    <row r="137" spans="1:6">
      <c r="A137" s="4597"/>
      <c r="B137" s="1621"/>
      <c r="C137" s="4499"/>
      <c r="D137" s="4499"/>
      <c r="E137" s="4270"/>
      <c r="F137" s="4270"/>
    </row>
    <row r="138" spans="1:6">
      <c r="A138" s="4597"/>
      <c r="B138" s="1621"/>
      <c r="C138" s="4499"/>
      <c r="D138" s="4499"/>
      <c r="E138" s="4270"/>
      <c r="F138" s="4270"/>
    </row>
    <row r="139" spans="1:6">
      <c r="A139" s="4597"/>
      <c r="B139" s="1621"/>
      <c r="C139" s="4499"/>
      <c r="D139" s="4499"/>
      <c r="E139" s="4270"/>
      <c r="F139" s="4270"/>
    </row>
    <row r="140" spans="1:6">
      <c r="A140" s="4597"/>
      <c r="B140" s="1621"/>
      <c r="C140" s="4499"/>
      <c r="D140" s="4499"/>
      <c r="E140" s="4270"/>
      <c r="F140" s="4270"/>
    </row>
    <row r="141" spans="1:6">
      <c r="A141" s="4597"/>
      <c r="B141" s="1621"/>
      <c r="C141" s="4499"/>
      <c r="D141" s="4499"/>
      <c r="E141" s="4270"/>
      <c r="F141" s="4270"/>
    </row>
    <row r="142" spans="1:6">
      <c r="A142" s="4597"/>
      <c r="B142" s="1621"/>
      <c r="C142" s="4499"/>
      <c r="D142" s="4499"/>
      <c r="E142" s="4270"/>
      <c r="F142" s="4270"/>
    </row>
    <row r="143" spans="1:6">
      <c r="A143" s="4597"/>
      <c r="B143" s="1621"/>
      <c r="C143" s="4499"/>
      <c r="D143" s="4499"/>
      <c r="E143" s="4270"/>
      <c r="F143" s="4270"/>
    </row>
    <row r="144" spans="1:6">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3">
    <mergeCell ref="A62:F62"/>
    <mergeCell ref="A5:F7"/>
    <mergeCell ref="A9:F11"/>
  </mergeCells>
  <printOptions horizontalCentered="1" verticalCentered="1"/>
  <pageMargins left="0.5" right="0.5" top="0.5" bottom="0.5" header="0" footer="0"/>
  <pageSetup scale="72"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ransitionEvaluation="1">
    <tabColor theme="0" tint="-0.499984740745262"/>
  </sheetPr>
  <dimension ref="A1:O132"/>
  <sheetViews>
    <sheetView zoomScale="70" zoomScaleNormal="70" workbookViewId="0">
      <selection activeCell="K23" sqref="K23"/>
    </sheetView>
  </sheetViews>
  <sheetFormatPr defaultColWidth="9.84375" defaultRowHeight="15.5"/>
  <cols>
    <col min="1" max="1" width="4.84375" style="1345" customWidth="1"/>
    <col min="2" max="2" width="31.07421875" style="1345" customWidth="1"/>
    <col min="3" max="6" width="16.84375" style="1345" customWidth="1"/>
    <col min="7" max="7" width="13.84375" style="1345" customWidth="1"/>
    <col min="8" max="8" width="16.53515625" style="1345" customWidth="1"/>
    <col min="9" max="14" width="12.84375" style="1345" customWidth="1"/>
    <col min="15" max="15" width="4.84375" style="1345" customWidth="1"/>
    <col min="16" max="16384" width="9.84375" style="1345"/>
  </cols>
  <sheetData>
    <row r="1" spans="1:15">
      <c r="A1" s="1699" t="s">
        <v>1757</v>
      </c>
      <c r="B1" s="1702"/>
      <c r="C1" s="1700" t="s">
        <v>3200</v>
      </c>
      <c r="D1" s="1702"/>
      <c r="E1" s="1702" t="s">
        <v>1759</v>
      </c>
      <c r="F1" s="1389" t="s">
        <v>1760</v>
      </c>
      <c r="G1" s="1699" t="s">
        <v>1757</v>
      </c>
      <c r="H1" s="1700"/>
      <c r="I1" s="1735" t="s">
        <v>3200</v>
      </c>
      <c r="J1" s="1700"/>
      <c r="K1" s="1702"/>
      <c r="L1" s="1701" t="s">
        <v>1759</v>
      </c>
      <c r="M1" s="1735" t="s">
        <v>1760</v>
      </c>
      <c r="N1" s="1700"/>
      <c r="O1" s="1389"/>
    </row>
    <row r="2" spans="1:15">
      <c r="A2" s="696" t="str">
        <f>'Data Sheet'!$C$25</f>
        <v xml:space="preserve">Niagara Mohawk Power Corporation </v>
      </c>
      <c r="B2" s="1391"/>
      <c r="C2" s="1345" t="s">
        <v>1775</v>
      </c>
      <c r="D2" s="1391"/>
      <c r="E2" s="1391" t="s">
        <v>1761</v>
      </c>
      <c r="F2" s="1703"/>
      <c r="G2" s="1711" t="str">
        <f>'Data Sheet'!$C$25</f>
        <v xml:space="preserve">Niagara Mohawk Power Corporation </v>
      </c>
      <c r="I2" s="1721" t="s">
        <v>1775</v>
      </c>
      <c r="K2" s="1391"/>
      <c r="L2" s="1736" t="s">
        <v>1761</v>
      </c>
      <c r="M2" s="1721"/>
      <c r="O2" s="1703"/>
    </row>
    <row r="3" spans="1:15" ht="15" customHeight="1">
      <c r="A3" s="1704"/>
      <c r="B3" s="1705"/>
      <c r="C3" s="1398" t="s">
        <v>2907</v>
      </c>
      <c r="D3" s="1705"/>
      <c r="E3" s="1427" t="str">
        <f>'Data Sheet'!$C$40</f>
        <v>April 30, 2024</v>
      </c>
      <c r="F3" s="1706" t="str">
        <f>'Data Sheet'!$C$38</f>
        <v>December 31, 2023</v>
      </c>
      <c r="G3" s="1704"/>
      <c r="H3" s="1398"/>
      <c r="I3" s="1737" t="s">
        <v>2907</v>
      </c>
      <c r="J3" s="1398"/>
      <c r="K3" s="1705"/>
      <c r="L3" s="1427" t="str">
        <f>'Data Sheet'!$C$40</f>
        <v>April 30, 2024</v>
      </c>
      <c r="M3" s="1738" t="str">
        <f>'Data Sheet'!$C$38</f>
        <v>December 31, 2023</v>
      </c>
      <c r="N3" s="1398"/>
      <c r="O3" s="1739"/>
    </row>
    <row r="4" spans="1:15" ht="15" customHeight="1">
      <c r="A4" s="1740"/>
      <c r="B4" s="1709" t="s">
        <v>1288</v>
      </c>
      <c r="C4" s="1709"/>
      <c r="D4" s="1709"/>
      <c r="E4" s="1709"/>
      <c r="F4" s="1710"/>
      <c r="G4" s="1707" t="s">
        <v>1288</v>
      </c>
      <c r="H4" s="1709"/>
      <c r="I4" s="1709"/>
      <c r="J4" s="1709"/>
      <c r="K4" s="1709"/>
      <c r="L4" s="1709"/>
      <c r="M4" s="1709"/>
      <c r="N4" s="1709"/>
      <c r="O4" s="1710"/>
    </row>
    <row r="5" spans="1:15">
      <c r="A5" s="5308" t="s">
        <v>4233</v>
      </c>
      <c r="B5" s="5309"/>
      <c r="C5" s="5309"/>
      <c r="D5" s="5145" t="s">
        <v>2649</v>
      </c>
      <c r="E5" s="5145"/>
      <c r="F5" s="5312"/>
      <c r="G5" s="5308" t="s">
        <v>4229</v>
      </c>
      <c r="H5" s="5309"/>
      <c r="I5" s="5309"/>
      <c r="J5" s="5309"/>
      <c r="K5" s="5309" t="s">
        <v>4225</v>
      </c>
      <c r="L5" s="5309"/>
      <c r="M5" s="5309"/>
      <c r="N5" s="5309"/>
      <c r="O5" s="5315"/>
    </row>
    <row r="6" spans="1:15" ht="15" customHeight="1">
      <c r="A6" s="5310"/>
      <c r="B6" s="5177"/>
      <c r="C6" s="5177"/>
      <c r="D6" s="5147"/>
      <c r="E6" s="5147"/>
      <c r="F6" s="5313"/>
      <c r="G6" s="5310"/>
      <c r="H6" s="5177"/>
      <c r="I6" s="5177"/>
      <c r="J6" s="5177"/>
      <c r="K6" s="5130"/>
      <c r="L6" s="5130"/>
      <c r="M6" s="5130"/>
      <c r="N6" s="5130"/>
      <c r="O6" s="5159"/>
    </row>
    <row r="7" spans="1:15">
      <c r="A7" s="1711" t="s">
        <v>4232</v>
      </c>
      <c r="B7" s="2032"/>
      <c r="C7" s="2032"/>
      <c r="D7" s="5147"/>
      <c r="E7" s="5147"/>
      <c r="F7" s="5313"/>
      <c r="G7" s="5310"/>
      <c r="H7" s="5177"/>
      <c r="I7" s="5177"/>
      <c r="J7" s="5177"/>
      <c r="K7" s="5130" t="s">
        <v>4226</v>
      </c>
      <c r="L7" s="5130"/>
      <c r="M7" s="5130"/>
      <c r="N7" s="5130"/>
      <c r="O7" s="5159"/>
    </row>
    <row r="8" spans="1:15">
      <c r="A8" s="5311" t="s">
        <v>4231</v>
      </c>
      <c r="B8" s="5180"/>
      <c r="C8" s="5180"/>
      <c r="D8" s="5147"/>
      <c r="E8" s="5147"/>
      <c r="F8" s="5313"/>
      <c r="G8" s="5310"/>
      <c r="H8" s="5177"/>
      <c r="I8" s="5177"/>
      <c r="J8" s="5177"/>
      <c r="K8" s="5130"/>
      <c r="L8" s="5130"/>
      <c r="M8" s="5130"/>
      <c r="N8" s="5130"/>
      <c r="O8" s="5159"/>
    </row>
    <row r="9" spans="1:15">
      <c r="A9" s="5311"/>
      <c r="B9" s="5180"/>
      <c r="C9" s="5180"/>
      <c r="D9" s="5147" t="s">
        <v>4224</v>
      </c>
      <c r="E9" s="5147"/>
      <c r="F9" s="5313"/>
      <c r="G9" s="5314" t="s">
        <v>4228</v>
      </c>
      <c r="H9" s="5178"/>
      <c r="I9" s="5178"/>
      <c r="J9" s="5178"/>
      <c r="K9" s="5130" t="s">
        <v>4227</v>
      </c>
      <c r="L9" s="5130"/>
      <c r="M9" s="5130"/>
      <c r="N9" s="5130"/>
      <c r="O9" s="5159"/>
    </row>
    <row r="10" spans="1:15" ht="15" customHeight="1">
      <c r="A10" s="5311"/>
      <c r="B10" s="5180"/>
      <c r="C10" s="5180"/>
      <c r="D10" s="5147"/>
      <c r="E10" s="5147"/>
      <c r="F10" s="5313"/>
      <c r="G10" s="5314"/>
      <c r="H10" s="5178"/>
      <c r="I10" s="5178"/>
      <c r="J10" s="5178"/>
      <c r="K10" s="5130"/>
      <c r="L10" s="5130"/>
      <c r="M10" s="5130"/>
      <c r="N10" s="5130"/>
      <c r="O10" s="5159"/>
    </row>
    <row r="11" spans="1:15">
      <c r="A11" s="1711" t="s">
        <v>4230</v>
      </c>
      <c r="B11" s="2043"/>
      <c r="C11" s="2043"/>
      <c r="D11" s="2039"/>
      <c r="E11" s="2039"/>
      <c r="F11" s="2044"/>
      <c r="G11" s="5314"/>
      <c r="H11" s="5178"/>
      <c r="I11" s="5178"/>
      <c r="J11" s="5178"/>
      <c r="K11" s="2032"/>
      <c r="L11" s="2032"/>
      <c r="M11" s="2032"/>
      <c r="N11" s="2032"/>
      <c r="O11" s="2031"/>
    </row>
    <row r="12" spans="1:15">
      <c r="A12" s="1704"/>
      <c r="B12" s="2042"/>
      <c r="C12" s="2042"/>
      <c r="D12" s="2040"/>
      <c r="E12" s="2040"/>
      <c r="F12" s="2041"/>
      <c r="G12" s="5314"/>
      <c r="H12" s="5178"/>
      <c r="I12" s="5178"/>
      <c r="J12" s="5178"/>
      <c r="O12" s="1703"/>
    </row>
    <row r="13" spans="1:15">
      <c r="A13" s="1712" t="s">
        <v>1686</v>
      </c>
      <c r="B13" s="2142" t="s">
        <v>4445</v>
      </c>
      <c r="C13" s="1743" t="s">
        <v>164</v>
      </c>
      <c r="D13" s="1744"/>
      <c r="E13" s="1743" t="s">
        <v>4223</v>
      </c>
      <c r="F13" s="1710"/>
      <c r="G13" s="1743" t="s">
        <v>4223</v>
      </c>
      <c r="H13" s="1744"/>
      <c r="I13" s="1743" t="s">
        <v>4223</v>
      </c>
      <c r="J13" s="1744"/>
      <c r="K13" s="1743" t="s">
        <v>1642</v>
      </c>
      <c r="L13" s="1744"/>
      <c r="M13" s="1743" t="s">
        <v>1643</v>
      </c>
      <c r="N13" s="1744"/>
      <c r="O13" s="1745" t="s">
        <v>1686</v>
      </c>
    </row>
    <row r="14" spans="1:15">
      <c r="A14" s="1746" t="s">
        <v>1689</v>
      </c>
      <c r="B14" s="2143" t="s">
        <v>1644</v>
      </c>
      <c r="C14" s="1714" t="s">
        <v>1689</v>
      </c>
      <c r="D14" s="1747" t="s">
        <v>1645</v>
      </c>
      <c r="E14" s="1747" t="s">
        <v>1689</v>
      </c>
      <c r="F14" s="1716" t="s">
        <v>1645</v>
      </c>
      <c r="G14" s="1748" t="s">
        <v>1689</v>
      </c>
      <c r="H14" s="1714" t="s">
        <v>1645</v>
      </c>
      <c r="I14" s="1747" t="s">
        <v>1689</v>
      </c>
      <c r="J14" s="1747" t="s">
        <v>1645</v>
      </c>
      <c r="K14" s="1747" t="s">
        <v>1689</v>
      </c>
      <c r="L14" s="1747" t="s">
        <v>1645</v>
      </c>
      <c r="M14" s="1747" t="s">
        <v>1689</v>
      </c>
      <c r="N14" s="1747" t="s">
        <v>1645</v>
      </c>
      <c r="O14" s="1749" t="s">
        <v>1689</v>
      </c>
    </row>
    <row r="15" spans="1:15">
      <c r="A15" s="1722"/>
      <c r="B15" s="2144" t="s">
        <v>2935</v>
      </c>
      <c r="C15" s="1750" t="s">
        <v>2936</v>
      </c>
      <c r="D15" s="1750" t="s">
        <v>2937</v>
      </c>
      <c r="E15" s="1750" t="s">
        <v>2938</v>
      </c>
      <c r="F15" s="1724" t="s">
        <v>2268</v>
      </c>
      <c r="G15" s="1751" t="s">
        <v>2269</v>
      </c>
      <c r="H15" s="1723" t="s">
        <v>2270</v>
      </c>
      <c r="I15" s="1750" t="s">
        <v>2271</v>
      </c>
      <c r="J15" s="1750" t="s">
        <v>2272</v>
      </c>
      <c r="K15" s="1750" t="s">
        <v>2273</v>
      </c>
      <c r="L15" s="1750" t="s">
        <v>2274</v>
      </c>
      <c r="M15" s="1750" t="s">
        <v>2275</v>
      </c>
      <c r="N15" s="1750" t="s">
        <v>168</v>
      </c>
      <c r="O15" s="1752"/>
    </row>
    <row r="16" spans="1:15">
      <c r="A16" s="1753" t="s">
        <v>1646</v>
      </c>
      <c r="B16" s="1725" t="s">
        <v>1647</v>
      </c>
      <c r="C16" s="1641"/>
      <c r="D16" s="1643"/>
      <c r="E16" s="1643"/>
      <c r="F16" s="1664"/>
      <c r="G16" s="1642"/>
      <c r="H16" s="1641"/>
      <c r="I16" s="1643"/>
      <c r="J16" s="1643"/>
      <c r="K16" s="1643"/>
      <c r="L16" s="1643"/>
      <c r="M16" s="1643"/>
      <c r="N16" s="1643"/>
      <c r="O16" s="1754" t="s">
        <v>1646</v>
      </c>
    </row>
    <row r="17" spans="1:15">
      <c r="A17" s="1748" t="s">
        <v>1648</v>
      </c>
      <c r="B17" s="1732"/>
      <c r="C17" s="1755"/>
      <c r="D17" s="1756"/>
      <c r="E17" s="1756"/>
      <c r="F17" s="1757"/>
      <c r="G17" s="1758"/>
      <c r="H17" s="1755"/>
      <c r="I17" s="1756"/>
      <c r="J17" s="1756"/>
      <c r="K17" s="1756"/>
      <c r="L17" s="1756"/>
      <c r="M17" s="1756"/>
      <c r="N17" s="1756"/>
      <c r="O17" s="1720" t="s">
        <v>1648</v>
      </c>
    </row>
    <row r="18" spans="1:15">
      <c r="A18" s="1717" t="s">
        <v>1649</v>
      </c>
      <c r="B18" s="1736" t="s">
        <v>1650</v>
      </c>
      <c r="C18" s="1756"/>
      <c r="D18" s="1756"/>
      <c r="E18" s="1756"/>
      <c r="F18" s="1757"/>
      <c r="G18" s="1758"/>
      <c r="H18" s="1755"/>
      <c r="I18" s="1756"/>
      <c r="J18" s="1756"/>
      <c r="K18" s="1756"/>
      <c r="L18" s="1756"/>
      <c r="M18" s="1756"/>
      <c r="N18" s="1756"/>
      <c r="O18" s="1720" t="s">
        <v>1649</v>
      </c>
    </row>
    <row r="19" spans="1:15">
      <c r="A19" s="1751" t="s">
        <v>1651</v>
      </c>
      <c r="B19" s="1729" t="s">
        <v>1652</v>
      </c>
      <c r="C19" s="1755"/>
      <c r="D19" s="1756"/>
      <c r="E19" s="1756"/>
      <c r="F19" s="1757"/>
      <c r="G19" s="1758"/>
      <c r="H19" s="1755"/>
      <c r="I19" s="1756"/>
      <c r="J19" s="1756"/>
      <c r="K19" s="1756"/>
      <c r="L19" s="1756"/>
      <c r="M19" s="1756"/>
      <c r="N19" s="1756"/>
      <c r="O19" s="1720" t="s">
        <v>1651</v>
      </c>
    </row>
    <row r="20" spans="1:15">
      <c r="A20" s="1753" t="s">
        <v>1653</v>
      </c>
      <c r="B20" s="1725" t="s">
        <v>1654</v>
      </c>
      <c r="C20" s="1759"/>
      <c r="D20" s="1759"/>
      <c r="E20" s="1759"/>
      <c r="F20" s="1760"/>
      <c r="G20" s="1761"/>
      <c r="H20" s="1762"/>
      <c r="I20" s="1759"/>
      <c r="J20" s="1759"/>
      <c r="K20" s="1759"/>
      <c r="L20" s="1759"/>
      <c r="M20" s="1759"/>
      <c r="N20" s="1759"/>
      <c r="O20" s="1754" t="s">
        <v>1653</v>
      </c>
    </row>
    <row r="21" spans="1:15">
      <c r="A21" s="1748" t="s">
        <v>1655</v>
      </c>
      <c r="B21" s="1736"/>
      <c r="C21" s="1763"/>
      <c r="D21" s="1764"/>
      <c r="E21" s="1764"/>
      <c r="F21" s="1765"/>
      <c r="G21" s="1766"/>
      <c r="H21" s="1763"/>
      <c r="I21" s="1764"/>
      <c r="J21" s="1764"/>
      <c r="K21" s="1764"/>
      <c r="L21" s="1764"/>
      <c r="M21" s="1764"/>
      <c r="N21" s="1764"/>
      <c r="O21" s="1720" t="s">
        <v>1655</v>
      </c>
    </row>
    <row r="22" spans="1:15">
      <c r="A22" s="1717" t="s">
        <v>1656</v>
      </c>
      <c r="B22" s="1736" t="s">
        <v>1657</v>
      </c>
      <c r="C22" s="1756"/>
      <c r="D22" s="1756"/>
      <c r="E22" s="1756"/>
      <c r="F22" s="1757"/>
      <c r="G22" s="1758"/>
      <c r="H22" s="1755"/>
      <c r="I22" s="1756"/>
      <c r="J22" s="1756"/>
      <c r="K22" s="1756"/>
      <c r="L22" s="1756"/>
      <c r="M22" s="1756"/>
      <c r="N22" s="1756"/>
      <c r="O22" s="1720" t="s">
        <v>1656</v>
      </c>
    </row>
    <row r="23" spans="1:15">
      <c r="A23" s="1751" t="s">
        <v>1658</v>
      </c>
      <c r="B23" s="1736"/>
      <c r="C23" s="1767"/>
      <c r="D23" s="1768"/>
      <c r="E23" s="1768"/>
      <c r="F23" s="1769"/>
      <c r="G23" s="1770"/>
      <c r="H23" s="1767"/>
      <c r="I23" s="1768"/>
      <c r="J23" s="1768"/>
      <c r="K23" s="1768"/>
      <c r="L23" s="1768"/>
      <c r="M23" s="1768"/>
      <c r="N23" s="1768"/>
      <c r="O23" s="1720" t="s">
        <v>1658</v>
      </c>
    </row>
    <row r="24" spans="1:15">
      <c r="A24" s="1753" t="s">
        <v>1659</v>
      </c>
      <c r="B24" s="1725"/>
      <c r="C24" s="1759"/>
      <c r="D24" s="1759"/>
      <c r="E24" s="1759"/>
      <c r="F24" s="1760"/>
      <c r="G24" s="1761"/>
      <c r="H24" s="1762"/>
      <c r="I24" s="1759"/>
      <c r="J24" s="1759"/>
      <c r="K24" s="1759"/>
      <c r="L24" s="1759"/>
      <c r="M24" s="1759"/>
      <c r="N24" s="1759"/>
      <c r="O24" s="1754" t="s">
        <v>1659</v>
      </c>
    </row>
    <row r="25" spans="1:15">
      <c r="A25" s="1751" t="s">
        <v>1703</v>
      </c>
      <c r="B25" s="1729"/>
      <c r="C25" s="1768"/>
      <c r="D25" s="1768"/>
      <c r="E25" s="1768"/>
      <c r="F25" s="1769"/>
      <c r="G25" s="1770"/>
      <c r="H25" s="1767"/>
      <c r="I25" s="1768"/>
      <c r="J25" s="1768"/>
      <c r="K25" s="1768"/>
      <c r="L25" s="1768"/>
      <c r="M25" s="1768"/>
      <c r="N25" s="1768"/>
      <c r="O25" s="1724" t="s">
        <v>1703</v>
      </c>
    </row>
    <row r="26" spans="1:15">
      <c r="A26" s="1751" t="s">
        <v>1704</v>
      </c>
      <c r="B26" s="1729"/>
      <c r="C26" s="1768"/>
      <c r="D26" s="1768"/>
      <c r="E26" s="1768"/>
      <c r="F26" s="1769"/>
      <c r="G26" s="1770"/>
      <c r="H26" s="1767"/>
      <c r="I26" s="1768"/>
      <c r="J26" s="1768"/>
      <c r="K26" s="1768"/>
      <c r="L26" s="1768"/>
      <c r="M26" s="1768"/>
      <c r="N26" s="1768"/>
      <c r="O26" s="1724" t="s">
        <v>1704</v>
      </c>
    </row>
    <row r="27" spans="1:15">
      <c r="A27" s="1751" t="s">
        <v>1705</v>
      </c>
      <c r="B27" s="1729"/>
      <c r="C27" s="1768"/>
      <c r="D27" s="1768"/>
      <c r="E27" s="1768"/>
      <c r="F27" s="1769"/>
      <c r="G27" s="1770"/>
      <c r="H27" s="1767"/>
      <c r="I27" s="1768"/>
      <c r="J27" s="1768"/>
      <c r="K27" s="1768"/>
      <c r="L27" s="1768"/>
      <c r="M27" s="1768"/>
      <c r="N27" s="1768"/>
      <c r="O27" s="1724" t="s">
        <v>1705</v>
      </c>
    </row>
    <row r="28" spans="1:15">
      <c r="A28" s="1751" t="s">
        <v>1706</v>
      </c>
      <c r="B28" s="1729"/>
      <c r="C28" s="1768"/>
      <c r="D28" s="1768"/>
      <c r="E28" s="1768"/>
      <c r="F28" s="1769"/>
      <c r="G28" s="1770"/>
      <c r="H28" s="1767"/>
      <c r="I28" s="1768"/>
      <c r="J28" s="1768"/>
      <c r="K28" s="1768"/>
      <c r="L28" s="1768"/>
      <c r="M28" s="1768"/>
      <c r="N28" s="1768"/>
      <c r="O28" s="1724" t="s">
        <v>1706</v>
      </c>
    </row>
    <row r="29" spans="1:15">
      <c r="A29" s="1751" t="s">
        <v>1707</v>
      </c>
      <c r="B29" s="1729"/>
      <c r="C29" s="1768"/>
      <c r="D29" s="1768"/>
      <c r="E29" s="1768"/>
      <c r="F29" s="1769"/>
      <c r="G29" s="1770"/>
      <c r="H29" s="1767"/>
      <c r="I29" s="1768"/>
      <c r="J29" s="1768"/>
      <c r="K29" s="1768"/>
      <c r="L29" s="1768"/>
      <c r="M29" s="1768"/>
      <c r="N29" s="1768"/>
      <c r="O29" s="1724" t="s">
        <v>1707</v>
      </c>
    </row>
    <row r="30" spans="1:15">
      <c r="A30" s="1751" t="s">
        <v>1708</v>
      </c>
      <c r="B30" s="1729" t="s">
        <v>2253</v>
      </c>
      <c r="C30" s="1768"/>
      <c r="D30" s="1768"/>
      <c r="E30" s="1768"/>
      <c r="F30" s="1769"/>
      <c r="G30" s="1770"/>
      <c r="H30" s="1767"/>
      <c r="I30" s="1768"/>
      <c r="J30" s="1768"/>
      <c r="K30" s="1768"/>
      <c r="L30" s="1768"/>
      <c r="M30" s="1768"/>
      <c r="N30" s="1768"/>
      <c r="O30" s="1724" t="s">
        <v>1708</v>
      </c>
    </row>
    <row r="31" spans="1:15">
      <c r="A31" s="1748" t="s">
        <v>1709</v>
      </c>
      <c r="B31" s="1736"/>
      <c r="C31" s="1756"/>
      <c r="D31" s="1756"/>
      <c r="E31" s="1756"/>
      <c r="F31" s="1757"/>
      <c r="G31" s="1758"/>
      <c r="H31" s="1755"/>
      <c r="I31" s="1756"/>
      <c r="J31" s="1756"/>
      <c r="K31" s="1756"/>
      <c r="L31" s="1756"/>
      <c r="M31" s="1756"/>
      <c r="N31" s="1756"/>
      <c r="O31" s="1720" t="s">
        <v>1709</v>
      </c>
    </row>
    <row r="32" spans="1:15">
      <c r="A32" s="1717" t="s">
        <v>1710</v>
      </c>
      <c r="B32" s="1736" t="s">
        <v>1660</v>
      </c>
      <c r="C32" s="1756"/>
      <c r="D32" s="1756"/>
      <c r="E32" s="1756"/>
      <c r="F32" s="1757"/>
      <c r="G32" s="1758"/>
      <c r="H32" s="1755"/>
      <c r="I32" s="1756"/>
      <c r="J32" s="1756"/>
      <c r="K32" s="1756"/>
      <c r="L32" s="1756"/>
      <c r="M32" s="1756"/>
      <c r="N32" s="1756"/>
      <c r="O32" s="1720" t="s">
        <v>1710</v>
      </c>
    </row>
    <row r="33" spans="1:15">
      <c r="A33" s="1751" t="s">
        <v>1711</v>
      </c>
      <c r="B33" s="1736" t="s">
        <v>1661</v>
      </c>
      <c r="C33" s="1756"/>
      <c r="D33" s="1756"/>
      <c r="E33" s="1756"/>
      <c r="F33" s="1757"/>
      <c r="G33" s="1758"/>
      <c r="H33" s="1755"/>
      <c r="I33" s="1756"/>
      <c r="J33" s="1756"/>
      <c r="K33" s="1756"/>
      <c r="L33" s="1756"/>
      <c r="M33" s="1756"/>
      <c r="N33" s="1756"/>
      <c r="O33" s="1720" t="s">
        <v>1711</v>
      </c>
    </row>
    <row r="34" spans="1:15">
      <c r="A34" s="1753" t="s">
        <v>1712</v>
      </c>
      <c r="B34" s="1725" t="s">
        <v>1662</v>
      </c>
      <c r="C34" s="1759"/>
      <c r="D34" s="1759"/>
      <c r="E34" s="1759"/>
      <c r="F34" s="1760"/>
      <c r="G34" s="1761"/>
      <c r="H34" s="1762"/>
      <c r="I34" s="1759"/>
      <c r="J34" s="1759"/>
      <c r="K34" s="1759"/>
      <c r="L34" s="1759"/>
      <c r="M34" s="1759"/>
      <c r="N34" s="1759"/>
      <c r="O34" s="1754" t="s">
        <v>1712</v>
      </c>
    </row>
    <row r="35" spans="1:15">
      <c r="A35" s="1751" t="s">
        <v>1713</v>
      </c>
      <c r="B35" s="1729"/>
      <c r="C35" s="1768"/>
      <c r="D35" s="1768"/>
      <c r="E35" s="1768"/>
      <c r="F35" s="1769"/>
      <c r="G35" s="1770"/>
      <c r="H35" s="1767"/>
      <c r="I35" s="1768"/>
      <c r="J35" s="1768"/>
      <c r="K35" s="1768"/>
      <c r="L35" s="1768"/>
      <c r="M35" s="1768"/>
      <c r="N35" s="1768"/>
      <c r="O35" s="1724" t="s">
        <v>1713</v>
      </c>
    </row>
    <row r="36" spans="1:15">
      <c r="A36" s="1748" t="s">
        <v>558</v>
      </c>
      <c r="B36" s="1736" t="s">
        <v>1663</v>
      </c>
      <c r="C36" s="1756"/>
      <c r="D36" s="1756"/>
      <c r="E36" s="1756"/>
      <c r="F36" s="1757"/>
      <c r="G36" s="1758"/>
      <c r="H36" s="1755"/>
      <c r="I36" s="1756"/>
      <c r="J36" s="1756"/>
      <c r="K36" s="1756"/>
      <c r="L36" s="1756"/>
      <c r="M36" s="1756"/>
      <c r="N36" s="1756"/>
      <c r="O36" s="1720" t="s">
        <v>558</v>
      </c>
    </row>
    <row r="37" spans="1:15">
      <c r="A37" s="1751" t="s">
        <v>559</v>
      </c>
      <c r="B37" s="1736"/>
      <c r="C37" s="1756"/>
      <c r="D37" s="1756"/>
      <c r="E37" s="1756"/>
      <c r="F37" s="1757"/>
      <c r="G37" s="1758"/>
      <c r="H37" s="1755"/>
      <c r="I37" s="1756"/>
      <c r="J37" s="1756"/>
      <c r="K37" s="1756"/>
      <c r="L37" s="1756"/>
      <c r="M37" s="1756"/>
      <c r="N37" s="1756"/>
      <c r="O37" s="1720" t="s">
        <v>559</v>
      </c>
    </row>
    <row r="38" spans="1:15">
      <c r="A38" s="1753" t="s">
        <v>560</v>
      </c>
      <c r="B38" s="1725"/>
      <c r="C38" s="1759"/>
      <c r="D38" s="1759"/>
      <c r="E38" s="1759"/>
      <c r="F38" s="1760"/>
      <c r="G38" s="1761"/>
      <c r="H38" s="1762"/>
      <c r="I38" s="1759"/>
      <c r="J38" s="1759"/>
      <c r="K38" s="1759"/>
      <c r="L38" s="1759"/>
      <c r="M38" s="1759"/>
      <c r="N38" s="1759"/>
      <c r="O38" s="1754" t="s">
        <v>560</v>
      </c>
    </row>
    <row r="39" spans="1:15">
      <c r="A39" s="1751" t="s">
        <v>561</v>
      </c>
      <c r="B39" s="1729"/>
      <c r="C39" s="1768"/>
      <c r="D39" s="1768"/>
      <c r="E39" s="1768"/>
      <c r="F39" s="1769"/>
      <c r="G39" s="1770"/>
      <c r="H39" s="1767"/>
      <c r="I39" s="1768"/>
      <c r="J39" s="1768"/>
      <c r="K39" s="1768"/>
      <c r="L39" s="1768"/>
      <c r="M39" s="1768"/>
      <c r="N39" s="1768"/>
      <c r="O39" s="1724" t="s">
        <v>561</v>
      </c>
    </row>
    <row r="40" spans="1:15">
      <c r="A40" s="1751" t="s">
        <v>562</v>
      </c>
      <c r="B40" s="1729"/>
      <c r="C40" s="1768"/>
      <c r="D40" s="1768"/>
      <c r="E40" s="1768"/>
      <c r="F40" s="1769"/>
      <c r="G40" s="1770"/>
      <c r="H40" s="1767"/>
      <c r="I40" s="1768"/>
      <c r="J40" s="1768"/>
      <c r="K40" s="1768"/>
      <c r="L40" s="1768"/>
      <c r="M40" s="1768"/>
      <c r="N40" s="1768"/>
      <c r="O40" s="1724" t="s">
        <v>562</v>
      </c>
    </row>
    <row r="41" spans="1:15">
      <c r="A41" s="1751" t="s">
        <v>563</v>
      </c>
      <c r="B41" s="1729"/>
      <c r="C41" s="1768"/>
      <c r="D41" s="1768"/>
      <c r="E41" s="1768"/>
      <c r="F41" s="1769"/>
      <c r="G41" s="1770"/>
      <c r="H41" s="1767"/>
      <c r="I41" s="1768"/>
      <c r="J41" s="1768"/>
      <c r="K41" s="1768"/>
      <c r="L41" s="1768"/>
      <c r="M41" s="1768"/>
      <c r="N41" s="1768"/>
      <c r="O41" s="1724" t="s">
        <v>563</v>
      </c>
    </row>
    <row r="42" spans="1:15">
      <c r="A42" s="1751" t="s">
        <v>564</v>
      </c>
      <c r="B42" s="1729"/>
      <c r="C42" s="1768"/>
      <c r="D42" s="1768"/>
      <c r="E42" s="1768"/>
      <c r="F42" s="1769"/>
      <c r="G42" s="1770"/>
      <c r="H42" s="1767"/>
      <c r="I42" s="1768"/>
      <c r="J42" s="1768"/>
      <c r="K42" s="1768"/>
      <c r="L42" s="1768"/>
      <c r="M42" s="1768"/>
      <c r="N42" s="1768"/>
      <c r="O42" s="1724" t="s">
        <v>564</v>
      </c>
    </row>
    <row r="43" spans="1:15">
      <c r="A43" s="1751" t="s">
        <v>2293</v>
      </c>
      <c r="B43" s="1729" t="s">
        <v>2253</v>
      </c>
      <c r="C43" s="1768"/>
      <c r="D43" s="1768"/>
      <c r="E43" s="1768"/>
      <c r="F43" s="1769"/>
      <c r="G43" s="1770"/>
      <c r="H43" s="1767"/>
      <c r="I43" s="1768"/>
      <c r="J43" s="1768"/>
      <c r="K43" s="1768"/>
      <c r="L43" s="1768"/>
      <c r="M43" s="1768"/>
      <c r="N43" s="1768"/>
      <c r="O43" s="1724" t="s">
        <v>2293</v>
      </c>
    </row>
    <row r="44" spans="1:15">
      <c r="A44" s="1753" t="s">
        <v>2294</v>
      </c>
      <c r="B44" s="1725" t="s">
        <v>1664</v>
      </c>
      <c r="C44" s="1641"/>
      <c r="D44" s="1643"/>
      <c r="E44" s="1643"/>
      <c r="F44" s="1664"/>
      <c r="G44" s="1642"/>
      <c r="H44" s="1641"/>
      <c r="I44" s="1643"/>
      <c r="J44" s="1643"/>
      <c r="K44" s="1643"/>
      <c r="L44" s="1643"/>
      <c r="M44" s="1643"/>
      <c r="N44" s="1643"/>
      <c r="O44" s="1754" t="s">
        <v>2294</v>
      </c>
    </row>
    <row r="45" spans="1:15">
      <c r="A45" s="1748" t="s">
        <v>2295</v>
      </c>
      <c r="B45" s="1736"/>
      <c r="C45" s="1756"/>
      <c r="D45" s="1756"/>
      <c r="E45" s="1756"/>
      <c r="F45" s="1757"/>
      <c r="G45" s="1758"/>
      <c r="H45" s="1755"/>
      <c r="I45" s="1756"/>
      <c r="J45" s="1756"/>
      <c r="K45" s="1756"/>
      <c r="L45" s="1756"/>
      <c r="M45" s="1756"/>
      <c r="N45" s="1756"/>
      <c r="O45" s="1720" t="s">
        <v>2295</v>
      </c>
    </row>
    <row r="46" spans="1:15">
      <c r="A46" s="1717" t="s">
        <v>2296</v>
      </c>
      <c r="B46" s="1736" t="s">
        <v>1665</v>
      </c>
      <c r="C46" s="1756"/>
      <c r="D46" s="1756"/>
      <c r="E46" s="1756"/>
      <c r="F46" s="1757"/>
      <c r="G46" s="1758"/>
      <c r="H46" s="1755"/>
      <c r="I46" s="1756"/>
      <c r="J46" s="1756"/>
      <c r="K46" s="1756"/>
      <c r="L46" s="1756"/>
      <c r="M46" s="1756"/>
      <c r="N46" s="1756"/>
      <c r="O46" s="1720" t="s">
        <v>2296</v>
      </c>
    </row>
    <row r="47" spans="1:15">
      <c r="A47" s="1751" t="s">
        <v>2297</v>
      </c>
      <c r="B47" s="1736" t="s">
        <v>1666</v>
      </c>
      <c r="C47" s="1771"/>
      <c r="D47" s="1772"/>
      <c r="E47" s="1772"/>
      <c r="F47" s="1679"/>
      <c r="G47" s="1773"/>
      <c r="H47" s="1771"/>
      <c r="I47" s="1772"/>
      <c r="J47" s="1772"/>
      <c r="K47" s="1772"/>
      <c r="L47" s="1772"/>
      <c r="M47" s="1772"/>
      <c r="N47" s="1772"/>
      <c r="O47" s="1720" t="s">
        <v>2297</v>
      </c>
    </row>
    <row r="48" spans="1:15">
      <c r="A48" s="1753" t="s">
        <v>2298</v>
      </c>
      <c r="B48" s="1725" t="s">
        <v>1667</v>
      </c>
      <c r="C48" s="1759"/>
      <c r="D48" s="1759"/>
      <c r="E48" s="1759"/>
      <c r="F48" s="1760"/>
      <c r="G48" s="1761"/>
      <c r="H48" s="1762"/>
      <c r="I48" s="1759"/>
      <c r="J48" s="1759"/>
      <c r="K48" s="1759"/>
      <c r="L48" s="1759"/>
      <c r="M48" s="1759"/>
      <c r="N48" s="1759"/>
      <c r="O48" s="1754" t="s">
        <v>2298</v>
      </c>
    </row>
    <row r="49" spans="1:15">
      <c r="A49" s="1751" t="s">
        <v>2299</v>
      </c>
      <c r="B49" s="1729" t="s">
        <v>1668</v>
      </c>
      <c r="C49" s="1768"/>
      <c r="D49" s="1768"/>
      <c r="E49" s="1768"/>
      <c r="F49" s="1769"/>
      <c r="G49" s="1770"/>
      <c r="H49" s="1767"/>
      <c r="I49" s="1768"/>
      <c r="J49" s="1768"/>
      <c r="K49" s="1768"/>
      <c r="L49" s="1768"/>
      <c r="M49" s="1768"/>
      <c r="N49" s="1768"/>
      <c r="O49" s="1724" t="s">
        <v>2299</v>
      </c>
    </row>
    <row r="50" spans="1:15">
      <c r="A50" s="1751" t="s">
        <v>2300</v>
      </c>
      <c r="B50" s="1729" t="s">
        <v>1669</v>
      </c>
      <c r="C50" s="1768"/>
      <c r="D50" s="1768"/>
      <c r="E50" s="1768"/>
      <c r="F50" s="1769"/>
      <c r="G50" s="1770"/>
      <c r="H50" s="1767"/>
      <c r="I50" s="1768"/>
      <c r="J50" s="1768"/>
      <c r="K50" s="1768"/>
      <c r="L50" s="1768"/>
      <c r="M50" s="1768"/>
      <c r="N50" s="1768"/>
      <c r="O50" s="1724" t="s">
        <v>2300</v>
      </c>
    </row>
    <row r="51" spans="1:15">
      <c r="A51" s="1711"/>
      <c r="B51" s="1719" t="s">
        <v>1670</v>
      </c>
      <c r="C51" s="1774"/>
      <c r="D51" s="1775"/>
      <c r="E51" s="1775"/>
      <c r="F51" s="1776"/>
      <c r="G51" s="1777"/>
      <c r="H51" s="1775"/>
      <c r="I51" s="1775"/>
      <c r="J51" s="1775"/>
      <c r="K51" s="1775"/>
      <c r="L51" s="1775"/>
      <c r="M51" s="1775"/>
      <c r="N51" s="1778"/>
      <c r="O51" s="1703"/>
    </row>
    <row r="52" spans="1:15">
      <c r="A52" s="1753" t="s">
        <v>2301</v>
      </c>
      <c r="B52" s="1725" t="s">
        <v>1671</v>
      </c>
      <c r="C52" s="1759"/>
      <c r="D52" s="1759"/>
      <c r="E52" s="1759"/>
      <c r="F52" s="1760"/>
      <c r="G52" s="1761"/>
      <c r="H52" s="1762"/>
      <c r="I52" s="1759"/>
      <c r="J52" s="1759"/>
      <c r="K52" s="1759"/>
      <c r="L52" s="1759"/>
      <c r="M52" s="1759"/>
      <c r="N52" s="1759"/>
      <c r="O52" s="1754" t="s">
        <v>2301</v>
      </c>
    </row>
    <row r="53" spans="1:15">
      <c r="A53" s="1751" t="s">
        <v>2302</v>
      </c>
      <c r="B53" s="1729" t="s">
        <v>1672</v>
      </c>
      <c r="C53" s="1768"/>
      <c r="D53" s="1768"/>
      <c r="E53" s="1768"/>
      <c r="F53" s="1769"/>
      <c r="G53" s="1770"/>
      <c r="H53" s="1767"/>
      <c r="I53" s="1768"/>
      <c r="J53" s="1768"/>
      <c r="K53" s="1768"/>
      <c r="L53" s="1768"/>
      <c r="M53" s="1768"/>
      <c r="N53" s="1768"/>
      <c r="O53" s="1724" t="s">
        <v>2302</v>
      </c>
    </row>
    <row r="54" spans="1:15">
      <c r="A54" s="1751" t="s">
        <v>2303</v>
      </c>
      <c r="B54" s="1729" t="s">
        <v>1673</v>
      </c>
      <c r="C54" s="1768"/>
      <c r="D54" s="1768"/>
      <c r="E54" s="1768"/>
      <c r="F54" s="1769"/>
      <c r="G54" s="1770"/>
      <c r="H54" s="1767"/>
      <c r="I54" s="1768"/>
      <c r="J54" s="1768"/>
      <c r="K54" s="1768"/>
      <c r="L54" s="1768"/>
      <c r="M54" s="1768"/>
      <c r="N54" s="1768"/>
      <c r="O54" s="1724" t="s">
        <v>2303</v>
      </c>
    </row>
    <row r="55" spans="1:15">
      <c r="A55" s="1751" t="s">
        <v>2304</v>
      </c>
      <c r="B55" s="1729" t="s">
        <v>1674</v>
      </c>
      <c r="C55" s="1768"/>
      <c r="D55" s="1768"/>
      <c r="E55" s="1768"/>
      <c r="F55" s="1769"/>
      <c r="G55" s="1770"/>
      <c r="H55" s="1767"/>
      <c r="I55" s="1768"/>
      <c r="J55" s="1768"/>
      <c r="K55" s="1768"/>
      <c r="L55" s="1768"/>
      <c r="M55" s="1768"/>
      <c r="N55" s="1768"/>
      <c r="O55" s="1724" t="s">
        <v>2304</v>
      </c>
    </row>
    <row r="56" spans="1:15">
      <c r="A56" s="1753" t="s">
        <v>2305</v>
      </c>
      <c r="B56" s="1725" t="s">
        <v>1664</v>
      </c>
      <c r="C56" s="1646"/>
      <c r="D56" s="1588"/>
      <c r="E56" s="1588"/>
      <c r="F56" s="1666"/>
      <c r="G56" s="1645"/>
      <c r="H56" s="1646"/>
      <c r="I56" s="1588"/>
      <c r="J56" s="1588"/>
      <c r="K56" s="1588"/>
      <c r="L56" s="1588"/>
      <c r="M56" s="1588"/>
      <c r="N56" s="1588"/>
      <c r="O56" s="1754" t="s">
        <v>2305</v>
      </c>
    </row>
    <row r="57" spans="1:15">
      <c r="A57" s="1748" t="s">
        <v>2306</v>
      </c>
      <c r="C57" s="1755"/>
      <c r="D57" s="1756"/>
      <c r="E57" s="1756"/>
      <c r="F57" s="1757"/>
      <c r="G57" s="1758"/>
      <c r="H57" s="1755"/>
      <c r="I57" s="1756"/>
      <c r="J57" s="1756"/>
      <c r="K57" s="1756"/>
      <c r="L57" s="1756"/>
      <c r="M57" s="1756"/>
      <c r="N57" s="1756"/>
      <c r="O57" s="1720" t="s">
        <v>2306</v>
      </c>
    </row>
    <row r="58" spans="1:15">
      <c r="A58" s="1717" t="s">
        <v>2307</v>
      </c>
      <c r="B58" s="1736" t="s">
        <v>1665</v>
      </c>
      <c r="C58" s="1756"/>
      <c r="D58" s="1756"/>
      <c r="E58" s="1756"/>
      <c r="F58" s="1757"/>
      <c r="G58" s="1758"/>
      <c r="H58" s="1755"/>
      <c r="I58" s="1756"/>
      <c r="J58" s="1756"/>
      <c r="K58" s="1756"/>
      <c r="L58" s="1756"/>
      <c r="M58" s="1756"/>
      <c r="N58" s="1756"/>
      <c r="O58" s="1720" t="s">
        <v>2307</v>
      </c>
    </row>
    <row r="59" spans="1:15">
      <c r="A59" s="1751" t="s">
        <v>2308</v>
      </c>
      <c r="B59" s="1736" t="s">
        <v>1666</v>
      </c>
      <c r="C59" s="1771"/>
      <c r="D59" s="1772"/>
      <c r="E59" s="1772"/>
      <c r="F59" s="1679"/>
      <c r="G59" s="1773"/>
      <c r="H59" s="1771"/>
      <c r="I59" s="1772"/>
      <c r="J59" s="1772"/>
      <c r="K59" s="1772"/>
      <c r="L59" s="1772"/>
      <c r="M59" s="1772"/>
      <c r="N59" s="1772"/>
      <c r="O59" s="1720" t="s">
        <v>2308</v>
      </c>
    </row>
    <row r="60" spans="1:15">
      <c r="A60" s="1753" t="s">
        <v>2309</v>
      </c>
      <c r="B60" s="1725" t="s">
        <v>1667</v>
      </c>
      <c r="C60" s="1759"/>
      <c r="D60" s="1759"/>
      <c r="E60" s="1759"/>
      <c r="F60" s="1760"/>
      <c r="G60" s="1761"/>
      <c r="H60" s="1762"/>
      <c r="I60" s="1759"/>
      <c r="J60" s="1759"/>
      <c r="K60" s="1759"/>
      <c r="L60" s="1759"/>
      <c r="M60" s="1759"/>
      <c r="N60" s="1759"/>
      <c r="O60" s="1754" t="s">
        <v>2309</v>
      </c>
    </row>
    <row r="61" spans="1:15">
      <c r="A61" s="1751" t="s">
        <v>2310</v>
      </c>
      <c r="B61" s="1729" t="s">
        <v>1668</v>
      </c>
      <c r="C61" s="1768"/>
      <c r="D61" s="1768"/>
      <c r="E61" s="1768"/>
      <c r="F61" s="1769"/>
      <c r="G61" s="1770"/>
      <c r="H61" s="1767"/>
      <c r="I61" s="1768"/>
      <c r="J61" s="1768"/>
      <c r="K61" s="1768"/>
      <c r="L61" s="1768"/>
      <c r="M61" s="1768"/>
      <c r="N61" s="1768"/>
      <c r="O61" s="1724" t="s">
        <v>2310</v>
      </c>
    </row>
    <row r="62" spans="1:15" ht="16" thickBot="1">
      <c r="A62" s="1779" t="s">
        <v>2311</v>
      </c>
      <c r="B62" s="1780" t="s">
        <v>1669</v>
      </c>
      <c r="C62" s="1656"/>
      <c r="D62" s="1658"/>
      <c r="E62" s="1658"/>
      <c r="F62" s="1781"/>
      <c r="G62" s="1657"/>
      <c r="H62" s="1656"/>
      <c r="I62" s="1658"/>
      <c r="J62" s="1658"/>
      <c r="K62" s="1658"/>
      <c r="L62" s="1658"/>
      <c r="M62" s="1658"/>
      <c r="N62" s="1658"/>
      <c r="O62" s="1782" t="s">
        <v>2311</v>
      </c>
    </row>
    <row r="63" spans="1:15">
      <c r="A63" s="1652" t="s">
        <v>4496</v>
      </c>
      <c r="B63" s="1652"/>
      <c r="C63" s="1652"/>
      <c r="D63" s="1652"/>
      <c r="E63" s="1652"/>
      <c r="F63" s="1652"/>
      <c r="G63" s="1652" t="s">
        <v>4496</v>
      </c>
      <c r="H63" s="1652"/>
      <c r="I63" s="1652"/>
      <c r="J63" s="1652"/>
      <c r="K63" s="1652"/>
      <c r="L63" s="1652"/>
      <c r="M63" s="1652"/>
      <c r="N63" s="1652"/>
      <c r="O63" s="1652"/>
    </row>
    <row r="64" spans="1:15">
      <c r="A64" s="2145" t="s">
        <v>4447</v>
      </c>
      <c r="B64" s="2145"/>
      <c r="C64" s="2145"/>
      <c r="D64" s="2145"/>
      <c r="E64" s="2145"/>
      <c r="F64" s="2145"/>
      <c r="G64" s="2145" t="s">
        <v>4448</v>
      </c>
      <c r="H64" s="2145"/>
      <c r="I64" s="2145"/>
      <c r="J64" s="2145"/>
      <c r="K64" s="2145"/>
      <c r="L64" s="2145"/>
      <c r="M64" s="2145"/>
      <c r="N64" s="2145"/>
      <c r="O64" s="2145"/>
    </row>
    <row r="67" spans="1:15" ht="16" thickBot="1">
      <c r="A67" s="1388"/>
      <c r="B67" s="1388"/>
      <c r="C67" s="1388"/>
      <c r="D67" s="1388"/>
      <c r="E67" s="1388"/>
      <c r="F67" s="1388"/>
      <c r="G67" s="1388"/>
      <c r="H67" s="1388"/>
      <c r="I67" s="1388"/>
      <c r="J67" s="1388"/>
      <c r="K67" s="1388"/>
      <c r="L67" s="1388"/>
      <c r="M67" s="1388"/>
      <c r="N67" s="1388"/>
      <c r="O67" s="1388"/>
    </row>
    <row r="68" spans="1:15">
      <c r="A68" s="1699" t="s">
        <v>1757</v>
      </c>
      <c r="B68" s="1702"/>
      <c r="C68" s="1700" t="s">
        <v>3200</v>
      </c>
      <c r="D68" s="1702"/>
      <c r="E68" s="1702" t="s">
        <v>1759</v>
      </c>
      <c r="F68" s="1389" t="s">
        <v>1760</v>
      </c>
      <c r="G68" s="1699" t="s">
        <v>1757</v>
      </c>
      <c r="H68" s="1700"/>
      <c r="I68" s="1735" t="s">
        <v>3200</v>
      </c>
      <c r="J68" s="1700"/>
      <c r="K68" s="1702"/>
      <c r="L68" s="1701" t="s">
        <v>1759</v>
      </c>
      <c r="M68" s="1735" t="s">
        <v>1760</v>
      </c>
      <c r="N68" s="1700"/>
      <c r="O68" s="1389"/>
    </row>
    <row r="69" spans="1:15">
      <c r="A69" s="1711" t="str">
        <f>'Data Sheet'!$C$25</f>
        <v xml:space="preserve">Niagara Mohawk Power Corporation </v>
      </c>
      <c r="B69" s="1391"/>
      <c r="C69" s="1345" t="s">
        <v>1775</v>
      </c>
      <c r="D69" s="1391"/>
      <c r="E69" s="1391" t="s">
        <v>1761</v>
      </c>
      <c r="F69" s="1703"/>
      <c r="G69" s="1711" t="str">
        <f>'Data Sheet'!$C$25</f>
        <v xml:space="preserve">Niagara Mohawk Power Corporation </v>
      </c>
      <c r="I69" s="1721" t="s">
        <v>1775</v>
      </c>
      <c r="K69" s="1391"/>
      <c r="L69" s="1736" t="s">
        <v>1761</v>
      </c>
      <c r="M69" s="1721"/>
      <c r="O69" s="1703"/>
    </row>
    <row r="70" spans="1:15">
      <c r="A70" s="1704"/>
      <c r="B70" s="1705"/>
      <c r="C70" s="1398" t="s">
        <v>2907</v>
      </c>
      <c r="D70" s="1705"/>
      <c r="E70" s="1427" t="str">
        <f>'Data Sheet'!$C$40</f>
        <v>April 30, 2024</v>
      </c>
      <c r="F70" s="1706" t="str">
        <f>'Data Sheet'!$C$38</f>
        <v>December 31, 2023</v>
      </c>
      <c r="G70" s="1704"/>
      <c r="H70" s="1398"/>
      <c r="I70" s="1737" t="s">
        <v>2907</v>
      </c>
      <c r="J70" s="1398"/>
      <c r="K70" s="1705"/>
      <c r="L70" s="1427" t="str">
        <f>'Data Sheet'!$C$40</f>
        <v>April 30, 2024</v>
      </c>
      <c r="M70" s="1738" t="str">
        <f>'Data Sheet'!$C$38</f>
        <v>December 31, 2023</v>
      </c>
      <c r="N70" s="1398"/>
      <c r="O70" s="1739"/>
    </row>
    <row r="71" spans="1:15">
      <c r="A71" s="1740"/>
      <c r="B71" s="1709" t="s">
        <v>1288</v>
      </c>
      <c r="C71" s="1709"/>
      <c r="D71" s="1709"/>
      <c r="E71" s="1709"/>
      <c r="F71" s="1710"/>
      <c r="G71" s="1707" t="s">
        <v>1288</v>
      </c>
      <c r="H71" s="1709"/>
      <c r="I71" s="1709"/>
      <c r="J71" s="1709"/>
      <c r="K71" s="1709"/>
      <c r="L71" s="1709"/>
      <c r="M71" s="1709"/>
      <c r="N71" s="1709"/>
      <c r="O71" s="1710"/>
    </row>
    <row r="72" spans="1:15">
      <c r="A72" s="1741"/>
      <c r="B72" s="1715"/>
      <c r="C72" s="1715"/>
      <c r="D72" s="1715"/>
      <c r="E72" s="1715"/>
      <c r="F72" s="1742"/>
      <c r="G72" s="5307" t="s">
        <v>2647</v>
      </c>
      <c r="H72" s="5149"/>
      <c r="I72" s="5149"/>
      <c r="J72" s="5149"/>
      <c r="O72" s="1703"/>
    </row>
    <row r="73" spans="1:15">
      <c r="A73" s="5293" t="s">
        <v>2648</v>
      </c>
      <c r="B73" s="5151"/>
      <c r="C73" s="5151"/>
      <c r="D73" s="5246" t="s">
        <v>2649</v>
      </c>
      <c r="E73" s="5151"/>
      <c r="F73" s="5152"/>
      <c r="G73" s="5294"/>
      <c r="H73" s="5151"/>
      <c r="I73" s="5151"/>
      <c r="J73" s="5151"/>
      <c r="K73" s="5246" t="s">
        <v>2650</v>
      </c>
      <c r="L73" s="5151"/>
      <c r="M73" s="5151"/>
      <c r="N73" s="5151"/>
      <c r="O73" s="5152"/>
    </row>
    <row r="74" spans="1:15">
      <c r="A74" s="5294"/>
      <c r="B74" s="5151"/>
      <c r="C74" s="5151"/>
      <c r="D74" s="5151"/>
      <c r="E74" s="5151"/>
      <c r="F74" s="5152"/>
      <c r="G74" s="5294"/>
      <c r="H74" s="5151"/>
      <c r="I74" s="5151"/>
      <c r="J74" s="5151"/>
      <c r="K74" s="5151"/>
      <c r="L74" s="5151"/>
      <c r="M74" s="5151"/>
      <c r="N74" s="5151"/>
      <c r="O74" s="5152"/>
    </row>
    <row r="75" spans="1:15">
      <c r="A75" s="1711" t="s">
        <v>2651</v>
      </c>
      <c r="D75" s="5151"/>
      <c r="E75" s="5151"/>
      <c r="F75" s="5152"/>
      <c r="G75" s="5294"/>
      <c r="H75" s="5151"/>
      <c r="I75" s="5151"/>
      <c r="J75" s="5151"/>
      <c r="K75" s="5246" t="s">
        <v>2652</v>
      </c>
      <c r="L75" s="5151"/>
      <c r="M75" s="5151"/>
      <c r="N75" s="5151"/>
      <c r="O75" s="5152"/>
    </row>
    <row r="76" spans="1:15">
      <c r="A76" s="5293" t="s">
        <v>2653</v>
      </c>
      <c r="B76" s="5220"/>
      <c r="C76" s="5220"/>
      <c r="D76" s="5151"/>
      <c r="E76" s="5151"/>
      <c r="F76" s="5152"/>
      <c r="G76" s="5294"/>
      <c r="H76" s="5151"/>
      <c r="I76" s="5151"/>
      <c r="J76" s="5151"/>
      <c r="K76" s="5151"/>
      <c r="L76" s="5151"/>
      <c r="M76" s="5151"/>
      <c r="N76" s="5151"/>
      <c r="O76" s="5152"/>
    </row>
    <row r="77" spans="1:15">
      <c r="A77" s="5294"/>
      <c r="B77" s="5220"/>
      <c r="C77" s="5220"/>
      <c r="D77" s="5151"/>
      <c r="E77" s="5151"/>
      <c r="F77" s="5152"/>
      <c r="G77" s="5293" t="s">
        <v>2654</v>
      </c>
      <c r="H77" s="5151"/>
      <c r="I77" s="5151"/>
      <c r="J77" s="5151"/>
      <c r="K77" s="5246" t="s">
        <v>3438</v>
      </c>
      <c r="L77" s="5151"/>
      <c r="M77" s="5151"/>
      <c r="N77" s="5151"/>
      <c r="O77" s="5152"/>
    </row>
    <row r="78" spans="1:15">
      <c r="A78" s="5294"/>
      <c r="B78" s="5220"/>
      <c r="C78" s="5220"/>
      <c r="D78" s="5246" t="s">
        <v>3439</v>
      </c>
      <c r="E78" s="5151"/>
      <c r="F78" s="5152"/>
      <c r="G78" s="5294"/>
      <c r="H78" s="5151"/>
      <c r="I78" s="5151"/>
      <c r="J78" s="5151"/>
      <c r="K78" s="5151"/>
      <c r="L78" s="5151"/>
      <c r="M78" s="5151"/>
      <c r="N78" s="5151"/>
      <c r="O78" s="5152"/>
    </row>
    <row r="79" spans="1:15">
      <c r="A79" s="5294"/>
      <c r="B79" s="5220"/>
      <c r="C79" s="5220"/>
      <c r="D79" s="5151"/>
      <c r="E79" s="5151"/>
      <c r="F79" s="5152"/>
      <c r="G79" s="5294"/>
      <c r="H79" s="5151"/>
      <c r="I79" s="5151"/>
      <c r="J79" s="5151"/>
      <c r="O79" s="1703"/>
    </row>
    <row r="80" spans="1:15">
      <c r="A80" s="1704" t="s">
        <v>3440</v>
      </c>
      <c r="B80" s="1398"/>
      <c r="C80" s="1398"/>
      <c r="D80" s="5171"/>
      <c r="E80" s="5171"/>
      <c r="F80" s="5296"/>
      <c r="G80" s="5297"/>
      <c r="H80" s="5171"/>
      <c r="I80" s="5171"/>
      <c r="J80" s="5171"/>
      <c r="O80" s="1703"/>
    </row>
    <row r="81" spans="1:15">
      <c r="A81" s="1712" t="s">
        <v>1686</v>
      </c>
      <c r="B81" s="2142" t="s">
        <v>4446</v>
      </c>
      <c r="C81" s="1743" t="s">
        <v>164</v>
      </c>
      <c r="D81" s="1744"/>
      <c r="E81" s="1743" t="s">
        <v>4223</v>
      </c>
      <c r="F81" s="1710"/>
      <c r="G81" s="1743" t="s">
        <v>4223</v>
      </c>
      <c r="H81" s="1744"/>
      <c r="I81" s="1743" t="s">
        <v>4223</v>
      </c>
      <c r="J81" s="1744"/>
      <c r="K81" s="1743" t="s">
        <v>1642</v>
      </c>
      <c r="L81" s="1744"/>
      <c r="M81" s="1743" t="s">
        <v>1643</v>
      </c>
      <c r="N81" s="1744"/>
      <c r="O81" s="1745" t="s">
        <v>1686</v>
      </c>
    </row>
    <row r="82" spans="1:15">
      <c r="A82" s="1746" t="s">
        <v>1689</v>
      </c>
      <c r="B82" s="2143" t="s">
        <v>1644</v>
      </c>
      <c r="C82" s="1714" t="s">
        <v>1689</v>
      </c>
      <c r="D82" s="1747" t="s">
        <v>1645</v>
      </c>
      <c r="E82" s="1747" t="s">
        <v>1689</v>
      </c>
      <c r="F82" s="1716" t="s">
        <v>1645</v>
      </c>
      <c r="G82" s="1748" t="s">
        <v>1689</v>
      </c>
      <c r="H82" s="1714" t="s">
        <v>1645</v>
      </c>
      <c r="I82" s="1747" t="s">
        <v>1689</v>
      </c>
      <c r="J82" s="1747" t="s">
        <v>1645</v>
      </c>
      <c r="K82" s="1747" t="s">
        <v>1689</v>
      </c>
      <c r="L82" s="1747" t="s">
        <v>1645</v>
      </c>
      <c r="M82" s="1747" t="s">
        <v>1689</v>
      </c>
      <c r="N82" s="1747" t="s">
        <v>1645</v>
      </c>
      <c r="O82" s="1749" t="s">
        <v>1689</v>
      </c>
    </row>
    <row r="83" spans="1:15">
      <c r="A83" s="1722"/>
      <c r="B83" s="2144" t="s">
        <v>2935</v>
      </c>
      <c r="C83" s="1750" t="s">
        <v>2936</v>
      </c>
      <c r="D83" s="1750" t="s">
        <v>2937</v>
      </c>
      <c r="E83" s="1750" t="s">
        <v>2938</v>
      </c>
      <c r="F83" s="1724" t="s">
        <v>2268</v>
      </c>
      <c r="G83" s="1751" t="s">
        <v>2269</v>
      </c>
      <c r="H83" s="1723" t="s">
        <v>2270</v>
      </c>
      <c r="I83" s="1750" t="s">
        <v>2271</v>
      </c>
      <c r="J83" s="1750" t="s">
        <v>2272</v>
      </c>
      <c r="K83" s="1750" t="s">
        <v>2273</v>
      </c>
      <c r="L83" s="1750" t="s">
        <v>2274</v>
      </c>
      <c r="M83" s="1750" t="s">
        <v>2275</v>
      </c>
      <c r="N83" s="1750" t="s">
        <v>168</v>
      </c>
      <c r="O83" s="1752"/>
    </row>
    <row r="84" spans="1:15">
      <c r="A84" s="1753" t="s">
        <v>1646</v>
      </c>
      <c r="B84" s="1725" t="s">
        <v>1647</v>
      </c>
      <c r="C84" s="1641"/>
      <c r="D84" s="1643"/>
      <c r="E84" s="1643"/>
      <c r="F84" s="1664"/>
      <c r="G84" s="1642"/>
      <c r="H84" s="1641"/>
      <c r="I84" s="1643"/>
      <c r="J84" s="1643"/>
      <c r="K84" s="1643"/>
      <c r="L84" s="1643"/>
      <c r="M84" s="1643"/>
      <c r="N84" s="1643"/>
      <c r="O84" s="1754" t="s">
        <v>1646</v>
      </c>
    </row>
    <row r="85" spans="1:15">
      <c r="A85" s="1748" t="s">
        <v>1648</v>
      </c>
      <c r="B85" s="1732"/>
      <c r="C85" s="1755"/>
      <c r="D85" s="1756"/>
      <c r="E85" s="1756"/>
      <c r="F85" s="1757"/>
      <c r="G85" s="1758"/>
      <c r="H85" s="1755"/>
      <c r="I85" s="1756"/>
      <c r="J85" s="1756"/>
      <c r="K85" s="1756"/>
      <c r="L85" s="1756"/>
      <c r="M85" s="1756"/>
      <c r="N85" s="1756"/>
      <c r="O85" s="1720" t="s">
        <v>1648</v>
      </c>
    </row>
    <row r="86" spans="1:15">
      <c r="A86" s="1717" t="s">
        <v>1649</v>
      </c>
      <c r="B86" s="1736" t="s">
        <v>1650</v>
      </c>
      <c r="C86" s="1756"/>
      <c r="D86" s="1756"/>
      <c r="E86" s="1756"/>
      <c r="F86" s="1757"/>
      <c r="G86" s="1758"/>
      <c r="H86" s="1755"/>
      <c r="I86" s="1756"/>
      <c r="J86" s="1756"/>
      <c r="K86" s="1756"/>
      <c r="L86" s="1756"/>
      <c r="M86" s="1756"/>
      <c r="N86" s="1756"/>
      <c r="O86" s="1720" t="s">
        <v>1649</v>
      </c>
    </row>
    <row r="87" spans="1:15">
      <c r="A87" s="1751" t="s">
        <v>1651</v>
      </c>
      <c r="B87" s="1729" t="s">
        <v>1652</v>
      </c>
      <c r="C87" s="1755"/>
      <c r="D87" s="1756"/>
      <c r="E87" s="1756"/>
      <c r="F87" s="1757"/>
      <c r="G87" s="1758"/>
      <c r="H87" s="1755"/>
      <c r="I87" s="1756"/>
      <c r="J87" s="1756"/>
      <c r="K87" s="1756"/>
      <c r="L87" s="1756"/>
      <c r="M87" s="1756"/>
      <c r="N87" s="1756"/>
      <c r="O87" s="1720" t="s">
        <v>1651</v>
      </c>
    </row>
    <row r="88" spans="1:15">
      <c r="A88" s="1753" t="s">
        <v>1653</v>
      </c>
      <c r="B88" s="1725" t="s">
        <v>1654</v>
      </c>
      <c r="C88" s="1759"/>
      <c r="D88" s="1759"/>
      <c r="E88" s="1759"/>
      <c r="F88" s="1760"/>
      <c r="G88" s="1761"/>
      <c r="H88" s="1762"/>
      <c r="I88" s="1759"/>
      <c r="J88" s="1759"/>
      <c r="K88" s="1759"/>
      <c r="L88" s="1759"/>
      <c r="M88" s="1759"/>
      <c r="N88" s="1759"/>
      <c r="O88" s="1754" t="s">
        <v>1653</v>
      </c>
    </row>
    <row r="89" spans="1:15">
      <c r="A89" s="1748" t="s">
        <v>1655</v>
      </c>
      <c r="B89" s="1736"/>
      <c r="C89" s="1763"/>
      <c r="D89" s="1764"/>
      <c r="E89" s="1764"/>
      <c r="F89" s="1765"/>
      <c r="G89" s="1766"/>
      <c r="H89" s="1763"/>
      <c r="I89" s="1764"/>
      <c r="J89" s="1764"/>
      <c r="K89" s="1764"/>
      <c r="L89" s="1764"/>
      <c r="M89" s="1764"/>
      <c r="N89" s="1764"/>
      <c r="O89" s="1720" t="s">
        <v>1655</v>
      </c>
    </row>
    <row r="90" spans="1:15">
      <c r="A90" s="1717" t="s">
        <v>1656</v>
      </c>
      <c r="B90" s="1736" t="s">
        <v>1657</v>
      </c>
      <c r="C90" s="1756"/>
      <c r="D90" s="1756"/>
      <c r="E90" s="1756"/>
      <c r="F90" s="1757"/>
      <c r="G90" s="1758"/>
      <c r="H90" s="1755"/>
      <c r="I90" s="1756"/>
      <c r="J90" s="1756"/>
      <c r="K90" s="1756"/>
      <c r="L90" s="1756"/>
      <c r="M90" s="1756"/>
      <c r="N90" s="1756"/>
      <c r="O90" s="1720" t="s">
        <v>1656</v>
      </c>
    </row>
    <row r="91" spans="1:15">
      <c r="A91" s="1751" t="s">
        <v>1658</v>
      </c>
      <c r="B91" s="1736"/>
      <c r="C91" s="1767"/>
      <c r="D91" s="1768"/>
      <c r="E91" s="1768"/>
      <c r="F91" s="1769"/>
      <c r="G91" s="1770"/>
      <c r="H91" s="1767"/>
      <c r="I91" s="1768"/>
      <c r="J91" s="1768"/>
      <c r="K91" s="1768"/>
      <c r="L91" s="1768"/>
      <c r="M91" s="1768"/>
      <c r="N91" s="1768"/>
      <c r="O91" s="1720" t="s">
        <v>1658</v>
      </c>
    </row>
    <row r="92" spans="1:15">
      <c r="A92" s="1753" t="s">
        <v>1659</v>
      </c>
      <c r="B92" s="1725"/>
      <c r="C92" s="1759"/>
      <c r="D92" s="1759"/>
      <c r="E92" s="1759"/>
      <c r="F92" s="1760"/>
      <c r="G92" s="1761"/>
      <c r="H92" s="1762"/>
      <c r="I92" s="1759"/>
      <c r="J92" s="1759"/>
      <c r="K92" s="1759"/>
      <c r="L92" s="1759"/>
      <c r="M92" s="1759"/>
      <c r="N92" s="1759"/>
      <c r="O92" s="1754" t="s">
        <v>1659</v>
      </c>
    </row>
    <row r="93" spans="1:15">
      <c r="A93" s="1751" t="s">
        <v>1703</v>
      </c>
      <c r="B93" s="1729"/>
      <c r="C93" s="1768"/>
      <c r="D93" s="1768"/>
      <c r="E93" s="1768"/>
      <c r="F93" s="1769"/>
      <c r="G93" s="1770"/>
      <c r="H93" s="1767"/>
      <c r="I93" s="1768"/>
      <c r="J93" s="1768"/>
      <c r="K93" s="1768"/>
      <c r="L93" s="1768"/>
      <c r="M93" s="1768"/>
      <c r="N93" s="1768"/>
      <c r="O93" s="1724" t="s">
        <v>1703</v>
      </c>
    </row>
    <row r="94" spans="1:15">
      <c r="A94" s="1751" t="s">
        <v>1704</v>
      </c>
      <c r="B94" s="1729"/>
      <c r="C94" s="1768"/>
      <c r="D94" s="1768"/>
      <c r="E94" s="1768"/>
      <c r="F94" s="1769"/>
      <c r="G94" s="1770"/>
      <c r="H94" s="1767"/>
      <c r="I94" s="1768"/>
      <c r="J94" s="1768"/>
      <c r="K94" s="1768"/>
      <c r="L94" s="1768"/>
      <c r="M94" s="1768"/>
      <c r="N94" s="1768"/>
      <c r="O94" s="1724" t="s">
        <v>1704</v>
      </c>
    </row>
    <row r="95" spans="1:15">
      <c r="A95" s="1751" t="s">
        <v>1705</v>
      </c>
      <c r="B95" s="1729"/>
      <c r="C95" s="1768"/>
      <c r="D95" s="1768"/>
      <c r="E95" s="1768"/>
      <c r="F95" s="1769"/>
      <c r="G95" s="1770"/>
      <c r="H95" s="1767"/>
      <c r="I95" s="1768"/>
      <c r="J95" s="1768"/>
      <c r="K95" s="1768"/>
      <c r="L95" s="1768"/>
      <c r="M95" s="1768"/>
      <c r="N95" s="1768"/>
      <c r="O95" s="1724" t="s">
        <v>1705</v>
      </c>
    </row>
    <row r="96" spans="1:15">
      <c r="A96" s="1751" t="s">
        <v>1706</v>
      </c>
      <c r="B96" s="1729"/>
      <c r="C96" s="1768"/>
      <c r="D96" s="1768"/>
      <c r="E96" s="1768"/>
      <c r="F96" s="1769"/>
      <c r="G96" s="1770"/>
      <c r="H96" s="1767"/>
      <c r="I96" s="1768"/>
      <c r="J96" s="1768"/>
      <c r="K96" s="1768"/>
      <c r="L96" s="1768"/>
      <c r="M96" s="1768"/>
      <c r="N96" s="1768"/>
      <c r="O96" s="1724" t="s">
        <v>1706</v>
      </c>
    </row>
    <row r="97" spans="1:15">
      <c r="A97" s="1751" t="s">
        <v>1707</v>
      </c>
      <c r="B97" s="1729"/>
      <c r="C97" s="1768"/>
      <c r="D97" s="1768"/>
      <c r="E97" s="1768"/>
      <c r="F97" s="1769"/>
      <c r="G97" s="1770"/>
      <c r="H97" s="1767"/>
      <c r="I97" s="1768"/>
      <c r="J97" s="1768"/>
      <c r="K97" s="1768"/>
      <c r="L97" s="1768"/>
      <c r="M97" s="1768"/>
      <c r="N97" s="1768"/>
      <c r="O97" s="1724" t="s">
        <v>1707</v>
      </c>
    </row>
    <row r="98" spans="1:15">
      <c r="A98" s="1751" t="s">
        <v>1708</v>
      </c>
      <c r="B98" s="1729" t="s">
        <v>2253</v>
      </c>
      <c r="C98" s="1768"/>
      <c r="D98" s="1768"/>
      <c r="E98" s="1768"/>
      <c r="F98" s="1769"/>
      <c r="G98" s="1770"/>
      <c r="H98" s="1767"/>
      <c r="I98" s="1768"/>
      <c r="J98" s="1768"/>
      <c r="K98" s="1768"/>
      <c r="L98" s="1768"/>
      <c r="M98" s="1768"/>
      <c r="N98" s="1768"/>
      <c r="O98" s="1724" t="s">
        <v>1708</v>
      </c>
    </row>
    <row r="99" spans="1:15">
      <c r="A99" s="1748" t="s">
        <v>1709</v>
      </c>
      <c r="B99" s="1736"/>
      <c r="C99" s="1756"/>
      <c r="D99" s="1756"/>
      <c r="E99" s="1756"/>
      <c r="F99" s="1757"/>
      <c r="G99" s="1758"/>
      <c r="H99" s="1755"/>
      <c r="I99" s="1756"/>
      <c r="J99" s="1756"/>
      <c r="K99" s="1756"/>
      <c r="L99" s="1756"/>
      <c r="M99" s="1756"/>
      <c r="N99" s="1756"/>
      <c r="O99" s="1720" t="s">
        <v>1709</v>
      </c>
    </row>
    <row r="100" spans="1:15">
      <c r="A100" s="1717" t="s">
        <v>1710</v>
      </c>
      <c r="B100" s="1736" t="s">
        <v>1660</v>
      </c>
      <c r="C100" s="1756"/>
      <c r="D100" s="1756"/>
      <c r="E100" s="1756"/>
      <c r="F100" s="1757"/>
      <c r="G100" s="1758"/>
      <c r="H100" s="1755"/>
      <c r="I100" s="1756"/>
      <c r="J100" s="1756"/>
      <c r="K100" s="1756"/>
      <c r="L100" s="1756"/>
      <c r="M100" s="1756"/>
      <c r="N100" s="1756"/>
      <c r="O100" s="1720" t="s">
        <v>1710</v>
      </c>
    </row>
    <row r="101" spans="1:15">
      <c r="A101" s="1751" t="s">
        <v>1711</v>
      </c>
      <c r="B101" s="1736" t="s">
        <v>1661</v>
      </c>
      <c r="C101" s="1756"/>
      <c r="D101" s="1756"/>
      <c r="E101" s="1756"/>
      <c r="F101" s="1757"/>
      <c r="G101" s="1758"/>
      <c r="H101" s="1755"/>
      <c r="I101" s="1756"/>
      <c r="J101" s="1756"/>
      <c r="K101" s="1756"/>
      <c r="L101" s="1756"/>
      <c r="M101" s="1756"/>
      <c r="N101" s="1756"/>
      <c r="O101" s="1720" t="s">
        <v>1711</v>
      </c>
    </row>
    <row r="102" spans="1:15">
      <c r="A102" s="1753" t="s">
        <v>1712</v>
      </c>
      <c r="B102" s="1725" t="s">
        <v>1662</v>
      </c>
      <c r="C102" s="1759"/>
      <c r="D102" s="1759"/>
      <c r="E102" s="1759"/>
      <c r="F102" s="1760"/>
      <c r="G102" s="1761"/>
      <c r="H102" s="1762"/>
      <c r="I102" s="1759"/>
      <c r="J102" s="1759"/>
      <c r="K102" s="1759"/>
      <c r="L102" s="1759"/>
      <c r="M102" s="1759"/>
      <c r="N102" s="1759"/>
      <c r="O102" s="1754" t="s">
        <v>1712</v>
      </c>
    </row>
    <row r="103" spans="1:15">
      <c r="A103" s="1751" t="s">
        <v>1713</v>
      </c>
      <c r="B103" s="1729"/>
      <c r="C103" s="1768"/>
      <c r="D103" s="1768"/>
      <c r="E103" s="1768"/>
      <c r="F103" s="1769"/>
      <c r="G103" s="1770"/>
      <c r="H103" s="1767"/>
      <c r="I103" s="1768"/>
      <c r="J103" s="1768"/>
      <c r="K103" s="1768"/>
      <c r="L103" s="1768"/>
      <c r="M103" s="1768"/>
      <c r="N103" s="1768"/>
      <c r="O103" s="1724" t="s">
        <v>1713</v>
      </c>
    </row>
    <row r="104" spans="1:15">
      <c r="A104" s="1748" t="s">
        <v>558</v>
      </c>
      <c r="B104" s="1736" t="s">
        <v>1663</v>
      </c>
      <c r="C104" s="1756"/>
      <c r="D104" s="1756"/>
      <c r="E104" s="1756"/>
      <c r="F104" s="1757"/>
      <c r="G104" s="1758"/>
      <c r="H104" s="1755"/>
      <c r="I104" s="1756"/>
      <c r="J104" s="1756"/>
      <c r="K104" s="1756"/>
      <c r="L104" s="1756"/>
      <c r="M104" s="1756"/>
      <c r="N104" s="1756"/>
      <c r="O104" s="1720" t="s">
        <v>558</v>
      </c>
    </row>
    <row r="105" spans="1:15">
      <c r="A105" s="1751" t="s">
        <v>559</v>
      </c>
      <c r="B105" s="1736"/>
      <c r="C105" s="1756"/>
      <c r="D105" s="1756"/>
      <c r="E105" s="1756"/>
      <c r="F105" s="1757"/>
      <c r="G105" s="1758"/>
      <c r="H105" s="1755"/>
      <c r="I105" s="1756"/>
      <c r="J105" s="1756"/>
      <c r="K105" s="1756"/>
      <c r="L105" s="1756"/>
      <c r="M105" s="1756"/>
      <c r="N105" s="1756"/>
      <c r="O105" s="1720" t="s">
        <v>559</v>
      </c>
    </row>
    <row r="106" spans="1:15">
      <c r="A106" s="1753" t="s">
        <v>560</v>
      </c>
      <c r="B106" s="1725"/>
      <c r="C106" s="1759"/>
      <c r="D106" s="1759"/>
      <c r="E106" s="1759"/>
      <c r="F106" s="1760"/>
      <c r="G106" s="1761"/>
      <c r="H106" s="1762"/>
      <c r="I106" s="1759"/>
      <c r="J106" s="1759"/>
      <c r="K106" s="1759"/>
      <c r="L106" s="1759"/>
      <c r="M106" s="1759"/>
      <c r="N106" s="1759"/>
      <c r="O106" s="1754" t="s">
        <v>560</v>
      </c>
    </row>
    <row r="107" spans="1:15">
      <c r="A107" s="1751" t="s">
        <v>561</v>
      </c>
      <c r="B107" s="1729"/>
      <c r="C107" s="1768"/>
      <c r="D107" s="1768"/>
      <c r="E107" s="1768"/>
      <c r="F107" s="1769"/>
      <c r="G107" s="1770"/>
      <c r="H107" s="1767"/>
      <c r="I107" s="1768"/>
      <c r="J107" s="1768"/>
      <c r="K107" s="1768"/>
      <c r="L107" s="1768"/>
      <c r="M107" s="1768"/>
      <c r="N107" s="1768"/>
      <c r="O107" s="1724" t="s">
        <v>561</v>
      </c>
    </row>
    <row r="108" spans="1:15">
      <c r="A108" s="1751" t="s">
        <v>562</v>
      </c>
      <c r="B108" s="1729"/>
      <c r="C108" s="1768"/>
      <c r="D108" s="1768"/>
      <c r="E108" s="1768"/>
      <c r="F108" s="1769"/>
      <c r="G108" s="1770"/>
      <c r="H108" s="1767"/>
      <c r="I108" s="1768"/>
      <c r="J108" s="1768"/>
      <c r="K108" s="1768"/>
      <c r="L108" s="1768"/>
      <c r="M108" s="1768"/>
      <c r="N108" s="1768"/>
      <c r="O108" s="1724" t="s">
        <v>562</v>
      </c>
    </row>
    <row r="109" spans="1:15">
      <c r="A109" s="1751" t="s">
        <v>563</v>
      </c>
      <c r="B109" s="1729"/>
      <c r="C109" s="1768"/>
      <c r="D109" s="1768"/>
      <c r="E109" s="1768"/>
      <c r="F109" s="1769"/>
      <c r="G109" s="1770"/>
      <c r="H109" s="1767"/>
      <c r="I109" s="1768"/>
      <c r="J109" s="1768"/>
      <c r="K109" s="1768"/>
      <c r="L109" s="1768"/>
      <c r="M109" s="1768"/>
      <c r="N109" s="1768"/>
      <c r="O109" s="1724" t="s">
        <v>563</v>
      </c>
    </row>
    <row r="110" spans="1:15">
      <c r="A110" s="1751" t="s">
        <v>564</v>
      </c>
      <c r="B110" s="1729"/>
      <c r="C110" s="1768"/>
      <c r="D110" s="1768"/>
      <c r="E110" s="1768"/>
      <c r="F110" s="1769"/>
      <c r="G110" s="1770"/>
      <c r="H110" s="1767"/>
      <c r="I110" s="1768"/>
      <c r="J110" s="1768"/>
      <c r="K110" s="1768"/>
      <c r="L110" s="1768"/>
      <c r="M110" s="1768"/>
      <c r="N110" s="1768"/>
      <c r="O110" s="1724" t="s">
        <v>564</v>
      </c>
    </row>
    <row r="111" spans="1:15">
      <c r="A111" s="1751" t="s">
        <v>2293</v>
      </c>
      <c r="B111" s="1729" t="s">
        <v>2253</v>
      </c>
      <c r="C111" s="1768"/>
      <c r="D111" s="1768"/>
      <c r="E111" s="1768"/>
      <c r="F111" s="1769"/>
      <c r="G111" s="1770"/>
      <c r="H111" s="1767"/>
      <c r="I111" s="1768"/>
      <c r="J111" s="1768"/>
      <c r="K111" s="1768"/>
      <c r="L111" s="1768"/>
      <c r="M111" s="1768"/>
      <c r="N111" s="1768"/>
      <c r="O111" s="1724" t="s">
        <v>2293</v>
      </c>
    </row>
    <row r="112" spans="1:15">
      <c r="A112" s="1753" t="s">
        <v>2294</v>
      </c>
      <c r="B112" s="1725" t="s">
        <v>1664</v>
      </c>
      <c r="C112" s="1641"/>
      <c r="D112" s="1643"/>
      <c r="E112" s="1643"/>
      <c r="F112" s="1664"/>
      <c r="G112" s="1642"/>
      <c r="H112" s="1641"/>
      <c r="I112" s="1643"/>
      <c r="J112" s="1643"/>
      <c r="K112" s="1643"/>
      <c r="L112" s="1643"/>
      <c r="M112" s="1643"/>
      <c r="N112" s="1643"/>
      <c r="O112" s="1754" t="s">
        <v>2294</v>
      </c>
    </row>
    <row r="113" spans="1:15">
      <c r="A113" s="1748" t="s">
        <v>2295</v>
      </c>
      <c r="B113" s="1736"/>
      <c r="C113" s="1756"/>
      <c r="D113" s="1756"/>
      <c r="E113" s="1756"/>
      <c r="F113" s="1757"/>
      <c r="G113" s="1758"/>
      <c r="H113" s="1755"/>
      <c r="I113" s="1756"/>
      <c r="J113" s="1756"/>
      <c r="K113" s="1756"/>
      <c r="L113" s="1756"/>
      <c r="M113" s="1756"/>
      <c r="N113" s="1756"/>
      <c r="O113" s="1720" t="s">
        <v>2295</v>
      </c>
    </row>
    <row r="114" spans="1:15">
      <c r="A114" s="1717" t="s">
        <v>2296</v>
      </c>
      <c r="B114" s="1736" t="s">
        <v>1665</v>
      </c>
      <c r="C114" s="1756"/>
      <c r="D114" s="1756"/>
      <c r="E114" s="1756"/>
      <c r="F114" s="1757"/>
      <c r="G114" s="1758"/>
      <c r="H114" s="1755"/>
      <c r="I114" s="1756"/>
      <c r="J114" s="1756"/>
      <c r="K114" s="1756"/>
      <c r="L114" s="1756"/>
      <c r="M114" s="1756"/>
      <c r="N114" s="1756"/>
      <c r="O114" s="1720" t="s">
        <v>2296</v>
      </c>
    </row>
    <row r="115" spans="1:15">
      <c r="A115" s="1751" t="s">
        <v>2297</v>
      </c>
      <c r="B115" s="1736" t="s">
        <v>1666</v>
      </c>
      <c r="C115" s="1771"/>
      <c r="D115" s="1772"/>
      <c r="E115" s="1772"/>
      <c r="F115" s="1679"/>
      <c r="G115" s="1773"/>
      <c r="H115" s="1771"/>
      <c r="I115" s="1772"/>
      <c r="J115" s="1772"/>
      <c r="K115" s="1772"/>
      <c r="L115" s="1772"/>
      <c r="M115" s="1772"/>
      <c r="N115" s="1772"/>
      <c r="O115" s="1720" t="s">
        <v>2297</v>
      </c>
    </row>
    <row r="116" spans="1:15">
      <c r="A116" s="1753" t="s">
        <v>2298</v>
      </c>
      <c r="B116" s="1725" t="s">
        <v>1667</v>
      </c>
      <c r="C116" s="1759"/>
      <c r="D116" s="1759"/>
      <c r="E116" s="1759"/>
      <c r="F116" s="1760"/>
      <c r="G116" s="1761"/>
      <c r="H116" s="1762"/>
      <c r="I116" s="1759"/>
      <c r="J116" s="1759"/>
      <c r="K116" s="1759"/>
      <c r="L116" s="1759"/>
      <c r="M116" s="1759"/>
      <c r="N116" s="1759"/>
      <c r="O116" s="1754" t="s">
        <v>2298</v>
      </c>
    </row>
    <row r="117" spans="1:15">
      <c r="A117" s="1751" t="s">
        <v>2299</v>
      </c>
      <c r="B117" s="1729" t="s">
        <v>1668</v>
      </c>
      <c r="C117" s="1768"/>
      <c r="D117" s="1768"/>
      <c r="E117" s="1768"/>
      <c r="F117" s="1769"/>
      <c r="G117" s="1770"/>
      <c r="H117" s="1767"/>
      <c r="I117" s="1768"/>
      <c r="J117" s="1768"/>
      <c r="K117" s="1768"/>
      <c r="L117" s="1768"/>
      <c r="M117" s="1768"/>
      <c r="N117" s="1768"/>
      <c r="O117" s="1724" t="s">
        <v>2299</v>
      </c>
    </row>
    <row r="118" spans="1:15">
      <c r="A118" s="1751" t="s">
        <v>2300</v>
      </c>
      <c r="B118" s="1729" t="s">
        <v>1669</v>
      </c>
      <c r="C118" s="1768"/>
      <c r="D118" s="1768"/>
      <c r="E118" s="1768"/>
      <c r="F118" s="1769"/>
      <c r="G118" s="1770"/>
      <c r="H118" s="1767"/>
      <c r="I118" s="1768"/>
      <c r="J118" s="1768"/>
      <c r="K118" s="1768"/>
      <c r="L118" s="1768"/>
      <c r="M118" s="1768"/>
      <c r="N118" s="1768"/>
      <c r="O118" s="1724" t="s">
        <v>2300</v>
      </c>
    </row>
    <row r="119" spans="1:15">
      <c r="A119" s="1711"/>
      <c r="B119" s="1719" t="s">
        <v>1670</v>
      </c>
      <c r="C119" s="1774"/>
      <c r="D119" s="1775"/>
      <c r="E119" s="1775"/>
      <c r="F119" s="1776"/>
      <c r="G119" s="1777"/>
      <c r="H119" s="1775"/>
      <c r="I119" s="1775"/>
      <c r="J119" s="1775"/>
      <c r="K119" s="1775"/>
      <c r="L119" s="1775"/>
      <c r="M119" s="1775"/>
      <c r="N119" s="1778"/>
      <c r="O119" s="1703"/>
    </row>
    <row r="120" spans="1:15">
      <c r="A120" s="1753" t="s">
        <v>2301</v>
      </c>
      <c r="B120" s="1725" t="s">
        <v>1671</v>
      </c>
      <c r="C120" s="1759"/>
      <c r="D120" s="1759"/>
      <c r="E120" s="1759"/>
      <c r="F120" s="1760"/>
      <c r="G120" s="1761"/>
      <c r="H120" s="1762"/>
      <c r="I120" s="1759"/>
      <c r="J120" s="1759"/>
      <c r="K120" s="1759"/>
      <c r="L120" s="1759"/>
      <c r="M120" s="1759"/>
      <c r="N120" s="1759"/>
      <c r="O120" s="1754" t="s">
        <v>2301</v>
      </c>
    </row>
    <row r="121" spans="1:15">
      <c r="A121" s="1751" t="s">
        <v>2302</v>
      </c>
      <c r="B121" s="1729" t="s">
        <v>1672</v>
      </c>
      <c r="C121" s="1768"/>
      <c r="D121" s="1768"/>
      <c r="E121" s="1768"/>
      <c r="F121" s="1769"/>
      <c r="G121" s="1770"/>
      <c r="H121" s="1767"/>
      <c r="I121" s="1768"/>
      <c r="J121" s="1768"/>
      <c r="K121" s="1768"/>
      <c r="L121" s="1768"/>
      <c r="M121" s="1768"/>
      <c r="N121" s="1768"/>
      <c r="O121" s="1724" t="s">
        <v>2302</v>
      </c>
    </row>
    <row r="122" spans="1:15">
      <c r="A122" s="1751" t="s">
        <v>2303</v>
      </c>
      <c r="B122" s="1729" t="s">
        <v>1673</v>
      </c>
      <c r="C122" s="1768"/>
      <c r="D122" s="1768"/>
      <c r="E122" s="1768"/>
      <c r="F122" s="1769"/>
      <c r="G122" s="1770"/>
      <c r="H122" s="1767"/>
      <c r="I122" s="1768"/>
      <c r="J122" s="1768"/>
      <c r="K122" s="1768"/>
      <c r="L122" s="1768"/>
      <c r="M122" s="1768"/>
      <c r="N122" s="1768"/>
      <c r="O122" s="1724" t="s">
        <v>2303</v>
      </c>
    </row>
    <row r="123" spans="1:15">
      <c r="A123" s="1751" t="s">
        <v>2304</v>
      </c>
      <c r="B123" s="1729" t="s">
        <v>1674</v>
      </c>
      <c r="C123" s="1768"/>
      <c r="D123" s="1768"/>
      <c r="E123" s="1768"/>
      <c r="F123" s="1769"/>
      <c r="G123" s="1770"/>
      <c r="H123" s="1767"/>
      <c r="I123" s="1768"/>
      <c r="J123" s="1768"/>
      <c r="K123" s="1768"/>
      <c r="L123" s="1768"/>
      <c r="M123" s="1768"/>
      <c r="N123" s="1768"/>
      <c r="O123" s="1724" t="s">
        <v>2304</v>
      </c>
    </row>
    <row r="124" spans="1:15">
      <c r="A124" s="1753" t="s">
        <v>2305</v>
      </c>
      <c r="B124" s="1725" t="s">
        <v>1664</v>
      </c>
      <c r="C124" s="1646"/>
      <c r="D124" s="1588"/>
      <c r="E124" s="1588"/>
      <c r="F124" s="1666"/>
      <c r="G124" s="1645"/>
      <c r="H124" s="1646"/>
      <c r="I124" s="1588"/>
      <c r="J124" s="1588"/>
      <c r="K124" s="1588"/>
      <c r="L124" s="1588"/>
      <c r="M124" s="1588"/>
      <c r="N124" s="1588"/>
      <c r="O124" s="1754" t="s">
        <v>2305</v>
      </c>
    </row>
    <row r="125" spans="1:15">
      <c r="A125" s="1748" t="s">
        <v>2306</v>
      </c>
      <c r="C125" s="1755"/>
      <c r="D125" s="1756"/>
      <c r="E125" s="1756"/>
      <c r="F125" s="1757"/>
      <c r="G125" s="1758"/>
      <c r="H125" s="1755"/>
      <c r="I125" s="1756"/>
      <c r="J125" s="1756"/>
      <c r="K125" s="1756"/>
      <c r="L125" s="1756"/>
      <c r="M125" s="1756"/>
      <c r="N125" s="1756"/>
      <c r="O125" s="1720" t="s">
        <v>2306</v>
      </c>
    </row>
    <row r="126" spans="1:15">
      <c r="A126" s="1717" t="s">
        <v>2307</v>
      </c>
      <c r="B126" s="1736" t="s">
        <v>1665</v>
      </c>
      <c r="C126" s="1756"/>
      <c r="D126" s="1756"/>
      <c r="E126" s="1756"/>
      <c r="F126" s="1757"/>
      <c r="G126" s="1758"/>
      <c r="H126" s="1755"/>
      <c r="I126" s="1756"/>
      <c r="J126" s="1756"/>
      <c r="K126" s="1756"/>
      <c r="L126" s="1756"/>
      <c r="M126" s="1756"/>
      <c r="N126" s="1756"/>
      <c r="O126" s="1720" t="s">
        <v>2307</v>
      </c>
    </row>
    <row r="127" spans="1:15">
      <c r="A127" s="1751" t="s">
        <v>2308</v>
      </c>
      <c r="B127" s="1736" t="s">
        <v>1666</v>
      </c>
      <c r="C127" s="1771"/>
      <c r="D127" s="1772"/>
      <c r="E127" s="1772"/>
      <c r="F127" s="1679"/>
      <c r="G127" s="1773"/>
      <c r="H127" s="1771"/>
      <c r="I127" s="1772"/>
      <c r="J127" s="1772"/>
      <c r="K127" s="1772"/>
      <c r="L127" s="1772"/>
      <c r="M127" s="1772"/>
      <c r="N127" s="1772"/>
      <c r="O127" s="1720" t="s">
        <v>2308</v>
      </c>
    </row>
    <row r="128" spans="1:15">
      <c r="A128" s="1753" t="s">
        <v>2309</v>
      </c>
      <c r="B128" s="1725" t="s">
        <v>1667</v>
      </c>
      <c r="C128" s="1759"/>
      <c r="D128" s="1759"/>
      <c r="E128" s="1759"/>
      <c r="F128" s="1760"/>
      <c r="G128" s="1761"/>
      <c r="H128" s="1762"/>
      <c r="I128" s="1759"/>
      <c r="J128" s="1759"/>
      <c r="K128" s="1759"/>
      <c r="L128" s="1759"/>
      <c r="M128" s="1759"/>
      <c r="N128" s="1759"/>
      <c r="O128" s="1754" t="s">
        <v>2309</v>
      </c>
    </row>
    <row r="129" spans="1:15">
      <c r="A129" s="1751" t="s">
        <v>2310</v>
      </c>
      <c r="B129" s="1729" t="s">
        <v>1668</v>
      </c>
      <c r="C129" s="1768"/>
      <c r="D129" s="1768"/>
      <c r="E129" s="1768"/>
      <c r="F129" s="1769"/>
      <c r="G129" s="1770"/>
      <c r="H129" s="1767"/>
      <c r="I129" s="1768"/>
      <c r="J129" s="1768"/>
      <c r="K129" s="1768"/>
      <c r="L129" s="1768"/>
      <c r="M129" s="1768"/>
      <c r="N129" s="1768"/>
      <c r="O129" s="1724" t="s">
        <v>2310</v>
      </c>
    </row>
    <row r="130" spans="1:15" ht="16" thickBot="1">
      <c r="A130" s="1779" t="s">
        <v>2311</v>
      </c>
      <c r="B130" s="1780" t="s">
        <v>1669</v>
      </c>
      <c r="C130" s="1656"/>
      <c r="D130" s="1658"/>
      <c r="E130" s="1658"/>
      <c r="F130" s="1781"/>
      <c r="G130" s="1657"/>
      <c r="H130" s="1656"/>
      <c r="I130" s="1658"/>
      <c r="J130" s="1658"/>
      <c r="K130" s="1658"/>
      <c r="L130" s="1658"/>
      <c r="M130" s="1658"/>
      <c r="N130" s="1658"/>
      <c r="O130" s="1782" t="s">
        <v>2311</v>
      </c>
    </row>
    <row r="131" spans="1:15">
      <c r="A131" s="1652" t="s">
        <v>4496</v>
      </c>
      <c r="B131" s="1652"/>
      <c r="C131" s="1652"/>
      <c r="D131" s="1652"/>
      <c r="E131" s="1652"/>
      <c r="F131" s="1652"/>
      <c r="G131" s="1652" t="s">
        <v>4496</v>
      </c>
      <c r="H131" s="1652"/>
      <c r="I131" s="1652"/>
      <c r="J131" s="1652"/>
      <c r="K131" s="1652"/>
      <c r="L131" s="1652"/>
      <c r="M131" s="1652"/>
      <c r="N131" s="1652"/>
      <c r="O131" s="1652"/>
    </row>
    <row r="132" spans="1:15">
      <c r="A132" s="2145" t="s">
        <v>4449</v>
      </c>
      <c r="B132" s="2145"/>
      <c r="C132" s="2145"/>
      <c r="D132" s="2145"/>
      <c r="E132" s="2145"/>
      <c r="F132" s="2145"/>
      <c r="G132" s="2145" t="s">
        <v>4450</v>
      </c>
      <c r="H132" s="2145"/>
      <c r="I132" s="2145"/>
      <c r="J132" s="2145"/>
      <c r="K132" s="2145"/>
      <c r="L132" s="2145"/>
      <c r="M132" s="2145"/>
      <c r="N132" s="2145"/>
      <c r="O132" s="2145"/>
    </row>
  </sheetData>
  <mergeCells count="18">
    <mergeCell ref="K9:O10"/>
    <mergeCell ref="A5:C6"/>
    <mergeCell ref="A8:C10"/>
    <mergeCell ref="D5:F8"/>
    <mergeCell ref="D9:F10"/>
    <mergeCell ref="G5:J8"/>
    <mergeCell ref="G9:J12"/>
    <mergeCell ref="K5:O6"/>
    <mergeCell ref="K7:O8"/>
    <mergeCell ref="G72:J76"/>
    <mergeCell ref="A73:C74"/>
    <mergeCell ref="D73:F77"/>
    <mergeCell ref="K73:O74"/>
    <mergeCell ref="K75:O76"/>
    <mergeCell ref="A76:C79"/>
    <mergeCell ref="G77:J80"/>
    <mergeCell ref="K77:O78"/>
    <mergeCell ref="D78:F80"/>
  </mergeCells>
  <printOptions horizontalCentered="1" verticalCentered="1"/>
  <pageMargins left="0.5" right="0.5" top="0.5" bottom="0.5" header="0.5" footer="0.5"/>
  <pageSetup scale="70" orientation="portrait" horizontalDpi="300" verticalDpi="300" r:id="rId1"/>
  <headerFooter alignWithMargins="0"/>
  <rowBreaks count="1" manualBreakCount="1">
    <brk id="67" max="14" man="1"/>
  </rowBreaks>
  <colBreaks count="1" manualBreakCount="1">
    <brk id="6"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ransitionEvaluation="1">
    <tabColor rgb="FF92D050"/>
  </sheetPr>
  <dimension ref="A1:Z200"/>
  <sheetViews>
    <sheetView view="pageBreakPreview" zoomScale="60" zoomScaleNormal="60" workbookViewId="0">
      <selection activeCell="I1" sqref="I1:Z1048576"/>
    </sheetView>
  </sheetViews>
  <sheetFormatPr defaultColWidth="9.84375" defaultRowHeight="15.5"/>
  <cols>
    <col min="1" max="1" width="4.84375" style="1345" customWidth="1"/>
    <col min="2" max="2" width="45.84375" style="1345" customWidth="1"/>
    <col min="3" max="4" width="12.84375" style="1345" customWidth="1"/>
    <col min="5" max="5" width="10.07421875" style="1345" customWidth="1"/>
    <col min="6" max="6" width="12.84375" style="1345" customWidth="1"/>
    <col min="7" max="7" width="16.07421875" style="1345" customWidth="1"/>
    <col min="8" max="8" width="8" style="2530" customWidth="1"/>
    <col min="9" max="9" width="13.84375" customWidth="1"/>
    <col min="10" max="10" width="14.84375" customWidth="1"/>
    <col min="11" max="11" width="6.84375" customWidth="1"/>
    <col min="12" max="12" width="12.4609375" customWidth="1"/>
    <col min="13" max="13" width="15.07421875" customWidth="1"/>
    <col min="14" max="14" width="11.4609375" customWidth="1"/>
    <col min="15" max="15" width="16.07421875" customWidth="1"/>
    <col min="16" max="16" width="8.53515625" customWidth="1"/>
    <col min="18" max="18" width="15.07421875" customWidth="1"/>
    <col min="22" max="22" width="13.69140625" bestFit="1" customWidth="1"/>
    <col min="24" max="24" width="15.07421875" customWidth="1"/>
    <col min="26" max="26" width="14.07421875" customWidth="1"/>
    <col min="27" max="16384" width="9.84375" style="1345"/>
  </cols>
  <sheetData>
    <row r="1" spans="1:8">
      <c r="A1" s="1699" t="s">
        <v>1757</v>
      </c>
      <c r="B1" s="1702"/>
      <c r="C1" s="1700" t="s">
        <v>3200</v>
      </c>
      <c r="D1" s="1700"/>
      <c r="E1" s="1735" t="s">
        <v>1759</v>
      </c>
      <c r="F1" s="1702"/>
      <c r="G1" s="1783" t="s">
        <v>1760</v>
      </c>
      <c r="H1" s="1621"/>
    </row>
    <row r="2" spans="1:8">
      <c r="A2" s="1346" t="str">
        <f>'Data Sheet'!$C$25</f>
        <v xml:space="preserve">Niagara Mohawk Power Corporation </v>
      </c>
      <c r="B2" s="1391"/>
      <c r="C2" s="2548" t="s">
        <v>5956</v>
      </c>
      <c r="E2" s="1721" t="s">
        <v>1761</v>
      </c>
      <c r="F2" s="1391"/>
      <c r="G2" s="1703"/>
      <c r="H2" s="1621"/>
    </row>
    <row r="3" spans="1:8" ht="15" customHeight="1">
      <c r="A3" s="1704"/>
      <c r="B3" s="1705"/>
      <c r="C3" s="1398" t="s">
        <v>2907</v>
      </c>
      <c r="D3" s="1398"/>
      <c r="E3" s="1398" t="str">
        <f>'Data Sheet'!$C$40</f>
        <v>April 30, 2024</v>
      </c>
      <c r="F3" s="1705"/>
      <c r="G3" s="1400" t="str">
        <f>'Data Sheet'!$C$38</f>
        <v>December 31, 2023</v>
      </c>
      <c r="H3" s="3054"/>
    </row>
    <row r="4" spans="1:8" ht="15" customHeight="1">
      <c r="A4" s="1707" t="s">
        <v>491</v>
      </c>
      <c r="B4" s="1709"/>
      <c r="C4" s="1709"/>
      <c r="D4" s="1709"/>
      <c r="E4" s="1709"/>
      <c r="F4" s="1709"/>
      <c r="G4" s="1710"/>
      <c r="H4" s="1621"/>
    </row>
    <row r="5" spans="1:8">
      <c r="A5" s="1711"/>
      <c r="B5" s="1718" t="s">
        <v>492</v>
      </c>
      <c r="C5" s="1718" t="s">
        <v>2253</v>
      </c>
      <c r="D5" s="1718" t="s">
        <v>1669</v>
      </c>
      <c r="E5" s="1721" t="s">
        <v>493</v>
      </c>
      <c r="F5" s="1391"/>
      <c r="G5" s="1703"/>
      <c r="H5" s="1621"/>
    </row>
    <row r="6" spans="1:8">
      <c r="A6" s="1711"/>
      <c r="B6" s="5316" t="s">
        <v>3441</v>
      </c>
      <c r="C6" s="1718" t="s">
        <v>1795</v>
      </c>
      <c r="D6" s="1718" t="s">
        <v>494</v>
      </c>
      <c r="E6" s="1784" t="s">
        <v>495</v>
      </c>
      <c r="F6" s="1785"/>
      <c r="G6" s="1703"/>
      <c r="H6" s="1621"/>
    </row>
    <row r="7" spans="1:8">
      <c r="A7" s="1711"/>
      <c r="B7" s="5316"/>
      <c r="C7" s="1718" t="s">
        <v>496</v>
      </c>
      <c r="D7" s="1718" t="s">
        <v>497</v>
      </c>
      <c r="E7" s="1718" t="s">
        <v>163</v>
      </c>
      <c r="F7" s="1736"/>
      <c r="G7" s="1786" t="s">
        <v>1791</v>
      </c>
      <c r="H7" s="1017"/>
    </row>
    <row r="8" spans="1:8">
      <c r="A8" s="1787" t="s">
        <v>1686</v>
      </c>
      <c r="B8" s="5316"/>
      <c r="C8" s="1721"/>
      <c r="D8" s="1721"/>
      <c r="E8" s="1718" t="s">
        <v>498</v>
      </c>
      <c r="F8" s="1719" t="s">
        <v>1795</v>
      </c>
      <c r="G8" s="1786" t="s">
        <v>2434</v>
      </c>
      <c r="H8" s="1017"/>
    </row>
    <row r="9" spans="1:8">
      <c r="A9" s="1788" t="s">
        <v>1689</v>
      </c>
      <c r="B9" s="1789" t="s">
        <v>2935</v>
      </c>
      <c r="C9" s="1790" t="s">
        <v>2936</v>
      </c>
      <c r="D9" s="1790" t="s">
        <v>2937</v>
      </c>
      <c r="E9" s="1790" t="s">
        <v>2938</v>
      </c>
      <c r="F9" s="1723" t="s">
        <v>2268</v>
      </c>
      <c r="G9" s="1791" t="s">
        <v>2269</v>
      </c>
      <c r="H9" s="1017"/>
    </row>
    <row r="10" spans="1:8">
      <c r="A10" s="1711">
        <v>1</v>
      </c>
      <c r="B10" s="1721"/>
      <c r="C10" s="1792"/>
      <c r="D10" s="1792"/>
      <c r="E10" s="1721"/>
      <c r="F10" s="1793"/>
      <c r="G10" s="1794"/>
      <c r="H10" s="1903"/>
    </row>
    <row r="11" spans="1:8">
      <c r="A11" s="1711">
        <v>2</v>
      </c>
      <c r="B11" s="1721"/>
      <c r="C11" s="1694"/>
      <c r="D11" s="1694"/>
      <c r="E11" s="1721"/>
      <c r="F11" s="1771"/>
      <c r="G11" s="1697"/>
      <c r="H11" s="2306"/>
    </row>
    <row r="12" spans="1:8">
      <c r="A12" s="1711">
        <v>3</v>
      </c>
      <c r="B12" s="1721"/>
      <c r="C12" s="1694"/>
      <c r="D12" s="1694"/>
      <c r="E12" s="1721"/>
      <c r="F12" s="1771"/>
      <c r="G12" s="1697"/>
      <c r="H12" s="2306"/>
    </row>
    <row r="13" spans="1:8">
      <c r="A13" s="1711">
        <v>4</v>
      </c>
      <c r="B13" s="1721"/>
      <c r="C13" s="1694"/>
      <c r="D13" s="1694"/>
      <c r="E13" s="1721"/>
      <c r="F13" s="1771"/>
      <c r="G13" s="1697"/>
      <c r="H13" s="2306"/>
    </row>
    <row r="14" spans="1:8">
      <c r="A14" s="1711">
        <v>5</v>
      </c>
      <c r="B14" s="1721"/>
      <c r="C14" s="1694"/>
      <c r="D14" s="1694"/>
      <c r="E14" s="1721"/>
      <c r="F14" s="1771"/>
      <c r="G14" s="1697"/>
      <c r="H14" s="2306"/>
    </row>
    <row r="15" spans="1:8">
      <c r="A15" s="1711">
        <v>6</v>
      </c>
      <c r="B15" s="1721"/>
      <c r="C15" s="1694"/>
      <c r="D15" s="1694"/>
      <c r="E15" s="1721"/>
      <c r="F15" s="1771"/>
      <c r="G15" s="1697"/>
      <c r="H15" s="2306"/>
    </row>
    <row r="16" spans="1:8">
      <c r="A16" s="1711">
        <v>7</v>
      </c>
      <c r="B16" s="1721"/>
      <c r="C16" s="1694"/>
      <c r="D16" s="1694"/>
      <c r="E16" s="1721"/>
      <c r="F16" s="1771"/>
      <c r="G16" s="1697"/>
      <c r="H16" s="2306"/>
    </row>
    <row r="17" spans="1:8">
      <c r="A17" s="1711">
        <v>8</v>
      </c>
      <c r="B17" s="1721"/>
      <c r="C17" s="1694"/>
      <c r="D17" s="1694"/>
      <c r="E17" s="1721"/>
      <c r="F17" s="1771"/>
      <c r="G17" s="1697"/>
      <c r="H17" s="2306"/>
    </row>
    <row r="18" spans="1:8">
      <c r="A18" s="1711">
        <v>9</v>
      </c>
      <c r="B18" s="1721"/>
      <c r="C18" s="1694"/>
      <c r="D18" s="1694"/>
      <c r="E18" s="1721"/>
      <c r="F18" s="1771"/>
      <c r="G18" s="1697"/>
      <c r="H18" s="2306"/>
    </row>
    <row r="19" spans="1:8">
      <c r="A19" s="1711">
        <v>10</v>
      </c>
      <c r="B19" s="1721"/>
      <c r="C19" s="1694"/>
      <c r="D19" s="1694"/>
      <c r="E19" s="1721"/>
      <c r="F19" s="1771"/>
      <c r="G19" s="1697"/>
      <c r="H19" s="2306"/>
    </row>
    <row r="20" spans="1:8">
      <c r="A20" s="1711">
        <v>11</v>
      </c>
      <c r="B20" s="1721"/>
      <c r="C20" s="1694"/>
      <c r="D20" s="1694"/>
      <c r="E20" s="1721"/>
      <c r="F20" s="1771"/>
      <c r="G20" s="1697"/>
      <c r="H20" s="2306"/>
    </row>
    <row r="21" spans="1:8">
      <c r="A21" s="1711">
        <v>12</v>
      </c>
      <c r="B21" s="1721"/>
      <c r="C21" s="1694"/>
      <c r="D21" s="1694"/>
      <c r="E21" s="1721"/>
      <c r="F21" s="1771"/>
      <c r="G21" s="1697"/>
      <c r="H21" s="2306"/>
    </row>
    <row r="22" spans="1:8">
      <c r="A22" s="1711">
        <v>13</v>
      </c>
      <c r="B22" s="1721"/>
      <c r="C22" s="1694"/>
      <c r="D22" s="1694"/>
      <c r="E22" s="1721"/>
      <c r="F22" s="1771"/>
      <c r="G22" s="1697"/>
      <c r="H22" s="2306"/>
    </row>
    <row r="23" spans="1:8">
      <c r="A23" s="1711">
        <v>14</v>
      </c>
      <c r="B23" s="1721"/>
      <c r="C23" s="1694"/>
      <c r="D23" s="1694"/>
      <c r="E23" s="1721"/>
      <c r="F23" s="1771"/>
      <c r="G23" s="1697"/>
      <c r="H23" s="2306"/>
    </row>
    <row r="24" spans="1:8">
      <c r="A24" s="1711">
        <v>15</v>
      </c>
      <c r="B24" s="1721"/>
      <c r="C24" s="1694"/>
      <c r="D24" s="1694"/>
      <c r="E24" s="1721"/>
      <c r="F24" s="1771"/>
      <c r="G24" s="1697"/>
      <c r="H24" s="2306"/>
    </row>
    <row r="25" spans="1:8">
      <c r="A25" s="1711">
        <v>16</v>
      </c>
      <c r="B25" s="1721"/>
      <c r="C25" s="1694"/>
      <c r="D25" s="1694"/>
      <c r="E25" s="1721"/>
      <c r="F25" s="1771"/>
      <c r="G25" s="1697"/>
      <c r="H25" s="2306"/>
    </row>
    <row r="26" spans="1:8">
      <c r="A26" s="1711">
        <v>17</v>
      </c>
      <c r="B26" s="1721"/>
      <c r="C26" s="1694"/>
      <c r="D26" s="1694"/>
      <c r="E26" s="1721"/>
      <c r="F26" s="1771"/>
      <c r="G26" s="1697"/>
      <c r="H26" s="2306"/>
    </row>
    <row r="27" spans="1:8">
      <c r="A27" s="1711">
        <v>18</v>
      </c>
      <c r="B27" s="1721"/>
      <c r="C27" s="1694"/>
      <c r="D27" s="1694"/>
      <c r="E27" s="1721"/>
      <c r="F27" s="1771"/>
      <c r="G27" s="1697"/>
      <c r="H27" s="2306"/>
    </row>
    <row r="28" spans="1:8">
      <c r="A28" s="1704">
        <v>19</v>
      </c>
      <c r="B28" s="1737"/>
      <c r="C28" s="1692"/>
      <c r="D28" s="1692"/>
      <c r="E28" s="1737"/>
      <c r="F28" s="1733"/>
      <c r="G28" s="1795"/>
      <c r="H28" s="2306"/>
    </row>
    <row r="29" spans="1:8">
      <c r="A29" s="1704">
        <v>20</v>
      </c>
      <c r="B29" s="1737" t="s">
        <v>159</v>
      </c>
      <c r="C29" s="1796">
        <f>SUM(C10:C28)</f>
        <v>0</v>
      </c>
      <c r="D29" s="1796">
        <f>SUM(D10:D28)</f>
        <v>0</v>
      </c>
      <c r="E29" s="1797"/>
      <c r="F29" s="1582">
        <f>SUM(F10:F28)</f>
        <v>0</v>
      </c>
      <c r="G29" s="1798">
        <f>SUM(G10:G28)</f>
        <v>0</v>
      </c>
      <c r="H29" s="1903"/>
    </row>
    <row r="30" spans="1:8">
      <c r="A30" s="3168" t="s">
        <v>499</v>
      </c>
      <c r="B30" s="1709"/>
      <c r="C30" s="1709"/>
      <c r="D30" s="1709"/>
      <c r="E30" s="1709"/>
      <c r="F30" s="1709"/>
      <c r="G30" s="1710"/>
      <c r="H30" s="1030"/>
    </row>
    <row r="31" spans="1:8">
      <c r="A31" s="1711"/>
      <c r="B31" s="1799" t="s">
        <v>500</v>
      </c>
      <c r="C31" s="1718" t="s">
        <v>501</v>
      </c>
      <c r="D31" s="1718" t="s">
        <v>502</v>
      </c>
      <c r="E31" s="1721" t="s">
        <v>493</v>
      </c>
      <c r="F31" s="1391"/>
      <c r="G31" s="1703"/>
      <c r="H31" s="1621"/>
    </row>
    <row r="32" spans="1:8">
      <c r="A32" s="1711"/>
      <c r="B32" s="5316" t="s">
        <v>3442</v>
      </c>
      <c r="C32" s="1718" t="s">
        <v>503</v>
      </c>
      <c r="D32" s="1718" t="s">
        <v>494</v>
      </c>
      <c r="E32" s="1784" t="s">
        <v>495</v>
      </c>
      <c r="F32" s="1785"/>
      <c r="G32" s="1703"/>
      <c r="H32" s="1621"/>
    </row>
    <row r="33" spans="1:8">
      <c r="A33" s="1787" t="s">
        <v>1686</v>
      </c>
      <c r="B33" s="5316"/>
      <c r="C33" s="1718" t="s">
        <v>504</v>
      </c>
      <c r="D33" s="1718" t="s">
        <v>497</v>
      </c>
      <c r="E33" s="1718" t="s">
        <v>163</v>
      </c>
      <c r="F33" s="1736"/>
      <c r="G33" s="1786" t="s">
        <v>1791</v>
      </c>
      <c r="H33" s="1017"/>
    </row>
    <row r="34" spans="1:8">
      <c r="A34" s="1787" t="s">
        <v>1689</v>
      </c>
      <c r="B34" s="5316"/>
      <c r="C34" s="1721"/>
      <c r="D34" s="1721"/>
      <c r="E34" s="1718" t="s">
        <v>498</v>
      </c>
      <c r="F34" s="1719" t="s">
        <v>1795</v>
      </c>
      <c r="G34" s="1786" t="s">
        <v>2434</v>
      </c>
      <c r="H34" s="1017"/>
    </row>
    <row r="35" spans="1:8">
      <c r="A35" s="1704"/>
      <c r="B35" s="1789" t="s">
        <v>2935</v>
      </c>
      <c r="C35" s="1790" t="s">
        <v>2936</v>
      </c>
      <c r="D35" s="1790" t="s">
        <v>2937</v>
      </c>
      <c r="E35" s="1790" t="s">
        <v>2938</v>
      </c>
      <c r="F35" s="1723" t="s">
        <v>2268</v>
      </c>
      <c r="G35" s="1791" t="s">
        <v>2269</v>
      </c>
      <c r="H35" s="1017"/>
    </row>
    <row r="36" spans="1:8">
      <c r="A36" s="1711">
        <v>21</v>
      </c>
      <c r="B36" s="1721"/>
      <c r="C36" s="1792"/>
      <c r="D36" s="1792"/>
      <c r="E36" s="1721"/>
      <c r="F36" s="1793"/>
      <c r="G36" s="1794"/>
      <c r="H36" s="1903"/>
    </row>
    <row r="37" spans="1:8">
      <c r="A37" s="1711">
        <v>22</v>
      </c>
      <c r="B37" s="1721"/>
      <c r="C37" s="1694"/>
      <c r="D37" s="1694"/>
      <c r="E37" s="1721"/>
      <c r="F37" s="1771"/>
      <c r="G37" s="1697"/>
      <c r="H37" s="2306"/>
    </row>
    <row r="38" spans="1:8">
      <c r="A38" s="1711">
        <v>23</v>
      </c>
      <c r="B38" s="1721"/>
      <c r="C38" s="1694"/>
      <c r="D38" s="1694"/>
      <c r="E38" s="1721"/>
      <c r="F38" s="1771"/>
      <c r="G38" s="1697"/>
      <c r="H38" s="2306"/>
    </row>
    <row r="39" spans="1:8">
      <c r="A39" s="1711">
        <v>24</v>
      </c>
      <c r="B39" s="2980"/>
      <c r="C39" s="1694"/>
      <c r="D39" s="2981"/>
      <c r="E39" s="2548"/>
      <c r="F39" s="1771"/>
      <c r="G39" s="2310"/>
      <c r="H39" s="2306"/>
    </row>
    <row r="40" spans="1:8" ht="31">
      <c r="A40" s="1711">
        <v>25</v>
      </c>
      <c r="B40" s="3943" t="s">
        <v>5995</v>
      </c>
      <c r="C40" s="3942">
        <v>4622215.33</v>
      </c>
      <c r="D40" s="2981">
        <v>0</v>
      </c>
      <c r="E40" s="3996">
        <v>407</v>
      </c>
      <c r="F40" s="4003">
        <v>0</v>
      </c>
      <c r="G40" s="3940">
        <f>ROUND(SUM(C40,D40,F40),0)</f>
        <v>4622215</v>
      </c>
      <c r="H40" s="2306"/>
    </row>
    <row r="41" spans="1:8">
      <c r="A41" s="1711">
        <v>26</v>
      </c>
      <c r="B41" s="1721"/>
      <c r="C41" s="1694"/>
      <c r="D41" s="1694"/>
      <c r="E41" s="1721"/>
      <c r="F41" s="1771"/>
      <c r="G41" s="1697"/>
      <c r="H41" s="2306"/>
    </row>
    <row r="42" spans="1:8">
      <c r="A42" s="1711">
        <v>27</v>
      </c>
      <c r="B42" s="1721"/>
      <c r="C42" s="1694"/>
      <c r="D42" s="1694"/>
      <c r="E42" s="1721"/>
      <c r="F42" s="1771"/>
      <c r="G42" s="1697"/>
      <c r="H42" s="2306"/>
    </row>
    <row r="43" spans="1:8">
      <c r="A43" s="1711">
        <v>28</v>
      </c>
      <c r="B43" s="1721"/>
      <c r="C43" s="1694"/>
      <c r="D43" s="1694"/>
      <c r="E43" s="1721"/>
      <c r="F43" s="1771"/>
      <c r="G43" s="1697"/>
      <c r="H43" s="2306"/>
    </row>
    <row r="44" spans="1:8">
      <c r="A44" s="1711">
        <v>29</v>
      </c>
      <c r="B44" s="3943"/>
      <c r="C44" s="3942"/>
      <c r="D44" s="3941"/>
      <c r="E44" s="2548"/>
      <c r="F44" s="1755"/>
      <c r="G44" s="3940"/>
      <c r="H44" s="2306"/>
    </row>
    <row r="45" spans="1:8">
      <c r="A45" s="1711">
        <v>30</v>
      </c>
      <c r="B45" s="1721"/>
      <c r="C45" s="1694"/>
      <c r="D45" s="1694"/>
      <c r="E45" s="1721"/>
      <c r="F45" s="1771"/>
      <c r="G45" s="1697"/>
      <c r="H45" s="2306"/>
    </row>
    <row r="46" spans="1:8">
      <c r="A46" s="1711">
        <v>31</v>
      </c>
      <c r="B46" s="1721"/>
      <c r="C46" s="1694"/>
      <c r="D46" s="1694"/>
      <c r="E46" s="1721"/>
      <c r="F46" s="1771"/>
      <c r="G46" s="1697"/>
      <c r="H46" s="2306"/>
    </row>
    <row r="47" spans="1:8">
      <c r="A47" s="1711">
        <v>32</v>
      </c>
      <c r="B47" s="1721"/>
      <c r="C47" s="1694"/>
      <c r="D47" s="1694"/>
      <c r="E47" s="1721"/>
      <c r="F47" s="1771"/>
      <c r="G47" s="1697"/>
      <c r="H47" s="2306"/>
    </row>
    <row r="48" spans="1:8">
      <c r="A48" s="1711">
        <v>33</v>
      </c>
      <c r="B48" s="1721"/>
      <c r="C48" s="1694"/>
      <c r="D48" s="1694"/>
      <c r="E48" s="1721"/>
      <c r="F48" s="1771"/>
      <c r="G48" s="1697"/>
      <c r="H48" s="2306"/>
    </row>
    <row r="49" spans="1:8">
      <c r="A49" s="1711">
        <v>34</v>
      </c>
      <c r="B49" s="1721"/>
      <c r="C49" s="1694"/>
      <c r="D49" s="1694"/>
      <c r="E49" s="1721"/>
      <c r="F49" s="1771"/>
      <c r="G49" s="1697"/>
      <c r="H49" s="2306"/>
    </row>
    <row r="50" spans="1:8">
      <c r="A50" s="1711">
        <v>35</v>
      </c>
      <c r="B50" s="1721"/>
      <c r="C50" s="1694"/>
      <c r="D50" s="1694"/>
      <c r="E50" s="1694"/>
      <c r="F50" s="1771"/>
      <c r="G50" s="1697"/>
      <c r="H50" s="2306"/>
    </row>
    <row r="51" spans="1:8">
      <c r="A51" s="1711">
        <v>36</v>
      </c>
      <c r="B51" s="1721"/>
      <c r="C51" s="1694"/>
      <c r="D51" s="1694"/>
      <c r="E51" s="1721"/>
      <c r="F51" s="1771"/>
      <c r="G51" s="1697"/>
      <c r="H51" s="2306"/>
    </row>
    <row r="52" spans="1:8">
      <c r="A52" s="1711">
        <v>37</v>
      </c>
      <c r="B52" s="1721"/>
      <c r="C52" s="1694"/>
      <c r="D52" s="1694"/>
      <c r="E52" s="1721"/>
      <c r="F52" s="1771"/>
      <c r="G52" s="1697"/>
      <c r="H52" s="2306"/>
    </row>
    <row r="53" spans="1:8">
      <c r="A53" s="1711">
        <v>38</v>
      </c>
      <c r="B53" s="1721"/>
      <c r="C53" s="1694"/>
      <c r="D53" s="1694"/>
      <c r="E53" s="1721"/>
      <c r="F53" s="1771"/>
      <c r="G53" s="1697"/>
      <c r="H53" s="2306"/>
    </row>
    <row r="54" spans="1:8">
      <c r="A54" s="1711">
        <v>39</v>
      </c>
      <c r="B54" s="1721"/>
      <c r="C54" s="1694"/>
      <c r="D54" s="1694"/>
      <c r="E54" s="1721"/>
      <c r="F54" s="1771"/>
      <c r="G54" s="1697"/>
      <c r="H54" s="2306"/>
    </row>
    <row r="55" spans="1:8">
      <c r="A55" s="1711">
        <v>40</v>
      </c>
      <c r="B55" s="1721"/>
      <c r="C55" s="1694"/>
      <c r="D55" s="1694"/>
      <c r="E55" s="1721"/>
      <c r="F55" s="1771"/>
      <c r="G55" s="1697"/>
      <c r="H55" s="2306"/>
    </row>
    <row r="56" spans="1:8">
      <c r="A56" s="1711">
        <v>41</v>
      </c>
      <c r="B56" s="1721"/>
      <c r="C56" s="1694"/>
      <c r="D56" s="1694"/>
      <c r="E56" s="1721"/>
      <c r="F56" s="1771"/>
      <c r="G56" s="1697"/>
      <c r="H56" s="2306"/>
    </row>
    <row r="57" spans="1:8">
      <c r="A57" s="1711">
        <v>42</v>
      </c>
      <c r="B57" s="1721"/>
      <c r="C57" s="1694"/>
      <c r="D57" s="1694"/>
      <c r="E57" s="1721"/>
      <c r="F57" s="1771"/>
      <c r="G57" s="1697"/>
      <c r="H57" s="2306"/>
    </row>
    <row r="58" spans="1:8">
      <c r="A58" s="1711">
        <v>43</v>
      </c>
      <c r="B58" s="1721"/>
      <c r="C58" s="1694"/>
      <c r="D58" s="1694"/>
      <c r="E58" s="1721"/>
      <c r="F58" s="1771"/>
      <c r="G58" s="1697"/>
      <c r="H58" s="2306"/>
    </row>
    <row r="59" spans="1:8">
      <c r="A59" s="1711">
        <v>44</v>
      </c>
      <c r="B59" s="1721"/>
      <c r="C59" s="1694"/>
      <c r="D59" s="1694"/>
      <c r="E59" s="1721"/>
      <c r="F59" s="1771"/>
      <c r="G59" s="1697"/>
      <c r="H59" s="2306"/>
    </row>
    <row r="60" spans="1:8">
      <c r="A60" s="1711">
        <v>45</v>
      </c>
      <c r="B60" s="1721"/>
      <c r="C60" s="1694"/>
      <c r="D60" s="1694"/>
      <c r="E60" s="1721"/>
      <c r="F60" s="1771"/>
      <c r="G60" s="1697"/>
      <c r="H60" s="2306"/>
    </row>
    <row r="61" spans="1:8">
      <c r="A61" s="1711">
        <v>46</v>
      </c>
      <c r="B61" s="1721"/>
      <c r="C61" s="1694"/>
      <c r="D61" s="1694"/>
      <c r="E61" s="1721"/>
      <c r="F61" s="1771"/>
      <c r="G61" s="1697"/>
      <c r="H61" s="2306"/>
    </row>
    <row r="62" spans="1:8">
      <c r="A62" s="1711">
        <v>47</v>
      </c>
      <c r="B62" s="1721"/>
      <c r="C62" s="1694"/>
      <c r="D62" s="1694"/>
      <c r="E62" s="1721"/>
      <c r="F62" s="1771"/>
      <c r="G62" s="1697"/>
      <c r="H62" s="2306"/>
    </row>
    <row r="63" spans="1:8">
      <c r="A63" s="1704">
        <v>48</v>
      </c>
      <c r="B63" s="1737"/>
      <c r="C63" s="1692"/>
      <c r="D63" s="1692"/>
      <c r="E63" s="1737"/>
      <c r="F63" s="1733"/>
      <c r="G63" s="1795"/>
      <c r="H63" s="2306"/>
    </row>
    <row r="64" spans="1:8" ht="16" thickBot="1">
      <c r="A64" s="1734">
        <v>49</v>
      </c>
      <c r="B64" s="1800" t="s">
        <v>159</v>
      </c>
      <c r="C64" s="1695">
        <f>SUM(C36:C63)</f>
        <v>4622215.33</v>
      </c>
      <c r="D64" s="1695">
        <f>SUM(D36:D63)</f>
        <v>0</v>
      </c>
      <c r="E64" s="1801"/>
      <c r="F64" s="1802">
        <f>SUM(F36:F63)</f>
        <v>0</v>
      </c>
      <c r="G64" s="1803">
        <f>SUM(G36:G63)</f>
        <v>4622215</v>
      </c>
      <c r="H64" s="1903"/>
    </row>
    <row r="65" spans="1:8">
      <c r="A65" s="1345" t="s">
        <v>505</v>
      </c>
      <c r="G65" s="1804" t="s">
        <v>506</v>
      </c>
      <c r="H65" s="1804"/>
    </row>
    <row r="66" spans="1:8">
      <c r="A66" s="5155" t="s">
        <v>507</v>
      </c>
      <c r="B66" s="5155"/>
      <c r="C66" s="5155"/>
      <c r="D66" s="5155"/>
      <c r="E66" s="5155"/>
      <c r="F66" s="5155"/>
      <c r="G66" s="5155"/>
      <c r="H66" s="2533"/>
    </row>
    <row r="67" spans="1:8">
      <c r="A67" s="1388"/>
      <c r="B67" s="1388"/>
      <c r="C67" s="1388"/>
      <c r="D67" s="1388"/>
      <c r="E67" s="1388"/>
      <c r="F67" s="1388"/>
      <c r="G67" s="1388"/>
      <c r="H67" s="3011"/>
    </row>
    <row r="68" spans="1:8">
      <c r="A68" s="1383"/>
      <c r="B68" s="1383"/>
      <c r="C68" s="1383"/>
      <c r="D68" s="1383"/>
      <c r="E68" s="1383"/>
      <c r="F68" s="1383"/>
      <c r="G68" s="1383"/>
      <c r="H68" s="2586"/>
    </row>
    <row r="69" spans="1:8">
      <c r="A69" s="1383"/>
      <c r="B69" s="1383"/>
      <c r="C69" s="1383"/>
      <c r="D69" s="1383"/>
      <c r="E69" s="1383"/>
      <c r="F69" s="1383"/>
      <c r="G69" s="1383"/>
      <c r="H69" s="2586"/>
    </row>
    <row r="70" spans="1:8">
      <c r="A70" s="1383"/>
      <c r="B70" s="1383"/>
      <c r="C70" s="1383"/>
      <c r="D70" s="1383"/>
      <c r="E70" s="1383"/>
      <c r="F70" s="1383"/>
      <c r="G70" s="1383"/>
      <c r="H70" s="2586"/>
    </row>
    <row r="71" spans="1:8">
      <c r="A71" s="1383"/>
      <c r="B71" s="1383"/>
      <c r="C71" s="1383"/>
      <c r="D71" s="1383"/>
      <c r="E71" s="1383"/>
      <c r="F71" s="1383"/>
      <c r="G71" s="1383"/>
      <c r="H71" s="2586"/>
    </row>
    <row r="72" spans="1:8">
      <c r="A72" s="1383"/>
      <c r="B72" s="1383"/>
      <c r="C72" s="1383"/>
      <c r="D72" s="1383"/>
      <c r="E72" s="1383"/>
      <c r="F72" s="1383"/>
      <c r="G72" s="1383"/>
      <c r="H72" s="2586"/>
    </row>
    <row r="73" spans="1:8">
      <c r="A73" s="1383"/>
      <c r="B73" s="1383"/>
      <c r="C73" s="1383"/>
      <c r="D73" s="1383"/>
      <c r="E73" s="1383"/>
      <c r="F73" s="1383"/>
      <c r="G73" s="1383"/>
      <c r="H73" s="2586"/>
    </row>
    <row r="74" spans="1:8">
      <c r="A74" s="1368"/>
      <c r="B74" s="1368"/>
      <c r="C74" s="1368"/>
      <c r="D74" s="1368"/>
      <c r="E74" s="1368"/>
      <c r="F74" s="1368"/>
      <c r="G74" s="1368"/>
      <c r="H74" s="2529"/>
    </row>
    <row r="75" spans="1:8">
      <c r="A75" s="1368"/>
      <c r="B75" s="1368"/>
      <c r="C75" s="1368"/>
      <c r="D75" s="1368"/>
      <c r="E75" s="1368"/>
      <c r="F75" s="1368"/>
      <c r="G75" s="1368"/>
      <c r="H75" s="2529"/>
    </row>
    <row r="76" spans="1:8">
      <c r="A76" s="1368"/>
      <c r="B76" s="1368"/>
      <c r="C76" s="1368"/>
      <c r="D76" s="1368"/>
      <c r="E76" s="1368"/>
      <c r="F76" s="1368"/>
      <c r="G76" s="1368"/>
      <c r="H76" s="2529"/>
    </row>
    <row r="77" spans="1:8">
      <c r="A77" s="1368"/>
      <c r="B77" s="1368"/>
      <c r="C77" s="1368"/>
      <c r="D77" s="1368"/>
      <c r="E77" s="1368"/>
      <c r="F77" s="1368"/>
      <c r="G77" s="1368"/>
      <c r="H77" s="2529"/>
    </row>
    <row r="78" spans="1:8">
      <c r="A78" s="1368"/>
      <c r="B78" s="1368"/>
      <c r="C78" s="1368"/>
      <c r="D78" s="1368"/>
      <c r="E78" s="1368"/>
      <c r="F78" s="1368"/>
      <c r="G78" s="1368"/>
      <c r="H78" s="2529"/>
    </row>
    <row r="79" spans="1:8">
      <c r="A79" s="1368"/>
      <c r="B79" s="1368"/>
      <c r="C79" s="1368"/>
      <c r="D79" s="1368"/>
      <c r="E79" s="1368"/>
      <c r="F79" s="1368"/>
      <c r="G79" s="1368"/>
      <c r="H79" s="2529"/>
    </row>
    <row r="80" spans="1:8">
      <c r="A80" s="1368"/>
      <c r="B80" s="1368"/>
      <c r="C80" s="1368"/>
      <c r="D80" s="1368"/>
      <c r="E80" s="1368"/>
      <c r="F80" s="1368"/>
      <c r="G80" s="1368"/>
      <c r="H80" s="2529"/>
    </row>
    <row r="81" spans="1:8">
      <c r="A81" s="1368"/>
      <c r="B81" s="1368"/>
      <c r="C81" s="1368"/>
      <c r="D81" s="1368"/>
      <c r="E81" s="1368"/>
      <c r="F81" s="1368"/>
      <c r="G81" s="1368"/>
      <c r="H81" s="2529"/>
    </row>
    <row r="82" spans="1:8">
      <c r="A82" s="1368"/>
      <c r="B82" s="1368"/>
      <c r="C82" s="1368"/>
      <c r="D82" s="1368"/>
      <c r="E82" s="1368"/>
      <c r="F82" s="1368"/>
      <c r="G82" s="1368"/>
      <c r="H82" s="2529"/>
    </row>
    <row r="83" spans="1:8">
      <c r="A83" s="1368"/>
      <c r="B83" s="1368"/>
      <c r="C83" s="1368"/>
      <c r="D83" s="1368"/>
      <c r="E83" s="1368"/>
      <c r="F83" s="1368"/>
      <c r="G83" s="1368"/>
      <c r="H83" s="2529"/>
    </row>
    <row r="84" spans="1:8">
      <c r="A84" s="1368"/>
      <c r="B84" s="1368"/>
      <c r="C84" s="1368"/>
      <c r="D84" s="1368"/>
      <c r="E84" s="1368"/>
      <c r="F84" s="1368"/>
      <c r="G84" s="1368"/>
      <c r="H84" s="2529"/>
    </row>
    <row r="85" spans="1:8">
      <c r="A85" s="1368"/>
      <c r="B85" s="1368"/>
      <c r="C85" s="1368"/>
      <c r="D85" s="1368"/>
      <c r="E85" s="1368"/>
      <c r="F85" s="1368"/>
      <c r="G85" s="1368"/>
      <c r="H85" s="2529"/>
    </row>
    <row r="86" spans="1:8">
      <c r="A86" s="1368"/>
      <c r="B86" s="1368"/>
      <c r="C86" s="1368"/>
      <c r="D86" s="1368"/>
      <c r="E86" s="1368"/>
      <c r="F86" s="1368"/>
      <c r="G86" s="1368"/>
      <c r="H86" s="2529"/>
    </row>
    <row r="87" spans="1:8">
      <c r="A87" s="1368"/>
      <c r="B87" s="1368"/>
      <c r="C87" s="1368"/>
      <c r="D87" s="1368"/>
      <c r="E87" s="1368"/>
      <c r="F87" s="1368"/>
      <c r="G87" s="1368"/>
      <c r="H87" s="2529"/>
    </row>
    <row r="88" spans="1:8">
      <c r="A88" s="1386"/>
      <c r="B88" s="1368"/>
      <c r="C88" s="1368"/>
      <c r="D88" s="1368"/>
      <c r="E88" s="1368"/>
      <c r="F88" s="1368"/>
      <c r="G88" s="1368"/>
      <c r="H88" s="2529"/>
    </row>
    <row r="89" spans="1:8">
      <c r="A89" s="1368"/>
      <c r="B89" s="1368"/>
      <c r="C89" s="1368"/>
      <c r="D89" s="1368"/>
      <c r="E89" s="1368"/>
      <c r="F89" s="1368"/>
      <c r="G89" s="1368"/>
      <c r="H89" s="2529"/>
    </row>
    <row r="90" spans="1:8">
      <c r="A90" s="1368"/>
      <c r="B90" s="1368"/>
      <c r="C90" s="1368"/>
      <c r="D90" s="1368"/>
      <c r="E90" s="1368"/>
      <c r="F90" s="1368"/>
      <c r="G90" s="1368"/>
      <c r="H90" s="2529"/>
    </row>
    <row r="91" spans="1:8">
      <c r="A91" s="1368"/>
      <c r="B91" s="1368"/>
      <c r="C91" s="1368"/>
      <c r="D91" s="1368"/>
      <c r="E91" s="1368"/>
      <c r="F91" s="1368"/>
      <c r="G91" s="1368"/>
      <c r="H91" s="2529"/>
    </row>
    <row r="92" spans="1:8">
      <c r="A92" s="1368"/>
      <c r="B92" s="1368"/>
      <c r="C92" s="1368"/>
      <c r="D92" s="1368"/>
      <c r="E92" s="1368"/>
      <c r="F92" s="1368"/>
      <c r="G92" s="1368"/>
      <c r="H92" s="2529"/>
    </row>
    <row r="93" spans="1:8">
      <c r="A93" s="1368"/>
      <c r="B93" s="1368"/>
      <c r="C93" s="1368"/>
      <c r="D93" s="1368"/>
      <c r="E93" s="1368"/>
      <c r="F93" s="1368"/>
      <c r="G93" s="1368"/>
      <c r="H93" s="2529"/>
    </row>
    <row r="94" spans="1:8">
      <c r="A94" s="1368"/>
      <c r="B94" s="1368"/>
      <c r="C94" s="1368"/>
      <c r="D94" s="1368"/>
      <c r="E94" s="1368"/>
      <c r="F94" s="1368"/>
      <c r="G94" s="1368"/>
      <c r="H94" s="2529"/>
    </row>
    <row r="95" spans="1:8">
      <c r="A95" s="1368"/>
      <c r="B95" s="1368"/>
      <c r="C95" s="1368"/>
      <c r="D95" s="1368"/>
      <c r="E95" s="1368"/>
      <c r="F95" s="1368"/>
      <c r="G95" s="1368"/>
      <c r="H95" s="2529"/>
    </row>
    <row r="96" spans="1:8">
      <c r="A96" s="1368"/>
      <c r="B96" s="1368"/>
      <c r="C96" s="1368"/>
      <c r="D96" s="1368"/>
      <c r="E96" s="1368"/>
      <c r="F96" s="1368"/>
      <c r="G96" s="1368"/>
      <c r="H96" s="2529"/>
    </row>
    <row r="97" spans="1:8">
      <c r="A97" s="1368"/>
      <c r="B97" s="1368"/>
      <c r="C97" s="1368"/>
      <c r="D97" s="1368"/>
      <c r="E97" s="1368"/>
      <c r="F97" s="1368"/>
      <c r="G97" s="1368"/>
      <c r="H97" s="2529"/>
    </row>
    <row r="98" spans="1:8">
      <c r="A98" s="1368"/>
      <c r="B98" s="1368"/>
      <c r="C98" s="1368"/>
      <c r="D98" s="1368"/>
      <c r="E98" s="1368"/>
      <c r="F98" s="1368"/>
      <c r="G98" s="1368"/>
      <c r="H98" s="2529"/>
    </row>
    <row r="99" spans="1:8">
      <c r="A99" s="1368"/>
      <c r="B99" s="1368"/>
      <c r="C99" s="1368"/>
      <c r="D99" s="1368"/>
      <c r="E99" s="1368"/>
      <c r="F99" s="1368"/>
      <c r="G99" s="1368"/>
      <c r="H99" s="2529"/>
    </row>
    <row r="100" spans="1:8">
      <c r="A100" s="1368"/>
      <c r="B100" s="1368"/>
      <c r="C100" s="1368"/>
      <c r="D100" s="1368"/>
      <c r="E100" s="1368"/>
      <c r="F100" s="1368"/>
      <c r="G100" s="1368"/>
      <c r="H100" s="2529"/>
    </row>
    <row r="101" spans="1:8">
      <c r="A101" s="1368"/>
      <c r="B101" s="1368"/>
      <c r="C101" s="1368"/>
      <c r="D101" s="1368"/>
      <c r="E101" s="1368"/>
      <c r="F101" s="1368"/>
      <c r="G101" s="1368"/>
      <c r="H101" s="2529"/>
    </row>
    <row r="102" spans="1:8">
      <c r="A102" s="1368"/>
      <c r="B102" s="1368"/>
      <c r="C102" s="1368"/>
      <c r="D102" s="1368"/>
      <c r="E102" s="1368"/>
      <c r="F102" s="1368"/>
      <c r="G102" s="1368"/>
      <c r="H102" s="2529"/>
    </row>
    <row r="103" spans="1:8">
      <c r="A103" s="1368"/>
      <c r="B103" s="1368"/>
      <c r="C103" s="1368"/>
      <c r="D103" s="1368"/>
      <c r="E103" s="1368"/>
      <c r="F103" s="1368"/>
      <c r="G103" s="1368"/>
      <c r="H103" s="2529"/>
    </row>
    <row r="104" spans="1:8">
      <c r="A104" s="1368"/>
      <c r="B104" s="1368"/>
      <c r="C104" s="1368"/>
      <c r="D104" s="1368"/>
      <c r="E104" s="1368"/>
      <c r="F104" s="1368"/>
      <c r="G104" s="1368"/>
      <c r="H104" s="2529"/>
    </row>
    <row r="105" spans="1:8">
      <c r="A105" s="1368"/>
      <c r="B105" s="1368"/>
      <c r="C105" s="1368"/>
      <c r="D105" s="1368"/>
      <c r="E105" s="1368"/>
      <c r="F105" s="1368"/>
      <c r="G105" s="1368"/>
      <c r="H105" s="2529"/>
    </row>
    <row r="106" spans="1:8">
      <c r="A106" s="1368"/>
      <c r="B106" s="1368"/>
      <c r="C106" s="1368"/>
      <c r="D106" s="1368"/>
      <c r="E106" s="1368"/>
      <c r="F106" s="1368"/>
      <c r="G106" s="1368"/>
      <c r="H106" s="2529"/>
    </row>
    <row r="107" spans="1:8">
      <c r="A107" s="1368"/>
      <c r="B107" s="1368"/>
      <c r="C107" s="1368"/>
      <c r="D107" s="1368"/>
      <c r="E107" s="1368"/>
      <c r="F107" s="1368"/>
      <c r="G107" s="1368"/>
      <c r="H107" s="2529"/>
    </row>
    <row r="108" spans="1:8">
      <c r="A108" s="1368"/>
      <c r="B108" s="1368"/>
      <c r="C108" s="1368"/>
      <c r="D108" s="1368"/>
      <c r="E108" s="1368"/>
      <c r="F108" s="1368"/>
      <c r="G108" s="1368"/>
      <c r="H108" s="2529"/>
    </row>
    <row r="109" spans="1:8">
      <c r="A109" s="1368"/>
      <c r="B109" s="1368"/>
      <c r="C109" s="1368"/>
      <c r="D109" s="1368"/>
      <c r="E109" s="1368"/>
      <c r="F109" s="1368"/>
      <c r="G109" s="1368"/>
      <c r="H109" s="2529"/>
    </row>
    <row r="110" spans="1:8">
      <c r="A110" s="1368"/>
      <c r="B110" s="1368"/>
      <c r="C110" s="1368"/>
      <c r="D110" s="1368"/>
      <c r="E110" s="1368"/>
      <c r="F110" s="1368"/>
      <c r="G110" s="1368"/>
      <c r="H110" s="2529"/>
    </row>
    <row r="111" spans="1:8">
      <c r="A111" s="1368"/>
      <c r="B111" s="1368"/>
      <c r="C111" s="1368"/>
      <c r="D111" s="1368"/>
      <c r="E111" s="1368"/>
      <c r="F111" s="1368"/>
      <c r="G111" s="1368"/>
      <c r="H111" s="2529"/>
    </row>
    <row r="112" spans="1:8">
      <c r="A112" s="1368"/>
      <c r="B112" s="1368"/>
      <c r="C112" s="1368"/>
      <c r="D112" s="1368"/>
      <c r="E112" s="1368"/>
      <c r="F112" s="1368"/>
      <c r="G112" s="1368"/>
      <c r="H112" s="2529"/>
    </row>
    <row r="113" spans="1:8">
      <c r="A113" s="1368"/>
      <c r="B113" s="1368"/>
      <c r="C113" s="1368"/>
      <c r="D113" s="1368"/>
      <c r="E113" s="1368"/>
      <c r="F113" s="1368"/>
      <c r="G113" s="1368"/>
      <c r="H113" s="2529"/>
    </row>
    <row r="114" spans="1:8">
      <c r="A114" s="1368"/>
      <c r="B114" s="1368"/>
      <c r="C114" s="1368"/>
      <c r="D114" s="1368"/>
      <c r="E114" s="1368"/>
      <c r="F114" s="1368"/>
      <c r="G114" s="1368"/>
      <c r="H114" s="2529"/>
    </row>
    <row r="115" spans="1:8">
      <c r="A115" s="1368"/>
      <c r="B115" s="1368"/>
      <c r="C115" s="1368"/>
      <c r="D115" s="1368"/>
      <c r="E115" s="1368"/>
      <c r="F115" s="1368"/>
      <c r="G115" s="1368"/>
      <c r="H115" s="2529"/>
    </row>
    <row r="116" spans="1:8">
      <c r="A116" s="1368"/>
      <c r="B116" s="1368"/>
      <c r="C116" s="1368"/>
      <c r="D116" s="1368"/>
      <c r="E116" s="1368"/>
      <c r="F116" s="1368"/>
      <c r="G116" s="1368"/>
      <c r="H116" s="2529"/>
    </row>
    <row r="117" spans="1:8">
      <c r="A117" s="1368"/>
      <c r="B117" s="1368"/>
      <c r="C117" s="1368"/>
      <c r="D117" s="1368"/>
      <c r="E117" s="1368"/>
      <c r="F117" s="1368"/>
      <c r="G117" s="1368"/>
      <c r="H117" s="2529"/>
    </row>
    <row r="118" spans="1:8">
      <c r="A118" s="1368"/>
      <c r="B118" s="1368"/>
      <c r="C118" s="1368"/>
      <c r="D118" s="1368"/>
      <c r="E118" s="1368"/>
      <c r="F118" s="1368"/>
      <c r="G118" s="1368"/>
      <c r="H118" s="2529"/>
    </row>
    <row r="119" spans="1:8">
      <c r="A119" s="1368"/>
      <c r="B119" s="1368"/>
      <c r="C119" s="1368"/>
      <c r="D119" s="1368"/>
      <c r="E119" s="1368"/>
      <c r="F119" s="1368"/>
      <c r="G119" s="1368"/>
      <c r="H119" s="2529"/>
    </row>
    <row r="120" spans="1:8">
      <c r="A120" s="1368"/>
      <c r="B120" s="1368"/>
      <c r="C120" s="1368"/>
      <c r="D120" s="1368"/>
      <c r="E120" s="1368"/>
      <c r="F120" s="1368"/>
      <c r="G120" s="1368"/>
      <c r="H120" s="2529"/>
    </row>
    <row r="121" spans="1:8">
      <c r="A121" s="1368"/>
      <c r="B121" s="1368"/>
      <c r="C121" s="1368"/>
      <c r="D121" s="1368"/>
      <c r="E121" s="1368"/>
      <c r="F121" s="1368"/>
      <c r="G121" s="1368"/>
      <c r="H121" s="2529"/>
    </row>
    <row r="122" spans="1:8">
      <c r="A122" s="1368"/>
      <c r="B122" s="1368"/>
      <c r="C122" s="1368"/>
      <c r="D122" s="1368"/>
      <c r="E122" s="1368"/>
      <c r="F122" s="1368"/>
      <c r="G122" s="1368"/>
      <c r="H122" s="2529"/>
    </row>
    <row r="123" spans="1:8">
      <c r="A123" s="1368"/>
      <c r="B123" s="1368"/>
      <c r="C123" s="1368"/>
      <c r="D123" s="1368"/>
      <c r="E123" s="1368"/>
      <c r="F123" s="1368"/>
      <c r="G123" s="1368"/>
      <c r="H123" s="2529"/>
    </row>
    <row r="124" spans="1:8">
      <c r="A124" s="1368"/>
      <c r="B124" s="1368"/>
      <c r="C124" s="1368"/>
      <c r="D124" s="1368"/>
      <c r="E124" s="1368"/>
      <c r="F124" s="1368"/>
      <c r="G124" s="1368"/>
      <c r="H124" s="2529"/>
    </row>
    <row r="125" spans="1:8" ht="16" thickBot="1">
      <c r="A125" s="1368"/>
      <c r="B125" s="1368"/>
      <c r="C125" s="1368"/>
      <c r="D125" s="1368"/>
      <c r="E125" s="1368"/>
      <c r="F125" s="1368"/>
      <c r="G125" s="1368"/>
      <c r="H125" s="2529"/>
    </row>
    <row r="126" spans="1:8">
      <c r="A126" s="3254"/>
      <c r="B126" s="3544"/>
      <c r="C126" s="3544"/>
      <c r="D126" s="3544"/>
      <c r="E126" s="3274"/>
      <c r="F126" s="1368"/>
      <c r="G126" s="1368"/>
      <c r="H126" s="2529"/>
    </row>
    <row r="127" spans="1:8">
      <c r="A127" s="4585"/>
      <c r="B127" s="1533"/>
      <c r="C127" s="1533"/>
      <c r="D127" s="1533"/>
      <c r="E127" s="4228"/>
      <c r="F127" s="1368"/>
      <c r="G127" s="1368"/>
      <c r="H127" s="2529"/>
    </row>
    <row r="128" spans="1:8">
      <c r="A128" s="4585"/>
      <c r="B128" s="1533"/>
      <c r="C128" s="1533"/>
      <c r="D128" s="1533"/>
      <c r="E128" s="4228"/>
      <c r="F128" s="1368"/>
      <c r="G128" s="1368"/>
      <c r="H128" s="2529"/>
    </row>
    <row r="129" spans="1:8">
      <c r="A129" s="4585"/>
      <c r="B129" s="1533"/>
      <c r="C129" s="1533"/>
      <c r="D129" s="1533"/>
      <c r="E129" s="4228"/>
      <c r="F129" s="1368"/>
      <c r="G129" s="1368"/>
      <c r="H129" s="2529"/>
    </row>
    <row r="130" spans="1:8">
      <c r="A130" s="4585"/>
      <c r="B130" s="1533"/>
      <c r="C130" s="1533"/>
      <c r="D130" s="1533"/>
      <c r="E130" s="4228"/>
      <c r="F130" s="1368"/>
      <c r="G130" s="1368"/>
      <c r="H130" s="2529"/>
    </row>
    <row r="131" spans="1:8">
      <c r="A131" s="4585"/>
      <c r="B131" s="1533"/>
      <c r="C131" s="1533"/>
      <c r="D131" s="1533"/>
      <c r="E131" s="4228"/>
      <c r="F131" s="1368"/>
      <c r="G131" s="1368"/>
      <c r="H131" s="2529"/>
    </row>
    <row r="132" spans="1:8">
      <c r="A132" s="4585"/>
      <c r="B132" s="1533"/>
      <c r="C132" s="4525"/>
      <c r="D132" s="4525"/>
      <c r="E132" s="4228"/>
      <c r="F132" s="1368"/>
      <c r="G132" s="1368"/>
      <c r="H132" s="2529"/>
    </row>
    <row r="133" spans="1:8">
      <c r="A133" s="4585"/>
      <c r="B133" s="1533"/>
      <c r="C133" s="1289"/>
      <c r="D133" s="1289"/>
      <c r="E133" s="4228"/>
      <c r="F133" s="1368"/>
      <c r="G133" s="1368"/>
      <c r="H133" s="2529"/>
    </row>
    <row r="134" spans="1:8">
      <c r="A134" s="4585"/>
      <c r="B134" s="1533"/>
      <c r="C134" s="1289"/>
      <c r="D134" s="1289"/>
      <c r="E134" s="4228"/>
      <c r="F134" s="1368"/>
      <c r="G134" s="1368"/>
      <c r="H134" s="2529"/>
    </row>
    <row r="135" spans="1:8">
      <c r="A135" s="4585"/>
      <c r="B135" s="1533"/>
      <c r="C135" s="1289"/>
      <c r="D135" s="1289"/>
      <c r="E135" s="4228"/>
      <c r="F135" s="1533"/>
      <c r="G135" s="1368"/>
      <c r="H135" s="2529"/>
    </row>
    <row r="136" spans="1:8">
      <c r="A136" s="4585"/>
      <c r="B136" s="1533"/>
      <c r="C136" s="1289"/>
      <c r="D136" s="1289"/>
      <c r="E136" s="4228"/>
      <c r="F136" s="4228"/>
      <c r="G136" s="1368"/>
      <c r="H136" s="2529"/>
    </row>
    <row r="137" spans="1:8">
      <c r="A137" s="4585"/>
      <c r="B137" s="1533"/>
      <c r="C137" s="1289"/>
      <c r="D137" s="1289"/>
      <c r="E137" s="4228"/>
      <c r="F137" s="4228"/>
      <c r="G137" s="1368"/>
      <c r="H137" s="2529"/>
    </row>
    <row r="138" spans="1:8">
      <c r="A138" s="4585"/>
      <c r="B138" s="1533"/>
      <c r="C138" s="1289"/>
      <c r="D138" s="1289"/>
      <c r="E138" s="4228"/>
      <c r="F138" s="4228"/>
      <c r="G138" s="1368"/>
      <c r="H138" s="2529"/>
    </row>
    <row r="139" spans="1:8">
      <c r="A139" s="4585"/>
      <c r="B139" s="1533"/>
      <c r="C139" s="1289"/>
      <c r="D139" s="1289"/>
      <c r="E139" s="4228"/>
      <c r="F139" s="4228"/>
      <c r="G139" s="1368"/>
      <c r="H139" s="2529"/>
    </row>
    <row r="140" spans="1:8">
      <c r="A140" s="4585"/>
      <c r="B140" s="1533"/>
      <c r="C140" s="1289"/>
      <c r="D140" s="1289"/>
      <c r="E140" s="4228"/>
      <c r="F140" s="4228"/>
      <c r="G140" s="1368"/>
      <c r="H140" s="2529"/>
    </row>
    <row r="141" spans="1:8">
      <c r="A141" s="4585"/>
      <c r="B141" s="1533"/>
      <c r="C141" s="1289"/>
      <c r="D141" s="1289"/>
      <c r="E141" s="4228"/>
      <c r="F141" s="4228"/>
      <c r="G141" s="1368"/>
      <c r="H141" s="2529"/>
    </row>
    <row r="142" spans="1:8">
      <c r="A142" s="4585"/>
      <c r="B142" s="1533"/>
      <c r="C142" s="1289"/>
      <c r="D142" s="1289"/>
      <c r="E142" s="4228"/>
      <c r="F142" s="4228"/>
      <c r="G142" s="1368"/>
      <c r="H142" s="2529"/>
    </row>
    <row r="143" spans="1:8">
      <c r="A143" s="4585"/>
      <c r="B143" s="1533"/>
      <c r="C143" s="1289"/>
      <c r="D143" s="1289"/>
      <c r="E143" s="4228"/>
      <c r="F143" s="4228"/>
      <c r="G143" s="1368"/>
      <c r="H143" s="2529"/>
    </row>
    <row r="144" spans="1:8">
      <c r="A144" s="4585"/>
      <c r="B144" s="1533"/>
      <c r="C144" s="1289"/>
      <c r="D144" s="1289"/>
      <c r="E144" s="4228"/>
      <c r="F144" s="4228"/>
      <c r="G144" s="1368"/>
      <c r="H144" s="2529"/>
    </row>
    <row r="145" spans="1:8">
      <c r="A145" s="4585"/>
      <c r="B145" s="1533"/>
      <c r="C145" s="1289"/>
      <c r="D145" s="1289"/>
      <c r="E145" s="4228"/>
      <c r="F145" s="4228"/>
      <c r="G145" s="1368"/>
      <c r="H145" s="2529"/>
    </row>
    <row r="146" spans="1:8">
      <c r="A146" s="4585"/>
      <c r="B146" s="1533"/>
      <c r="C146" s="1289"/>
      <c r="D146" s="1289"/>
      <c r="E146" s="4228"/>
      <c r="F146" s="4228"/>
      <c r="G146" s="1368"/>
      <c r="H146" s="2529"/>
    </row>
    <row r="147" spans="1:8">
      <c r="A147" s="4585"/>
      <c r="B147" s="1533"/>
      <c r="C147" s="1289"/>
      <c r="D147" s="1289"/>
      <c r="E147" s="4228"/>
      <c r="F147" s="4228"/>
      <c r="G147" s="1368"/>
      <c r="H147" s="2529"/>
    </row>
    <row r="148" spans="1:8">
      <c r="A148" s="4585"/>
      <c r="B148" s="1533"/>
      <c r="C148" s="1289"/>
      <c r="D148" s="1289"/>
      <c r="E148" s="4228"/>
      <c r="F148" s="4228"/>
      <c r="G148" s="1368"/>
      <c r="H148" s="2529"/>
    </row>
    <row r="149" spans="1:8">
      <c r="A149" s="4585"/>
      <c r="B149" s="1533"/>
      <c r="C149" s="1289"/>
      <c r="D149" s="1289"/>
      <c r="E149" s="4228"/>
      <c r="F149" s="4228"/>
      <c r="G149" s="1368"/>
      <c r="H149" s="2529"/>
    </row>
    <row r="150" spans="1:8">
      <c r="A150" s="4585"/>
      <c r="B150" s="1533"/>
      <c r="C150" s="1289"/>
      <c r="D150" s="1289"/>
      <c r="E150" s="4228"/>
      <c r="F150" s="4228"/>
      <c r="G150" s="1368"/>
      <c r="H150" s="2529"/>
    </row>
    <row r="151" spans="1:8">
      <c r="A151" s="4585"/>
      <c r="B151" s="1533"/>
      <c r="C151" s="1289"/>
      <c r="D151" s="1289"/>
      <c r="E151" s="4228"/>
      <c r="F151" s="4228"/>
      <c r="G151" s="1368"/>
      <c r="H151" s="2529"/>
    </row>
    <row r="152" spans="1:8">
      <c r="A152" s="4597"/>
      <c r="B152" s="1621"/>
      <c r="C152" s="4499"/>
      <c r="D152" s="4499"/>
      <c r="E152" s="4270"/>
      <c r="F152" s="4270"/>
    </row>
    <row r="153" spans="1:8">
      <c r="A153" s="4597"/>
      <c r="B153" s="1621"/>
      <c r="C153" s="4499"/>
      <c r="D153" s="4499"/>
      <c r="E153" s="4270"/>
      <c r="F153" s="4270"/>
    </row>
    <row r="154" spans="1:8">
      <c r="A154" s="4597"/>
      <c r="B154" s="1621"/>
      <c r="C154" s="4499"/>
      <c r="D154" s="4499"/>
      <c r="E154" s="4270"/>
      <c r="F154" s="4270"/>
    </row>
    <row r="155" spans="1:8">
      <c r="A155" s="4597"/>
      <c r="B155" s="1621"/>
      <c r="C155" s="4499"/>
      <c r="D155" s="4499"/>
      <c r="E155" s="4270"/>
      <c r="F155" s="4270"/>
    </row>
    <row r="156" spans="1:8">
      <c r="A156" s="4597"/>
      <c r="B156" s="1621"/>
      <c r="C156" s="4499"/>
      <c r="D156" s="4499"/>
      <c r="E156" s="4270"/>
      <c r="F156" s="4270"/>
    </row>
    <row r="157" spans="1:8">
      <c r="A157" s="4597"/>
      <c r="B157" s="1621"/>
      <c r="C157" s="4499"/>
      <c r="D157" s="4499"/>
      <c r="E157" s="4270"/>
      <c r="F157" s="4270"/>
    </row>
    <row r="158" spans="1:8">
      <c r="A158" s="4597"/>
      <c r="B158" s="1621"/>
      <c r="C158" s="4499"/>
      <c r="D158" s="4499"/>
      <c r="E158" s="4270"/>
      <c r="F158" s="4270"/>
    </row>
    <row r="159" spans="1:8">
      <c r="A159" s="4597"/>
      <c r="B159" s="1621"/>
      <c r="C159" s="4499"/>
      <c r="D159" s="4499"/>
      <c r="E159" s="4270"/>
      <c r="F159" s="4270"/>
    </row>
    <row r="160" spans="1:8">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3">
    <mergeCell ref="B6:B8"/>
    <mergeCell ref="B32:B34"/>
    <mergeCell ref="A66:G66"/>
  </mergeCells>
  <pageMargins left="0.5" right="0.5" top="0.5" bottom="0.5" header="0.5" footer="0.5"/>
  <pageSetup scale="69" orientation="portrait" r:id="rId1"/>
  <headerFooter alignWithMargins="0"/>
  <rowBreaks count="1" manualBreakCount="1">
    <brk id="66"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2D050"/>
  </sheetPr>
  <dimension ref="A1:N385"/>
  <sheetViews>
    <sheetView view="pageBreakPreview" zoomScale="60" zoomScaleNormal="55" workbookViewId="0">
      <selection activeCell="H1" sqref="H1:L1048576"/>
    </sheetView>
  </sheetViews>
  <sheetFormatPr defaultColWidth="8.84375" defaultRowHeight="15.5"/>
  <cols>
    <col min="1" max="1" width="4" style="1388" customWidth="1"/>
    <col min="2" max="2" width="49.4609375" style="1388" customWidth="1"/>
    <col min="3" max="3" width="19.07421875" style="1388" bestFit="1" customWidth="1"/>
    <col min="4" max="4" width="15.84375" style="1388" customWidth="1"/>
    <col min="5" max="5" width="16.07421875" style="1388" customWidth="1"/>
    <col min="6" max="6" width="20.07421875" style="1388" customWidth="1"/>
    <col min="7" max="7" width="8.84375" style="1388"/>
    <col min="9" max="9" width="21.07421875" bestFit="1" customWidth="1"/>
    <col min="10" max="10" width="14.07421875" customWidth="1"/>
    <col min="11" max="11" width="21.07421875" bestFit="1" customWidth="1"/>
    <col min="12" max="12" width="15.53515625" customWidth="1"/>
    <col min="13" max="16384" width="8.84375" style="1388"/>
  </cols>
  <sheetData>
    <row r="1" spans="1:6" ht="16" thickBot="1"/>
    <row r="2" spans="1:6">
      <c r="A2" s="3254" t="s">
        <v>3199</v>
      </c>
      <c r="B2" s="3305"/>
      <c r="C2" s="3255" t="s">
        <v>3200</v>
      </c>
      <c r="D2" s="3306" t="s">
        <v>1759</v>
      </c>
      <c r="E2" s="3307" t="s">
        <v>1760</v>
      </c>
      <c r="F2" s="3274"/>
    </row>
    <row r="3" spans="1:6">
      <c r="A3" s="3222" t="str">
        <f>'Data Sheet'!$C$25</f>
        <v xml:space="preserve">Niagara Mohawk Power Corporation </v>
      </c>
      <c r="B3" s="2309"/>
      <c r="C3" s="2548" t="s">
        <v>5954</v>
      </c>
      <c r="D3" s="1376" t="s">
        <v>3219</v>
      </c>
      <c r="E3" s="1536"/>
      <c r="F3" s="3308"/>
    </row>
    <row r="4" spans="1:6">
      <c r="A4" s="3309" t="s">
        <v>3202</v>
      </c>
      <c r="B4" s="2309"/>
      <c r="C4" s="1533" t="s">
        <v>3203</v>
      </c>
      <c r="D4" s="1661" t="str">
        <f>'Data Sheet'!$C$40</f>
        <v>April 30, 2024</v>
      </c>
      <c r="E4" s="1625" t="str">
        <f>'Data Sheet'!$C$38</f>
        <v>December 31, 2023</v>
      </c>
      <c r="F4" s="4057"/>
    </row>
    <row r="5" spans="1:6">
      <c r="A5" s="3311" t="s">
        <v>3813</v>
      </c>
      <c r="B5" s="1541"/>
      <c r="C5" s="1541"/>
      <c r="D5" s="1541"/>
      <c r="E5" s="1541"/>
      <c r="F5" s="3312"/>
    </row>
    <row r="6" spans="1:6">
      <c r="A6" s="3222" t="s">
        <v>3814</v>
      </c>
      <c r="B6" s="1533"/>
      <c r="C6" s="1533"/>
      <c r="D6" s="1533"/>
      <c r="E6" s="2341"/>
      <c r="F6" s="3308"/>
    </row>
    <row r="7" spans="1:6">
      <c r="A7" s="3222" t="s">
        <v>3815</v>
      </c>
      <c r="B7" s="1533"/>
      <c r="C7" s="1533"/>
      <c r="D7" s="1533"/>
      <c r="E7" s="1533"/>
      <c r="F7" s="3308"/>
    </row>
    <row r="8" spans="1:6">
      <c r="A8" s="3331" t="s">
        <v>3816</v>
      </c>
      <c r="B8" s="1545"/>
      <c r="C8" s="1545"/>
      <c r="D8" s="1545"/>
      <c r="E8" s="1545"/>
      <c r="F8" s="3332"/>
    </row>
    <row r="9" spans="1:6">
      <c r="A9" s="3331" t="s">
        <v>3817</v>
      </c>
      <c r="B9" s="1545"/>
      <c r="C9" s="1545"/>
      <c r="D9" s="1545"/>
      <c r="E9" s="1545"/>
      <c r="F9" s="3332"/>
    </row>
    <row r="10" spans="1:6">
      <c r="A10" s="3331" t="s">
        <v>3818</v>
      </c>
      <c r="B10" s="1545"/>
      <c r="C10" s="1545"/>
      <c r="D10" s="1545"/>
      <c r="E10" s="1545"/>
      <c r="F10" s="3332"/>
    </row>
    <row r="11" spans="1:6">
      <c r="A11" s="3331" t="s">
        <v>3819</v>
      </c>
      <c r="B11" s="1545"/>
      <c r="C11" s="1545"/>
      <c r="D11" s="1545"/>
      <c r="E11" s="1545"/>
      <c r="F11" s="3332"/>
    </row>
    <row r="12" spans="1:6">
      <c r="A12" s="3331" t="s">
        <v>3820</v>
      </c>
      <c r="B12" s="1545"/>
      <c r="C12" s="1545"/>
      <c r="D12" s="1545"/>
      <c r="E12" s="1545"/>
      <c r="F12" s="3332"/>
    </row>
    <row r="13" spans="1:6">
      <c r="A13" s="3331" t="s">
        <v>3821</v>
      </c>
      <c r="B13" s="1545"/>
      <c r="C13" s="1545"/>
      <c r="D13" s="1545"/>
      <c r="E13" s="1545"/>
      <c r="F13" s="3332"/>
    </row>
    <row r="14" spans="1:6">
      <c r="A14" s="3333" t="s">
        <v>4240</v>
      </c>
      <c r="B14" s="2251"/>
      <c r="C14" s="2251"/>
      <c r="D14" s="2251"/>
      <c r="E14" s="2251"/>
      <c r="F14" s="3334"/>
    </row>
    <row r="15" spans="1:6">
      <c r="A15" s="3313" t="s">
        <v>1686</v>
      </c>
      <c r="B15" s="2319"/>
      <c r="C15" s="2328"/>
      <c r="D15" s="2328"/>
      <c r="E15" s="2328" t="s">
        <v>3822</v>
      </c>
      <c r="F15" s="3314"/>
    </row>
    <row r="16" spans="1:6">
      <c r="A16" s="3315" t="s">
        <v>1689</v>
      </c>
      <c r="B16" s="3078"/>
      <c r="C16" s="2321" t="s">
        <v>3823</v>
      </c>
      <c r="D16" s="2321"/>
      <c r="E16" s="2321" t="s">
        <v>3824</v>
      </c>
      <c r="F16" s="4057" t="s">
        <v>3825</v>
      </c>
    </row>
    <row r="17" spans="1:7">
      <c r="A17" s="3315"/>
      <c r="B17" s="3062" t="s">
        <v>1741</v>
      </c>
      <c r="C17" s="2321" t="s">
        <v>3826</v>
      </c>
      <c r="D17" s="2321" t="s">
        <v>3827</v>
      </c>
      <c r="E17" s="2321" t="s">
        <v>3828</v>
      </c>
      <c r="F17" s="4057" t="s">
        <v>3829</v>
      </c>
    </row>
    <row r="18" spans="1:7">
      <c r="A18" s="3316"/>
      <c r="B18" s="2320" t="s">
        <v>2935</v>
      </c>
      <c r="C18" s="2321" t="s">
        <v>2936</v>
      </c>
      <c r="D18" s="2321" t="s">
        <v>2937</v>
      </c>
      <c r="E18" s="2321" t="s">
        <v>2938</v>
      </c>
      <c r="F18" s="4057" t="s">
        <v>2268</v>
      </c>
    </row>
    <row r="19" spans="1:7">
      <c r="A19" s="3317">
        <v>1</v>
      </c>
      <c r="B19" s="2329" t="s">
        <v>3830</v>
      </c>
      <c r="C19" s="2330"/>
      <c r="D19" s="3302"/>
      <c r="E19" s="2330"/>
      <c r="F19" s="3335"/>
    </row>
    <row r="20" spans="1:7">
      <c r="A20" s="3317">
        <v>2</v>
      </c>
      <c r="B20" s="2313" t="s">
        <v>6268</v>
      </c>
      <c r="C20" s="2405">
        <v>0</v>
      </c>
      <c r="D20" s="3116">
        <v>174</v>
      </c>
      <c r="E20" s="2405">
        <v>0</v>
      </c>
      <c r="F20" s="3321">
        <v>174</v>
      </c>
      <c r="G20" s="2749" t="s">
        <v>6305</v>
      </c>
    </row>
    <row r="21" spans="1:7">
      <c r="A21" s="3317">
        <v>3</v>
      </c>
      <c r="B21" s="2313" t="s">
        <v>5645</v>
      </c>
      <c r="C21" s="2405">
        <v>39914</v>
      </c>
      <c r="D21" s="3116">
        <v>174</v>
      </c>
      <c r="E21" s="2405">
        <v>0</v>
      </c>
      <c r="F21" s="3321">
        <v>174</v>
      </c>
      <c r="G21" s="2749" t="s">
        <v>6305</v>
      </c>
    </row>
    <row r="22" spans="1:7">
      <c r="A22" s="3317">
        <v>4</v>
      </c>
      <c r="B22" s="2313" t="s">
        <v>5646</v>
      </c>
      <c r="C22" s="2405">
        <v>7370</v>
      </c>
      <c r="D22" s="3116">
        <v>174</v>
      </c>
      <c r="E22" s="2405">
        <v>0</v>
      </c>
      <c r="F22" s="3321">
        <v>174</v>
      </c>
      <c r="G22" s="2749" t="s">
        <v>6305</v>
      </c>
    </row>
    <row r="23" spans="1:7">
      <c r="A23" s="3317">
        <v>5</v>
      </c>
      <c r="B23" s="2313" t="s">
        <v>5647</v>
      </c>
      <c r="C23" s="2405">
        <v>5</v>
      </c>
      <c r="D23" s="3116">
        <v>174</v>
      </c>
      <c r="E23" s="2405">
        <v>0</v>
      </c>
      <c r="F23" s="3321">
        <v>174</v>
      </c>
      <c r="G23" s="2749" t="s">
        <v>6305</v>
      </c>
    </row>
    <row r="24" spans="1:7">
      <c r="A24" s="3317">
        <v>6</v>
      </c>
      <c r="B24" s="2313" t="s">
        <v>5648</v>
      </c>
      <c r="C24" s="2405">
        <v>2</v>
      </c>
      <c r="D24" s="3116">
        <v>174</v>
      </c>
      <c r="E24" s="2464">
        <v>0</v>
      </c>
      <c r="F24" s="3321">
        <v>174</v>
      </c>
      <c r="G24" s="2749" t="s">
        <v>6305</v>
      </c>
    </row>
    <row r="25" spans="1:7">
      <c r="A25" s="3317">
        <v>7</v>
      </c>
      <c r="B25" s="2313" t="s">
        <v>5649</v>
      </c>
      <c r="C25" s="2405">
        <v>1462</v>
      </c>
      <c r="D25" s="3116">
        <v>174</v>
      </c>
      <c r="E25" s="2461">
        <v>0</v>
      </c>
      <c r="F25" s="3321">
        <v>174</v>
      </c>
      <c r="G25" s="2749" t="s">
        <v>6305</v>
      </c>
    </row>
    <row r="26" spans="1:7">
      <c r="A26" s="3317">
        <v>8</v>
      </c>
      <c r="B26" s="2313" t="s">
        <v>5650</v>
      </c>
      <c r="C26" s="2405">
        <v>415</v>
      </c>
      <c r="D26" s="3116">
        <v>174</v>
      </c>
      <c r="E26" s="2405">
        <v>-1232</v>
      </c>
      <c r="F26" s="3321">
        <v>174</v>
      </c>
      <c r="G26" s="2749" t="s">
        <v>6305</v>
      </c>
    </row>
    <row r="27" spans="1:7">
      <c r="A27" s="3317">
        <v>9</v>
      </c>
      <c r="B27" s="2313" t="s">
        <v>5996</v>
      </c>
      <c r="C27" s="2405">
        <v>0</v>
      </c>
      <c r="D27" s="3116">
        <v>174</v>
      </c>
      <c r="E27" s="2405">
        <v>-56</v>
      </c>
      <c r="F27" s="3321">
        <v>174</v>
      </c>
      <c r="G27" s="2749" t="s">
        <v>6305</v>
      </c>
    </row>
    <row r="28" spans="1:7">
      <c r="A28" s="3317">
        <v>10</v>
      </c>
      <c r="B28" s="2313" t="s">
        <v>5997</v>
      </c>
      <c r="C28" s="2405">
        <v>4791</v>
      </c>
      <c r="D28" s="3116">
        <v>174</v>
      </c>
      <c r="E28" s="2405">
        <v>0</v>
      </c>
      <c r="F28" s="3321">
        <v>174</v>
      </c>
      <c r="G28" s="2749" t="s">
        <v>6305</v>
      </c>
    </row>
    <row r="29" spans="1:7">
      <c r="A29" s="3317">
        <v>11</v>
      </c>
      <c r="B29" s="2322" t="s">
        <v>5998</v>
      </c>
      <c r="C29" s="2405">
        <v>1541</v>
      </c>
      <c r="D29" s="3116">
        <v>174</v>
      </c>
      <c r="E29" s="2405">
        <v>0</v>
      </c>
      <c r="F29" s="3321">
        <v>174</v>
      </c>
      <c r="G29" s="2749" t="s">
        <v>6305</v>
      </c>
    </row>
    <row r="30" spans="1:7">
      <c r="A30" s="3317">
        <v>12</v>
      </c>
      <c r="B30" s="2322" t="s">
        <v>6269</v>
      </c>
      <c r="C30" s="2405">
        <v>0</v>
      </c>
      <c r="D30" s="3116">
        <v>174</v>
      </c>
      <c r="E30" s="2405">
        <v>0</v>
      </c>
      <c r="F30" s="3321">
        <v>174</v>
      </c>
      <c r="G30" s="2749" t="s">
        <v>6305</v>
      </c>
    </row>
    <row r="31" spans="1:7">
      <c r="A31" s="3317">
        <v>13</v>
      </c>
      <c r="B31" s="2322" t="s">
        <v>5999</v>
      </c>
      <c r="C31" s="2405">
        <v>154</v>
      </c>
      <c r="D31" s="3116">
        <v>174</v>
      </c>
      <c r="E31" s="2405">
        <v>-9090</v>
      </c>
      <c r="F31" s="3321">
        <v>174</v>
      </c>
      <c r="G31" s="2749" t="s">
        <v>6305</v>
      </c>
    </row>
    <row r="32" spans="1:7">
      <c r="A32" s="3317">
        <v>14</v>
      </c>
      <c r="B32" s="2322" t="s">
        <v>6000</v>
      </c>
      <c r="C32" s="2405">
        <v>3</v>
      </c>
      <c r="D32" s="3116">
        <v>174</v>
      </c>
      <c r="E32" s="2405">
        <v>0</v>
      </c>
      <c r="F32" s="3321">
        <v>174</v>
      </c>
      <c r="G32" s="2749" t="s">
        <v>6305</v>
      </c>
    </row>
    <row r="33" spans="1:7">
      <c r="A33" s="3317">
        <v>15</v>
      </c>
      <c r="B33" s="2322" t="s">
        <v>6002</v>
      </c>
      <c r="C33" s="2405">
        <v>4093</v>
      </c>
      <c r="D33" s="3116">
        <v>174</v>
      </c>
      <c r="E33" s="2405">
        <v>0</v>
      </c>
      <c r="F33" s="3321">
        <v>174</v>
      </c>
      <c r="G33" s="2749" t="s">
        <v>6305</v>
      </c>
    </row>
    <row r="34" spans="1:7">
      <c r="A34" s="3317">
        <v>16</v>
      </c>
      <c r="B34" s="2322" t="s">
        <v>6001</v>
      </c>
      <c r="C34" s="2405">
        <v>97</v>
      </c>
      <c r="D34" s="3116">
        <v>174</v>
      </c>
      <c r="E34" s="2405">
        <v>0</v>
      </c>
      <c r="F34" s="3321">
        <v>174</v>
      </c>
      <c r="G34" s="2749" t="s">
        <v>6305</v>
      </c>
    </row>
    <row r="35" spans="1:7">
      <c r="A35" s="3317">
        <v>17</v>
      </c>
      <c r="B35" s="2322" t="s">
        <v>6003</v>
      </c>
      <c r="C35" s="2405">
        <v>2</v>
      </c>
      <c r="D35" s="3116">
        <v>174</v>
      </c>
      <c r="E35" s="2405">
        <v>-28250</v>
      </c>
      <c r="F35" s="3321">
        <v>174</v>
      </c>
      <c r="G35" s="2749" t="s">
        <v>6305</v>
      </c>
    </row>
    <row r="36" spans="1:7">
      <c r="A36" s="3317">
        <v>18</v>
      </c>
      <c r="B36" s="2322" t="s">
        <v>6278</v>
      </c>
      <c r="C36" s="2405">
        <v>537</v>
      </c>
      <c r="D36" s="3116">
        <v>174</v>
      </c>
      <c r="E36" s="2405">
        <v>0</v>
      </c>
      <c r="F36" s="3321">
        <v>174</v>
      </c>
      <c r="G36" s="2749" t="s">
        <v>6305</v>
      </c>
    </row>
    <row r="37" spans="1:7">
      <c r="A37" s="3317">
        <v>19</v>
      </c>
      <c r="B37" s="2322" t="s">
        <v>6279</v>
      </c>
      <c r="C37" s="2405">
        <v>7285</v>
      </c>
      <c r="D37" s="3116">
        <v>174</v>
      </c>
      <c r="E37" s="2405">
        <v>0</v>
      </c>
      <c r="F37" s="3321">
        <v>174</v>
      </c>
      <c r="G37" s="2749" t="s">
        <v>6305</v>
      </c>
    </row>
    <row r="38" spans="1:7">
      <c r="A38" s="3317">
        <v>20</v>
      </c>
      <c r="B38" s="2322" t="s">
        <v>6280</v>
      </c>
      <c r="C38" s="2405">
        <v>14</v>
      </c>
      <c r="D38" s="3116">
        <v>174</v>
      </c>
      <c r="E38" s="2405">
        <v>-1407</v>
      </c>
      <c r="F38" s="3321">
        <v>174</v>
      </c>
      <c r="G38" s="2749" t="s">
        <v>6305</v>
      </c>
    </row>
    <row r="39" spans="1:7">
      <c r="A39" s="3317">
        <v>21</v>
      </c>
      <c r="B39" s="2329" t="s">
        <v>3831</v>
      </c>
      <c r="C39" s="3304"/>
      <c r="D39" s="3303"/>
      <c r="E39" s="3304"/>
      <c r="F39" s="3320"/>
      <c r="G39" s="2702"/>
    </row>
    <row r="40" spans="1:7">
      <c r="A40" s="3317">
        <v>22</v>
      </c>
      <c r="B40" s="1388" t="s">
        <v>6307</v>
      </c>
      <c r="C40" s="2405">
        <v>0</v>
      </c>
      <c r="D40" s="3116">
        <v>174</v>
      </c>
      <c r="E40" s="4004">
        <v>0</v>
      </c>
      <c r="F40" s="3321">
        <v>174</v>
      </c>
      <c r="G40" s="2749" t="s">
        <v>6306</v>
      </c>
    </row>
    <row r="41" spans="1:7">
      <c r="A41" s="3317">
        <v>23</v>
      </c>
      <c r="B41" s="2313" t="s">
        <v>6308</v>
      </c>
      <c r="C41" s="2405">
        <v>21</v>
      </c>
      <c r="D41" s="3116">
        <v>174</v>
      </c>
      <c r="E41" s="2405">
        <v>0</v>
      </c>
      <c r="F41" s="3321">
        <v>174</v>
      </c>
      <c r="G41" s="2749" t="s">
        <v>6306</v>
      </c>
    </row>
    <row r="42" spans="1:7">
      <c r="A42" s="3317">
        <v>24</v>
      </c>
      <c r="B42" s="2313" t="s">
        <v>6309</v>
      </c>
      <c r="C42" s="2405">
        <v>0</v>
      </c>
      <c r="D42" s="3116">
        <v>174</v>
      </c>
      <c r="E42" s="2405">
        <v>0</v>
      </c>
      <c r="F42" s="3321">
        <v>174</v>
      </c>
      <c r="G42" s="2749" t="s">
        <v>6306</v>
      </c>
    </row>
    <row r="43" spans="1:7">
      <c r="A43" s="3317">
        <v>25</v>
      </c>
      <c r="B43" s="2313" t="s">
        <v>6310</v>
      </c>
      <c r="C43" s="2405">
        <v>0</v>
      </c>
      <c r="D43" s="3116">
        <v>174</v>
      </c>
      <c r="E43" s="2383">
        <v>0</v>
      </c>
      <c r="F43" s="3321">
        <v>174</v>
      </c>
      <c r="G43" s="2749" t="s">
        <v>6306</v>
      </c>
    </row>
    <row r="44" spans="1:7">
      <c r="A44" s="3317">
        <v>26</v>
      </c>
      <c r="B44" s="2313" t="s">
        <v>5651</v>
      </c>
      <c r="C44" s="2405">
        <v>2</v>
      </c>
      <c r="D44" s="3116">
        <v>174</v>
      </c>
      <c r="E44" s="2405">
        <v>0</v>
      </c>
      <c r="F44" s="3321">
        <v>174</v>
      </c>
      <c r="G44" s="2749" t="s">
        <v>6306</v>
      </c>
    </row>
    <row r="45" spans="1:7">
      <c r="A45" s="3317">
        <v>27</v>
      </c>
      <c r="B45" s="2313" t="s">
        <v>5652</v>
      </c>
      <c r="C45" s="2405">
        <v>0</v>
      </c>
      <c r="D45" s="3116">
        <v>174</v>
      </c>
      <c r="E45" s="2405">
        <v>-7747</v>
      </c>
      <c r="F45" s="3321">
        <v>174</v>
      </c>
      <c r="G45" s="2749" t="s">
        <v>6306</v>
      </c>
    </row>
    <row r="46" spans="1:7">
      <c r="A46" s="3317">
        <v>28</v>
      </c>
      <c r="B46" s="2313" t="s">
        <v>5653</v>
      </c>
      <c r="C46" s="2405">
        <v>6</v>
      </c>
      <c r="D46" s="3116">
        <v>174</v>
      </c>
      <c r="E46" s="2405">
        <v>0</v>
      </c>
      <c r="F46" s="3321">
        <v>174</v>
      </c>
      <c r="G46" s="2749" t="s">
        <v>6306</v>
      </c>
    </row>
    <row r="47" spans="1:7">
      <c r="A47" s="3317">
        <v>29</v>
      </c>
      <c r="B47" s="2313" t="s">
        <v>5654</v>
      </c>
      <c r="C47" s="2405">
        <v>0</v>
      </c>
      <c r="D47" s="3116">
        <v>174</v>
      </c>
      <c r="E47" s="2405">
        <v>-2723</v>
      </c>
      <c r="F47" s="3321">
        <v>174</v>
      </c>
      <c r="G47" s="2749" t="s">
        <v>6306</v>
      </c>
    </row>
    <row r="48" spans="1:7">
      <c r="A48" s="3317">
        <v>30</v>
      </c>
      <c r="B48" s="2313" t="s">
        <v>5655</v>
      </c>
      <c r="C48" s="2405">
        <v>0</v>
      </c>
      <c r="D48" s="3116">
        <v>174</v>
      </c>
      <c r="E48" s="2405">
        <v>-1097</v>
      </c>
      <c r="F48" s="3321">
        <v>174</v>
      </c>
      <c r="G48" s="2749" t="s">
        <v>6306</v>
      </c>
    </row>
    <row r="49" spans="1:12">
      <c r="A49" s="3317">
        <v>31</v>
      </c>
      <c r="B49" s="2313" t="s">
        <v>5657</v>
      </c>
      <c r="C49" s="2405">
        <v>1930</v>
      </c>
      <c r="D49" s="3116">
        <v>174</v>
      </c>
      <c r="E49" s="2405">
        <v>0</v>
      </c>
      <c r="F49" s="3321">
        <v>174</v>
      </c>
      <c r="G49" s="2749" t="s">
        <v>6306</v>
      </c>
    </row>
    <row r="50" spans="1:12">
      <c r="A50" s="3317">
        <v>32</v>
      </c>
      <c r="B50" s="2313" t="s">
        <v>5656</v>
      </c>
      <c r="C50" s="2405">
        <v>1987</v>
      </c>
      <c r="D50" s="3116">
        <v>174</v>
      </c>
      <c r="E50" s="2405">
        <v>0</v>
      </c>
      <c r="F50" s="3321">
        <v>174</v>
      </c>
      <c r="G50" s="2749" t="s">
        <v>6306</v>
      </c>
    </row>
    <row r="51" spans="1:12">
      <c r="A51" s="3317">
        <v>33</v>
      </c>
      <c r="B51" s="2313" t="s">
        <v>5659</v>
      </c>
      <c r="C51" s="2405">
        <v>21</v>
      </c>
      <c r="D51" s="3116">
        <v>174</v>
      </c>
      <c r="E51" s="2405">
        <v>-5430</v>
      </c>
      <c r="F51" s="3321">
        <v>174</v>
      </c>
      <c r="G51" s="2749" t="s">
        <v>6306</v>
      </c>
    </row>
    <row r="52" spans="1:12">
      <c r="A52" s="3317">
        <v>34</v>
      </c>
      <c r="B52" s="2313" t="s">
        <v>5658</v>
      </c>
      <c r="C52" s="2405">
        <v>899</v>
      </c>
      <c r="D52" s="3116">
        <v>174</v>
      </c>
      <c r="E52" s="2405">
        <v>0</v>
      </c>
      <c r="F52" s="3321">
        <v>174</v>
      </c>
      <c r="G52" s="2749" t="s">
        <v>6306</v>
      </c>
    </row>
    <row r="53" spans="1:12">
      <c r="A53" s="3317">
        <v>35</v>
      </c>
      <c r="B53" s="2313" t="s">
        <v>5660</v>
      </c>
      <c r="C53" s="2405">
        <v>493</v>
      </c>
      <c r="D53" s="3116">
        <v>174</v>
      </c>
      <c r="E53" s="2405">
        <v>0</v>
      </c>
      <c r="F53" s="3321">
        <v>174</v>
      </c>
      <c r="G53" s="2749" t="s">
        <v>6306</v>
      </c>
    </row>
    <row r="54" spans="1:12">
      <c r="A54" s="3317">
        <v>36</v>
      </c>
      <c r="B54" s="2313" t="s">
        <v>6311</v>
      </c>
      <c r="C54" s="2405">
        <v>395</v>
      </c>
      <c r="D54" s="3116">
        <v>174</v>
      </c>
      <c r="E54" s="2405">
        <v>-5844</v>
      </c>
      <c r="F54" s="3321">
        <v>174</v>
      </c>
      <c r="G54" s="2749" t="s">
        <v>6306</v>
      </c>
    </row>
    <row r="55" spans="1:12">
      <c r="A55" s="3317">
        <v>37</v>
      </c>
      <c r="B55" s="2313" t="s">
        <v>5661</v>
      </c>
      <c r="C55" s="2405">
        <v>0</v>
      </c>
      <c r="D55" s="3116">
        <v>174</v>
      </c>
      <c r="E55" s="2405">
        <v>-3677</v>
      </c>
      <c r="F55" s="3321">
        <v>174</v>
      </c>
      <c r="G55" s="2749" t="s">
        <v>6306</v>
      </c>
    </row>
    <row r="56" spans="1:12">
      <c r="A56" s="3317">
        <v>38</v>
      </c>
      <c r="B56" s="2313" t="s">
        <v>5662</v>
      </c>
      <c r="C56" s="2405">
        <v>119</v>
      </c>
      <c r="D56" s="3116">
        <v>174</v>
      </c>
      <c r="E56" s="2405">
        <v>0</v>
      </c>
      <c r="F56" s="3321">
        <v>174</v>
      </c>
      <c r="G56" s="2749" t="s">
        <v>6306</v>
      </c>
    </row>
    <row r="57" spans="1:12">
      <c r="A57" s="3317">
        <v>39</v>
      </c>
      <c r="B57" s="2313" t="s">
        <v>5664</v>
      </c>
      <c r="C57" s="2405">
        <v>0</v>
      </c>
      <c r="D57" s="3116">
        <v>174</v>
      </c>
      <c r="E57" s="2405">
        <v>-51</v>
      </c>
      <c r="F57" s="3321">
        <v>174</v>
      </c>
      <c r="G57" s="2749" t="s">
        <v>6306</v>
      </c>
    </row>
    <row r="58" spans="1:12" ht="16" thickBot="1">
      <c r="A58" s="3209">
        <v>40</v>
      </c>
      <c r="B58" s="3336" t="s">
        <v>5663</v>
      </c>
      <c r="C58" s="3329">
        <v>0</v>
      </c>
      <c r="D58" s="3328">
        <v>174</v>
      </c>
      <c r="E58" s="4061">
        <v>-6937</v>
      </c>
      <c r="F58" s="4062">
        <v>174</v>
      </c>
      <c r="G58" s="2749" t="s">
        <v>6306</v>
      </c>
    </row>
    <row r="59" spans="1:12">
      <c r="A59" s="1533"/>
      <c r="B59" s="1533"/>
      <c r="C59" s="1533"/>
      <c r="D59" s="1617"/>
      <c r="E59" s="1617"/>
      <c r="F59" s="1617"/>
      <c r="G59" s="2702"/>
    </row>
    <row r="60" spans="1:12">
      <c r="A60" s="1368" t="s">
        <v>4492</v>
      </c>
      <c r="B60" s="1368"/>
      <c r="C60" s="1368"/>
      <c r="D60" s="1368"/>
      <c r="E60" s="1368"/>
      <c r="F60" s="1368"/>
      <c r="G60" s="2702"/>
    </row>
    <row r="61" spans="1:12">
      <c r="A61" s="1383" t="s">
        <v>3832</v>
      </c>
      <c r="B61" s="1383"/>
      <c r="C61" s="1383"/>
      <c r="D61" s="1383"/>
      <c r="E61" s="1383"/>
      <c r="F61" s="1383"/>
      <c r="G61" s="2702"/>
    </row>
    <row r="62" spans="1:12">
      <c r="G62" s="2702"/>
    </row>
    <row r="63" spans="1:12" s="2318" customFormat="1" ht="16" thickBot="1">
      <c r="G63" s="2702"/>
      <c r="H63"/>
      <c r="I63"/>
      <c r="J63"/>
      <c r="K63"/>
      <c r="L63"/>
    </row>
    <row r="64" spans="1:12" s="2318" customFormat="1">
      <c r="A64" s="3254" t="s">
        <v>3199</v>
      </c>
      <c r="B64" s="3305"/>
      <c r="C64" s="3255" t="s">
        <v>3200</v>
      </c>
      <c r="D64" s="3306" t="s">
        <v>1759</v>
      </c>
      <c r="E64" s="3307" t="s">
        <v>1760</v>
      </c>
      <c r="F64" s="3274"/>
      <c r="G64" s="2702"/>
      <c r="H64"/>
      <c r="I64"/>
      <c r="J64"/>
      <c r="K64"/>
      <c r="L64"/>
    </row>
    <row r="65" spans="1:12" s="2318" customFormat="1">
      <c r="A65" s="3222" t="str">
        <f>'Data Sheet'!$C$25</f>
        <v xml:space="preserve">Niagara Mohawk Power Corporation </v>
      </c>
      <c r="B65" s="2309"/>
      <c r="C65" s="2548" t="s">
        <v>5954</v>
      </c>
      <c r="D65" s="1376" t="s">
        <v>3219</v>
      </c>
      <c r="E65" s="1536"/>
      <c r="F65" s="3308"/>
      <c r="G65" s="2702"/>
      <c r="H65"/>
      <c r="I65"/>
      <c r="J65"/>
      <c r="K65"/>
      <c r="L65"/>
    </row>
    <row r="66" spans="1:12" s="2318" customFormat="1">
      <c r="A66" s="3309" t="s">
        <v>3202</v>
      </c>
      <c r="B66" s="2309"/>
      <c r="C66" s="1533" t="s">
        <v>3203</v>
      </c>
      <c r="D66" s="1661" t="str">
        <f>'Data Sheet'!$C$40</f>
        <v>April 30, 2024</v>
      </c>
      <c r="E66" s="1625" t="str">
        <f>'Data Sheet'!$C$38</f>
        <v>December 31, 2023</v>
      </c>
      <c r="F66" s="4057"/>
      <c r="G66" s="2702"/>
      <c r="H66"/>
      <c r="I66"/>
      <c r="J66"/>
      <c r="K66"/>
      <c r="L66"/>
    </row>
    <row r="67" spans="1:12" s="2318" customFormat="1">
      <c r="A67" s="3311" t="s">
        <v>3813</v>
      </c>
      <c r="B67" s="1541"/>
      <c r="C67" s="1541"/>
      <c r="D67" s="1541"/>
      <c r="E67" s="1541"/>
      <c r="F67" s="3312"/>
      <c r="G67" s="2702"/>
      <c r="H67"/>
      <c r="I67"/>
      <c r="J67"/>
      <c r="K67"/>
      <c r="L67"/>
    </row>
    <row r="68" spans="1:12">
      <c r="A68" s="3311"/>
      <c r="B68" s="1618"/>
      <c r="C68" s="1618"/>
      <c r="D68" s="1618"/>
      <c r="E68" s="1618"/>
      <c r="F68" s="3312"/>
      <c r="G68" s="2702"/>
    </row>
    <row r="69" spans="1:12">
      <c r="A69" s="3313" t="s">
        <v>1686</v>
      </c>
      <c r="B69" s="2319"/>
      <c r="C69" s="2328"/>
      <c r="D69" s="2328"/>
      <c r="E69" s="2328" t="s">
        <v>3822</v>
      </c>
      <c r="F69" s="3314"/>
      <c r="G69" s="2702"/>
    </row>
    <row r="70" spans="1:12">
      <c r="A70" s="3315" t="s">
        <v>1689</v>
      </c>
      <c r="B70" s="3078"/>
      <c r="C70" s="2321" t="s">
        <v>3823</v>
      </c>
      <c r="D70" s="2321"/>
      <c r="E70" s="2321" t="s">
        <v>3824</v>
      </c>
      <c r="F70" s="4057" t="s">
        <v>3825</v>
      </c>
      <c r="G70" s="2702"/>
    </row>
    <row r="71" spans="1:12">
      <c r="A71" s="3315"/>
      <c r="B71" s="3062" t="s">
        <v>1741</v>
      </c>
      <c r="C71" s="2321" t="s">
        <v>3826</v>
      </c>
      <c r="D71" s="2321" t="s">
        <v>3827</v>
      </c>
      <c r="E71" s="2321" t="s">
        <v>3828</v>
      </c>
      <c r="F71" s="4057" t="s">
        <v>3829</v>
      </c>
      <c r="G71" s="2702"/>
    </row>
    <row r="72" spans="1:12">
      <c r="A72" s="3316"/>
      <c r="B72" s="2320" t="s">
        <v>2935</v>
      </c>
      <c r="C72" s="2321" t="s">
        <v>2936</v>
      </c>
      <c r="D72" s="2321" t="s">
        <v>2937</v>
      </c>
      <c r="E72" s="2321" t="s">
        <v>2938</v>
      </c>
      <c r="F72" s="4057" t="s">
        <v>2268</v>
      </c>
      <c r="G72" s="2702"/>
    </row>
    <row r="73" spans="1:12">
      <c r="A73" s="3317">
        <v>1</v>
      </c>
      <c r="B73" s="2329" t="s">
        <v>3830</v>
      </c>
      <c r="C73" s="2330"/>
      <c r="D73" s="2330"/>
      <c r="E73" s="2330"/>
      <c r="F73" s="3318"/>
      <c r="G73" s="2702"/>
    </row>
    <row r="74" spans="1:12">
      <c r="A74" s="3317">
        <v>2</v>
      </c>
      <c r="B74" s="2322" t="s">
        <v>6589</v>
      </c>
      <c r="C74" s="2405">
        <v>1591</v>
      </c>
      <c r="D74" s="3116">
        <v>174</v>
      </c>
      <c r="E74" s="2405">
        <v>0</v>
      </c>
      <c r="F74" s="3321">
        <v>174</v>
      </c>
      <c r="G74" s="2749" t="s">
        <v>6305</v>
      </c>
    </row>
    <row r="75" spans="1:12">
      <c r="A75" s="3317">
        <v>3</v>
      </c>
      <c r="B75" s="2322" t="s">
        <v>6590</v>
      </c>
      <c r="C75" s="2405">
        <v>277</v>
      </c>
      <c r="D75" s="3116">
        <v>174</v>
      </c>
      <c r="E75" s="2405">
        <v>0</v>
      </c>
      <c r="F75" s="3321">
        <v>174</v>
      </c>
      <c r="G75" s="2749" t="s">
        <v>6305</v>
      </c>
    </row>
    <row r="76" spans="1:12">
      <c r="A76" s="3317">
        <v>4</v>
      </c>
      <c r="B76" s="2322" t="s">
        <v>6591</v>
      </c>
      <c r="C76" s="2405">
        <v>431</v>
      </c>
      <c r="D76" s="3116">
        <v>174</v>
      </c>
      <c r="E76" s="2405">
        <v>0</v>
      </c>
      <c r="F76" s="3321">
        <v>174</v>
      </c>
      <c r="G76" s="2749" t="s">
        <v>6305</v>
      </c>
    </row>
    <row r="77" spans="1:12">
      <c r="A77" s="3317">
        <v>5</v>
      </c>
      <c r="B77" s="2322" t="s">
        <v>6592</v>
      </c>
      <c r="C77" s="2405">
        <v>2581</v>
      </c>
      <c r="D77" s="3116">
        <v>174</v>
      </c>
      <c r="E77" s="2405">
        <v>0</v>
      </c>
      <c r="F77" s="3321">
        <v>174</v>
      </c>
      <c r="G77" s="2749" t="s">
        <v>6305</v>
      </c>
    </row>
    <row r="78" spans="1:12">
      <c r="A78" s="3317">
        <v>6</v>
      </c>
      <c r="B78" s="2322" t="s">
        <v>6593</v>
      </c>
      <c r="C78" s="2405">
        <v>8</v>
      </c>
      <c r="D78" s="3116">
        <v>174</v>
      </c>
      <c r="E78" s="2405">
        <v>-803</v>
      </c>
      <c r="F78" s="3321">
        <v>174</v>
      </c>
      <c r="G78" s="2749" t="s">
        <v>6305</v>
      </c>
    </row>
    <row r="79" spans="1:12">
      <c r="A79" s="3317">
        <v>7</v>
      </c>
      <c r="B79" s="2322" t="s">
        <v>6594</v>
      </c>
      <c r="C79" s="2405">
        <v>125</v>
      </c>
      <c r="D79" s="3116">
        <v>174</v>
      </c>
      <c r="E79" s="2405">
        <v>0</v>
      </c>
      <c r="F79" s="3321">
        <v>174</v>
      </c>
      <c r="G79" s="2749" t="s">
        <v>6305</v>
      </c>
    </row>
    <row r="80" spans="1:12">
      <c r="A80" s="3317">
        <v>8</v>
      </c>
      <c r="B80" s="2322" t="s">
        <v>6595</v>
      </c>
      <c r="C80" s="2405">
        <v>2871</v>
      </c>
      <c r="D80" s="3116">
        <v>174</v>
      </c>
      <c r="E80" s="2405">
        <v>0</v>
      </c>
      <c r="F80" s="3321">
        <v>174</v>
      </c>
      <c r="G80" s="2749" t="s">
        <v>6305</v>
      </c>
    </row>
    <row r="81" spans="1:7">
      <c r="A81" s="3317">
        <v>9</v>
      </c>
      <c r="B81" s="2322" t="s">
        <v>6596</v>
      </c>
      <c r="C81" s="2405">
        <v>3489</v>
      </c>
      <c r="D81" s="3116">
        <v>174</v>
      </c>
      <c r="E81" s="2405">
        <v>0</v>
      </c>
      <c r="F81" s="3321">
        <v>174</v>
      </c>
      <c r="G81" s="2749" t="s">
        <v>6305</v>
      </c>
    </row>
    <row r="82" spans="1:7">
      <c r="A82" s="3317">
        <v>10</v>
      </c>
      <c r="B82" s="2322" t="s">
        <v>6597</v>
      </c>
      <c r="C82" s="2405">
        <v>-336</v>
      </c>
      <c r="D82" s="3116">
        <v>174</v>
      </c>
      <c r="E82" s="2405">
        <v>0</v>
      </c>
      <c r="F82" s="3321">
        <v>174</v>
      </c>
      <c r="G82" s="2749" t="s">
        <v>6305</v>
      </c>
    </row>
    <row r="83" spans="1:7">
      <c r="A83" s="3317">
        <v>11</v>
      </c>
      <c r="B83" s="2322" t="s">
        <v>6598</v>
      </c>
      <c r="C83" s="2405">
        <v>11</v>
      </c>
      <c r="D83" s="3116">
        <v>174</v>
      </c>
      <c r="E83" s="2405">
        <v>0</v>
      </c>
      <c r="F83" s="3321">
        <v>174</v>
      </c>
      <c r="G83" s="2749" t="s">
        <v>6305</v>
      </c>
    </row>
    <row r="84" spans="1:7">
      <c r="A84" s="3317">
        <v>12</v>
      </c>
      <c r="B84" s="2322" t="s">
        <v>6599</v>
      </c>
      <c r="C84" s="2405">
        <v>240</v>
      </c>
      <c r="D84" s="3116">
        <v>174</v>
      </c>
      <c r="E84" s="2405">
        <v>0</v>
      </c>
      <c r="F84" s="3321">
        <v>174</v>
      </c>
      <c r="G84" s="2749" t="s">
        <v>6305</v>
      </c>
    </row>
    <row r="85" spans="1:7">
      <c r="A85" s="3317">
        <v>13</v>
      </c>
      <c r="B85" s="2322" t="s">
        <v>6600</v>
      </c>
      <c r="C85" s="2405">
        <v>4052</v>
      </c>
      <c r="D85" s="3116">
        <v>174</v>
      </c>
      <c r="E85" s="2405">
        <v>0</v>
      </c>
      <c r="F85" s="3321">
        <v>174</v>
      </c>
      <c r="G85" s="2749" t="s">
        <v>6305</v>
      </c>
    </row>
    <row r="86" spans="1:7">
      <c r="A86" s="3317">
        <v>14</v>
      </c>
      <c r="B86" s="2322" t="s">
        <v>6601</v>
      </c>
      <c r="C86" s="2405">
        <v>-1551</v>
      </c>
      <c r="D86" s="3116">
        <v>174</v>
      </c>
      <c r="E86" s="2405">
        <v>0</v>
      </c>
      <c r="F86" s="3321">
        <v>174</v>
      </c>
      <c r="G86" s="2749" t="s">
        <v>6305</v>
      </c>
    </row>
    <row r="87" spans="1:7">
      <c r="A87" s="3317">
        <v>15</v>
      </c>
      <c r="B87" s="2322" t="s">
        <v>6602</v>
      </c>
      <c r="C87" s="2405">
        <v>-244</v>
      </c>
      <c r="D87" s="3116">
        <v>174</v>
      </c>
      <c r="E87" s="2405">
        <v>0</v>
      </c>
      <c r="F87" s="3321">
        <v>174</v>
      </c>
      <c r="G87" s="2749" t="s">
        <v>6305</v>
      </c>
    </row>
    <row r="88" spans="1:7">
      <c r="A88" s="3317">
        <v>16</v>
      </c>
      <c r="B88" s="2322" t="s">
        <v>6603</v>
      </c>
      <c r="C88" s="2405">
        <v>105</v>
      </c>
      <c r="D88" s="3116">
        <v>174</v>
      </c>
      <c r="E88" s="2405">
        <v>0</v>
      </c>
      <c r="F88" s="3321">
        <v>174</v>
      </c>
      <c r="G88" s="2749" t="s">
        <v>6305</v>
      </c>
    </row>
    <row r="89" spans="1:7">
      <c r="A89" s="3317">
        <v>17</v>
      </c>
      <c r="B89" s="2322" t="s">
        <v>6604</v>
      </c>
      <c r="C89" s="2405">
        <v>0</v>
      </c>
      <c r="D89" s="3116">
        <v>174</v>
      </c>
      <c r="E89" s="2383">
        <v>0</v>
      </c>
      <c r="F89" s="3321">
        <v>174</v>
      </c>
      <c r="G89" s="2749" t="s">
        <v>6305</v>
      </c>
    </row>
    <row r="90" spans="1:7">
      <c r="A90" s="3317">
        <v>18</v>
      </c>
      <c r="B90" s="2334" t="s">
        <v>6605</v>
      </c>
      <c r="C90" s="2405">
        <v>437</v>
      </c>
      <c r="D90" s="3116">
        <v>174</v>
      </c>
      <c r="E90" s="2324">
        <v>-439</v>
      </c>
      <c r="F90" s="3321">
        <v>174</v>
      </c>
      <c r="G90" s="2749" t="s">
        <v>6305</v>
      </c>
    </row>
    <row r="91" spans="1:7">
      <c r="A91" s="3317">
        <v>19</v>
      </c>
      <c r="B91" s="2322" t="s">
        <v>6606</v>
      </c>
      <c r="C91" s="2405">
        <v>2179</v>
      </c>
      <c r="D91" s="3116">
        <v>174</v>
      </c>
      <c r="E91" s="2324">
        <v>0</v>
      </c>
      <c r="F91" s="3321">
        <v>174</v>
      </c>
      <c r="G91" s="2749" t="s">
        <v>6305</v>
      </c>
    </row>
    <row r="92" spans="1:7">
      <c r="A92" s="3317">
        <v>20</v>
      </c>
      <c r="B92" s="2322" t="s">
        <v>6607</v>
      </c>
      <c r="C92" s="2405">
        <v>-668</v>
      </c>
      <c r="D92" s="3116">
        <v>174</v>
      </c>
      <c r="E92" s="2324">
        <v>0</v>
      </c>
      <c r="F92" s="3321">
        <v>174</v>
      </c>
      <c r="G92" s="2749" t="s">
        <v>6305</v>
      </c>
    </row>
    <row r="93" spans="1:7">
      <c r="A93" s="3317">
        <v>21</v>
      </c>
      <c r="B93" s="2329" t="s">
        <v>3831</v>
      </c>
      <c r="C93" s="2330"/>
      <c r="D93" s="2331"/>
      <c r="E93" s="2331"/>
      <c r="F93" s="3320"/>
      <c r="G93" s="2702"/>
    </row>
    <row r="94" spans="1:7">
      <c r="A94" s="3317">
        <v>22</v>
      </c>
      <c r="B94" s="2322" t="s">
        <v>5665</v>
      </c>
      <c r="C94" s="2405">
        <v>-7502</v>
      </c>
      <c r="D94" s="3116">
        <v>174</v>
      </c>
      <c r="E94" s="2405">
        <v>0</v>
      </c>
      <c r="F94" s="3321">
        <v>174</v>
      </c>
      <c r="G94" s="2749" t="s">
        <v>6306</v>
      </c>
    </row>
    <row r="95" spans="1:7">
      <c r="A95" s="3317">
        <v>23</v>
      </c>
      <c r="B95" s="2322" t="s">
        <v>6298</v>
      </c>
      <c r="C95" s="2405">
        <v>-1411</v>
      </c>
      <c r="D95" s="3116">
        <v>174</v>
      </c>
      <c r="E95" s="2405">
        <v>0</v>
      </c>
      <c r="F95" s="3321">
        <v>174</v>
      </c>
      <c r="G95" s="2749" t="s">
        <v>6306</v>
      </c>
    </row>
    <row r="96" spans="1:7">
      <c r="A96" s="3317">
        <v>24</v>
      </c>
      <c r="B96" s="2322" t="s">
        <v>5666</v>
      </c>
      <c r="C96" s="2405">
        <v>2541</v>
      </c>
      <c r="D96" s="3116">
        <v>174</v>
      </c>
      <c r="E96" s="2383">
        <v>0</v>
      </c>
      <c r="F96" s="3321">
        <v>174</v>
      </c>
      <c r="G96" s="2749" t="s">
        <v>6306</v>
      </c>
    </row>
    <row r="97" spans="1:7">
      <c r="A97" s="3317">
        <v>25</v>
      </c>
      <c r="B97" s="2322" t="s">
        <v>5667</v>
      </c>
      <c r="C97" s="2405">
        <v>6064</v>
      </c>
      <c r="D97" s="3116">
        <v>174</v>
      </c>
      <c r="E97" s="2405">
        <v>0</v>
      </c>
      <c r="F97" s="3321">
        <v>174</v>
      </c>
      <c r="G97" s="2749" t="s">
        <v>6306</v>
      </c>
    </row>
    <row r="98" spans="1:7">
      <c r="A98" s="3317">
        <v>26</v>
      </c>
      <c r="B98" s="2322" t="s">
        <v>5668</v>
      </c>
      <c r="C98" s="2405">
        <v>12</v>
      </c>
      <c r="D98" s="3116">
        <v>174</v>
      </c>
      <c r="E98" s="2405">
        <v>-4880</v>
      </c>
      <c r="F98" s="3321">
        <v>174</v>
      </c>
      <c r="G98" s="2749" t="s">
        <v>6306</v>
      </c>
    </row>
    <row r="99" spans="1:7">
      <c r="A99" s="3317">
        <v>27</v>
      </c>
      <c r="B99" s="2322" t="s">
        <v>5669</v>
      </c>
      <c r="C99" s="2405">
        <v>0</v>
      </c>
      <c r="D99" s="3116">
        <v>174</v>
      </c>
      <c r="E99" s="2405">
        <v>-3694</v>
      </c>
      <c r="F99" s="3321">
        <v>174</v>
      </c>
      <c r="G99" s="2749" t="s">
        <v>6306</v>
      </c>
    </row>
    <row r="100" spans="1:7">
      <c r="A100" s="3317">
        <v>28</v>
      </c>
      <c r="B100" s="2322" t="s">
        <v>5670</v>
      </c>
      <c r="C100" s="2405">
        <v>10</v>
      </c>
      <c r="D100" s="3116">
        <v>174</v>
      </c>
      <c r="E100" s="2405">
        <v>0</v>
      </c>
      <c r="F100" s="3321">
        <v>174</v>
      </c>
      <c r="G100" s="2749" t="s">
        <v>6306</v>
      </c>
    </row>
    <row r="101" spans="1:7">
      <c r="A101" s="3317">
        <v>29</v>
      </c>
      <c r="B101" s="2322" t="s">
        <v>5671</v>
      </c>
      <c r="C101" s="2405">
        <v>13</v>
      </c>
      <c r="D101" s="3116">
        <v>174</v>
      </c>
      <c r="E101" s="2405">
        <v>-14283</v>
      </c>
      <c r="F101" s="3321">
        <v>174</v>
      </c>
      <c r="G101" s="2749" t="s">
        <v>6306</v>
      </c>
    </row>
    <row r="102" spans="1:7">
      <c r="A102" s="3317">
        <v>30</v>
      </c>
      <c r="B102" s="2322" t="s">
        <v>5672</v>
      </c>
      <c r="C102" s="2405">
        <v>246</v>
      </c>
      <c r="D102" s="3116">
        <v>174</v>
      </c>
      <c r="E102" s="2405">
        <v>0</v>
      </c>
      <c r="F102" s="3321">
        <v>174</v>
      </c>
      <c r="G102" s="2749" t="s">
        <v>6306</v>
      </c>
    </row>
    <row r="103" spans="1:7">
      <c r="A103" s="3317">
        <v>31</v>
      </c>
      <c r="B103" s="2322" t="s">
        <v>5673</v>
      </c>
      <c r="C103" s="2405">
        <v>670</v>
      </c>
      <c r="D103" s="3116">
        <v>174</v>
      </c>
      <c r="E103" s="2405">
        <v>0</v>
      </c>
      <c r="F103" s="3321">
        <v>174</v>
      </c>
      <c r="G103" s="2749" t="s">
        <v>6306</v>
      </c>
    </row>
    <row r="104" spans="1:7">
      <c r="A104" s="3317">
        <v>32</v>
      </c>
      <c r="B104" s="2322" t="s">
        <v>5674</v>
      </c>
      <c r="C104" s="2405">
        <v>0</v>
      </c>
      <c r="D104" s="3116">
        <v>174</v>
      </c>
      <c r="E104" s="2405">
        <v>26</v>
      </c>
      <c r="F104" s="3321">
        <v>174</v>
      </c>
      <c r="G104" s="2749" t="s">
        <v>6306</v>
      </c>
    </row>
    <row r="105" spans="1:7">
      <c r="A105" s="3317">
        <v>33</v>
      </c>
      <c r="B105" s="2322" t="s">
        <v>5675</v>
      </c>
      <c r="C105" s="2405">
        <v>575</v>
      </c>
      <c r="D105" s="3116">
        <v>174</v>
      </c>
      <c r="E105" s="2405">
        <v>0</v>
      </c>
      <c r="F105" s="3321">
        <v>174</v>
      </c>
      <c r="G105" s="2749" t="s">
        <v>6306</v>
      </c>
    </row>
    <row r="106" spans="1:7">
      <c r="A106" s="3317">
        <v>34</v>
      </c>
      <c r="B106" s="2322" t="s">
        <v>5676</v>
      </c>
      <c r="C106" s="2405">
        <v>2</v>
      </c>
      <c r="D106" s="3116">
        <v>174</v>
      </c>
      <c r="E106" s="2405">
        <v>0</v>
      </c>
      <c r="F106" s="3321">
        <v>174</v>
      </c>
      <c r="G106" s="2749" t="s">
        <v>6306</v>
      </c>
    </row>
    <row r="107" spans="1:7">
      <c r="A107" s="3317">
        <v>35</v>
      </c>
      <c r="B107" s="2322" t="s">
        <v>6004</v>
      </c>
      <c r="C107" s="2405">
        <v>450</v>
      </c>
      <c r="D107" s="3116">
        <v>174</v>
      </c>
      <c r="E107" s="2405">
        <v>0</v>
      </c>
      <c r="F107" s="3321">
        <v>174</v>
      </c>
      <c r="G107" s="2749" t="s">
        <v>6306</v>
      </c>
    </row>
    <row r="108" spans="1:7">
      <c r="A108" s="3317">
        <v>36</v>
      </c>
      <c r="B108" s="2322" t="s">
        <v>6005</v>
      </c>
      <c r="C108" s="2405">
        <v>366</v>
      </c>
      <c r="D108" s="3116">
        <v>174</v>
      </c>
      <c r="E108" s="2405">
        <v>-11458</v>
      </c>
      <c r="F108" s="3321">
        <v>174</v>
      </c>
      <c r="G108" s="2749" t="s">
        <v>6306</v>
      </c>
    </row>
    <row r="109" spans="1:7">
      <c r="A109" s="3317">
        <v>37</v>
      </c>
      <c r="B109" s="2322" t="s">
        <v>5677</v>
      </c>
      <c r="C109" s="2405">
        <v>-401</v>
      </c>
      <c r="D109" s="3116">
        <v>174</v>
      </c>
      <c r="E109" s="2405">
        <v>0</v>
      </c>
      <c r="F109" s="3321">
        <v>174</v>
      </c>
      <c r="G109" s="2749" t="s">
        <v>6306</v>
      </c>
    </row>
    <row r="110" spans="1:7">
      <c r="A110" s="3317">
        <v>38</v>
      </c>
      <c r="B110" s="2322" t="s">
        <v>5678</v>
      </c>
      <c r="C110" s="2405">
        <v>250</v>
      </c>
      <c r="D110" s="3116">
        <v>174</v>
      </c>
      <c r="E110" s="2405">
        <v>-4650</v>
      </c>
      <c r="F110" s="3321">
        <v>174</v>
      </c>
      <c r="G110" s="2749" t="s">
        <v>6306</v>
      </c>
    </row>
    <row r="111" spans="1:7">
      <c r="A111" s="3317">
        <v>39</v>
      </c>
      <c r="B111" s="2322" t="s">
        <v>6006</v>
      </c>
      <c r="C111" s="2405">
        <v>8513</v>
      </c>
      <c r="D111" s="3116">
        <v>174</v>
      </c>
      <c r="E111" s="2405">
        <v>0</v>
      </c>
      <c r="F111" s="3321">
        <v>174</v>
      </c>
      <c r="G111" s="2749" t="s">
        <v>6306</v>
      </c>
    </row>
    <row r="112" spans="1:7" ht="16" thickBot="1">
      <c r="A112" s="3209">
        <v>40</v>
      </c>
      <c r="B112" s="3322" t="s">
        <v>6007</v>
      </c>
      <c r="C112" s="3327">
        <v>0</v>
      </c>
      <c r="D112" s="3327">
        <v>174</v>
      </c>
      <c r="E112" s="3329">
        <v>0</v>
      </c>
      <c r="F112" s="4062">
        <v>174</v>
      </c>
      <c r="G112" s="2749" t="s">
        <v>6306</v>
      </c>
    </row>
    <row r="113" spans="1:12" s="2318" customFormat="1">
      <c r="A113" s="1533"/>
      <c r="B113" s="1533"/>
      <c r="C113" s="1533"/>
      <c r="D113" s="1617"/>
      <c r="E113" s="1617"/>
      <c r="F113" s="1617"/>
      <c r="G113" s="2702"/>
      <c r="H113"/>
      <c r="I113"/>
      <c r="J113"/>
      <c r="K113"/>
      <c r="L113"/>
    </row>
    <row r="114" spans="1:12" s="2318" customFormat="1">
      <c r="A114" s="1368" t="s">
        <v>4492</v>
      </c>
      <c r="B114" s="1368"/>
      <c r="C114" s="1368"/>
      <c r="D114" s="1368"/>
      <c r="E114" s="1368"/>
      <c r="F114" s="1368"/>
      <c r="G114" s="2702"/>
      <c r="H114"/>
      <c r="I114"/>
      <c r="J114"/>
      <c r="K114"/>
      <c r="L114"/>
    </row>
    <row r="115" spans="1:12" s="2318" customFormat="1">
      <c r="A115" s="1383" t="s">
        <v>4867</v>
      </c>
      <c r="B115" s="1383"/>
      <c r="C115" s="1383"/>
      <c r="D115" s="1383"/>
      <c r="E115" s="1383"/>
      <c r="F115" s="1383"/>
      <c r="G115" s="2702"/>
      <c r="H115"/>
      <c r="I115"/>
      <c r="J115"/>
      <c r="K115"/>
      <c r="L115"/>
    </row>
    <row r="116" spans="1:12">
      <c r="A116" s="1618"/>
      <c r="B116" s="1618"/>
      <c r="C116" s="1618"/>
      <c r="D116" s="1618"/>
      <c r="E116" s="1618"/>
      <c r="F116" s="1618"/>
      <c r="G116" s="2702"/>
    </row>
    <row r="117" spans="1:12" ht="16" thickBot="1">
      <c r="A117" s="1618"/>
      <c r="B117" s="1618"/>
      <c r="C117" s="1618"/>
      <c r="D117" s="1618"/>
      <c r="E117" s="1618"/>
      <c r="F117" s="1618"/>
      <c r="G117" s="2702"/>
    </row>
    <row r="118" spans="1:12">
      <c r="A118" s="3254" t="s">
        <v>3199</v>
      </c>
      <c r="B118" s="3305"/>
      <c r="C118" s="3544" t="s">
        <v>3200</v>
      </c>
      <c r="D118" s="3306" t="s">
        <v>1759</v>
      </c>
      <c r="E118" s="3307" t="s">
        <v>1760</v>
      </c>
      <c r="F118" s="3274"/>
      <c r="G118" s="2702"/>
    </row>
    <row r="119" spans="1:12">
      <c r="A119" s="4224" t="str">
        <f>'Data Sheet'!$C$25</f>
        <v xml:space="preserve">Niagara Mohawk Power Corporation </v>
      </c>
      <c r="B119" s="2309"/>
      <c r="C119" s="1533" t="s">
        <v>3201</v>
      </c>
      <c r="D119" s="1376" t="s">
        <v>3219</v>
      </c>
      <c r="E119" s="1536"/>
      <c r="F119" s="4228"/>
      <c r="G119" s="2702"/>
    </row>
    <row r="120" spans="1:12">
      <c r="A120" s="4352" t="s">
        <v>3202</v>
      </c>
      <c r="B120" s="2309"/>
      <c r="C120" s="1533" t="s">
        <v>3203</v>
      </c>
      <c r="D120" s="1661" t="str">
        <f>'Data Sheet'!$C$40</f>
        <v>April 30, 2024</v>
      </c>
      <c r="E120" s="1625" t="str">
        <f>'Data Sheet'!$C$38</f>
        <v>December 31, 2023</v>
      </c>
      <c r="F120" s="4428"/>
      <c r="G120" s="2702"/>
    </row>
    <row r="121" spans="1:12">
      <c r="A121" s="3311" t="s">
        <v>3813</v>
      </c>
      <c r="B121" s="1541"/>
      <c r="C121" s="1541"/>
      <c r="D121" s="1541"/>
      <c r="E121" s="1541"/>
      <c r="F121" s="3312"/>
      <c r="G121" s="2702"/>
    </row>
    <row r="122" spans="1:12">
      <c r="A122" s="3311"/>
      <c r="B122" s="1618"/>
      <c r="C122" s="1618"/>
      <c r="D122" s="1618"/>
      <c r="E122" s="1618"/>
      <c r="F122" s="3312"/>
      <c r="G122" s="2702"/>
    </row>
    <row r="123" spans="1:12">
      <c r="A123" s="3313" t="s">
        <v>1686</v>
      </c>
      <c r="B123" s="2319"/>
      <c r="C123" s="2328"/>
      <c r="D123" s="2328"/>
      <c r="E123" s="2328" t="s">
        <v>3822</v>
      </c>
      <c r="F123" s="3314"/>
      <c r="G123" s="2702"/>
    </row>
    <row r="124" spans="1:12">
      <c r="A124" s="3315" t="s">
        <v>1689</v>
      </c>
      <c r="B124" s="3078"/>
      <c r="C124" s="2321" t="s">
        <v>3823</v>
      </c>
      <c r="D124" s="2321"/>
      <c r="E124" s="2321" t="s">
        <v>3824</v>
      </c>
      <c r="F124" s="4428" t="s">
        <v>3825</v>
      </c>
      <c r="G124" s="2702"/>
    </row>
    <row r="125" spans="1:12" ht="16" thickBot="1">
      <c r="A125" s="3315"/>
      <c r="B125" s="3062" t="s">
        <v>1741</v>
      </c>
      <c r="C125" s="2321" t="s">
        <v>3826</v>
      </c>
      <c r="D125" s="2321" t="s">
        <v>3827</v>
      </c>
      <c r="E125" s="2321" t="s">
        <v>3828</v>
      </c>
      <c r="F125" s="4428" t="s">
        <v>3829</v>
      </c>
      <c r="G125" s="2702"/>
    </row>
    <row r="126" spans="1:12">
      <c r="A126" s="4662"/>
      <c r="B126" s="4663" t="s">
        <v>2935</v>
      </c>
      <c r="C126" s="4664" t="s">
        <v>2936</v>
      </c>
      <c r="D126" s="4664" t="s">
        <v>2937</v>
      </c>
      <c r="E126" s="4665" t="s">
        <v>2938</v>
      </c>
      <c r="F126" s="4428" t="s">
        <v>2268</v>
      </c>
      <c r="G126" s="2702"/>
    </row>
    <row r="127" spans="1:12">
      <c r="A127" s="3317">
        <v>1</v>
      </c>
      <c r="B127" s="2329" t="s">
        <v>3830</v>
      </c>
      <c r="C127" s="2330"/>
      <c r="D127" s="2330"/>
      <c r="E127" s="4666"/>
      <c r="F127" s="3318"/>
      <c r="G127" s="2702"/>
    </row>
    <row r="128" spans="1:12">
      <c r="A128" s="3317">
        <v>2</v>
      </c>
      <c r="B128" s="2322" t="s">
        <v>6470</v>
      </c>
      <c r="C128" s="2333">
        <v>-639</v>
      </c>
      <c r="D128" s="3116">
        <v>174</v>
      </c>
      <c r="E128" s="4667">
        <v>0</v>
      </c>
      <c r="F128" s="3319"/>
      <c r="G128" s="2749" t="s">
        <v>6305</v>
      </c>
    </row>
    <row r="129" spans="1:7">
      <c r="A129" s="3317">
        <v>3</v>
      </c>
      <c r="B129" s="2322" t="s">
        <v>6471</v>
      </c>
      <c r="C129" s="2335">
        <v>-642</v>
      </c>
      <c r="D129" s="3116">
        <v>174</v>
      </c>
      <c r="E129" s="4667">
        <v>0</v>
      </c>
      <c r="F129" s="3319"/>
      <c r="G129" s="2749" t="s">
        <v>6305</v>
      </c>
    </row>
    <row r="130" spans="1:7">
      <c r="A130" s="3317">
        <v>4</v>
      </c>
      <c r="B130" s="2322" t="s">
        <v>6472</v>
      </c>
      <c r="C130" s="2335">
        <v>-2807</v>
      </c>
      <c r="D130" s="3116">
        <v>174</v>
      </c>
      <c r="E130" s="4667">
        <v>0</v>
      </c>
      <c r="F130" s="3319"/>
      <c r="G130" s="2749" t="s">
        <v>6305</v>
      </c>
    </row>
    <row r="131" spans="1:7">
      <c r="A131" s="3317">
        <v>5</v>
      </c>
      <c r="B131" s="2322" t="s">
        <v>6473</v>
      </c>
      <c r="C131" s="2335">
        <v>159</v>
      </c>
      <c r="D131" s="3116">
        <v>174</v>
      </c>
      <c r="E131" s="4667">
        <v>0</v>
      </c>
      <c r="F131" s="3319"/>
      <c r="G131" s="2749" t="s">
        <v>6305</v>
      </c>
    </row>
    <row r="132" spans="1:7">
      <c r="A132" s="3317">
        <v>6</v>
      </c>
      <c r="B132" s="4481" t="s">
        <v>3831</v>
      </c>
      <c r="C132" s="4530"/>
      <c r="D132" s="4571"/>
      <c r="E132" s="4668"/>
      <c r="F132" s="3320"/>
      <c r="G132" s="2702"/>
    </row>
    <row r="133" spans="1:7">
      <c r="A133" s="3317">
        <v>7</v>
      </c>
      <c r="B133" s="4482" t="s">
        <v>6005</v>
      </c>
      <c r="C133" s="2335">
        <v>281</v>
      </c>
      <c r="D133" s="3116">
        <v>174</v>
      </c>
      <c r="E133" s="4669">
        <v>-254</v>
      </c>
      <c r="F133" s="3321">
        <v>174</v>
      </c>
      <c r="G133" s="2749" t="s">
        <v>6306</v>
      </c>
    </row>
    <row r="134" spans="1:7">
      <c r="A134" s="4475">
        <v>8</v>
      </c>
      <c r="B134" s="1632" t="s">
        <v>5677</v>
      </c>
      <c r="C134" s="4222">
        <v>359</v>
      </c>
      <c r="D134" s="1551">
        <v>174</v>
      </c>
      <c r="E134" s="4670">
        <v>0</v>
      </c>
      <c r="F134" s="4223">
        <v>174</v>
      </c>
      <c r="G134" s="2749" t="s">
        <v>6306</v>
      </c>
    </row>
    <row r="135" spans="1:7">
      <c r="A135" s="4760"/>
      <c r="B135" s="1533" t="s">
        <v>5678</v>
      </c>
      <c r="C135" s="4519">
        <v>3492</v>
      </c>
      <c r="D135" s="4488">
        <v>174</v>
      </c>
      <c r="E135" s="4329">
        <v>0</v>
      </c>
      <c r="F135" s="4236">
        <v>174</v>
      </c>
      <c r="G135" s="2749" t="s">
        <v>6306</v>
      </c>
    </row>
    <row r="136" spans="1:7">
      <c r="A136" s="3317">
        <v>10</v>
      </c>
      <c r="B136" s="4429" t="s">
        <v>6006</v>
      </c>
      <c r="C136" s="2405">
        <v>575</v>
      </c>
      <c r="D136" s="3116">
        <v>174</v>
      </c>
      <c r="E136" s="4671">
        <v>-13480</v>
      </c>
      <c r="F136" s="3321">
        <v>174</v>
      </c>
      <c r="G136" s="2749" t="s">
        <v>6306</v>
      </c>
    </row>
    <row r="137" spans="1:7">
      <c r="A137" s="3317">
        <v>11</v>
      </c>
      <c r="B137" s="4429" t="s">
        <v>6007</v>
      </c>
      <c r="C137" s="2405">
        <v>559</v>
      </c>
      <c r="D137" s="3116">
        <v>174</v>
      </c>
      <c r="E137" s="4671">
        <v>-886</v>
      </c>
      <c r="F137" s="3321">
        <v>174</v>
      </c>
      <c r="G137" s="2749" t="s">
        <v>6306</v>
      </c>
    </row>
    <row r="138" spans="1:7">
      <c r="A138" s="3317">
        <v>12</v>
      </c>
      <c r="B138" s="4429" t="s">
        <v>6008</v>
      </c>
      <c r="C138" s="2405">
        <v>3804</v>
      </c>
      <c r="D138" s="3116">
        <v>174</v>
      </c>
      <c r="E138" s="4671">
        <v>0</v>
      </c>
      <c r="F138" s="3321">
        <v>174</v>
      </c>
      <c r="G138" s="2749" t="s">
        <v>6306</v>
      </c>
    </row>
    <row r="139" spans="1:7">
      <c r="A139" s="3317">
        <v>13</v>
      </c>
      <c r="B139" s="4429" t="s">
        <v>6009</v>
      </c>
      <c r="C139" s="2405">
        <v>873</v>
      </c>
      <c r="D139" s="3116">
        <v>174</v>
      </c>
      <c r="E139" s="4671">
        <v>-3819</v>
      </c>
      <c r="F139" s="3321">
        <v>174</v>
      </c>
      <c r="G139" s="2749" t="s">
        <v>6306</v>
      </c>
    </row>
    <row r="140" spans="1:7">
      <c r="A140" s="3317">
        <v>14</v>
      </c>
      <c r="B140" s="4429" t="s">
        <v>6010</v>
      </c>
      <c r="C140" s="2405">
        <v>-1751</v>
      </c>
      <c r="D140" s="3116">
        <v>174</v>
      </c>
      <c r="E140" s="4671">
        <v>0</v>
      </c>
      <c r="F140" s="3321">
        <v>174</v>
      </c>
      <c r="G140" s="2749" t="s">
        <v>6306</v>
      </c>
    </row>
    <row r="141" spans="1:7">
      <c r="A141" s="3317">
        <v>15</v>
      </c>
      <c r="B141" s="4429" t="s">
        <v>6011</v>
      </c>
      <c r="C141" s="2405">
        <v>495</v>
      </c>
      <c r="D141" s="3116">
        <v>174</v>
      </c>
      <c r="E141" s="4671">
        <v>-4621</v>
      </c>
      <c r="F141" s="3321">
        <v>174</v>
      </c>
      <c r="G141" s="2749" t="s">
        <v>6306</v>
      </c>
    </row>
    <row r="142" spans="1:7">
      <c r="A142" s="3317">
        <v>16</v>
      </c>
      <c r="B142" s="4429" t="s">
        <v>6012</v>
      </c>
      <c r="C142" s="2405">
        <v>31</v>
      </c>
      <c r="D142" s="3116">
        <v>174</v>
      </c>
      <c r="E142" s="4671">
        <v>-3422</v>
      </c>
      <c r="F142" s="3321">
        <v>174</v>
      </c>
      <c r="G142" s="2749" t="s">
        <v>6306</v>
      </c>
    </row>
    <row r="143" spans="1:7">
      <c r="A143" s="3317">
        <v>17</v>
      </c>
      <c r="B143" s="4429" t="s">
        <v>6013</v>
      </c>
      <c r="C143" s="2405">
        <v>5705</v>
      </c>
      <c r="D143" s="3116">
        <v>174</v>
      </c>
      <c r="E143" s="4671">
        <v>0</v>
      </c>
      <c r="F143" s="3321">
        <v>174</v>
      </c>
      <c r="G143" s="2749" t="s">
        <v>6306</v>
      </c>
    </row>
    <row r="144" spans="1:7">
      <c r="A144" s="3317">
        <v>18</v>
      </c>
      <c r="B144" s="4429" t="s">
        <v>6014</v>
      </c>
      <c r="C144" s="2405">
        <v>4592</v>
      </c>
      <c r="D144" s="3116">
        <v>174</v>
      </c>
      <c r="E144" s="4671">
        <v>0</v>
      </c>
      <c r="F144" s="3321">
        <v>174</v>
      </c>
      <c r="G144" s="2749" t="s">
        <v>6306</v>
      </c>
    </row>
    <row r="145" spans="1:7">
      <c r="A145" s="3317">
        <v>19</v>
      </c>
      <c r="B145" s="4429" t="s">
        <v>6015</v>
      </c>
      <c r="C145" s="2405">
        <v>233</v>
      </c>
      <c r="D145" s="3116">
        <v>174</v>
      </c>
      <c r="E145" s="4671">
        <v>-163</v>
      </c>
      <c r="F145" s="3321">
        <v>174</v>
      </c>
      <c r="G145" s="2749" t="s">
        <v>6306</v>
      </c>
    </row>
    <row r="146" spans="1:7">
      <c r="A146" s="3317">
        <v>20</v>
      </c>
      <c r="B146" s="4429" t="s">
        <v>6016</v>
      </c>
      <c r="C146" s="2405">
        <v>132</v>
      </c>
      <c r="D146" s="3116">
        <v>174</v>
      </c>
      <c r="E146" s="4671">
        <v>-9664</v>
      </c>
      <c r="F146" s="3321">
        <v>174</v>
      </c>
      <c r="G146" s="2749" t="s">
        <v>6306</v>
      </c>
    </row>
    <row r="147" spans="1:7">
      <c r="A147" s="3317">
        <v>21</v>
      </c>
      <c r="B147" s="4429" t="s">
        <v>6017</v>
      </c>
      <c r="C147" s="2405">
        <v>127</v>
      </c>
      <c r="D147" s="3116">
        <v>174</v>
      </c>
      <c r="E147" s="4671">
        <v>-2235</v>
      </c>
      <c r="F147" s="3321">
        <v>174</v>
      </c>
      <c r="G147" s="2749" t="s">
        <v>6306</v>
      </c>
    </row>
    <row r="148" spans="1:7">
      <c r="A148" s="3317">
        <v>22</v>
      </c>
      <c r="B148" s="4429" t="s">
        <v>6018</v>
      </c>
      <c r="C148" s="2405">
        <v>36</v>
      </c>
      <c r="D148" s="3116">
        <v>174</v>
      </c>
      <c r="E148" s="4671">
        <v>0</v>
      </c>
      <c r="F148" s="3321">
        <v>174</v>
      </c>
      <c r="G148" s="2749" t="s">
        <v>6306</v>
      </c>
    </row>
    <row r="149" spans="1:7">
      <c r="A149" s="3317">
        <v>23</v>
      </c>
      <c r="B149" s="4429" t="s">
        <v>6019</v>
      </c>
      <c r="C149" s="2405">
        <v>91</v>
      </c>
      <c r="D149" s="3116">
        <v>174</v>
      </c>
      <c r="E149" s="4671">
        <v>-912</v>
      </c>
      <c r="F149" s="3321">
        <v>174</v>
      </c>
      <c r="G149" s="2749" t="s">
        <v>6306</v>
      </c>
    </row>
    <row r="150" spans="1:7">
      <c r="A150" s="3317">
        <v>24</v>
      </c>
      <c r="B150" s="4429" t="s">
        <v>6020</v>
      </c>
      <c r="C150" s="2405">
        <v>1484</v>
      </c>
      <c r="D150" s="3116">
        <v>174</v>
      </c>
      <c r="E150" s="4671">
        <v>-5385</v>
      </c>
      <c r="F150" s="3321">
        <v>174</v>
      </c>
      <c r="G150" s="2749" t="s">
        <v>6306</v>
      </c>
    </row>
    <row r="151" spans="1:7">
      <c r="A151" s="3317">
        <v>25</v>
      </c>
      <c r="B151" s="4429" t="s">
        <v>6021</v>
      </c>
      <c r="C151" s="2405">
        <v>533</v>
      </c>
      <c r="D151" s="3116">
        <v>174</v>
      </c>
      <c r="E151" s="4671">
        <v>0</v>
      </c>
      <c r="F151" s="3321">
        <v>174</v>
      </c>
      <c r="G151" s="2749" t="s">
        <v>6306</v>
      </c>
    </row>
    <row r="152" spans="1:7">
      <c r="A152" s="3317">
        <v>26</v>
      </c>
      <c r="B152" s="4429" t="s">
        <v>6025</v>
      </c>
      <c r="C152" s="2405">
        <v>53</v>
      </c>
      <c r="D152" s="3116">
        <v>174</v>
      </c>
      <c r="E152" s="4671">
        <v>-595</v>
      </c>
      <c r="F152" s="3321">
        <v>174</v>
      </c>
      <c r="G152" s="2749" t="s">
        <v>6306</v>
      </c>
    </row>
    <row r="153" spans="1:7">
      <c r="A153" s="3317">
        <v>27</v>
      </c>
      <c r="B153" s="4429" t="s">
        <v>6024</v>
      </c>
      <c r="C153" s="2405">
        <v>52</v>
      </c>
      <c r="D153" s="3116">
        <v>174</v>
      </c>
      <c r="E153" s="4671">
        <v>-7331</v>
      </c>
      <c r="F153" s="3321">
        <v>174</v>
      </c>
      <c r="G153" s="2749" t="s">
        <v>6306</v>
      </c>
    </row>
    <row r="154" spans="1:7">
      <c r="A154" s="3317">
        <v>28</v>
      </c>
      <c r="B154" s="4429" t="s">
        <v>6022</v>
      </c>
      <c r="C154" s="2405">
        <v>1</v>
      </c>
      <c r="D154" s="3116">
        <v>174</v>
      </c>
      <c r="E154" s="4671">
        <v>0</v>
      </c>
      <c r="F154" s="3321">
        <v>174</v>
      </c>
      <c r="G154" s="2749" t="s">
        <v>6306</v>
      </c>
    </row>
    <row r="155" spans="1:7">
      <c r="A155" s="3317">
        <v>29</v>
      </c>
      <c r="B155" s="4429" t="s">
        <v>6023</v>
      </c>
      <c r="C155" s="2405">
        <v>51</v>
      </c>
      <c r="D155" s="3116">
        <v>174</v>
      </c>
      <c r="E155" s="4671">
        <v>-9654</v>
      </c>
      <c r="F155" s="3321">
        <v>174</v>
      </c>
      <c r="G155" s="2749" t="s">
        <v>6306</v>
      </c>
    </row>
    <row r="156" spans="1:7">
      <c r="A156" s="3317">
        <v>30</v>
      </c>
      <c r="B156" s="4429" t="s">
        <v>6026</v>
      </c>
      <c r="C156" s="2405">
        <v>306</v>
      </c>
      <c r="D156" s="3116">
        <v>174</v>
      </c>
      <c r="E156" s="4671">
        <v>-236</v>
      </c>
      <c r="F156" s="3321">
        <v>174</v>
      </c>
      <c r="G156" s="2749" t="s">
        <v>6306</v>
      </c>
    </row>
    <row r="157" spans="1:7">
      <c r="A157" s="3317">
        <v>31</v>
      </c>
      <c r="B157" s="4429" t="s">
        <v>6034</v>
      </c>
      <c r="C157" s="2405">
        <v>0</v>
      </c>
      <c r="D157" s="3116">
        <v>174</v>
      </c>
      <c r="E157" s="4671">
        <v>-1423</v>
      </c>
      <c r="F157" s="3321">
        <v>174</v>
      </c>
      <c r="G157" s="2749" t="s">
        <v>6306</v>
      </c>
    </row>
    <row r="158" spans="1:7">
      <c r="A158" s="3317">
        <v>32</v>
      </c>
      <c r="B158" s="4429" t="s">
        <v>6035</v>
      </c>
      <c r="C158" s="2405">
        <v>37</v>
      </c>
      <c r="D158" s="3116">
        <v>174</v>
      </c>
      <c r="E158" s="4671">
        <v>-7276</v>
      </c>
      <c r="F158" s="3321">
        <v>174</v>
      </c>
      <c r="G158" s="2749" t="s">
        <v>6306</v>
      </c>
    </row>
    <row r="159" spans="1:7">
      <c r="A159" s="3317">
        <v>33</v>
      </c>
      <c r="B159" s="4429" t="s">
        <v>6032</v>
      </c>
      <c r="C159" s="2405">
        <v>1622</v>
      </c>
      <c r="D159" s="3116">
        <v>174</v>
      </c>
      <c r="E159" s="4671">
        <v>-11446</v>
      </c>
      <c r="F159" s="3321">
        <v>174</v>
      </c>
      <c r="G159" s="2749" t="s">
        <v>6306</v>
      </c>
    </row>
    <row r="160" spans="1:7">
      <c r="A160" s="3317">
        <v>34</v>
      </c>
      <c r="B160" s="4429" t="s">
        <v>6033</v>
      </c>
      <c r="C160" s="2405">
        <v>123.42</v>
      </c>
      <c r="D160" s="3116">
        <v>174</v>
      </c>
      <c r="E160" s="4671">
        <v>-2042</v>
      </c>
      <c r="F160" s="3321">
        <v>174</v>
      </c>
      <c r="G160" s="2749" t="s">
        <v>6306</v>
      </c>
    </row>
    <row r="161" spans="1:12">
      <c r="A161" s="3317">
        <v>35</v>
      </c>
      <c r="B161" s="4429" t="s">
        <v>6027</v>
      </c>
      <c r="C161" s="2405">
        <v>36</v>
      </c>
      <c r="D161" s="3116">
        <v>174</v>
      </c>
      <c r="E161" s="4671">
        <v>-4327</v>
      </c>
      <c r="F161" s="3321">
        <v>174</v>
      </c>
      <c r="G161" s="2749" t="s">
        <v>6306</v>
      </c>
    </row>
    <row r="162" spans="1:12">
      <c r="A162" s="3317">
        <v>36</v>
      </c>
      <c r="B162" s="4429" t="s">
        <v>6028</v>
      </c>
      <c r="C162" s="2405">
        <v>14</v>
      </c>
      <c r="D162" s="3116">
        <v>174</v>
      </c>
      <c r="E162" s="4671">
        <v>-710</v>
      </c>
      <c r="F162" s="3321">
        <v>174</v>
      </c>
      <c r="G162" s="2749" t="s">
        <v>6306</v>
      </c>
    </row>
    <row r="163" spans="1:12">
      <c r="A163" s="3317">
        <v>37</v>
      </c>
      <c r="B163" s="4429" t="s">
        <v>6029</v>
      </c>
      <c r="C163" s="2405">
        <v>16564</v>
      </c>
      <c r="D163" s="3116">
        <v>174</v>
      </c>
      <c r="E163" s="4671">
        <v>-22876</v>
      </c>
      <c r="F163" s="3321">
        <v>174</v>
      </c>
      <c r="G163" s="2749" t="s">
        <v>6306</v>
      </c>
    </row>
    <row r="164" spans="1:12">
      <c r="A164" s="3317">
        <v>38</v>
      </c>
      <c r="B164" s="4429" t="s">
        <v>6030</v>
      </c>
      <c r="C164" s="2405">
        <v>0</v>
      </c>
      <c r="D164" s="3116">
        <v>174</v>
      </c>
      <c r="E164" s="4671">
        <v>0</v>
      </c>
      <c r="F164" s="3321">
        <v>174</v>
      </c>
      <c r="G164" s="2749" t="s">
        <v>6306</v>
      </c>
    </row>
    <row r="165" spans="1:12">
      <c r="A165" s="3317">
        <v>39</v>
      </c>
      <c r="B165" s="4429" t="s">
        <v>6031</v>
      </c>
      <c r="C165" s="2405">
        <v>37</v>
      </c>
      <c r="D165" s="3116">
        <v>174</v>
      </c>
      <c r="E165" s="4671">
        <v>-626</v>
      </c>
      <c r="F165" s="3321">
        <v>174</v>
      </c>
      <c r="G165" s="2749" t="s">
        <v>6306</v>
      </c>
    </row>
    <row r="166" spans="1:12" ht="16" thickBot="1">
      <c r="A166" s="3209">
        <v>40</v>
      </c>
      <c r="B166" s="3589" t="s">
        <v>6036</v>
      </c>
      <c r="C166" s="4531">
        <v>842</v>
      </c>
      <c r="D166" s="4531">
        <v>174</v>
      </c>
      <c r="E166" s="4672">
        <v>0</v>
      </c>
      <c r="F166" s="3939">
        <v>174</v>
      </c>
      <c r="G166" s="2749" t="s">
        <v>6306</v>
      </c>
    </row>
    <row r="167" spans="1:12">
      <c r="A167" s="1533"/>
      <c r="B167" s="1533"/>
      <c r="C167" s="1533"/>
      <c r="D167" s="2306"/>
      <c r="E167" s="2306"/>
      <c r="F167" s="2306"/>
      <c r="G167" s="2702"/>
    </row>
    <row r="168" spans="1:12">
      <c r="A168" s="1533" t="s">
        <v>4492</v>
      </c>
      <c r="B168" s="1533"/>
      <c r="C168" s="1533"/>
      <c r="D168" s="1533"/>
      <c r="E168" s="1533"/>
      <c r="F168" s="1533"/>
      <c r="G168" s="2702"/>
    </row>
    <row r="169" spans="1:12">
      <c r="A169" s="1620" t="s">
        <v>4886</v>
      </c>
      <c r="B169" s="1620"/>
      <c r="C169" s="1620"/>
      <c r="D169" s="1620"/>
      <c r="E169" s="1620"/>
      <c r="F169" s="1620"/>
      <c r="G169" s="2702"/>
    </row>
    <row r="170" spans="1:12" s="2827" customFormat="1">
      <c r="A170" s="1618"/>
      <c r="B170" s="1618"/>
      <c r="C170" s="1618"/>
      <c r="D170" s="1618"/>
      <c r="E170" s="1618"/>
      <c r="F170" s="1618"/>
      <c r="G170" s="2702"/>
      <c r="H170"/>
      <c r="I170"/>
      <c r="J170"/>
      <c r="K170"/>
      <c r="L170"/>
    </row>
    <row r="171" spans="1:12" s="2827" customFormat="1" ht="16" thickBot="1">
      <c r="A171" s="1618"/>
      <c r="B171" s="1618"/>
      <c r="C171" s="1618"/>
      <c r="D171" s="1618"/>
      <c r="E171" s="1618"/>
      <c r="F171" s="1618"/>
      <c r="G171" s="2702"/>
      <c r="H171"/>
      <c r="I171"/>
      <c r="J171"/>
      <c r="K171"/>
      <c r="L171"/>
    </row>
    <row r="172" spans="1:12" s="2827" customFormat="1">
      <c r="A172" s="3254" t="s">
        <v>3199</v>
      </c>
      <c r="B172" s="3544"/>
      <c r="C172" s="4526" t="s">
        <v>3200</v>
      </c>
      <c r="D172" s="4526" t="s">
        <v>1759</v>
      </c>
      <c r="E172" s="3593" t="s">
        <v>1760</v>
      </c>
      <c r="F172" s="3274"/>
      <c r="G172" s="2702"/>
      <c r="H172"/>
      <c r="I172"/>
      <c r="J172"/>
      <c r="K172"/>
      <c r="L172"/>
    </row>
    <row r="173" spans="1:12" s="2827" customFormat="1">
      <c r="A173" s="4224" t="str">
        <f>'Data Sheet'!$C$25</f>
        <v xml:space="preserve">Niagara Mohawk Power Corporation </v>
      </c>
      <c r="B173" s="1533"/>
      <c r="C173" s="1289" t="s">
        <v>3201</v>
      </c>
      <c r="D173" s="1289" t="s">
        <v>3219</v>
      </c>
      <c r="E173" s="3577"/>
      <c r="F173" s="4228"/>
      <c r="G173" s="2702"/>
      <c r="H173"/>
      <c r="I173"/>
      <c r="J173"/>
      <c r="K173"/>
      <c r="L173"/>
    </row>
    <row r="174" spans="1:12" s="2827" customFormat="1">
      <c r="A174" s="4352" t="s">
        <v>3202</v>
      </c>
      <c r="B174" s="1533"/>
      <c r="C174" s="1289" t="s">
        <v>3203</v>
      </c>
      <c r="D174" s="4510" t="str">
        <f>'Data Sheet'!$C$40</f>
        <v>April 30, 2024</v>
      </c>
      <c r="E174" s="3565" t="str">
        <f>'Data Sheet'!$C$38</f>
        <v>December 31, 2023</v>
      </c>
      <c r="F174" s="4428"/>
      <c r="G174" s="2702"/>
      <c r="H174"/>
      <c r="I174"/>
      <c r="J174"/>
      <c r="K174"/>
      <c r="L174"/>
    </row>
    <row r="175" spans="1:12" s="2827" customFormat="1">
      <c r="A175" s="3311" t="s">
        <v>3813</v>
      </c>
      <c r="B175" s="1541"/>
      <c r="C175" s="4532"/>
      <c r="D175" s="4532"/>
      <c r="E175" s="3312"/>
      <c r="F175" s="3312"/>
      <c r="G175" s="2702"/>
      <c r="H175"/>
      <c r="I175"/>
      <c r="J175"/>
      <c r="K175"/>
      <c r="L175"/>
    </row>
    <row r="176" spans="1:12" s="2827" customFormat="1">
      <c r="A176" s="3311"/>
      <c r="B176" s="1618"/>
      <c r="C176" s="4488"/>
      <c r="D176" s="4488"/>
      <c r="E176" s="4236"/>
      <c r="F176" s="3312"/>
      <c r="G176" s="2702"/>
      <c r="H176"/>
      <c r="I176"/>
      <c r="J176"/>
      <c r="K176"/>
      <c r="L176"/>
    </row>
    <row r="177" spans="1:12" s="2827" customFormat="1">
      <c r="A177" s="3313" t="s">
        <v>1686</v>
      </c>
      <c r="B177" s="546"/>
      <c r="C177" s="2328"/>
      <c r="D177" s="2328"/>
      <c r="E177" s="4673" t="s">
        <v>3822</v>
      </c>
      <c r="F177" s="3314"/>
      <c r="G177" s="2702"/>
      <c r="H177"/>
      <c r="I177"/>
      <c r="J177"/>
      <c r="K177"/>
      <c r="L177"/>
    </row>
    <row r="178" spans="1:12" s="2827" customFormat="1">
      <c r="A178" s="3315" t="s">
        <v>1689</v>
      </c>
      <c r="B178" s="3078"/>
      <c r="C178" s="2321" t="s">
        <v>3823</v>
      </c>
      <c r="D178" s="2321"/>
      <c r="E178" s="4674" t="s">
        <v>3824</v>
      </c>
      <c r="F178" s="4428" t="s">
        <v>3825</v>
      </c>
      <c r="G178" s="2702"/>
      <c r="H178"/>
      <c r="I178"/>
      <c r="J178"/>
      <c r="K178"/>
      <c r="L178"/>
    </row>
    <row r="179" spans="1:12" s="2827" customFormat="1">
      <c r="A179" s="3315"/>
      <c r="B179" s="3062" t="s">
        <v>1741</v>
      </c>
      <c r="C179" s="3086" t="s">
        <v>3826</v>
      </c>
      <c r="D179" s="3086" t="s">
        <v>3827</v>
      </c>
      <c r="E179" s="4674" t="s">
        <v>3828</v>
      </c>
      <c r="F179" s="4428" t="s">
        <v>3829</v>
      </c>
      <c r="G179" s="2702"/>
      <c r="H179"/>
      <c r="I179"/>
      <c r="J179"/>
      <c r="K179"/>
      <c r="L179"/>
    </row>
    <row r="180" spans="1:12" s="2827" customFormat="1">
      <c r="A180" s="4363"/>
      <c r="B180" s="2320" t="s">
        <v>2935</v>
      </c>
      <c r="C180" s="2321" t="s">
        <v>2936</v>
      </c>
      <c r="D180" s="2321" t="s">
        <v>2937</v>
      </c>
      <c r="E180" s="4674" t="s">
        <v>2938</v>
      </c>
      <c r="F180" s="4428" t="s">
        <v>2268</v>
      </c>
      <c r="G180" s="2702"/>
      <c r="H180"/>
      <c r="I180"/>
      <c r="J180"/>
      <c r="K180"/>
      <c r="L180"/>
    </row>
    <row r="181" spans="1:12" s="2827" customFormat="1" ht="16" thickBot="1">
      <c r="A181" s="4364">
        <v>1</v>
      </c>
      <c r="B181" s="4675" t="s">
        <v>3830</v>
      </c>
      <c r="C181" s="4676"/>
      <c r="D181" s="4676"/>
      <c r="E181" s="4677"/>
      <c r="F181" s="3318"/>
      <c r="G181" s="2702"/>
      <c r="H181"/>
      <c r="I181"/>
      <c r="J181"/>
      <c r="K181"/>
      <c r="L181"/>
    </row>
    <row r="182" spans="1:12" s="2827" customFormat="1">
      <c r="A182" s="3317">
        <v>2</v>
      </c>
      <c r="B182" s="4114" t="s">
        <v>6474</v>
      </c>
      <c r="C182" s="2405">
        <v>-1125</v>
      </c>
      <c r="D182" s="2683">
        <v>174</v>
      </c>
      <c r="E182" s="2405">
        <v>0</v>
      </c>
      <c r="F182" s="3319"/>
      <c r="G182" s="2749" t="s">
        <v>6305</v>
      </c>
      <c r="H182"/>
      <c r="I182"/>
      <c r="J182"/>
      <c r="K182"/>
      <c r="L182"/>
    </row>
    <row r="183" spans="1:12" s="2827" customFormat="1">
      <c r="A183" s="3317">
        <v>3</v>
      </c>
      <c r="B183" s="4114" t="s">
        <v>6475</v>
      </c>
      <c r="C183" s="2405">
        <v>1301</v>
      </c>
      <c r="D183" s="2683">
        <v>174</v>
      </c>
      <c r="E183" s="2405">
        <v>0</v>
      </c>
      <c r="F183" s="3319"/>
      <c r="G183" s="2749" t="s">
        <v>6305</v>
      </c>
      <c r="H183"/>
      <c r="I183"/>
      <c r="J183"/>
      <c r="K183"/>
      <c r="L183"/>
    </row>
    <row r="184" spans="1:12" s="2827" customFormat="1">
      <c r="A184" s="3317">
        <v>4</v>
      </c>
      <c r="B184" s="4114" t="s">
        <v>6476</v>
      </c>
      <c r="C184" s="2405">
        <v>1109</v>
      </c>
      <c r="D184" s="3116">
        <v>174</v>
      </c>
      <c r="E184" s="2405">
        <v>0</v>
      </c>
      <c r="F184" s="3321">
        <v>174</v>
      </c>
      <c r="G184" s="2749" t="s">
        <v>6305</v>
      </c>
      <c r="H184"/>
      <c r="I184"/>
      <c r="J184"/>
      <c r="K184"/>
      <c r="L184"/>
    </row>
    <row r="185" spans="1:12" s="2827" customFormat="1">
      <c r="A185" s="3317">
        <v>5</v>
      </c>
      <c r="B185" s="4114" t="s">
        <v>6477</v>
      </c>
      <c r="C185" s="2405">
        <v>-75</v>
      </c>
      <c r="D185" s="3116">
        <v>174</v>
      </c>
      <c r="E185" s="2405">
        <v>0</v>
      </c>
      <c r="F185" s="3321">
        <v>174</v>
      </c>
      <c r="G185" s="2749" t="s">
        <v>6305</v>
      </c>
      <c r="H185"/>
      <c r="I185"/>
      <c r="J185"/>
      <c r="K185"/>
      <c r="L185"/>
    </row>
    <row r="186" spans="1:12" s="2827" customFormat="1">
      <c r="A186" s="3317">
        <v>6</v>
      </c>
      <c r="B186" s="4114" t="s">
        <v>6478</v>
      </c>
      <c r="C186" s="2405">
        <v>-842</v>
      </c>
      <c r="D186" s="3116">
        <v>174</v>
      </c>
      <c r="E186" s="2405">
        <v>0</v>
      </c>
      <c r="F186" s="3321">
        <v>174</v>
      </c>
      <c r="G186" s="2749" t="s">
        <v>6305</v>
      </c>
      <c r="H186"/>
      <c r="I186"/>
      <c r="J186"/>
      <c r="K186"/>
      <c r="L186"/>
    </row>
    <row r="187" spans="1:12" s="2827" customFormat="1">
      <c r="A187" s="3317">
        <v>7</v>
      </c>
      <c r="B187" s="4114" t="s">
        <v>6479</v>
      </c>
      <c r="C187" s="2405">
        <v>-179</v>
      </c>
      <c r="D187" s="3116">
        <v>174</v>
      </c>
      <c r="E187" s="2405">
        <v>0</v>
      </c>
      <c r="F187" s="3321">
        <v>174</v>
      </c>
      <c r="G187" s="2749" t="s">
        <v>6305</v>
      </c>
      <c r="H187"/>
      <c r="I187"/>
      <c r="J187"/>
      <c r="K187"/>
      <c r="L187"/>
    </row>
    <row r="188" spans="1:12" s="2827" customFormat="1">
      <c r="A188" s="3317">
        <v>8</v>
      </c>
      <c r="B188" s="4114" t="s">
        <v>6480</v>
      </c>
      <c r="C188" s="2405">
        <v>1764</v>
      </c>
      <c r="D188" s="3116">
        <v>174</v>
      </c>
      <c r="E188" s="2405">
        <v>0</v>
      </c>
      <c r="F188" s="3321">
        <v>174</v>
      </c>
      <c r="G188" s="2749" t="s">
        <v>6305</v>
      </c>
      <c r="H188"/>
      <c r="I188"/>
      <c r="J188"/>
      <c r="K188"/>
      <c r="L188"/>
    </row>
    <row r="189" spans="1:12" s="2827" customFormat="1">
      <c r="A189" s="3317">
        <v>9</v>
      </c>
      <c r="B189" s="4114" t="s">
        <v>6481</v>
      </c>
      <c r="C189" s="2405">
        <v>354</v>
      </c>
      <c r="D189" s="3116">
        <v>174</v>
      </c>
      <c r="E189" s="2405">
        <v>0</v>
      </c>
      <c r="F189" s="3321">
        <v>174</v>
      </c>
      <c r="G189" s="2749" t="s">
        <v>6305</v>
      </c>
      <c r="H189"/>
      <c r="I189"/>
      <c r="J189"/>
      <c r="K189"/>
      <c r="L189"/>
    </row>
    <row r="190" spans="1:12" s="2827" customFormat="1">
      <c r="A190" s="3317">
        <v>10</v>
      </c>
      <c r="B190" s="4114" t="s">
        <v>6482</v>
      </c>
      <c r="C190" s="2405">
        <v>1638</v>
      </c>
      <c r="D190" s="3116">
        <v>174</v>
      </c>
      <c r="E190" s="2405">
        <v>0</v>
      </c>
      <c r="F190" s="3321">
        <v>174</v>
      </c>
      <c r="G190" s="2749" t="s">
        <v>6305</v>
      </c>
      <c r="H190"/>
      <c r="I190"/>
      <c r="J190"/>
      <c r="K190"/>
      <c r="L190"/>
    </row>
    <row r="191" spans="1:12" s="2827" customFormat="1">
      <c r="A191" s="3317">
        <v>11</v>
      </c>
      <c r="B191" s="4114" t="s">
        <v>6483</v>
      </c>
      <c r="C191" s="2405">
        <v>1768</v>
      </c>
      <c r="D191" s="3116">
        <v>174</v>
      </c>
      <c r="E191" s="2405">
        <v>0</v>
      </c>
      <c r="F191" s="3321">
        <v>174</v>
      </c>
      <c r="G191" s="2749" t="s">
        <v>6305</v>
      </c>
      <c r="H191"/>
      <c r="I191"/>
      <c r="J191"/>
      <c r="K191"/>
      <c r="L191"/>
    </row>
    <row r="192" spans="1:12" s="2827" customFormat="1">
      <c r="A192" s="3317">
        <v>12</v>
      </c>
      <c r="B192" s="4114" t="s">
        <v>6484</v>
      </c>
      <c r="C192" s="2405">
        <v>1270</v>
      </c>
      <c r="D192" s="3116">
        <v>174</v>
      </c>
      <c r="E192" s="2405">
        <v>0</v>
      </c>
      <c r="F192" s="3321">
        <v>174</v>
      </c>
      <c r="G192" s="2749" t="s">
        <v>6305</v>
      </c>
      <c r="H192"/>
      <c r="I192"/>
      <c r="J192"/>
      <c r="K192"/>
      <c r="L192"/>
    </row>
    <row r="193" spans="1:12" s="2827" customFormat="1">
      <c r="A193" s="3317">
        <v>13</v>
      </c>
      <c r="B193" s="4114" t="s">
        <v>6485</v>
      </c>
      <c r="C193" s="2405">
        <v>1340</v>
      </c>
      <c r="D193" s="3116">
        <v>174</v>
      </c>
      <c r="E193" s="2405">
        <v>0</v>
      </c>
      <c r="F193" s="3321">
        <v>174</v>
      </c>
      <c r="G193" s="2749" t="s">
        <v>6305</v>
      </c>
      <c r="H193"/>
      <c r="I193"/>
      <c r="J193"/>
      <c r="K193"/>
      <c r="L193"/>
    </row>
    <row r="194" spans="1:12" s="2827" customFormat="1">
      <c r="A194" s="3317">
        <v>14</v>
      </c>
      <c r="B194" s="4114" t="s">
        <v>6486</v>
      </c>
      <c r="C194" s="2405">
        <v>478</v>
      </c>
      <c r="D194" s="3116">
        <v>174</v>
      </c>
      <c r="E194" s="2405">
        <v>0</v>
      </c>
      <c r="F194" s="3321">
        <v>174</v>
      </c>
      <c r="G194" s="2749" t="s">
        <v>6305</v>
      </c>
      <c r="H194"/>
      <c r="I194"/>
      <c r="J194"/>
      <c r="K194"/>
      <c r="L194"/>
    </row>
    <row r="195" spans="1:12" s="2827" customFormat="1">
      <c r="A195" s="3317">
        <v>15</v>
      </c>
      <c r="B195" s="4114" t="s">
        <v>6487</v>
      </c>
      <c r="C195" s="2405">
        <v>777</v>
      </c>
      <c r="D195" s="3116">
        <v>174</v>
      </c>
      <c r="E195" s="2405">
        <v>0</v>
      </c>
      <c r="F195" s="3321">
        <v>174</v>
      </c>
      <c r="G195" s="2749" t="s">
        <v>6305</v>
      </c>
      <c r="H195"/>
      <c r="I195"/>
      <c r="J195"/>
      <c r="K195"/>
      <c r="L195"/>
    </row>
    <row r="196" spans="1:12" s="2827" customFormat="1">
      <c r="A196" s="3317">
        <v>16</v>
      </c>
      <c r="B196" s="4114" t="s">
        <v>6488</v>
      </c>
      <c r="C196" s="2405">
        <v>805</v>
      </c>
      <c r="D196" s="3116">
        <v>174</v>
      </c>
      <c r="E196" s="2405">
        <v>0</v>
      </c>
      <c r="F196" s="3321">
        <v>174</v>
      </c>
      <c r="G196" s="2749" t="s">
        <v>6305</v>
      </c>
      <c r="H196"/>
      <c r="I196"/>
      <c r="J196"/>
      <c r="K196"/>
      <c r="L196"/>
    </row>
    <row r="197" spans="1:12" s="2827" customFormat="1">
      <c r="A197" s="3317">
        <v>17</v>
      </c>
      <c r="B197" s="4114" t="s">
        <v>6489</v>
      </c>
      <c r="C197" s="2405">
        <v>1034</v>
      </c>
      <c r="D197" s="3116">
        <v>174</v>
      </c>
      <c r="E197" s="2405">
        <v>0</v>
      </c>
      <c r="F197" s="3321">
        <v>174</v>
      </c>
      <c r="G197" s="2749" t="s">
        <v>6305</v>
      </c>
      <c r="H197"/>
      <c r="I197"/>
      <c r="J197"/>
      <c r="K197"/>
      <c r="L197"/>
    </row>
    <row r="198" spans="1:12" s="2827" customFormat="1">
      <c r="A198" s="3317">
        <v>18</v>
      </c>
      <c r="B198" s="4114" t="s">
        <v>6490</v>
      </c>
      <c r="C198" s="2405">
        <v>1138</v>
      </c>
      <c r="D198" s="3116">
        <v>174</v>
      </c>
      <c r="E198" s="2405">
        <v>0</v>
      </c>
      <c r="F198" s="3321">
        <v>174</v>
      </c>
      <c r="G198" s="2749" t="s">
        <v>6305</v>
      </c>
      <c r="H198"/>
      <c r="I198"/>
      <c r="J198"/>
      <c r="K198"/>
      <c r="L198"/>
    </row>
    <row r="199" spans="1:12" s="2827" customFormat="1">
      <c r="A199" s="3317">
        <v>19</v>
      </c>
      <c r="B199" s="4114" t="s">
        <v>6491</v>
      </c>
      <c r="C199" s="2405">
        <v>427</v>
      </c>
      <c r="D199" s="3116">
        <v>174</v>
      </c>
      <c r="E199" s="2405">
        <v>0</v>
      </c>
      <c r="F199" s="3321">
        <v>174</v>
      </c>
      <c r="G199" s="2749" t="s">
        <v>6305</v>
      </c>
      <c r="H199"/>
      <c r="I199"/>
      <c r="J199"/>
      <c r="K199"/>
      <c r="L199"/>
    </row>
    <row r="200" spans="1:12" s="2827" customFormat="1" ht="16" thickBot="1">
      <c r="A200" s="4364">
        <v>20</v>
      </c>
      <c r="B200" s="4365" t="s">
        <v>6492</v>
      </c>
      <c r="C200" s="4531">
        <v>581</v>
      </c>
      <c r="D200" s="3328">
        <v>174</v>
      </c>
      <c r="E200" s="4531">
        <v>0</v>
      </c>
      <c r="F200" s="4062">
        <v>174</v>
      </c>
      <c r="G200" s="2749" t="s">
        <v>6305</v>
      </c>
      <c r="H200"/>
      <c r="I200"/>
      <c r="J200"/>
      <c r="K200"/>
      <c r="L200"/>
    </row>
    <row r="201" spans="1:12" s="2827" customFormat="1">
      <c r="A201" s="3317">
        <v>21</v>
      </c>
      <c r="B201" s="4114" t="s">
        <v>6493</v>
      </c>
      <c r="C201" s="2405">
        <v>145</v>
      </c>
      <c r="D201" s="3116">
        <v>174</v>
      </c>
      <c r="E201" s="2405">
        <v>0</v>
      </c>
      <c r="F201" s="3321">
        <v>174</v>
      </c>
      <c r="G201" s="2749" t="s">
        <v>6305</v>
      </c>
      <c r="H201"/>
      <c r="I201"/>
      <c r="J201"/>
      <c r="K201"/>
      <c r="L201"/>
    </row>
    <row r="202" spans="1:12" s="2827" customFormat="1">
      <c r="A202" s="3317">
        <v>22</v>
      </c>
      <c r="B202" s="2322" t="s">
        <v>6494</v>
      </c>
      <c r="C202" s="2405">
        <v>1529</v>
      </c>
      <c r="D202" s="3116">
        <v>174</v>
      </c>
      <c r="E202" s="2405">
        <v>0</v>
      </c>
      <c r="F202" s="3321">
        <v>174</v>
      </c>
      <c r="G202" s="2749" t="s">
        <v>6305</v>
      </c>
      <c r="H202"/>
      <c r="I202"/>
      <c r="J202"/>
      <c r="K202"/>
      <c r="L202"/>
    </row>
    <row r="203" spans="1:12" s="2827" customFormat="1">
      <c r="A203" s="3317">
        <v>23</v>
      </c>
      <c r="B203" s="2329" t="s">
        <v>3831</v>
      </c>
      <c r="C203" s="2330"/>
      <c r="D203" s="2331"/>
      <c r="E203" s="2331"/>
      <c r="F203" s="3320"/>
      <c r="G203" s="2749"/>
      <c r="H203"/>
      <c r="I203"/>
      <c r="J203"/>
      <c r="K203"/>
      <c r="L203"/>
    </row>
    <row r="204" spans="1:12" s="2827" customFormat="1">
      <c r="A204" s="3317">
        <v>24</v>
      </c>
      <c r="B204" s="2322" t="s">
        <v>6037</v>
      </c>
      <c r="C204" s="2405">
        <v>-3754</v>
      </c>
      <c r="D204" s="3116">
        <v>174</v>
      </c>
      <c r="E204" s="2405">
        <v>0</v>
      </c>
      <c r="F204" s="3321">
        <v>174</v>
      </c>
      <c r="G204" s="2749" t="s">
        <v>6306</v>
      </c>
      <c r="H204"/>
      <c r="I204"/>
      <c r="J204"/>
      <c r="K204"/>
      <c r="L204"/>
    </row>
    <row r="205" spans="1:12" s="2827" customFormat="1">
      <c r="A205" s="3317">
        <v>25</v>
      </c>
      <c r="B205" s="2322" t="s">
        <v>6039</v>
      </c>
      <c r="C205" s="2405">
        <v>2925</v>
      </c>
      <c r="D205" s="3116">
        <v>174</v>
      </c>
      <c r="E205" s="2383">
        <v>-7794</v>
      </c>
      <c r="F205" s="3321">
        <v>174</v>
      </c>
      <c r="G205" s="2749" t="s">
        <v>6306</v>
      </c>
      <c r="H205"/>
      <c r="I205"/>
      <c r="J205"/>
      <c r="K205"/>
      <c r="L205"/>
    </row>
    <row r="206" spans="1:12" s="2827" customFormat="1">
      <c r="A206" s="3317">
        <v>26</v>
      </c>
      <c r="B206" s="2322" t="s">
        <v>6038</v>
      </c>
      <c r="C206" s="2405">
        <v>-865</v>
      </c>
      <c r="D206" s="3116">
        <v>174</v>
      </c>
      <c r="E206" s="2383">
        <v>0</v>
      </c>
      <c r="F206" s="3321">
        <v>174</v>
      </c>
      <c r="G206" s="2749" t="s">
        <v>6306</v>
      </c>
      <c r="H206"/>
      <c r="I206"/>
      <c r="J206"/>
      <c r="K206"/>
      <c r="L206"/>
    </row>
    <row r="207" spans="1:12" s="2827" customFormat="1">
      <c r="A207" s="3317">
        <v>27</v>
      </c>
      <c r="B207" s="2322" t="s">
        <v>6040</v>
      </c>
      <c r="C207" s="2405">
        <v>1189</v>
      </c>
      <c r="D207" s="3116">
        <v>174</v>
      </c>
      <c r="E207" s="2383">
        <v>0</v>
      </c>
      <c r="F207" s="3321">
        <v>174</v>
      </c>
      <c r="G207" s="2749" t="s">
        <v>6306</v>
      </c>
      <c r="H207"/>
      <c r="I207"/>
      <c r="J207"/>
      <c r="K207"/>
      <c r="L207"/>
    </row>
    <row r="208" spans="1:12" s="2827" customFormat="1">
      <c r="A208" s="3317">
        <v>28</v>
      </c>
      <c r="B208" s="2322" t="s">
        <v>6041</v>
      </c>
      <c r="C208" s="2405">
        <v>891</v>
      </c>
      <c r="D208" s="3116">
        <v>174</v>
      </c>
      <c r="E208" s="2383">
        <v>-3074</v>
      </c>
      <c r="F208" s="3321">
        <v>174</v>
      </c>
      <c r="G208" s="2749" t="s">
        <v>6306</v>
      </c>
      <c r="H208"/>
      <c r="I208"/>
      <c r="J208"/>
      <c r="K208"/>
      <c r="L208"/>
    </row>
    <row r="209" spans="1:12" s="2827" customFormat="1">
      <c r="A209" s="3317">
        <v>29</v>
      </c>
      <c r="B209" s="2322" t="s">
        <v>6042</v>
      </c>
      <c r="C209" s="2405">
        <v>-728</v>
      </c>
      <c r="D209" s="3116">
        <v>174</v>
      </c>
      <c r="E209" s="2383">
        <v>0</v>
      </c>
      <c r="F209" s="3321">
        <v>174</v>
      </c>
      <c r="G209" s="2749" t="s">
        <v>6306</v>
      </c>
      <c r="H209"/>
      <c r="I209"/>
      <c r="J209"/>
      <c r="K209"/>
      <c r="L209"/>
    </row>
    <row r="210" spans="1:12" s="2827" customFormat="1">
      <c r="A210" s="3317">
        <v>30</v>
      </c>
      <c r="B210" s="2322" t="s">
        <v>6299</v>
      </c>
      <c r="C210" s="2405">
        <v>-1108</v>
      </c>
      <c r="D210" s="3116">
        <v>174</v>
      </c>
      <c r="E210" s="2383">
        <v>0</v>
      </c>
      <c r="F210" s="3321">
        <v>174</v>
      </c>
      <c r="G210" s="2749" t="s">
        <v>6306</v>
      </c>
      <c r="H210"/>
      <c r="I210"/>
      <c r="J210"/>
      <c r="K210"/>
      <c r="L210"/>
    </row>
    <row r="211" spans="1:12" s="2827" customFormat="1">
      <c r="A211" s="3317">
        <v>31</v>
      </c>
      <c r="B211" s="2322" t="s">
        <v>6043</v>
      </c>
      <c r="C211" s="2405">
        <v>24</v>
      </c>
      <c r="D211" s="3116">
        <v>174</v>
      </c>
      <c r="E211" s="2383">
        <v>0</v>
      </c>
      <c r="F211" s="3321">
        <v>174</v>
      </c>
      <c r="G211" s="2749" t="s">
        <v>6306</v>
      </c>
      <c r="H211"/>
      <c r="I211"/>
      <c r="J211"/>
      <c r="K211"/>
      <c r="L211"/>
    </row>
    <row r="212" spans="1:12" s="2827" customFormat="1">
      <c r="A212" s="3317">
        <v>32</v>
      </c>
      <c r="B212" s="2322" t="s">
        <v>6044</v>
      </c>
      <c r="C212" s="2405">
        <v>1380</v>
      </c>
      <c r="D212" s="3116">
        <v>174</v>
      </c>
      <c r="E212" s="2383">
        <v>-2002</v>
      </c>
      <c r="F212" s="3321">
        <v>174</v>
      </c>
      <c r="G212" s="2749" t="s">
        <v>6306</v>
      </c>
      <c r="H212"/>
      <c r="I212"/>
      <c r="J212"/>
      <c r="K212"/>
      <c r="L212"/>
    </row>
    <row r="213" spans="1:12" s="2827" customFormat="1">
      <c r="A213" s="3317">
        <v>33</v>
      </c>
      <c r="B213" s="2322" t="s">
        <v>6045</v>
      </c>
      <c r="C213" s="2405">
        <v>1138</v>
      </c>
      <c r="D213" s="3116">
        <v>174</v>
      </c>
      <c r="E213" s="2383">
        <v>-1278</v>
      </c>
      <c r="F213" s="3321">
        <v>174</v>
      </c>
      <c r="G213" s="2749" t="s">
        <v>6306</v>
      </c>
      <c r="H213"/>
      <c r="I213"/>
      <c r="J213"/>
      <c r="K213"/>
      <c r="L213"/>
    </row>
    <row r="214" spans="1:12" s="2827" customFormat="1">
      <c r="A214" s="3317">
        <v>34</v>
      </c>
      <c r="B214" s="2322" t="s">
        <v>6046</v>
      </c>
      <c r="C214" s="2405">
        <v>3676</v>
      </c>
      <c r="D214" s="3116">
        <v>174</v>
      </c>
      <c r="E214" s="2383">
        <v>0</v>
      </c>
      <c r="F214" s="3321">
        <v>174</v>
      </c>
      <c r="G214" s="2749" t="s">
        <v>6306</v>
      </c>
      <c r="H214"/>
      <c r="I214"/>
      <c r="J214"/>
      <c r="K214"/>
      <c r="L214"/>
    </row>
    <row r="215" spans="1:12" s="2827" customFormat="1">
      <c r="A215" s="3317">
        <v>35</v>
      </c>
      <c r="B215" s="2322" t="s">
        <v>6047</v>
      </c>
      <c r="C215" s="2405">
        <v>-4148</v>
      </c>
      <c r="D215" s="3116">
        <v>174</v>
      </c>
      <c r="E215" s="2383">
        <v>-6767</v>
      </c>
      <c r="F215" s="3321">
        <v>174</v>
      </c>
      <c r="G215" s="2749" t="s">
        <v>6306</v>
      </c>
      <c r="H215"/>
      <c r="I215"/>
      <c r="J215"/>
      <c r="K215"/>
      <c r="L215"/>
    </row>
    <row r="216" spans="1:12" s="2827" customFormat="1">
      <c r="A216" s="3317">
        <v>36</v>
      </c>
      <c r="B216" s="2322" t="s">
        <v>6048</v>
      </c>
      <c r="C216" s="2405">
        <v>8561</v>
      </c>
      <c r="D216" s="3116">
        <v>174</v>
      </c>
      <c r="E216" s="2383">
        <v>-24364</v>
      </c>
      <c r="F216" s="3321">
        <v>174</v>
      </c>
      <c r="G216" s="2749" t="s">
        <v>6306</v>
      </c>
      <c r="H216"/>
      <c r="I216"/>
      <c r="J216"/>
      <c r="K216"/>
      <c r="L216"/>
    </row>
    <row r="217" spans="1:12" s="2827" customFormat="1">
      <c r="A217" s="3317">
        <v>37</v>
      </c>
      <c r="B217" s="2322" t="s">
        <v>6049</v>
      </c>
      <c r="C217" s="2405">
        <v>8623</v>
      </c>
      <c r="D217" s="3116">
        <v>174</v>
      </c>
      <c r="E217" s="2383">
        <v>0</v>
      </c>
      <c r="F217" s="3321">
        <v>174</v>
      </c>
      <c r="G217" s="2749" t="s">
        <v>6306</v>
      </c>
      <c r="H217"/>
      <c r="I217"/>
      <c r="J217"/>
      <c r="K217"/>
      <c r="L217"/>
    </row>
    <row r="218" spans="1:12" s="2827" customFormat="1">
      <c r="A218" s="3317">
        <v>38</v>
      </c>
      <c r="B218" s="2322" t="s">
        <v>6050</v>
      </c>
      <c r="C218" s="2405">
        <v>1219</v>
      </c>
      <c r="D218" s="3116">
        <v>174</v>
      </c>
      <c r="E218" s="2383">
        <v>-2514</v>
      </c>
      <c r="F218" s="3321">
        <v>174</v>
      </c>
      <c r="G218" s="2749" t="s">
        <v>6306</v>
      </c>
      <c r="H218"/>
      <c r="I218"/>
      <c r="J218"/>
      <c r="K218"/>
      <c r="L218"/>
    </row>
    <row r="219" spans="1:12" s="2827" customFormat="1">
      <c r="A219" s="3317">
        <v>39</v>
      </c>
      <c r="B219" s="2322" t="s">
        <v>6053</v>
      </c>
      <c r="C219" s="2405">
        <v>-68</v>
      </c>
      <c r="D219" s="3116">
        <v>174</v>
      </c>
      <c r="E219" s="2383">
        <v>0</v>
      </c>
      <c r="F219" s="3321">
        <v>174</v>
      </c>
      <c r="G219" s="2749" t="s">
        <v>6306</v>
      </c>
      <c r="H219"/>
      <c r="I219"/>
      <c r="J219"/>
      <c r="K219"/>
      <c r="L219"/>
    </row>
    <row r="220" spans="1:12" s="2827" customFormat="1" ht="16" thickBot="1">
      <c r="A220" s="3209">
        <v>40</v>
      </c>
      <c r="B220" s="3322" t="s">
        <v>6052</v>
      </c>
      <c r="C220" s="3327">
        <v>-2890</v>
      </c>
      <c r="D220" s="3328">
        <v>174</v>
      </c>
      <c r="E220" s="3330">
        <v>0</v>
      </c>
      <c r="F220" s="3939">
        <v>174</v>
      </c>
      <c r="G220" s="2749" t="s">
        <v>6306</v>
      </c>
      <c r="H220"/>
      <c r="I220"/>
      <c r="J220"/>
      <c r="K220"/>
      <c r="L220"/>
    </row>
    <row r="221" spans="1:12" s="2827" customFormat="1">
      <c r="A221" s="1533"/>
      <c r="B221" s="1533"/>
      <c r="C221" s="1533"/>
      <c r="D221" s="2306"/>
      <c r="E221" s="2306"/>
      <c r="F221" s="2306"/>
      <c r="G221" s="2702"/>
      <c r="H221"/>
      <c r="I221"/>
      <c r="J221"/>
      <c r="K221"/>
      <c r="L221"/>
    </row>
    <row r="222" spans="1:12" s="2827" customFormat="1">
      <c r="A222" s="2529" t="s">
        <v>4492</v>
      </c>
      <c r="B222" s="2529"/>
      <c r="C222" s="2529"/>
      <c r="D222" s="2529"/>
      <c r="E222" s="2529"/>
      <c r="F222" s="2529"/>
      <c r="G222" s="2702"/>
      <c r="H222"/>
      <c r="I222"/>
      <c r="J222"/>
      <c r="K222"/>
      <c r="L222"/>
    </row>
    <row r="223" spans="1:12" s="2827" customFormat="1">
      <c r="A223" s="2586" t="s">
        <v>4901</v>
      </c>
      <c r="B223" s="2586"/>
      <c r="C223" s="2586"/>
      <c r="D223" s="2586"/>
      <c r="E223" s="2586"/>
      <c r="F223" s="2586"/>
      <c r="G223" s="2702"/>
      <c r="H223"/>
      <c r="I223"/>
      <c r="J223"/>
      <c r="K223"/>
      <c r="L223"/>
    </row>
    <row r="224" spans="1:12" s="2827" customFormat="1">
      <c r="G224" s="2702"/>
      <c r="H224"/>
      <c r="I224"/>
      <c r="J224"/>
      <c r="K224"/>
      <c r="L224"/>
    </row>
    <row r="225" spans="1:12" s="2827" customFormat="1" ht="16" thickBot="1">
      <c r="G225" s="2702"/>
      <c r="H225"/>
      <c r="I225"/>
      <c r="J225"/>
      <c r="K225"/>
      <c r="L225"/>
    </row>
    <row r="226" spans="1:12" s="2827" customFormat="1">
      <c r="A226" s="3254" t="s">
        <v>3199</v>
      </c>
      <c r="B226" s="3305"/>
      <c r="C226" s="3255" t="s">
        <v>3200</v>
      </c>
      <c r="D226" s="3306" t="s">
        <v>1759</v>
      </c>
      <c r="E226" s="3307" t="s">
        <v>1760</v>
      </c>
      <c r="F226" s="3274"/>
      <c r="G226" s="2702"/>
      <c r="H226"/>
      <c r="I226"/>
      <c r="J226"/>
      <c r="K226"/>
      <c r="L226"/>
    </row>
    <row r="227" spans="1:12" s="2827" customFormat="1">
      <c r="A227" s="3222" t="str">
        <f>'Data Sheet'!$C$25</f>
        <v xml:space="preserve">Niagara Mohawk Power Corporation </v>
      </c>
      <c r="B227" s="2309"/>
      <c r="C227" s="1533" t="s">
        <v>3201</v>
      </c>
      <c r="D227" s="1376" t="s">
        <v>3219</v>
      </c>
      <c r="E227" s="1536"/>
      <c r="F227" s="3308"/>
      <c r="G227" s="2702"/>
      <c r="H227"/>
      <c r="I227"/>
      <c r="J227"/>
      <c r="K227"/>
      <c r="L227"/>
    </row>
    <row r="228" spans="1:12" s="2827" customFormat="1">
      <c r="A228" s="3309" t="s">
        <v>3202</v>
      </c>
      <c r="B228" s="2309"/>
      <c r="C228" s="1533" t="s">
        <v>3203</v>
      </c>
      <c r="D228" s="1661" t="str">
        <f>'Data Sheet'!$C$40</f>
        <v>April 30, 2024</v>
      </c>
      <c r="E228" s="1625" t="str">
        <f>'Data Sheet'!$C$38</f>
        <v>December 31, 2023</v>
      </c>
      <c r="F228" s="3310"/>
      <c r="G228" s="2702"/>
      <c r="H228"/>
      <c r="I228"/>
      <c r="J228"/>
      <c r="K228"/>
      <c r="L228"/>
    </row>
    <row r="229" spans="1:12" s="2827" customFormat="1">
      <c r="A229" s="3311" t="s">
        <v>3813</v>
      </c>
      <c r="B229" s="1541"/>
      <c r="C229" s="1541"/>
      <c r="D229" s="1541"/>
      <c r="E229" s="1541"/>
      <c r="F229" s="3312"/>
      <c r="G229" s="2702"/>
      <c r="H229"/>
      <c r="I229"/>
      <c r="J229"/>
      <c r="K229"/>
      <c r="L229"/>
    </row>
    <row r="230" spans="1:12" s="2827" customFormat="1">
      <c r="A230" s="3311"/>
      <c r="B230" s="1618"/>
      <c r="C230" s="1618"/>
      <c r="D230" s="1618"/>
      <c r="E230" s="1618"/>
      <c r="F230" s="3312"/>
      <c r="G230" s="2702"/>
      <c r="H230"/>
      <c r="I230"/>
      <c r="J230"/>
      <c r="K230"/>
      <c r="L230"/>
    </row>
    <row r="231" spans="1:12" s="2827" customFormat="1">
      <c r="A231" s="3313" t="s">
        <v>1686</v>
      </c>
      <c r="B231" s="2319"/>
      <c r="C231" s="2328"/>
      <c r="D231" s="2328"/>
      <c r="E231" s="2328" t="s">
        <v>3822</v>
      </c>
      <c r="F231" s="3314"/>
      <c r="G231" s="2702"/>
      <c r="H231"/>
      <c r="I231"/>
      <c r="J231"/>
      <c r="K231"/>
      <c r="L231"/>
    </row>
    <row r="232" spans="1:12" s="2827" customFormat="1">
      <c r="A232" s="3315" t="s">
        <v>1689</v>
      </c>
      <c r="B232" s="3078"/>
      <c r="C232" s="2321" t="s">
        <v>3823</v>
      </c>
      <c r="D232" s="2321"/>
      <c r="E232" s="2321" t="s">
        <v>3824</v>
      </c>
      <c r="F232" s="3310" t="s">
        <v>3825</v>
      </c>
      <c r="G232" s="2702"/>
      <c r="H232"/>
      <c r="I232"/>
      <c r="J232"/>
      <c r="K232"/>
      <c r="L232"/>
    </row>
    <row r="233" spans="1:12" s="2827" customFormat="1">
      <c r="A233" s="3315"/>
      <c r="B233" s="3062" t="s">
        <v>1741</v>
      </c>
      <c r="C233" s="2321" t="s">
        <v>3826</v>
      </c>
      <c r="D233" s="2321" t="s">
        <v>3827</v>
      </c>
      <c r="E233" s="2321" t="s">
        <v>3828</v>
      </c>
      <c r="F233" s="3310" t="s">
        <v>3829</v>
      </c>
      <c r="G233" s="2702"/>
      <c r="H233"/>
      <c r="I233"/>
      <c r="J233"/>
      <c r="K233"/>
      <c r="L233"/>
    </row>
    <row r="234" spans="1:12" s="2827" customFormat="1">
      <c r="A234" s="3316"/>
      <c r="B234" s="2320" t="s">
        <v>2935</v>
      </c>
      <c r="C234" s="2321" t="s">
        <v>2936</v>
      </c>
      <c r="D234" s="2321" t="s">
        <v>2937</v>
      </c>
      <c r="E234" s="2321" t="s">
        <v>2938</v>
      </c>
      <c r="F234" s="3310" t="s">
        <v>2268</v>
      </c>
      <c r="G234" s="2702"/>
      <c r="H234"/>
      <c r="I234"/>
      <c r="J234"/>
      <c r="K234"/>
      <c r="L234"/>
    </row>
    <row r="235" spans="1:12" s="2827" customFormat="1">
      <c r="A235" s="3317">
        <v>1</v>
      </c>
      <c r="B235" s="2329" t="s">
        <v>3831</v>
      </c>
      <c r="C235" s="2330"/>
      <c r="D235" s="2330"/>
      <c r="E235" s="2330"/>
      <c r="F235" s="3318"/>
      <c r="G235" s="2702"/>
      <c r="H235"/>
      <c r="I235"/>
      <c r="J235"/>
      <c r="K235"/>
      <c r="L235"/>
    </row>
    <row r="236" spans="1:12" s="2827" customFormat="1">
      <c r="A236" s="3317">
        <v>2</v>
      </c>
      <c r="B236" s="2322" t="s">
        <v>6051</v>
      </c>
      <c r="C236" s="2333">
        <v>1861</v>
      </c>
      <c r="D236" s="3116">
        <v>174</v>
      </c>
      <c r="E236" s="2405">
        <v>0</v>
      </c>
      <c r="F236" s="3321">
        <v>174</v>
      </c>
      <c r="G236" s="2749" t="s">
        <v>6306</v>
      </c>
      <c r="H236"/>
      <c r="I236"/>
      <c r="J236"/>
      <c r="K236"/>
      <c r="L236"/>
    </row>
    <row r="237" spans="1:12" s="2827" customFormat="1">
      <c r="A237" s="3317">
        <v>3</v>
      </c>
      <c r="B237" s="2322" t="s">
        <v>6054</v>
      </c>
      <c r="C237" s="2335">
        <v>11</v>
      </c>
      <c r="D237" s="3116">
        <v>174</v>
      </c>
      <c r="E237" s="2405">
        <v>-3768</v>
      </c>
      <c r="F237" s="3321">
        <v>174</v>
      </c>
      <c r="G237" s="2749" t="s">
        <v>6306</v>
      </c>
      <c r="H237"/>
      <c r="I237"/>
      <c r="J237"/>
      <c r="K237"/>
      <c r="L237"/>
    </row>
    <row r="238" spans="1:12" s="2827" customFormat="1">
      <c r="A238" s="3317">
        <v>4</v>
      </c>
      <c r="B238" s="2322" t="s">
        <v>6297</v>
      </c>
      <c r="C238" s="2335">
        <v>831</v>
      </c>
      <c r="D238" s="3116">
        <v>174</v>
      </c>
      <c r="E238" s="2405">
        <v>0</v>
      </c>
      <c r="F238" s="3321">
        <v>174</v>
      </c>
      <c r="G238" s="2749" t="s">
        <v>6306</v>
      </c>
      <c r="H238"/>
      <c r="I238"/>
      <c r="J238"/>
      <c r="K238"/>
      <c r="L238"/>
    </row>
    <row r="239" spans="1:12" s="2827" customFormat="1">
      <c r="A239" s="3317">
        <v>5</v>
      </c>
      <c r="B239" s="2322" t="s">
        <v>6055</v>
      </c>
      <c r="C239" s="2405">
        <v>3667</v>
      </c>
      <c r="D239" s="3116">
        <v>174</v>
      </c>
      <c r="E239" s="2405">
        <v>0</v>
      </c>
      <c r="F239" s="3321">
        <v>174</v>
      </c>
      <c r="G239" s="2749" t="s">
        <v>6306</v>
      </c>
      <c r="H239"/>
      <c r="I239"/>
      <c r="J239"/>
      <c r="K239"/>
      <c r="L239"/>
    </row>
    <row r="240" spans="1:12" s="2827" customFormat="1">
      <c r="A240" s="3317">
        <v>6</v>
      </c>
      <c r="B240" s="2322" t="s">
        <v>6270</v>
      </c>
      <c r="C240" s="2405">
        <v>1975</v>
      </c>
      <c r="D240" s="3116">
        <v>174</v>
      </c>
      <c r="E240" s="2405">
        <v>-4501</v>
      </c>
      <c r="F240" s="3321">
        <v>174</v>
      </c>
      <c r="G240" s="2749" t="s">
        <v>6306</v>
      </c>
      <c r="H240"/>
      <c r="I240"/>
      <c r="J240"/>
      <c r="K240"/>
      <c r="L240"/>
    </row>
    <row r="241" spans="1:12" s="2827" customFormat="1">
      <c r="A241" s="3317">
        <v>7</v>
      </c>
      <c r="B241" s="2322" t="s">
        <v>6271</v>
      </c>
      <c r="C241" s="2405">
        <v>14308</v>
      </c>
      <c r="D241" s="3116">
        <v>174</v>
      </c>
      <c r="E241" s="2405">
        <v>0</v>
      </c>
      <c r="F241" s="3321">
        <v>174</v>
      </c>
      <c r="G241" s="2749" t="s">
        <v>6306</v>
      </c>
      <c r="H241"/>
      <c r="I241"/>
      <c r="J241"/>
      <c r="K241"/>
      <c r="L241"/>
    </row>
    <row r="242" spans="1:12" s="2827" customFormat="1">
      <c r="A242" s="3317">
        <v>8</v>
      </c>
      <c r="B242" s="2322" t="s">
        <v>6272</v>
      </c>
      <c r="C242" s="2405">
        <v>1229</v>
      </c>
      <c r="D242" s="3116">
        <v>174</v>
      </c>
      <c r="E242" s="2405">
        <v>0</v>
      </c>
      <c r="F242" s="3321">
        <v>174</v>
      </c>
      <c r="G242" s="2749" t="s">
        <v>6306</v>
      </c>
      <c r="H242"/>
      <c r="I242"/>
      <c r="J242"/>
      <c r="K242"/>
      <c r="L242"/>
    </row>
    <row r="243" spans="1:12" s="2827" customFormat="1">
      <c r="A243" s="3317">
        <v>9</v>
      </c>
      <c r="B243" s="2322" t="s">
        <v>6273</v>
      </c>
      <c r="C243" s="2405">
        <v>4059</v>
      </c>
      <c r="D243" s="3116">
        <v>174</v>
      </c>
      <c r="E243" s="2405">
        <v>0</v>
      </c>
      <c r="F243" s="3321">
        <v>174</v>
      </c>
      <c r="G243" s="2749" t="s">
        <v>6306</v>
      </c>
      <c r="H243"/>
      <c r="I243"/>
      <c r="J243"/>
      <c r="K243"/>
      <c r="L243"/>
    </row>
    <row r="244" spans="1:12" s="2827" customFormat="1">
      <c r="A244" s="3317">
        <v>10</v>
      </c>
      <c r="B244" s="2322" t="s">
        <v>6274</v>
      </c>
      <c r="C244" s="2405">
        <v>489</v>
      </c>
      <c r="D244" s="3116">
        <v>174</v>
      </c>
      <c r="E244" s="2405">
        <v>0</v>
      </c>
      <c r="F244" s="3321">
        <v>174</v>
      </c>
      <c r="G244" s="2749" t="s">
        <v>6306</v>
      </c>
      <c r="H244"/>
      <c r="I244"/>
      <c r="J244"/>
      <c r="K244"/>
      <c r="L244"/>
    </row>
    <row r="245" spans="1:12" s="2827" customFormat="1">
      <c r="A245" s="3317">
        <v>11</v>
      </c>
      <c r="B245" s="2322" t="s">
        <v>6275</v>
      </c>
      <c r="C245" s="2405">
        <v>-1872</v>
      </c>
      <c r="D245" s="3116">
        <v>174</v>
      </c>
      <c r="E245" s="2405">
        <v>0</v>
      </c>
      <c r="F245" s="3321">
        <v>174</v>
      </c>
      <c r="G245" s="2749" t="s">
        <v>6306</v>
      </c>
      <c r="H245"/>
      <c r="I245"/>
      <c r="J245"/>
      <c r="K245"/>
      <c r="L245"/>
    </row>
    <row r="246" spans="1:12" s="2827" customFormat="1">
      <c r="A246" s="3317">
        <v>12</v>
      </c>
      <c r="B246" s="2322" t="s">
        <v>6276</v>
      </c>
      <c r="C246" s="2405">
        <v>66170</v>
      </c>
      <c r="D246" s="3116">
        <v>174</v>
      </c>
      <c r="E246" s="2405">
        <v>-49111</v>
      </c>
      <c r="F246" s="3321">
        <v>174</v>
      </c>
      <c r="G246" s="2749" t="s">
        <v>6306</v>
      </c>
      <c r="H246"/>
      <c r="I246"/>
      <c r="J246"/>
      <c r="K246"/>
      <c r="L246"/>
    </row>
    <row r="247" spans="1:12" s="2827" customFormat="1">
      <c r="A247" s="3317">
        <v>13</v>
      </c>
      <c r="B247" s="2322" t="s">
        <v>6277</v>
      </c>
      <c r="C247" s="2405">
        <v>3875</v>
      </c>
      <c r="D247" s="3116">
        <v>174</v>
      </c>
      <c r="E247" s="2405">
        <v>0</v>
      </c>
      <c r="F247" s="3321">
        <v>174</v>
      </c>
      <c r="G247" s="2749" t="s">
        <v>6306</v>
      </c>
      <c r="H247"/>
      <c r="I247"/>
      <c r="J247"/>
      <c r="K247"/>
      <c r="L247"/>
    </row>
    <row r="248" spans="1:12" s="2827" customFormat="1">
      <c r="A248" s="3317">
        <v>14</v>
      </c>
      <c r="B248" s="2322" t="s">
        <v>6281</v>
      </c>
      <c r="C248" s="2405">
        <v>1312</v>
      </c>
      <c r="D248" s="3116">
        <v>174</v>
      </c>
      <c r="E248" s="2405">
        <v>0</v>
      </c>
      <c r="F248" s="3321">
        <v>174</v>
      </c>
      <c r="G248" s="2749" t="s">
        <v>6306</v>
      </c>
      <c r="H248"/>
      <c r="I248"/>
      <c r="J248"/>
      <c r="K248"/>
      <c r="L248"/>
    </row>
    <row r="249" spans="1:12" s="2827" customFormat="1">
      <c r="A249" s="3317">
        <v>15</v>
      </c>
      <c r="B249" s="2322" t="s">
        <v>6282</v>
      </c>
      <c r="C249" s="2405">
        <v>854</v>
      </c>
      <c r="D249" s="3116">
        <v>174</v>
      </c>
      <c r="E249" s="2405">
        <v>0</v>
      </c>
      <c r="F249" s="3321">
        <v>174</v>
      </c>
      <c r="G249" s="2749" t="s">
        <v>6306</v>
      </c>
      <c r="H249"/>
      <c r="I249"/>
      <c r="J249"/>
      <c r="K249"/>
      <c r="L249"/>
    </row>
    <row r="250" spans="1:12" s="2827" customFormat="1">
      <c r="A250" s="3317">
        <v>16</v>
      </c>
      <c r="B250" s="2322" t="s">
        <v>6283</v>
      </c>
      <c r="C250" s="2405">
        <v>-1342</v>
      </c>
      <c r="D250" s="3116">
        <v>174</v>
      </c>
      <c r="E250" s="2405">
        <v>0</v>
      </c>
      <c r="F250" s="3321">
        <v>174</v>
      </c>
      <c r="G250" s="2749" t="s">
        <v>6306</v>
      </c>
      <c r="H250"/>
      <c r="I250"/>
      <c r="J250"/>
      <c r="K250"/>
      <c r="L250"/>
    </row>
    <row r="251" spans="1:12" s="2827" customFormat="1">
      <c r="A251" s="3317">
        <v>17</v>
      </c>
      <c r="B251" s="2322" t="s">
        <v>6284</v>
      </c>
      <c r="C251" s="2405">
        <v>673</v>
      </c>
      <c r="D251" s="3116">
        <v>174</v>
      </c>
      <c r="E251" s="2405">
        <v>0</v>
      </c>
      <c r="F251" s="3321">
        <v>174</v>
      </c>
      <c r="G251" s="2749" t="s">
        <v>6306</v>
      </c>
      <c r="H251"/>
      <c r="I251"/>
      <c r="J251"/>
      <c r="K251"/>
      <c r="L251"/>
    </row>
    <row r="252" spans="1:12" s="2827" customFormat="1">
      <c r="A252" s="3317">
        <v>18</v>
      </c>
      <c r="B252" s="2322" t="s">
        <v>6285</v>
      </c>
      <c r="C252" s="2405">
        <v>3</v>
      </c>
      <c r="D252" s="3116">
        <v>174</v>
      </c>
      <c r="E252" s="2405">
        <v>0</v>
      </c>
      <c r="F252" s="3321">
        <v>174</v>
      </c>
      <c r="G252" s="2749" t="s">
        <v>6306</v>
      </c>
      <c r="H252"/>
      <c r="I252"/>
      <c r="J252"/>
      <c r="K252"/>
      <c r="L252"/>
    </row>
    <row r="253" spans="1:12" s="2827" customFormat="1">
      <c r="A253" s="3317">
        <v>19</v>
      </c>
      <c r="B253" s="2322" t="s">
        <v>6286</v>
      </c>
      <c r="C253" s="2405">
        <v>2</v>
      </c>
      <c r="D253" s="3116">
        <v>174</v>
      </c>
      <c r="E253" s="2405">
        <v>0</v>
      </c>
      <c r="F253" s="3321">
        <v>174</v>
      </c>
      <c r="G253" s="2749" t="s">
        <v>6306</v>
      </c>
      <c r="H253"/>
      <c r="I253"/>
      <c r="J253"/>
      <c r="K253"/>
      <c r="L253"/>
    </row>
    <row r="254" spans="1:12" s="2827" customFormat="1">
      <c r="A254" s="3317">
        <v>20</v>
      </c>
      <c r="B254" s="4115" t="s">
        <v>6287</v>
      </c>
      <c r="C254" s="2405">
        <v>160</v>
      </c>
      <c r="D254" s="3116">
        <v>174</v>
      </c>
      <c r="E254" s="2405">
        <v>-253</v>
      </c>
      <c r="F254" s="3321">
        <v>174</v>
      </c>
      <c r="G254" s="2749" t="s">
        <v>6306</v>
      </c>
      <c r="H254"/>
      <c r="I254"/>
      <c r="J254"/>
      <c r="K254"/>
      <c r="L254"/>
    </row>
    <row r="255" spans="1:12" s="2827" customFormat="1">
      <c r="A255" s="3317">
        <v>21</v>
      </c>
      <c r="B255" s="4115" t="s">
        <v>6288</v>
      </c>
      <c r="C255" s="2405">
        <v>2</v>
      </c>
      <c r="D255" s="3116">
        <v>174</v>
      </c>
      <c r="E255" s="2405">
        <v>-127</v>
      </c>
      <c r="F255" s="3321">
        <v>174</v>
      </c>
      <c r="G255" s="2749" t="s">
        <v>6306</v>
      </c>
      <c r="H255"/>
      <c r="I255"/>
      <c r="J255"/>
      <c r="K255"/>
      <c r="L255"/>
    </row>
    <row r="256" spans="1:12" s="2827" customFormat="1">
      <c r="A256" s="3317">
        <v>22</v>
      </c>
      <c r="B256" s="4115" t="s">
        <v>6289</v>
      </c>
      <c r="C256" s="2405">
        <v>31332</v>
      </c>
      <c r="D256" s="3116">
        <v>174</v>
      </c>
      <c r="E256" s="2405">
        <v>-31480</v>
      </c>
      <c r="F256" s="3321">
        <v>174</v>
      </c>
      <c r="G256" s="2749" t="s">
        <v>6306</v>
      </c>
      <c r="H256"/>
      <c r="I256"/>
      <c r="J256"/>
      <c r="K256"/>
      <c r="L256"/>
    </row>
    <row r="257" spans="1:12" s="2827" customFormat="1">
      <c r="A257" s="3317">
        <v>23</v>
      </c>
      <c r="B257" s="4115" t="s">
        <v>6290</v>
      </c>
      <c r="C257" s="2405">
        <v>4235</v>
      </c>
      <c r="D257" s="3116">
        <v>174</v>
      </c>
      <c r="E257" s="2405">
        <v>-1442</v>
      </c>
      <c r="F257" s="3321">
        <v>174</v>
      </c>
      <c r="G257" s="2749" t="s">
        <v>6306</v>
      </c>
      <c r="H257"/>
      <c r="I257"/>
      <c r="J257"/>
      <c r="K257"/>
      <c r="L257"/>
    </row>
    <row r="258" spans="1:12" s="2827" customFormat="1">
      <c r="A258" s="3317">
        <v>24</v>
      </c>
      <c r="B258" s="4115" t="s">
        <v>6291</v>
      </c>
      <c r="C258" s="2405">
        <v>-2425</v>
      </c>
      <c r="D258" s="3116">
        <v>174</v>
      </c>
      <c r="E258" s="2405">
        <v>0</v>
      </c>
      <c r="F258" s="3321">
        <v>174</v>
      </c>
      <c r="G258" s="2749" t="s">
        <v>6306</v>
      </c>
      <c r="H258"/>
      <c r="I258"/>
      <c r="J258"/>
      <c r="K258"/>
      <c r="L258"/>
    </row>
    <row r="259" spans="1:12" s="2827" customFormat="1">
      <c r="A259" s="3317">
        <v>25</v>
      </c>
      <c r="B259" s="4115" t="s">
        <v>6292</v>
      </c>
      <c r="C259" s="2405">
        <v>3</v>
      </c>
      <c r="D259" s="3116">
        <v>174</v>
      </c>
      <c r="E259" s="2405">
        <v>0</v>
      </c>
      <c r="F259" s="3321">
        <v>174</v>
      </c>
      <c r="G259" s="2749" t="s">
        <v>6306</v>
      </c>
      <c r="H259"/>
      <c r="I259"/>
      <c r="J259"/>
      <c r="K259"/>
      <c r="L259"/>
    </row>
    <row r="260" spans="1:12" s="2827" customFormat="1">
      <c r="A260" s="3317">
        <v>26</v>
      </c>
      <c r="B260" s="4115" t="s">
        <v>6293</v>
      </c>
      <c r="C260" s="2405">
        <v>845</v>
      </c>
      <c r="D260" s="3116">
        <v>174</v>
      </c>
      <c r="E260" s="2405">
        <v>0</v>
      </c>
      <c r="F260" s="3321">
        <v>174</v>
      </c>
      <c r="G260" s="2749" t="s">
        <v>6306</v>
      </c>
      <c r="H260"/>
      <c r="I260"/>
      <c r="J260"/>
      <c r="K260"/>
      <c r="L260"/>
    </row>
    <row r="261" spans="1:12" s="2827" customFormat="1">
      <c r="A261" s="3317">
        <v>27</v>
      </c>
      <c r="B261" s="4115" t="s">
        <v>6294</v>
      </c>
      <c r="C261" s="2405">
        <v>42022</v>
      </c>
      <c r="D261" s="3116">
        <v>174</v>
      </c>
      <c r="E261" s="2405">
        <v>0</v>
      </c>
      <c r="F261" s="3321">
        <v>174</v>
      </c>
      <c r="G261" s="2749" t="s">
        <v>6306</v>
      </c>
      <c r="H261"/>
      <c r="I261"/>
      <c r="J261"/>
      <c r="K261"/>
      <c r="L261"/>
    </row>
    <row r="262" spans="1:12" s="2827" customFormat="1">
      <c r="A262" s="3317">
        <v>28</v>
      </c>
      <c r="B262" s="2322" t="s">
        <v>6295</v>
      </c>
      <c r="C262" s="2405">
        <v>1263</v>
      </c>
      <c r="D262" s="3116">
        <v>174</v>
      </c>
      <c r="E262" s="2405">
        <v>0</v>
      </c>
      <c r="F262" s="3321">
        <v>174</v>
      </c>
      <c r="G262" s="2749" t="s">
        <v>6306</v>
      </c>
      <c r="H262"/>
      <c r="I262"/>
      <c r="J262"/>
      <c r="K262"/>
      <c r="L262"/>
    </row>
    <row r="263" spans="1:12" s="2827" customFormat="1">
      <c r="A263" s="3317">
        <v>29</v>
      </c>
      <c r="B263" s="2322" t="s">
        <v>6296</v>
      </c>
      <c r="C263" s="2405">
        <v>2379</v>
      </c>
      <c r="D263" s="3116">
        <v>174</v>
      </c>
      <c r="E263" s="2405">
        <v>0</v>
      </c>
      <c r="F263" s="3321">
        <v>174</v>
      </c>
      <c r="G263" s="2749" t="s">
        <v>6306</v>
      </c>
      <c r="H263"/>
      <c r="I263"/>
      <c r="J263"/>
      <c r="K263"/>
      <c r="L263"/>
    </row>
    <row r="264" spans="1:12" s="2827" customFormat="1">
      <c r="A264" s="3317">
        <v>30</v>
      </c>
      <c r="B264" s="2322" t="s">
        <v>6300</v>
      </c>
      <c r="C264" s="2405">
        <v>-1528</v>
      </c>
      <c r="D264" s="3116">
        <v>174</v>
      </c>
      <c r="E264" s="2405">
        <v>0</v>
      </c>
      <c r="F264" s="3321">
        <v>174</v>
      </c>
      <c r="G264" s="2749" t="s">
        <v>6306</v>
      </c>
      <c r="H264"/>
      <c r="I264"/>
      <c r="J264"/>
      <c r="K264"/>
      <c r="L264"/>
    </row>
    <row r="265" spans="1:12" s="2827" customFormat="1">
      <c r="A265" s="3317">
        <v>31</v>
      </c>
      <c r="B265" s="2322" t="s">
        <v>6301</v>
      </c>
      <c r="C265" s="2405">
        <v>14401</v>
      </c>
      <c r="D265" s="3116">
        <v>174</v>
      </c>
      <c r="E265" s="2405">
        <v>0</v>
      </c>
      <c r="F265" s="3321">
        <v>174</v>
      </c>
      <c r="G265" s="2749" t="s">
        <v>6306</v>
      </c>
      <c r="H265"/>
      <c r="I265"/>
      <c r="J265"/>
      <c r="K265"/>
      <c r="L265"/>
    </row>
    <row r="266" spans="1:12" s="2827" customFormat="1">
      <c r="A266" s="3317">
        <v>32</v>
      </c>
      <c r="B266" s="2322" t="s">
        <v>6302</v>
      </c>
      <c r="C266" s="2405">
        <v>3331</v>
      </c>
      <c r="D266" s="3116">
        <v>174</v>
      </c>
      <c r="E266" s="2405">
        <v>-1946</v>
      </c>
      <c r="F266" s="3321">
        <v>174</v>
      </c>
      <c r="G266" s="2749" t="s">
        <v>6306</v>
      </c>
      <c r="H266"/>
      <c r="I266"/>
      <c r="J266"/>
      <c r="K266"/>
      <c r="L266"/>
    </row>
    <row r="267" spans="1:12" s="2827" customFormat="1">
      <c r="A267" s="3317">
        <v>33</v>
      </c>
      <c r="B267" s="2322" t="s">
        <v>6303</v>
      </c>
      <c r="C267" s="2405">
        <v>33483</v>
      </c>
      <c r="D267" s="3116">
        <v>174</v>
      </c>
      <c r="E267" s="2405">
        <v>-264</v>
      </c>
      <c r="F267" s="3321">
        <v>174</v>
      </c>
      <c r="G267" s="2749" t="s">
        <v>6306</v>
      </c>
      <c r="H267"/>
      <c r="I267"/>
      <c r="J267"/>
      <c r="K267"/>
      <c r="L267"/>
    </row>
    <row r="268" spans="1:12" s="2827" customFormat="1">
      <c r="A268" s="3317">
        <v>34</v>
      </c>
      <c r="B268" s="2322" t="s">
        <v>6304</v>
      </c>
      <c r="C268" s="2405">
        <v>5171</v>
      </c>
      <c r="D268" s="3116">
        <v>174</v>
      </c>
      <c r="E268" s="2405">
        <v>-493</v>
      </c>
      <c r="F268" s="3321">
        <v>174</v>
      </c>
      <c r="G268" s="2749" t="s">
        <v>6306</v>
      </c>
      <c r="H268"/>
      <c r="I268"/>
      <c r="J268"/>
      <c r="K268"/>
      <c r="L268"/>
    </row>
    <row r="269" spans="1:12" s="2827" customFormat="1">
      <c r="A269" s="3317">
        <v>35</v>
      </c>
      <c r="B269" s="2322" t="s">
        <v>6495</v>
      </c>
      <c r="C269" s="2405">
        <v>-4788</v>
      </c>
      <c r="D269" s="3116">
        <v>174</v>
      </c>
      <c r="E269" s="2405">
        <v>0</v>
      </c>
      <c r="F269" s="3321">
        <v>174</v>
      </c>
      <c r="G269" s="2749" t="s">
        <v>6306</v>
      </c>
      <c r="H269"/>
      <c r="I269"/>
      <c r="J269"/>
      <c r="K269"/>
      <c r="L269"/>
    </row>
    <row r="270" spans="1:12" s="2827" customFormat="1">
      <c r="A270" s="3317">
        <v>36</v>
      </c>
      <c r="B270" s="2322" t="s">
        <v>6496</v>
      </c>
      <c r="C270" s="2405">
        <v>423</v>
      </c>
      <c r="D270" s="3116">
        <v>174</v>
      </c>
      <c r="E270" s="2383">
        <v>0</v>
      </c>
      <c r="F270" s="3321">
        <v>174</v>
      </c>
      <c r="G270" s="2749" t="s">
        <v>6306</v>
      </c>
      <c r="H270"/>
      <c r="I270"/>
      <c r="J270"/>
      <c r="K270"/>
      <c r="L270"/>
    </row>
    <row r="271" spans="1:12" s="2827" customFormat="1">
      <c r="A271" s="3317">
        <v>37</v>
      </c>
      <c r="B271" s="2322" t="s">
        <v>6497</v>
      </c>
      <c r="C271" s="2405">
        <v>1227</v>
      </c>
      <c r="D271" s="3116">
        <v>174</v>
      </c>
      <c r="E271" s="2383">
        <v>0</v>
      </c>
      <c r="F271" s="3321">
        <v>174</v>
      </c>
      <c r="G271" s="2749" t="s">
        <v>6306</v>
      </c>
      <c r="H271"/>
      <c r="I271"/>
      <c r="J271"/>
      <c r="K271"/>
      <c r="L271"/>
    </row>
    <row r="272" spans="1:12" s="2827" customFormat="1">
      <c r="A272" s="3317">
        <v>38</v>
      </c>
      <c r="B272" s="2322" t="s">
        <v>6498</v>
      </c>
      <c r="C272" s="2405">
        <v>165</v>
      </c>
      <c r="D272" s="3116">
        <v>174</v>
      </c>
      <c r="E272" s="2383">
        <v>0</v>
      </c>
      <c r="F272" s="3321">
        <v>174</v>
      </c>
      <c r="G272" s="2749" t="s">
        <v>6306</v>
      </c>
      <c r="H272"/>
      <c r="I272"/>
      <c r="J272"/>
      <c r="K272"/>
      <c r="L272"/>
    </row>
    <row r="273" spans="1:12" s="2827" customFormat="1">
      <c r="A273" s="3317">
        <v>39</v>
      </c>
      <c r="B273" s="2322" t="s">
        <v>6499</v>
      </c>
      <c r="C273" s="2405">
        <v>375</v>
      </c>
      <c r="D273" s="3116">
        <v>174</v>
      </c>
      <c r="E273" s="2383">
        <v>0</v>
      </c>
      <c r="F273" s="3321">
        <v>174</v>
      </c>
      <c r="G273" s="2749" t="s">
        <v>6306</v>
      </c>
      <c r="H273"/>
      <c r="I273"/>
      <c r="J273"/>
      <c r="K273"/>
      <c r="L273"/>
    </row>
    <row r="274" spans="1:12" s="2827" customFormat="1" ht="16" thickBot="1">
      <c r="A274" s="3209">
        <v>40</v>
      </c>
      <c r="B274" s="3322" t="s">
        <v>6500</v>
      </c>
      <c r="C274" s="3327">
        <v>1010</v>
      </c>
      <c r="D274" s="3327">
        <v>174</v>
      </c>
      <c r="E274" s="3327">
        <v>-930</v>
      </c>
      <c r="F274" s="3321">
        <v>174</v>
      </c>
      <c r="G274" s="2749" t="s">
        <v>6306</v>
      </c>
      <c r="H274"/>
      <c r="I274"/>
      <c r="J274"/>
      <c r="K274"/>
      <c r="L274"/>
    </row>
    <row r="275" spans="1:12" s="2827" customFormat="1">
      <c r="A275" s="1533"/>
      <c r="B275" s="1533"/>
      <c r="C275" s="1533"/>
      <c r="D275" s="2306"/>
      <c r="E275" s="2306"/>
      <c r="F275" s="2306"/>
      <c r="G275" s="2702"/>
      <c r="H275"/>
      <c r="I275"/>
      <c r="J275"/>
      <c r="K275"/>
      <c r="L275"/>
    </row>
    <row r="276" spans="1:12" s="2827" customFormat="1">
      <c r="A276" s="2529" t="s">
        <v>4492</v>
      </c>
      <c r="B276" s="2529"/>
      <c r="C276" s="2529"/>
      <c r="D276" s="2529"/>
      <c r="E276" s="2529"/>
      <c r="F276" s="2529"/>
      <c r="G276" s="2702"/>
      <c r="H276"/>
      <c r="I276"/>
      <c r="J276"/>
      <c r="K276"/>
      <c r="L276"/>
    </row>
    <row r="277" spans="1:12" s="2827" customFormat="1">
      <c r="A277" s="2586" t="s">
        <v>4902</v>
      </c>
      <c r="B277" s="2586"/>
      <c r="C277" s="2586"/>
      <c r="D277" s="2586"/>
      <c r="E277" s="2586"/>
      <c r="F277" s="2586"/>
      <c r="G277" s="2702"/>
      <c r="H277"/>
      <c r="I277"/>
      <c r="J277"/>
      <c r="K277"/>
      <c r="L277"/>
    </row>
    <row r="278" spans="1:12" s="2827" customFormat="1">
      <c r="G278" s="2702"/>
      <c r="H278"/>
      <c r="I278"/>
      <c r="J278"/>
      <c r="K278"/>
      <c r="L278"/>
    </row>
    <row r="279" spans="1:12" s="2827" customFormat="1" ht="16" thickBot="1">
      <c r="G279" s="2702"/>
      <c r="H279"/>
      <c r="I279"/>
      <c r="J279"/>
      <c r="K279"/>
      <c r="L279"/>
    </row>
    <row r="280" spans="1:12" s="2827" customFormat="1">
      <c r="A280" s="3254" t="s">
        <v>3199</v>
      </c>
      <c r="B280" s="3305"/>
      <c r="C280" s="3544" t="s">
        <v>3200</v>
      </c>
      <c r="D280" s="3306" t="s">
        <v>1759</v>
      </c>
      <c r="E280" s="3307" t="s">
        <v>1760</v>
      </c>
      <c r="F280" s="3274"/>
      <c r="G280" s="2702"/>
      <c r="H280"/>
      <c r="I280"/>
      <c r="J280"/>
      <c r="K280"/>
      <c r="L280"/>
    </row>
    <row r="281" spans="1:12" s="2827" customFormat="1">
      <c r="A281" s="4224" t="str">
        <f>'Data Sheet'!$C$25</f>
        <v xml:space="preserve">Niagara Mohawk Power Corporation </v>
      </c>
      <c r="B281" s="2309"/>
      <c r="C281" s="1533" t="s">
        <v>3201</v>
      </c>
      <c r="D281" s="1376" t="s">
        <v>3219</v>
      </c>
      <c r="E281" s="1536"/>
      <c r="F281" s="4228"/>
      <c r="G281" s="2702"/>
      <c r="H281"/>
      <c r="I281"/>
      <c r="J281"/>
      <c r="K281"/>
      <c r="L281"/>
    </row>
    <row r="282" spans="1:12" s="2827" customFormat="1">
      <c r="A282" s="4352" t="s">
        <v>3202</v>
      </c>
      <c r="B282" s="2309"/>
      <c r="C282" s="1533" t="s">
        <v>3203</v>
      </c>
      <c r="D282" s="1661" t="str">
        <f>'Data Sheet'!$C$40</f>
        <v>April 30, 2024</v>
      </c>
      <c r="E282" s="1625" t="str">
        <f>'Data Sheet'!$C$38</f>
        <v>December 31, 2023</v>
      </c>
      <c r="F282" s="4428"/>
      <c r="G282" s="2702"/>
      <c r="H282"/>
      <c r="I282"/>
      <c r="J282"/>
      <c r="K282"/>
      <c r="L282"/>
    </row>
    <row r="283" spans="1:12" s="2827" customFormat="1">
      <c r="A283" s="3311" t="s">
        <v>3813</v>
      </c>
      <c r="B283" s="1541"/>
      <c r="C283" s="1541"/>
      <c r="D283" s="1541"/>
      <c r="E283" s="1541"/>
      <c r="F283" s="3312"/>
      <c r="G283" s="2702"/>
      <c r="H283"/>
      <c r="I283"/>
      <c r="J283"/>
      <c r="K283"/>
      <c r="L283"/>
    </row>
    <row r="284" spans="1:12" s="2827" customFormat="1">
      <c r="A284" s="3311"/>
      <c r="B284" s="1618"/>
      <c r="C284" s="1618"/>
      <c r="D284" s="1618"/>
      <c r="E284" s="1618"/>
      <c r="F284" s="3312"/>
      <c r="G284" s="2702"/>
      <c r="H284"/>
      <c r="I284"/>
      <c r="J284"/>
      <c r="K284"/>
      <c r="L284"/>
    </row>
    <row r="285" spans="1:12" s="2827" customFormat="1">
      <c r="A285" s="3313" t="s">
        <v>1686</v>
      </c>
      <c r="B285" s="2319"/>
      <c r="C285" s="2328"/>
      <c r="D285" s="2328"/>
      <c r="E285" s="2328" t="s">
        <v>3822</v>
      </c>
      <c r="F285" s="3314"/>
      <c r="G285" s="2702"/>
      <c r="H285"/>
      <c r="I285"/>
      <c r="J285"/>
      <c r="K285"/>
      <c r="L285"/>
    </row>
    <row r="286" spans="1:12" s="2827" customFormat="1">
      <c r="A286" s="3315" t="s">
        <v>1689</v>
      </c>
      <c r="B286" s="3078"/>
      <c r="C286" s="2321" t="s">
        <v>3823</v>
      </c>
      <c r="D286" s="2321"/>
      <c r="E286" s="2321" t="s">
        <v>3824</v>
      </c>
      <c r="F286" s="4428" t="s">
        <v>3825</v>
      </c>
      <c r="G286" s="2702"/>
      <c r="H286"/>
      <c r="I286"/>
      <c r="J286"/>
      <c r="K286"/>
      <c r="L286"/>
    </row>
    <row r="287" spans="1:12" s="2827" customFormat="1">
      <c r="A287" s="3315"/>
      <c r="B287" s="3062" t="s">
        <v>1741</v>
      </c>
      <c r="C287" s="2321" t="s">
        <v>3826</v>
      </c>
      <c r="D287" s="2321" t="s">
        <v>3827</v>
      </c>
      <c r="E287" s="2321" t="s">
        <v>3828</v>
      </c>
      <c r="F287" s="4428" t="s">
        <v>3829</v>
      </c>
      <c r="G287" s="2702"/>
      <c r="H287"/>
      <c r="I287"/>
      <c r="J287"/>
      <c r="K287"/>
      <c r="L287"/>
    </row>
    <row r="288" spans="1:12" s="2827" customFormat="1">
      <c r="A288" s="4363"/>
      <c r="B288" s="2320" t="s">
        <v>2935</v>
      </c>
      <c r="C288" s="2321" t="s">
        <v>2936</v>
      </c>
      <c r="D288" s="2321" t="s">
        <v>2937</v>
      </c>
      <c r="E288" s="2321" t="s">
        <v>2938</v>
      </c>
      <c r="F288" s="4428" t="s">
        <v>2268</v>
      </c>
      <c r="G288" s="2702"/>
      <c r="H288"/>
      <c r="I288"/>
      <c r="J288"/>
      <c r="K288"/>
      <c r="L288"/>
    </row>
    <row r="289" spans="1:12" s="2827" customFormat="1">
      <c r="A289" s="3317">
        <v>1</v>
      </c>
      <c r="B289" s="2329" t="s">
        <v>3831</v>
      </c>
      <c r="C289" s="2330"/>
      <c r="D289" s="2330"/>
      <c r="E289" s="2330"/>
      <c r="F289" s="3318"/>
      <c r="G289" s="2702"/>
      <c r="H289"/>
      <c r="I289"/>
      <c r="J289"/>
      <c r="K289"/>
      <c r="L289"/>
    </row>
    <row r="290" spans="1:12" s="2827" customFormat="1">
      <c r="A290" s="3317">
        <v>2</v>
      </c>
      <c r="B290" s="2322" t="s">
        <v>6501</v>
      </c>
      <c r="C290" s="2333">
        <v>1403</v>
      </c>
      <c r="D290" s="2683">
        <v>174</v>
      </c>
      <c r="E290" s="2405">
        <v>0</v>
      </c>
      <c r="F290" s="3321">
        <v>174</v>
      </c>
      <c r="G290" s="2749" t="s">
        <v>6306</v>
      </c>
      <c r="H290"/>
      <c r="I290"/>
      <c r="J290"/>
      <c r="K290"/>
      <c r="L290"/>
    </row>
    <row r="291" spans="1:12" s="2827" customFormat="1">
      <c r="A291" s="3317">
        <v>3</v>
      </c>
      <c r="B291" s="2322" t="s">
        <v>6502</v>
      </c>
      <c r="C291" s="2333">
        <v>-562</v>
      </c>
      <c r="D291" s="2683">
        <v>174</v>
      </c>
      <c r="E291" s="2405">
        <v>0</v>
      </c>
      <c r="F291" s="3321">
        <v>174</v>
      </c>
      <c r="G291" s="2749" t="s">
        <v>6306</v>
      </c>
      <c r="H291"/>
      <c r="I291"/>
      <c r="J291"/>
      <c r="K291"/>
      <c r="L291"/>
    </row>
    <row r="292" spans="1:12" s="2827" customFormat="1">
      <c r="A292" s="3317">
        <v>4</v>
      </c>
      <c r="B292" s="2322" t="s">
        <v>6503</v>
      </c>
      <c r="C292" s="2333">
        <v>-897</v>
      </c>
      <c r="D292" s="2683">
        <v>174</v>
      </c>
      <c r="E292" s="2405">
        <v>0</v>
      </c>
      <c r="F292" s="3321">
        <v>174</v>
      </c>
      <c r="G292" s="2749" t="s">
        <v>6306</v>
      </c>
      <c r="H292"/>
      <c r="I292"/>
      <c r="J292"/>
      <c r="K292"/>
      <c r="L292"/>
    </row>
    <row r="293" spans="1:12" s="2827" customFormat="1">
      <c r="A293" s="3317">
        <v>5</v>
      </c>
      <c r="B293" s="2322" t="s">
        <v>6504</v>
      </c>
      <c r="C293" s="2405">
        <v>94</v>
      </c>
      <c r="D293" s="2683">
        <v>174</v>
      </c>
      <c r="E293" s="2405">
        <v>-94</v>
      </c>
      <c r="F293" s="3321">
        <v>174</v>
      </c>
      <c r="G293" s="2749" t="s">
        <v>6306</v>
      </c>
      <c r="H293"/>
      <c r="I293"/>
      <c r="J293"/>
      <c r="K293"/>
      <c r="L293"/>
    </row>
    <row r="294" spans="1:12" s="2827" customFormat="1">
      <c r="A294" s="3317">
        <v>6</v>
      </c>
      <c r="B294" s="2322" t="s">
        <v>6505</v>
      </c>
      <c r="C294" s="2405">
        <v>864</v>
      </c>
      <c r="D294" s="2683">
        <v>174</v>
      </c>
      <c r="E294" s="2405">
        <v>0</v>
      </c>
      <c r="F294" s="3321">
        <v>174</v>
      </c>
      <c r="G294" s="2749" t="s">
        <v>6306</v>
      </c>
      <c r="H294"/>
      <c r="I294"/>
      <c r="J294"/>
      <c r="K294"/>
      <c r="L294"/>
    </row>
    <row r="295" spans="1:12" s="2827" customFormat="1">
      <c r="A295" s="3317">
        <v>7</v>
      </c>
      <c r="B295" s="2322" t="s">
        <v>6506</v>
      </c>
      <c r="C295" s="2405">
        <v>1678</v>
      </c>
      <c r="D295" s="2683">
        <v>174</v>
      </c>
      <c r="E295" s="2405">
        <v>0</v>
      </c>
      <c r="F295" s="3321">
        <v>174</v>
      </c>
      <c r="G295" s="2749" t="s">
        <v>6306</v>
      </c>
      <c r="H295"/>
      <c r="I295"/>
      <c r="J295"/>
      <c r="K295"/>
      <c r="L295"/>
    </row>
    <row r="296" spans="1:12" s="2827" customFormat="1">
      <c r="A296" s="3317">
        <v>8</v>
      </c>
      <c r="B296" s="2322" t="s">
        <v>6507</v>
      </c>
      <c r="C296" s="2405">
        <v>363</v>
      </c>
      <c r="D296" s="2683">
        <v>174</v>
      </c>
      <c r="E296" s="2405">
        <v>0</v>
      </c>
      <c r="F296" s="3321">
        <v>174</v>
      </c>
      <c r="G296" s="2749" t="s">
        <v>6306</v>
      </c>
      <c r="H296"/>
      <c r="I296"/>
      <c r="J296"/>
      <c r="K296"/>
      <c r="L296"/>
    </row>
    <row r="297" spans="1:12" s="2827" customFormat="1">
      <c r="A297" s="3317">
        <v>9</v>
      </c>
      <c r="B297" s="2322" t="s">
        <v>6508</v>
      </c>
      <c r="C297" s="2405">
        <v>5726</v>
      </c>
      <c r="D297" s="2683">
        <v>174</v>
      </c>
      <c r="E297" s="2405">
        <v>0</v>
      </c>
      <c r="F297" s="3321">
        <v>174</v>
      </c>
      <c r="G297" s="2749" t="s">
        <v>6306</v>
      </c>
      <c r="H297"/>
      <c r="I297"/>
      <c r="J297"/>
      <c r="K297"/>
      <c r="L297"/>
    </row>
    <row r="298" spans="1:12" s="2827" customFormat="1">
      <c r="A298" s="3317">
        <v>10</v>
      </c>
      <c r="B298" s="2336" t="s">
        <v>6509</v>
      </c>
      <c r="C298" s="2405">
        <v>4669</v>
      </c>
      <c r="D298" s="2683">
        <v>174</v>
      </c>
      <c r="E298" s="2405">
        <v>0</v>
      </c>
      <c r="F298" s="3321">
        <v>174</v>
      </c>
      <c r="G298" s="2749" t="s">
        <v>6306</v>
      </c>
      <c r="H298"/>
      <c r="I298"/>
      <c r="J298"/>
      <c r="K298"/>
      <c r="L298"/>
    </row>
    <row r="299" spans="1:12" s="2827" customFormat="1">
      <c r="A299" s="3317">
        <v>11</v>
      </c>
      <c r="B299" s="2334" t="s">
        <v>6510</v>
      </c>
      <c r="C299" s="2405">
        <v>645</v>
      </c>
      <c r="D299" s="2683">
        <v>174</v>
      </c>
      <c r="E299" s="2405">
        <v>0</v>
      </c>
      <c r="F299" s="3321">
        <v>174</v>
      </c>
      <c r="G299" s="2749" t="s">
        <v>6306</v>
      </c>
      <c r="H299"/>
      <c r="I299"/>
      <c r="J299"/>
      <c r="K299"/>
      <c r="L299"/>
    </row>
    <row r="300" spans="1:12" s="2827" customFormat="1">
      <c r="A300" s="3317">
        <v>12</v>
      </c>
      <c r="B300" s="2334" t="s">
        <v>6511</v>
      </c>
      <c r="C300" s="2405">
        <v>2262</v>
      </c>
      <c r="D300" s="2683">
        <v>174</v>
      </c>
      <c r="E300" s="2405">
        <v>0</v>
      </c>
      <c r="F300" s="3321">
        <v>174</v>
      </c>
      <c r="G300" s="2749" t="s">
        <v>6306</v>
      </c>
      <c r="H300"/>
      <c r="I300"/>
      <c r="J300"/>
      <c r="K300"/>
      <c r="L300"/>
    </row>
    <row r="301" spans="1:12" s="2827" customFormat="1">
      <c r="A301" s="3317">
        <v>13</v>
      </c>
      <c r="B301" s="2334" t="s">
        <v>6512</v>
      </c>
      <c r="C301" s="2405">
        <v>3309</v>
      </c>
      <c r="D301" s="2683">
        <v>174</v>
      </c>
      <c r="E301" s="2405">
        <v>0</v>
      </c>
      <c r="F301" s="3321">
        <v>174</v>
      </c>
      <c r="G301" s="2749" t="s">
        <v>6306</v>
      </c>
      <c r="H301"/>
      <c r="I301"/>
      <c r="J301"/>
      <c r="K301"/>
      <c r="L301"/>
    </row>
    <row r="302" spans="1:12" s="2827" customFormat="1">
      <c r="A302" s="3317">
        <v>14</v>
      </c>
      <c r="B302" s="2334" t="s">
        <v>6513</v>
      </c>
      <c r="C302" s="2405">
        <v>-1125</v>
      </c>
      <c r="D302" s="2683">
        <v>174</v>
      </c>
      <c r="E302" s="2405">
        <v>0</v>
      </c>
      <c r="F302" s="3321">
        <v>174</v>
      </c>
      <c r="G302" s="2749" t="s">
        <v>6306</v>
      </c>
      <c r="H302"/>
      <c r="I302"/>
      <c r="J302"/>
      <c r="K302"/>
      <c r="L302"/>
    </row>
    <row r="303" spans="1:12" s="2827" customFormat="1">
      <c r="A303" s="3317">
        <v>15</v>
      </c>
      <c r="B303" s="2334" t="s">
        <v>6514</v>
      </c>
      <c r="C303" s="2405">
        <v>43187</v>
      </c>
      <c r="D303" s="2683">
        <v>174</v>
      </c>
      <c r="E303" s="2405">
        <v>0</v>
      </c>
      <c r="F303" s="3321">
        <v>174</v>
      </c>
      <c r="G303" s="2749" t="s">
        <v>6306</v>
      </c>
      <c r="H303"/>
      <c r="I303"/>
      <c r="J303"/>
      <c r="K303"/>
      <c r="L303"/>
    </row>
    <row r="304" spans="1:12" s="2827" customFormat="1">
      <c r="A304" s="3317">
        <v>16</v>
      </c>
      <c r="B304" s="2334" t="s">
        <v>6515</v>
      </c>
      <c r="C304" s="2405">
        <v>597</v>
      </c>
      <c r="D304" s="2683">
        <v>174</v>
      </c>
      <c r="E304" s="2383">
        <v>0</v>
      </c>
      <c r="F304" s="3321">
        <v>174</v>
      </c>
      <c r="G304" s="2749" t="s">
        <v>6306</v>
      </c>
      <c r="H304"/>
      <c r="I304"/>
      <c r="J304"/>
      <c r="K304"/>
      <c r="L304"/>
    </row>
    <row r="305" spans="1:12" s="2827" customFormat="1">
      <c r="A305" s="3317">
        <v>17</v>
      </c>
      <c r="B305" s="2334" t="s">
        <v>6516</v>
      </c>
      <c r="C305" s="2405">
        <v>723</v>
      </c>
      <c r="D305" s="2683">
        <v>174</v>
      </c>
      <c r="E305" s="2383">
        <v>0</v>
      </c>
      <c r="F305" s="3321">
        <v>174</v>
      </c>
      <c r="G305" s="2749" t="s">
        <v>6306</v>
      </c>
      <c r="H305"/>
      <c r="I305"/>
      <c r="J305"/>
      <c r="K305"/>
      <c r="L305"/>
    </row>
    <row r="306" spans="1:12" s="2827" customFormat="1">
      <c r="A306" s="3317">
        <v>18</v>
      </c>
      <c r="B306" s="2334" t="s">
        <v>6517</v>
      </c>
      <c r="C306" s="2405">
        <v>-445</v>
      </c>
      <c r="D306" s="2683">
        <v>174</v>
      </c>
      <c r="E306" s="2405">
        <v>0</v>
      </c>
      <c r="F306" s="3321">
        <v>174</v>
      </c>
      <c r="G306" s="2749" t="s">
        <v>6306</v>
      </c>
      <c r="H306"/>
      <c r="I306"/>
      <c r="J306"/>
      <c r="K306"/>
      <c r="L306"/>
    </row>
    <row r="307" spans="1:12" s="2827" customFormat="1">
      <c r="A307" s="3317">
        <v>19</v>
      </c>
      <c r="B307" s="2322" t="s">
        <v>6518</v>
      </c>
      <c r="C307" s="2405">
        <v>-4236</v>
      </c>
      <c r="D307" s="2683">
        <v>174</v>
      </c>
      <c r="E307" s="2405">
        <v>0</v>
      </c>
      <c r="F307" s="3321">
        <v>174</v>
      </c>
      <c r="G307" s="2749" t="s">
        <v>6306</v>
      </c>
      <c r="H307"/>
      <c r="I307"/>
      <c r="J307"/>
      <c r="K307"/>
      <c r="L307"/>
    </row>
    <row r="308" spans="1:12" s="2827" customFormat="1">
      <c r="A308" s="3317">
        <v>20</v>
      </c>
      <c r="B308" s="2322" t="s">
        <v>6519</v>
      </c>
      <c r="C308" s="2405">
        <v>791</v>
      </c>
      <c r="D308" s="2683">
        <v>174</v>
      </c>
      <c r="E308" s="2405">
        <v>0</v>
      </c>
      <c r="F308" s="3321">
        <v>174</v>
      </c>
      <c r="G308" s="2749" t="s">
        <v>6306</v>
      </c>
      <c r="H308"/>
      <c r="I308"/>
      <c r="J308"/>
      <c r="K308"/>
      <c r="L308"/>
    </row>
    <row r="309" spans="1:12" s="2827" customFormat="1">
      <c r="A309" s="3317">
        <v>21</v>
      </c>
      <c r="B309" s="1618" t="s">
        <v>6520</v>
      </c>
      <c r="C309" s="4265">
        <v>1246</v>
      </c>
      <c r="D309" s="2683">
        <v>174</v>
      </c>
      <c r="E309" s="4265">
        <v>0</v>
      </c>
      <c r="F309" s="3321">
        <v>174</v>
      </c>
      <c r="G309" s="2749" t="s">
        <v>6306</v>
      </c>
      <c r="H309"/>
      <c r="I309"/>
      <c r="J309"/>
      <c r="K309"/>
      <c r="L309"/>
    </row>
    <row r="310" spans="1:12" s="2827" customFormat="1">
      <c r="A310" s="3317">
        <v>22</v>
      </c>
      <c r="B310" s="2322" t="s">
        <v>6521</v>
      </c>
      <c r="C310" s="2405">
        <v>268</v>
      </c>
      <c r="D310" s="2683">
        <v>174</v>
      </c>
      <c r="E310" s="2405">
        <v>0</v>
      </c>
      <c r="F310" s="3321">
        <v>174</v>
      </c>
      <c r="G310" s="2749" t="s">
        <v>6306</v>
      </c>
      <c r="H310"/>
      <c r="I310"/>
      <c r="J310"/>
      <c r="K310"/>
      <c r="L310"/>
    </row>
    <row r="311" spans="1:12" s="2827" customFormat="1">
      <c r="A311" s="3317">
        <v>23</v>
      </c>
      <c r="B311" s="2322" t="s">
        <v>6522</v>
      </c>
      <c r="C311" s="2405">
        <v>408</v>
      </c>
      <c r="D311" s="2683">
        <v>174</v>
      </c>
      <c r="E311" s="2405">
        <v>0</v>
      </c>
      <c r="F311" s="3321">
        <v>174</v>
      </c>
      <c r="G311" s="2749" t="s">
        <v>6306</v>
      </c>
      <c r="H311"/>
      <c r="I311"/>
      <c r="J311"/>
      <c r="K311"/>
      <c r="L311"/>
    </row>
    <row r="312" spans="1:12" s="2827" customFormat="1">
      <c r="A312" s="3317">
        <v>24</v>
      </c>
      <c r="B312" s="2322" t="s">
        <v>6523</v>
      </c>
      <c r="C312" s="2405">
        <v>10061</v>
      </c>
      <c r="D312" s="2683">
        <v>174</v>
      </c>
      <c r="E312" s="2383">
        <v>0</v>
      </c>
      <c r="F312" s="3321">
        <v>174</v>
      </c>
      <c r="G312" s="2749" t="s">
        <v>6306</v>
      </c>
      <c r="H312"/>
      <c r="I312"/>
      <c r="J312"/>
      <c r="K312"/>
      <c r="L312"/>
    </row>
    <row r="313" spans="1:12" s="2827" customFormat="1">
      <c r="A313" s="3317">
        <v>25</v>
      </c>
      <c r="B313" s="2322" t="s">
        <v>6524</v>
      </c>
      <c r="C313" s="2405">
        <v>1902</v>
      </c>
      <c r="D313" s="2683">
        <v>174</v>
      </c>
      <c r="E313" s="2383">
        <v>0</v>
      </c>
      <c r="F313" s="3321">
        <v>174</v>
      </c>
      <c r="G313" s="2749" t="s">
        <v>6306</v>
      </c>
      <c r="H313"/>
      <c r="I313"/>
      <c r="J313"/>
      <c r="K313"/>
      <c r="L313"/>
    </row>
    <row r="314" spans="1:12" s="2827" customFormat="1">
      <c r="A314" s="3317">
        <v>26</v>
      </c>
      <c r="B314" s="2322" t="s">
        <v>6525</v>
      </c>
      <c r="C314" s="2405">
        <v>913</v>
      </c>
      <c r="D314" s="2683">
        <v>174</v>
      </c>
      <c r="E314" s="2383">
        <v>0</v>
      </c>
      <c r="F314" s="3321">
        <v>174</v>
      </c>
      <c r="G314" s="2749" t="s">
        <v>6306</v>
      </c>
      <c r="H314"/>
      <c r="I314"/>
      <c r="J314"/>
      <c r="K314"/>
      <c r="L314"/>
    </row>
    <row r="315" spans="1:12" s="2827" customFormat="1">
      <c r="A315" s="3317">
        <v>27</v>
      </c>
      <c r="B315" s="2322" t="s">
        <v>6526</v>
      </c>
      <c r="C315" s="2405">
        <v>689</v>
      </c>
      <c r="D315" s="2683">
        <v>174</v>
      </c>
      <c r="E315" s="2383">
        <v>0</v>
      </c>
      <c r="F315" s="3321">
        <v>174</v>
      </c>
      <c r="G315" s="2749" t="s">
        <v>6306</v>
      </c>
      <c r="H315"/>
      <c r="I315"/>
      <c r="J315"/>
      <c r="K315"/>
      <c r="L315"/>
    </row>
    <row r="316" spans="1:12" s="2827" customFormat="1">
      <c r="A316" s="3317">
        <v>28</v>
      </c>
      <c r="B316" s="2322" t="s">
        <v>6527</v>
      </c>
      <c r="C316" s="2405">
        <v>440</v>
      </c>
      <c r="D316" s="2683">
        <v>174</v>
      </c>
      <c r="E316" s="2383">
        <v>0</v>
      </c>
      <c r="F316" s="3321">
        <v>174</v>
      </c>
      <c r="G316" s="2749" t="s">
        <v>6306</v>
      </c>
      <c r="H316"/>
      <c r="I316"/>
      <c r="J316"/>
      <c r="K316"/>
      <c r="L316"/>
    </row>
    <row r="317" spans="1:12" s="2827" customFormat="1">
      <c r="A317" s="3317">
        <v>29</v>
      </c>
      <c r="B317" s="2322" t="s">
        <v>6528</v>
      </c>
      <c r="C317" s="2405">
        <v>1154</v>
      </c>
      <c r="D317" s="2683">
        <v>174</v>
      </c>
      <c r="E317" s="2383">
        <v>0</v>
      </c>
      <c r="F317" s="3321">
        <v>174</v>
      </c>
      <c r="G317" s="2749" t="s">
        <v>6306</v>
      </c>
      <c r="H317"/>
      <c r="I317"/>
      <c r="J317"/>
      <c r="K317"/>
      <c r="L317"/>
    </row>
    <row r="318" spans="1:12" s="2827" customFormat="1">
      <c r="A318" s="3317">
        <v>30</v>
      </c>
      <c r="B318" s="2322" t="s">
        <v>6529</v>
      </c>
      <c r="C318" s="2405">
        <v>434</v>
      </c>
      <c r="D318" s="2683">
        <v>174</v>
      </c>
      <c r="E318" s="2383">
        <v>-433</v>
      </c>
      <c r="F318" s="3321">
        <v>174</v>
      </c>
      <c r="G318" s="2749" t="s">
        <v>6306</v>
      </c>
      <c r="H318"/>
      <c r="I318"/>
      <c r="J318"/>
      <c r="K318"/>
      <c r="L318"/>
    </row>
    <row r="319" spans="1:12" s="2827" customFormat="1">
      <c r="A319" s="3317">
        <v>31</v>
      </c>
      <c r="B319" s="2322" t="s">
        <v>6530</v>
      </c>
      <c r="C319" s="2405">
        <v>1473</v>
      </c>
      <c r="D319" s="2683">
        <v>174</v>
      </c>
      <c r="E319" s="2383">
        <v>0</v>
      </c>
      <c r="F319" s="3321">
        <v>174</v>
      </c>
      <c r="G319" s="2749" t="s">
        <v>6306</v>
      </c>
      <c r="H319"/>
      <c r="I319"/>
      <c r="J319"/>
      <c r="K319"/>
      <c r="L319"/>
    </row>
    <row r="320" spans="1:12" s="2827" customFormat="1">
      <c r="A320" s="3317">
        <v>32</v>
      </c>
      <c r="B320" s="2322" t="s">
        <v>6531</v>
      </c>
      <c r="C320" s="2405">
        <v>3385</v>
      </c>
      <c r="D320" s="2683">
        <v>174</v>
      </c>
      <c r="E320" s="2383">
        <v>0</v>
      </c>
      <c r="F320" s="3321">
        <v>174</v>
      </c>
      <c r="G320" s="2749" t="s">
        <v>6306</v>
      </c>
      <c r="H320"/>
      <c r="I320"/>
      <c r="J320"/>
      <c r="K320"/>
      <c r="L320"/>
    </row>
    <row r="321" spans="1:14" s="2827" customFormat="1">
      <c r="A321" s="3317">
        <v>33</v>
      </c>
      <c r="B321" s="2322" t="s">
        <v>6532</v>
      </c>
      <c r="C321" s="2405">
        <v>2929</v>
      </c>
      <c r="D321" s="2683">
        <v>174</v>
      </c>
      <c r="E321" s="2383">
        <v>0</v>
      </c>
      <c r="F321" s="3321">
        <v>174</v>
      </c>
      <c r="G321" s="2749" t="s">
        <v>6306</v>
      </c>
      <c r="H321"/>
      <c r="I321"/>
      <c r="J321"/>
      <c r="K321"/>
      <c r="L321"/>
    </row>
    <row r="322" spans="1:14" s="2827" customFormat="1">
      <c r="A322" s="3317">
        <v>34</v>
      </c>
      <c r="B322" s="2322" t="s">
        <v>6533</v>
      </c>
      <c r="C322" s="2405">
        <v>111</v>
      </c>
      <c r="D322" s="2683">
        <v>174</v>
      </c>
      <c r="E322" s="2383">
        <v>0</v>
      </c>
      <c r="F322" s="3321">
        <v>174</v>
      </c>
      <c r="G322" s="2749" t="s">
        <v>6306</v>
      </c>
      <c r="H322"/>
      <c r="I322"/>
      <c r="J322"/>
      <c r="K322"/>
      <c r="L322"/>
    </row>
    <row r="323" spans="1:14" s="2827" customFormat="1">
      <c r="A323" s="3317">
        <v>35</v>
      </c>
      <c r="B323" s="2322" t="s">
        <v>6534</v>
      </c>
      <c r="C323" s="2405">
        <v>783</v>
      </c>
      <c r="D323" s="2683">
        <v>174</v>
      </c>
      <c r="E323" s="2383">
        <v>0</v>
      </c>
      <c r="F323" s="3321">
        <v>174</v>
      </c>
      <c r="G323" s="2749" t="s">
        <v>6306</v>
      </c>
      <c r="H323"/>
      <c r="I323"/>
      <c r="J323"/>
      <c r="K323"/>
      <c r="L323"/>
    </row>
    <row r="324" spans="1:14" s="2827" customFormat="1">
      <c r="A324" s="3317">
        <v>36</v>
      </c>
      <c r="B324" s="2322" t="s">
        <v>6535</v>
      </c>
      <c r="C324" s="2405">
        <v>461</v>
      </c>
      <c r="D324" s="2683">
        <v>174</v>
      </c>
      <c r="E324" s="2383">
        <v>0</v>
      </c>
      <c r="F324" s="3321">
        <v>174</v>
      </c>
      <c r="G324" s="2749" t="s">
        <v>6306</v>
      </c>
      <c r="H324"/>
      <c r="I324"/>
      <c r="J324"/>
      <c r="K324"/>
      <c r="L324"/>
    </row>
    <row r="325" spans="1:14" s="2827" customFormat="1">
      <c r="A325" s="3317">
        <v>37</v>
      </c>
      <c r="B325" s="2322" t="s">
        <v>6536</v>
      </c>
      <c r="C325" s="2405">
        <v>4313</v>
      </c>
      <c r="D325" s="2683">
        <v>174</v>
      </c>
      <c r="E325" s="2383">
        <v>0</v>
      </c>
      <c r="F325" s="3321">
        <v>174</v>
      </c>
      <c r="G325" s="2749" t="s">
        <v>6306</v>
      </c>
      <c r="H325"/>
      <c r="I325"/>
      <c r="J325"/>
      <c r="K325"/>
      <c r="L325"/>
    </row>
    <row r="326" spans="1:14" s="2827" customFormat="1">
      <c r="A326" s="3317">
        <v>38</v>
      </c>
      <c r="B326" s="2322" t="s">
        <v>6537</v>
      </c>
      <c r="C326" s="2405">
        <v>1724</v>
      </c>
      <c r="D326" s="2683">
        <v>174</v>
      </c>
      <c r="E326" s="2383">
        <v>0</v>
      </c>
      <c r="F326" s="3321">
        <v>174</v>
      </c>
      <c r="G326" s="2749" t="s">
        <v>6306</v>
      </c>
      <c r="H326"/>
      <c r="I326"/>
      <c r="J326"/>
      <c r="K326"/>
      <c r="L326"/>
    </row>
    <row r="327" spans="1:14" s="2827" customFormat="1">
      <c r="A327" s="3317">
        <v>39</v>
      </c>
      <c r="B327" s="2322" t="s">
        <v>6538</v>
      </c>
      <c r="C327" s="2405">
        <v>669</v>
      </c>
      <c r="D327" s="2683">
        <v>174</v>
      </c>
      <c r="E327" s="2383">
        <v>0</v>
      </c>
      <c r="F327" s="3321">
        <v>174</v>
      </c>
      <c r="G327" s="2749" t="s">
        <v>6306</v>
      </c>
      <c r="H327"/>
      <c r="I327"/>
      <c r="J327"/>
      <c r="K327"/>
      <c r="L327"/>
    </row>
    <row r="328" spans="1:14" s="2827" customFormat="1" ht="16" thickBot="1">
      <c r="A328" s="3209">
        <v>40</v>
      </c>
      <c r="B328" s="3322" t="s">
        <v>6539</v>
      </c>
      <c r="C328" s="3327">
        <v>461</v>
      </c>
      <c r="D328" s="3329">
        <v>174</v>
      </c>
      <c r="E328" s="3329">
        <v>-322</v>
      </c>
      <c r="F328" s="4761">
        <v>174</v>
      </c>
      <c r="G328" s="2749" t="s">
        <v>6306</v>
      </c>
      <c r="H328"/>
      <c r="I328"/>
      <c r="J328"/>
      <c r="K328"/>
      <c r="L328"/>
    </row>
    <row r="329" spans="1:14" s="2827" customFormat="1">
      <c r="A329" s="1533"/>
      <c r="B329" s="1533"/>
      <c r="C329" s="1533"/>
      <c r="D329" s="2306"/>
      <c r="E329" s="2306"/>
      <c r="F329" s="2306"/>
      <c r="G329" s="2702"/>
      <c r="H329"/>
      <c r="I329"/>
      <c r="J329"/>
      <c r="K329"/>
      <c r="L329"/>
    </row>
    <row r="330" spans="1:14" s="2827" customFormat="1">
      <c r="A330" s="2529" t="s">
        <v>4492</v>
      </c>
      <c r="B330" s="2529"/>
      <c r="C330" s="2529"/>
      <c r="D330" s="2529"/>
      <c r="E330" s="2529"/>
      <c r="F330" s="2529"/>
      <c r="G330" s="2702"/>
      <c r="H330"/>
      <c r="I330"/>
      <c r="J330"/>
      <c r="K330"/>
      <c r="L330"/>
      <c r="M330" s="1618"/>
      <c r="N330" s="1618"/>
    </row>
    <row r="331" spans="1:14" s="2827" customFormat="1">
      <c r="A331" s="2586" t="s">
        <v>4903</v>
      </c>
      <c r="B331" s="2586"/>
      <c r="C331" s="2586"/>
      <c r="D331" s="2586"/>
      <c r="E331" s="2586"/>
      <c r="F331" s="2586"/>
      <c r="G331" s="2702"/>
      <c r="H331"/>
      <c r="I331"/>
      <c r="J331"/>
      <c r="K331"/>
      <c r="L331"/>
      <c r="M331" s="1618"/>
      <c r="N331" s="1618"/>
    </row>
    <row r="332" spans="1:14">
      <c r="A332" s="3160"/>
      <c r="B332" s="3160"/>
      <c r="C332" s="3160"/>
      <c r="D332" s="3160"/>
      <c r="E332" s="3160"/>
      <c r="F332" s="3160"/>
      <c r="G332" s="2702"/>
      <c r="M332" s="1618"/>
      <c r="N332" s="1618"/>
    </row>
    <row r="333" spans="1:14" ht="16" thickBot="1">
      <c r="A333" s="3160"/>
      <c r="B333" s="3160"/>
      <c r="C333" s="3160"/>
      <c r="D333" s="3160"/>
      <c r="E333" s="3160"/>
      <c r="F333" s="3160"/>
      <c r="G333" s="2702"/>
      <c r="M333" s="1618"/>
      <c r="N333" s="1618"/>
    </row>
    <row r="334" spans="1:14">
      <c r="A334" s="3254" t="s">
        <v>3199</v>
      </c>
      <c r="B334" s="3305"/>
      <c r="C334" s="3255" t="s">
        <v>3200</v>
      </c>
      <c r="D334" s="3306" t="s">
        <v>1759</v>
      </c>
      <c r="E334" s="3307" t="s">
        <v>1760</v>
      </c>
      <c r="F334" s="3274"/>
      <c r="G334" s="2702"/>
      <c r="M334" s="1618"/>
      <c r="N334" s="1618"/>
    </row>
    <row r="335" spans="1:14">
      <c r="A335" s="3222" t="str">
        <f>'Data Sheet'!$C$25</f>
        <v xml:space="preserve">Niagara Mohawk Power Corporation </v>
      </c>
      <c r="B335" s="2309"/>
      <c r="C335" s="1533" t="s">
        <v>3201</v>
      </c>
      <c r="D335" s="1376" t="s">
        <v>3219</v>
      </c>
      <c r="E335" s="1536"/>
      <c r="F335" s="3308"/>
      <c r="G335" s="2702"/>
    </row>
    <row r="336" spans="1:14">
      <c r="A336" s="3309" t="s">
        <v>3202</v>
      </c>
      <c r="B336" s="2309"/>
      <c r="C336" s="1533" t="s">
        <v>3203</v>
      </c>
      <c r="D336" s="1661" t="str">
        <f>'Data Sheet'!$C$40</f>
        <v>April 30, 2024</v>
      </c>
      <c r="E336" s="1625" t="str">
        <f>'Data Sheet'!$C$38</f>
        <v>December 31, 2023</v>
      </c>
      <c r="F336" s="3310"/>
      <c r="G336" s="2702"/>
    </row>
    <row r="337" spans="1:7">
      <c r="A337" s="3311" t="s">
        <v>3813</v>
      </c>
      <c r="B337" s="1541"/>
      <c r="C337" s="1541"/>
      <c r="D337" s="1541"/>
      <c r="E337" s="1541"/>
      <c r="F337" s="3312"/>
      <c r="G337" s="2702"/>
    </row>
    <row r="338" spans="1:7">
      <c r="A338" s="3311"/>
      <c r="B338" s="1618"/>
      <c r="C338" s="1618"/>
      <c r="D338" s="1618"/>
      <c r="E338" s="1618"/>
      <c r="F338" s="3312"/>
      <c r="G338" s="2702"/>
    </row>
    <row r="339" spans="1:7">
      <c r="A339" s="3313" t="s">
        <v>1686</v>
      </c>
      <c r="B339" s="2319"/>
      <c r="C339" s="2328"/>
      <c r="D339" s="2328"/>
      <c r="E339" s="2328" t="s">
        <v>3822</v>
      </c>
      <c r="F339" s="3314"/>
      <c r="G339" s="2702"/>
    </row>
    <row r="340" spans="1:7">
      <c r="A340" s="3315" t="s">
        <v>1689</v>
      </c>
      <c r="B340" s="3078"/>
      <c r="C340" s="2321" t="s">
        <v>3823</v>
      </c>
      <c r="D340" s="2321"/>
      <c r="E340" s="2321" t="s">
        <v>3824</v>
      </c>
      <c r="F340" s="3310" t="s">
        <v>3825</v>
      </c>
      <c r="G340" s="2702"/>
    </row>
    <row r="341" spans="1:7">
      <c r="A341" s="3315"/>
      <c r="B341" s="3062" t="s">
        <v>1741</v>
      </c>
      <c r="C341" s="2321" t="s">
        <v>3826</v>
      </c>
      <c r="D341" s="2321" t="s">
        <v>3827</v>
      </c>
      <c r="E341" s="2321" t="s">
        <v>3828</v>
      </c>
      <c r="F341" s="3310" t="s">
        <v>3829</v>
      </c>
      <c r="G341" s="2702"/>
    </row>
    <row r="342" spans="1:7">
      <c r="A342" s="3316"/>
      <c r="B342" s="2320" t="s">
        <v>2935</v>
      </c>
      <c r="C342" s="2321" t="s">
        <v>2936</v>
      </c>
      <c r="D342" s="2321" t="s">
        <v>2937</v>
      </c>
      <c r="E342" s="2321" t="s">
        <v>2938</v>
      </c>
      <c r="F342" s="3310" t="s">
        <v>2268</v>
      </c>
      <c r="G342" s="2702"/>
    </row>
    <row r="343" spans="1:7">
      <c r="A343" s="3317">
        <v>1</v>
      </c>
      <c r="B343" s="2329" t="s">
        <v>3831</v>
      </c>
      <c r="C343" s="2330"/>
      <c r="D343" s="2331"/>
      <c r="E343" s="2331"/>
      <c r="F343" s="3320"/>
      <c r="G343" s="2702"/>
    </row>
    <row r="344" spans="1:7">
      <c r="A344" s="3317">
        <v>2</v>
      </c>
      <c r="B344" s="2322" t="s">
        <v>6540</v>
      </c>
      <c r="C344" s="2405">
        <v>754</v>
      </c>
      <c r="D344" s="3116">
        <v>174</v>
      </c>
      <c r="E344" s="2405"/>
      <c r="F344" s="3321">
        <v>174</v>
      </c>
      <c r="G344" s="2749" t="s">
        <v>6306</v>
      </c>
    </row>
    <row r="345" spans="1:7">
      <c r="A345" s="3317">
        <v>3</v>
      </c>
      <c r="B345" s="2322" t="s">
        <v>6541</v>
      </c>
      <c r="C345" s="2405">
        <v>2208</v>
      </c>
      <c r="D345" s="3116">
        <v>174</v>
      </c>
      <c r="E345" s="2405"/>
      <c r="F345" s="3321">
        <v>174</v>
      </c>
      <c r="G345" s="2749" t="s">
        <v>6306</v>
      </c>
    </row>
    <row r="346" spans="1:7">
      <c r="A346" s="3317">
        <v>4</v>
      </c>
      <c r="B346" s="2322" t="s">
        <v>6542</v>
      </c>
      <c r="C346" s="2405">
        <v>111</v>
      </c>
      <c r="D346" s="3116">
        <v>174</v>
      </c>
      <c r="E346" s="2405"/>
      <c r="F346" s="3321">
        <v>174</v>
      </c>
      <c r="G346" s="2749" t="s">
        <v>6306</v>
      </c>
    </row>
    <row r="347" spans="1:7">
      <c r="A347" s="3317">
        <v>5</v>
      </c>
      <c r="B347" s="2322" t="s">
        <v>6543</v>
      </c>
      <c r="C347" s="2405">
        <v>612</v>
      </c>
      <c r="D347" s="3116">
        <v>174</v>
      </c>
      <c r="E347" s="2405"/>
      <c r="F347" s="3321">
        <v>174</v>
      </c>
      <c r="G347" s="2749" t="s">
        <v>6306</v>
      </c>
    </row>
    <row r="348" spans="1:7">
      <c r="A348" s="3317">
        <v>6</v>
      </c>
      <c r="B348" s="2322" t="s">
        <v>6544</v>
      </c>
      <c r="C348" s="2405">
        <v>1144</v>
      </c>
      <c r="D348" s="3116">
        <v>174</v>
      </c>
      <c r="E348" s="2405"/>
      <c r="F348" s="3321">
        <v>174</v>
      </c>
      <c r="G348" s="2749" t="s">
        <v>6306</v>
      </c>
    </row>
    <row r="349" spans="1:7">
      <c r="A349" s="3317">
        <v>7</v>
      </c>
      <c r="B349" s="2322"/>
      <c r="C349" s="2405"/>
      <c r="D349" s="3116"/>
      <c r="E349" s="2405"/>
      <c r="F349" s="3321"/>
      <c r="G349" s="2749" t="s">
        <v>6306</v>
      </c>
    </row>
    <row r="350" spans="1:7">
      <c r="A350" s="3317">
        <v>8</v>
      </c>
      <c r="B350" s="2322"/>
      <c r="C350" s="2405"/>
      <c r="D350" s="3116"/>
      <c r="E350" s="2405"/>
      <c r="F350" s="3321"/>
      <c r="G350" s="2749" t="s">
        <v>6306</v>
      </c>
    </row>
    <row r="351" spans="1:7">
      <c r="A351" s="3317">
        <v>9</v>
      </c>
      <c r="B351" s="2322"/>
      <c r="C351" s="2405"/>
      <c r="D351" s="3116"/>
      <c r="E351" s="2405"/>
      <c r="F351" s="3321"/>
      <c r="G351" s="2749" t="s">
        <v>6306</v>
      </c>
    </row>
    <row r="352" spans="1:7">
      <c r="A352" s="3317">
        <v>10</v>
      </c>
      <c r="B352" s="2322"/>
      <c r="C352" s="2405"/>
      <c r="D352" s="3116"/>
      <c r="E352" s="2405"/>
      <c r="F352" s="3321"/>
      <c r="G352" s="2749" t="s">
        <v>6306</v>
      </c>
    </row>
    <row r="353" spans="1:7">
      <c r="A353" s="3317">
        <v>11</v>
      </c>
      <c r="B353" s="2322"/>
      <c r="C353" s="2405"/>
      <c r="D353" s="3116"/>
      <c r="E353" s="2405"/>
      <c r="F353" s="3321"/>
      <c r="G353" s="2749" t="s">
        <v>6306</v>
      </c>
    </row>
    <row r="354" spans="1:7">
      <c r="A354" s="3317">
        <v>12</v>
      </c>
      <c r="B354" s="2322"/>
      <c r="C354" s="2405"/>
      <c r="D354" s="3116"/>
      <c r="E354" s="2405"/>
      <c r="F354" s="3321"/>
      <c r="G354" s="2749" t="s">
        <v>6306</v>
      </c>
    </row>
    <row r="355" spans="1:7">
      <c r="A355" s="3317">
        <v>13</v>
      </c>
      <c r="B355" s="2322"/>
      <c r="C355" s="2405"/>
      <c r="D355" s="3116"/>
      <c r="E355" s="2405"/>
      <c r="F355" s="3321"/>
      <c r="G355" s="2749" t="s">
        <v>6306</v>
      </c>
    </row>
    <row r="356" spans="1:7">
      <c r="A356" s="3317">
        <v>14</v>
      </c>
      <c r="B356" s="2322"/>
      <c r="C356" s="2405"/>
      <c r="D356" s="3116"/>
      <c r="E356" s="2405"/>
      <c r="F356" s="3321"/>
      <c r="G356" s="2749" t="s">
        <v>6306</v>
      </c>
    </row>
    <row r="357" spans="1:7">
      <c r="A357" s="3317">
        <v>15</v>
      </c>
      <c r="B357" s="2322"/>
      <c r="C357" s="2405"/>
      <c r="D357" s="3116"/>
      <c r="E357" s="2405"/>
      <c r="F357" s="3321"/>
      <c r="G357" s="2749" t="s">
        <v>6306</v>
      </c>
    </row>
    <row r="358" spans="1:7">
      <c r="A358" s="3317">
        <v>16</v>
      </c>
      <c r="B358" s="2322"/>
      <c r="C358" s="2405"/>
      <c r="D358" s="3116"/>
      <c r="E358" s="2405"/>
      <c r="F358" s="3321"/>
      <c r="G358" s="2749" t="s">
        <v>6306</v>
      </c>
    </row>
    <row r="359" spans="1:7">
      <c r="A359" s="3317">
        <v>17</v>
      </c>
      <c r="B359" s="2322"/>
      <c r="C359" s="2405"/>
      <c r="D359" s="3116"/>
      <c r="E359" s="2405"/>
      <c r="F359" s="3321"/>
      <c r="G359" s="2749" t="s">
        <v>6306</v>
      </c>
    </row>
    <row r="360" spans="1:7">
      <c r="A360" s="3317">
        <v>18</v>
      </c>
      <c r="B360" s="2322"/>
      <c r="C360" s="2405"/>
      <c r="D360" s="3116"/>
      <c r="E360" s="2405"/>
      <c r="F360" s="3321"/>
      <c r="G360" s="2749" t="s">
        <v>6306</v>
      </c>
    </row>
    <row r="361" spans="1:7">
      <c r="A361" s="3317">
        <v>19</v>
      </c>
      <c r="B361" s="2322"/>
      <c r="C361" s="2405"/>
      <c r="D361" s="3116"/>
      <c r="E361" s="2405"/>
      <c r="F361" s="3321"/>
      <c r="G361" s="2749" t="s">
        <v>6306</v>
      </c>
    </row>
    <row r="362" spans="1:7">
      <c r="A362" s="3317">
        <v>20</v>
      </c>
      <c r="B362" s="2322"/>
      <c r="C362" s="2405"/>
      <c r="D362" s="3116"/>
      <c r="E362" s="2405"/>
      <c r="F362" s="3321"/>
      <c r="G362" s="2749" t="s">
        <v>6306</v>
      </c>
    </row>
    <row r="363" spans="1:7">
      <c r="A363" s="3317">
        <v>21</v>
      </c>
      <c r="B363" s="2322"/>
      <c r="C363" s="2405"/>
      <c r="D363" s="3116"/>
      <c r="E363" s="2405"/>
      <c r="F363" s="3321"/>
      <c r="G363" s="2749" t="s">
        <v>6306</v>
      </c>
    </row>
    <row r="364" spans="1:7">
      <c r="A364" s="3317">
        <v>22</v>
      </c>
      <c r="B364" s="2322"/>
      <c r="C364" s="2405"/>
      <c r="D364" s="3116"/>
      <c r="E364" s="2405"/>
      <c r="F364" s="3321"/>
      <c r="G364" s="2749" t="s">
        <v>6306</v>
      </c>
    </row>
    <row r="365" spans="1:7">
      <c r="A365" s="3317">
        <v>23</v>
      </c>
      <c r="B365" s="2322"/>
      <c r="C365" s="2405"/>
      <c r="D365" s="3116"/>
      <c r="E365" s="2405"/>
      <c r="F365" s="3321"/>
      <c r="G365" s="2749" t="s">
        <v>6306</v>
      </c>
    </row>
    <row r="366" spans="1:7">
      <c r="A366" s="3317">
        <v>24</v>
      </c>
      <c r="B366" s="2322"/>
      <c r="C366" s="2405"/>
      <c r="D366" s="3116"/>
      <c r="E366" s="2405"/>
      <c r="F366" s="3321"/>
      <c r="G366" s="2749" t="s">
        <v>6306</v>
      </c>
    </row>
    <row r="367" spans="1:7">
      <c r="A367" s="3317">
        <v>25</v>
      </c>
      <c r="B367" s="2322"/>
      <c r="C367" s="2405"/>
      <c r="D367" s="3116"/>
      <c r="E367" s="2405"/>
      <c r="F367" s="3321"/>
      <c r="G367" s="2749" t="s">
        <v>6306</v>
      </c>
    </row>
    <row r="368" spans="1:7">
      <c r="A368" s="3317">
        <v>26</v>
      </c>
      <c r="B368" s="2322"/>
      <c r="C368" s="2405"/>
      <c r="D368" s="3116"/>
      <c r="E368" s="2405"/>
      <c r="F368" s="3321"/>
      <c r="G368" s="2749" t="s">
        <v>6306</v>
      </c>
    </row>
    <row r="369" spans="1:7">
      <c r="A369" s="3317">
        <v>27</v>
      </c>
      <c r="B369" s="2322"/>
      <c r="C369" s="2405"/>
      <c r="D369" s="3116"/>
      <c r="E369" s="2405"/>
      <c r="F369" s="3321"/>
      <c r="G369" s="2749" t="s">
        <v>6306</v>
      </c>
    </row>
    <row r="370" spans="1:7">
      <c r="A370" s="3317">
        <v>28</v>
      </c>
      <c r="B370" s="2322"/>
      <c r="C370" s="2405"/>
      <c r="D370" s="3116"/>
      <c r="E370" s="2405"/>
      <c r="F370" s="3321"/>
      <c r="G370" s="2749" t="s">
        <v>6306</v>
      </c>
    </row>
    <row r="371" spans="1:7">
      <c r="A371" s="3317">
        <v>29</v>
      </c>
      <c r="B371" s="2322"/>
      <c r="C371" s="2405"/>
      <c r="D371" s="3116"/>
      <c r="E371" s="2405"/>
      <c r="F371" s="3321"/>
      <c r="G371" s="2749" t="s">
        <v>6306</v>
      </c>
    </row>
    <row r="372" spans="1:7">
      <c r="A372" s="3317">
        <v>30</v>
      </c>
      <c r="B372" s="2322"/>
      <c r="C372" s="2405"/>
      <c r="D372" s="3116"/>
      <c r="E372" s="2405"/>
      <c r="F372" s="3321"/>
      <c r="G372" s="2749" t="s">
        <v>6306</v>
      </c>
    </row>
    <row r="373" spans="1:7">
      <c r="A373" s="3317">
        <v>31</v>
      </c>
      <c r="B373" s="2322"/>
      <c r="C373" s="2405"/>
      <c r="D373" s="3116"/>
      <c r="E373" s="2405"/>
      <c r="F373" s="3321"/>
      <c r="G373" s="2749" t="s">
        <v>6306</v>
      </c>
    </row>
    <row r="374" spans="1:7">
      <c r="A374" s="3317">
        <v>32</v>
      </c>
      <c r="B374" s="2322"/>
      <c r="C374" s="2405"/>
      <c r="D374" s="3116"/>
      <c r="E374" s="2405"/>
      <c r="F374" s="3321"/>
      <c r="G374" s="2749" t="s">
        <v>6306</v>
      </c>
    </row>
    <row r="375" spans="1:7">
      <c r="A375" s="3317">
        <v>33</v>
      </c>
      <c r="B375" s="2322"/>
      <c r="C375" s="2405"/>
      <c r="D375" s="3116"/>
      <c r="E375" s="2405"/>
      <c r="F375" s="3321"/>
      <c r="G375" s="2749" t="s">
        <v>6306</v>
      </c>
    </row>
    <row r="376" spans="1:7">
      <c r="A376" s="3317">
        <v>34</v>
      </c>
      <c r="B376" s="2322"/>
      <c r="C376" s="2405"/>
      <c r="D376" s="3116"/>
      <c r="E376" s="2405"/>
      <c r="F376" s="3321"/>
      <c r="G376" s="2749" t="s">
        <v>6306</v>
      </c>
    </row>
    <row r="377" spans="1:7">
      <c r="A377" s="3317">
        <v>35</v>
      </c>
      <c r="B377" s="2322"/>
      <c r="C377" s="2405"/>
      <c r="D377" s="3116"/>
      <c r="E377" s="2405"/>
      <c r="F377" s="3321"/>
      <c r="G377" s="2749" t="s">
        <v>6306</v>
      </c>
    </row>
    <row r="378" spans="1:7">
      <c r="A378" s="3317">
        <v>36</v>
      </c>
      <c r="B378" s="2322"/>
      <c r="C378" s="2405"/>
      <c r="D378" s="3116"/>
      <c r="E378" s="2405"/>
      <c r="F378" s="3321"/>
      <c r="G378" s="2749" t="s">
        <v>6306</v>
      </c>
    </row>
    <row r="379" spans="1:7">
      <c r="A379" s="3317">
        <v>37</v>
      </c>
      <c r="B379" s="2322"/>
      <c r="C379" s="2324"/>
      <c r="D379" s="2684"/>
      <c r="E379" s="2324"/>
      <c r="F379" s="3319"/>
    </row>
    <row r="380" spans="1:7">
      <c r="A380" s="3317">
        <v>38</v>
      </c>
      <c r="B380" s="2322" t="s">
        <v>7186</v>
      </c>
      <c r="C380" s="2405">
        <f>SUMIF(G:G,"T",C:C)</f>
        <v>94591</v>
      </c>
      <c r="D380" s="3116"/>
      <c r="E380" s="2383">
        <f>SUMIF(G:G,"T",E:E)</f>
        <v>-41277</v>
      </c>
      <c r="F380" s="3321"/>
    </row>
    <row r="381" spans="1:7">
      <c r="A381" s="3317">
        <v>39</v>
      </c>
      <c r="B381" s="2322" t="s">
        <v>7187</v>
      </c>
      <c r="C381" s="2405">
        <f>SUMIF(G:G,"G",C:C)</f>
        <v>402615.42</v>
      </c>
      <c r="D381" s="3116"/>
      <c r="E381" s="2383">
        <f>SUMIF(G:G,"G",E:E)</f>
        <v>-328785</v>
      </c>
      <c r="F381" s="3321"/>
    </row>
    <row r="382" spans="1:7" ht="16" thickBot="1">
      <c r="A382" s="3209">
        <v>40</v>
      </c>
      <c r="B382" s="3322"/>
      <c r="C382" s="3323"/>
      <c r="D382" s="3324"/>
      <c r="E382" s="3325"/>
      <c r="F382" s="3326"/>
    </row>
    <row r="383" spans="1:7">
      <c r="A383" s="1533"/>
      <c r="B383" s="1533"/>
      <c r="C383" s="1533"/>
      <c r="D383" s="2306"/>
      <c r="E383" s="2306"/>
      <c r="F383" s="2306"/>
    </row>
    <row r="384" spans="1:7">
      <c r="A384" s="2529" t="s">
        <v>4492</v>
      </c>
      <c r="B384" s="2529"/>
      <c r="C384" s="2529"/>
      <c r="D384" s="2529"/>
      <c r="E384" s="2529"/>
      <c r="F384" s="2529"/>
    </row>
    <row r="385" spans="1:6">
      <c r="A385" s="2586" t="s">
        <v>5072</v>
      </c>
      <c r="B385" s="2586"/>
      <c r="C385" s="2586"/>
      <c r="D385" s="2586"/>
      <c r="E385" s="2586"/>
      <c r="F385" s="2586"/>
    </row>
  </sheetData>
  <pageMargins left="0.7" right="0.7" top="0.75" bottom="0.75" header="0.3" footer="0.3"/>
  <pageSetup scale="60" orientation="portrait" r:id="rId1"/>
  <rowBreaks count="6" manualBreakCount="6">
    <brk id="61" max="16383" man="1"/>
    <brk id="115" max="16383" man="1"/>
    <brk id="169" max="16383" man="1"/>
    <brk id="223" max="16383" man="1"/>
    <brk id="277" max="16383" man="1"/>
    <brk id="331" max="5"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ransitionEvaluation="1">
    <tabColor rgb="FF92D050"/>
  </sheetPr>
  <dimension ref="A1:X320"/>
  <sheetViews>
    <sheetView view="pageBreakPreview" topLeftCell="C1" zoomScale="70" zoomScaleNormal="50" zoomScaleSheetLayoutView="70" workbookViewId="0">
      <selection activeCell="I1" sqref="I1:U1048576"/>
    </sheetView>
  </sheetViews>
  <sheetFormatPr defaultColWidth="9.84375" defaultRowHeight="15.5"/>
  <cols>
    <col min="1" max="1" width="4.84375" style="1345" customWidth="1"/>
    <col min="2" max="2" width="50.84375" style="1345" customWidth="1"/>
    <col min="3" max="3" width="19.07421875" style="1345" customWidth="1"/>
    <col min="4" max="4" width="15.84375" style="1345" customWidth="1"/>
    <col min="5" max="5" width="11.84375" style="1345" customWidth="1"/>
    <col min="6" max="6" width="15.84375" style="1345" customWidth="1"/>
    <col min="7" max="7" width="17.84375" style="1345" customWidth="1"/>
    <col min="8" max="8" width="12.69140625" style="2530" bestFit="1" customWidth="1"/>
    <col min="9" max="9" width="16.765625" bestFit="1" customWidth="1"/>
    <col min="10" max="10" width="18" customWidth="1"/>
    <col min="11" max="11" width="13.84375" customWidth="1"/>
    <col min="12" max="12" width="12.84375" customWidth="1"/>
    <col min="13" max="13" width="14.84375" bestFit="1" customWidth="1"/>
    <col min="14" max="14" width="14.07421875" customWidth="1"/>
    <col min="15" max="15" width="17.53515625" customWidth="1"/>
    <col min="21" max="21" width="16" customWidth="1"/>
    <col min="22" max="16384" width="9.84375" style="1345"/>
  </cols>
  <sheetData>
    <row r="1" spans="1:24" ht="18" customHeight="1">
      <c r="A1" s="3189" t="s">
        <v>1757</v>
      </c>
      <c r="B1" s="3544"/>
      <c r="C1" s="3544"/>
      <c r="D1" s="3307" t="s">
        <v>1307</v>
      </c>
      <c r="E1" s="3544"/>
      <c r="F1" s="3307" t="s">
        <v>1759</v>
      </c>
      <c r="G1" s="3593" t="s">
        <v>1760</v>
      </c>
      <c r="H1" s="1533"/>
    </row>
    <row r="2" spans="1:24" ht="18" customHeight="1">
      <c r="A2" s="3222" t="str">
        <f>'Data Sheet'!$C$25</f>
        <v xml:space="preserve">Niagara Mohawk Power Corporation </v>
      </c>
      <c r="B2" s="1533"/>
      <c r="C2" s="1533"/>
      <c r="D2" s="1536" t="s">
        <v>5956</v>
      </c>
      <c r="E2" s="1533"/>
      <c r="F2" s="1536" t="s">
        <v>3219</v>
      </c>
      <c r="G2" s="3577"/>
      <c r="H2" s="1533"/>
    </row>
    <row r="3" spans="1:24" ht="18" customHeight="1">
      <c r="A3" s="3309"/>
      <c r="B3" s="1463"/>
      <c r="C3" s="1463"/>
      <c r="D3" s="1625" t="s">
        <v>1101</v>
      </c>
      <c r="E3" s="1533"/>
      <c r="F3" s="1399" t="str">
        <f>'Data Sheet'!$C$40</f>
        <v>April 30, 2024</v>
      </c>
      <c r="G3" s="3565" t="str">
        <f>'Data Sheet'!$C$38</f>
        <v>December 31, 2023</v>
      </c>
      <c r="H3" s="1533"/>
    </row>
    <row r="4" spans="1:24" ht="18" customHeight="1">
      <c r="A4" s="3566" t="s">
        <v>508</v>
      </c>
      <c r="B4" s="1688"/>
      <c r="C4" s="1688"/>
      <c r="D4" s="1541"/>
      <c r="E4" s="1541"/>
      <c r="F4" s="1541"/>
      <c r="G4" s="3312"/>
      <c r="H4" s="1533"/>
      <c r="V4" s="2736"/>
      <c r="W4" s="2736"/>
      <c r="X4" s="2736"/>
    </row>
    <row r="5" spans="1:24" ht="18" customHeight="1">
      <c r="A5" s="3222"/>
      <c r="B5" s="1533"/>
      <c r="C5" s="1533"/>
      <c r="D5" s="1533"/>
      <c r="E5" s="1533"/>
      <c r="F5" s="1533"/>
      <c r="G5" s="3308"/>
      <c r="H5" s="1533"/>
    </row>
    <row r="6" spans="1:24" ht="18" customHeight="1">
      <c r="A6" s="3222"/>
      <c r="B6" s="1533" t="s">
        <v>509</v>
      </c>
      <c r="C6" s="1533"/>
      <c r="D6" s="1533"/>
      <c r="E6" s="1533"/>
      <c r="F6" s="1533"/>
      <c r="G6" s="3308"/>
      <c r="H6" s="1533"/>
    </row>
    <row r="7" spans="1:24" ht="18" customHeight="1">
      <c r="A7" s="3222"/>
      <c r="B7" s="1533" t="s">
        <v>28</v>
      </c>
      <c r="C7" s="1533"/>
      <c r="D7" s="1533"/>
      <c r="E7" s="1533"/>
      <c r="F7" s="1533"/>
      <c r="G7" s="3308"/>
      <c r="H7" s="1533"/>
    </row>
    <row r="8" spans="1:24" ht="18" customHeight="1">
      <c r="A8" s="3222"/>
      <c r="B8" s="1533" t="s">
        <v>511</v>
      </c>
      <c r="C8" s="1533"/>
      <c r="D8" s="1533"/>
      <c r="E8" s="1533"/>
      <c r="F8" s="1533"/>
      <c r="G8" s="3308"/>
      <c r="H8" s="1533"/>
    </row>
    <row r="9" spans="1:24" ht="18" customHeight="1">
      <c r="A9" s="3222"/>
      <c r="B9" s="2146" t="s">
        <v>4451</v>
      </c>
      <c r="C9" s="2146"/>
      <c r="D9" s="2146"/>
      <c r="E9" s="2146"/>
      <c r="F9" s="2146"/>
      <c r="G9" s="3652"/>
      <c r="H9" s="2146"/>
    </row>
    <row r="10" spans="1:24" ht="18" customHeight="1">
      <c r="A10" s="3222"/>
      <c r="B10" s="2146" t="s">
        <v>512</v>
      </c>
      <c r="C10" s="2146"/>
      <c r="D10" s="2146"/>
      <c r="E10" s="2146"/>
      <c r="F10" s="2146"/>
      <c r="G10" s="3652"/>
      <c r="H10" s="2146"/>
    </row>
    <row r="11" spans="1:24" ht="18" customHeight="1">
      <c r="A11" s="3222"/>
      <c r="B11" s="2146" t="s">
        <v>4197</v>
      </c>
      <c r="C11" s="2146"/>
      <c r="D11" s="2146"/>
      <c r="E11" s="2146"/>
      <c r="F11" s="2146"/>
      <c r="G11" s="3652"/>
      <c r="H11" s="2146"/>
    </row>
    <row r="12" spans="1:24" ht="18" customHeight="1">
      <c r="A12" s="3222"/>
      <c r="B12" s="2146" t="s">
        <v>4241</v>
      </c>
      <c r="C12" s="2146"/>
      <c r="D12" s="2146"/>
      <c r="E12" s="2146"/>
      <c r="F12" s="2146"/>
      <c r="G12" s="3652"/>
      <c r="H12" s="2146"/>
    </row>
    <row r="13" spans="1:24" ht="18" customHeight="1">
      <c r="A13" s="3222"/>
      <c r="B13" s="2146" t="s">
        <v>4198</v>
      </c>
      <c r="C13" s="2146"/>
      <c r="D13" s="2146"/>
      <c r="E13" s="2146"/>
      <c r="F13" s="2146"/>
      <c r="G13" s="3652"/>
      <c r="H13" s="2146"/>
    </row>
    <row r="14" spans="1:24" ht="18" customHeight="1">
      <c r="A14" s="3309"/>
      <c r="B14" s="2226" t="s">
        <v>4242</v>
      </c>
      <c r="C14" s="2226"/>
      <c r="D14" s="2226"/>
      <c r="E14" s="2226"/>
      <c r="F14" s="2226"/>
      <c r="G14" s="3653"/>
      <c r="H14" s="2146"/>
    </row>
    <row r="15" spans="1:24">
      <c r="A15" s="3393"/>
      <c r="B15" s="1536"/>
      <c r="C15" s="3387" t="s">
        <v>3833</v>
      </c>
      <c r="D15" s="1536"/>
      <c r="E15" s="1813" t="s">
        <v>513</v>
      </c>
      <c r="F15" s="1688"/>
      <c r="G15" s="3548"/>
      <c r="H15" s="3015"/>
    </row>
    <row r="16" spans="1:24">
      <c r="A16" s="3393"/>
      <c r="B16" s="3387" t="s">
        <v>514</v>
      </c>
      <c r="C16" s="3387" t="s">
        <v>3834</v>
      </c>
      <c r="D16" s="1536"/>
      <c r="E16" s="3387" t="s">
        <v>163</v>
      </c>
      <c r="F16" s="1536"/>
      <c r="G16" s="3548" t="s">
        <v>1791</v>
      </c>
      <c r="H16" s="3015"/>
    </row>
    <row r="17" spans="1:21">
      <c r="A17" s="3393" t="s">
        <v>1686</v>
      </c>
      <c r="B17" s="3387" t="s">
        <v>515</v>
      </c>
      <c r="C17" s="3387" t="s">
        <v>4243</v>
      </c>
      <c r="D17" s="3387" t="s">
        <v>516</v>
      </c>
      <c r="E17" s="3387" t="s">
        <v>498</v>
      </c>
      <c r="F17" s="3387" t="s">
        <v>1795</v>
      </c>
      <c r="G17" s="3548" t="s">
        <v>2434</v>
      </c>
      <c r="H17" s="3015"/>
    </row>
    <row r="18" spans="1:21">
      <c r="A18" s="3277" t="s">
        <v>1689</v>
      </c>
      <c r="B18" s="3390" t="s">
        <v>2935</v>
      </c>
      <c r="C18" s="3390" t="s">
        <v>2936</v>
      </c>
      <c r="D18" s="3390" t="s">
        <v>2937</v>
      </c>
      <c r="E18" s="3390" t="s">
        <v>517</v>
      </c>
      <c r="F18" s="1366" t="s">
        <v>518</v>
      </c>
      <c r="G18" s="3549" t="s">
        <v>2269</v>
      </c>
      <c r="H18" s="3015"/>
    </row>
    <row r="19" spans="1:21">
      <c r="A19" s="3393">
        <v>1</v>
      </c>
      <c r="B19" s="1536" t="s">
        <v>5968</v>
      </c>
      <c r="C19" s="2376">
        <v>395039492</v>
      </c>
      <c r="D19" s="3269">
        <v>21676628</v>
      </c>
      <c r="E19" s="2835">
        <v>253</v>
      </c>
      <c r="F19" s="3269">
        <v>14829698</v>
      </c>
      <c r="G19" s="3654">
        <f>C19+D19-F19</f>
        <v>401886422</v>
      </c>
      <c r="H19" s="2398"/>
    </row>
    <row r="20" spans="1:21">
      <c r="A20" s="3393">
        <v>2</v>
      </c>
      <c r="B20" s="1536" t="s">
        <v>7094</v>
      </c>
      <c r="C20" s="2376">
        <v>0</v>
      </c>
      <c r="D20" s="3269">
        <v>0</v>
      </c>
      <c r="E20" s="2835"/>
      <c r="F20" s="3269">
        <v>0</v>
      </c>
      <c r="G20" s="3654">
        <f t="shared" ref="G20:G65" si="0">C20+D20-F20</f>
        <v>0</v>
      </c>
      <c r="H20" s="2398"/>
    </row>
    <row r="21" spans="1:21">
      <c r="A21" s="3393">
        <v>3</v>
      </c>
      <c r="B21" s="1536" t="s">
        <v>7095</v>
      </c>
      <c r="C21" s="2376">
        <v>275660042</v>
      </c>
      <c r="D21" s="3269">
        <v>112742973</v>
      </c>
      <c r="E21" s="2835">
        <v>456</v>
      </c>
      <c r="F21" s="3269">
        <v>1419772</v>
      </c>
      <c r="G21" s="3654">
        <f t="shared" si="0"/>
        <v>386983243</v>
      </c>
      <c r="H21" s="2398"/>
    </row>
    <row r="22" spans="1:21" s="2530" customFormat="1">
      <c r="A22" s="3393">
        <v>4</v>
      </c>
      <c r="B22" s="1536" t="s">
        <v>5969</v>
      </c>
      <c r="C22" s="2376">
        <v>0</v>
      </c>
      <c r="D22" s="3269">
        <v>0</v>
      </c>
      <c r="E22" s="2835"/>
      <c r="F22" s="3269">
        <v>0</v>
      </c>
      <c r="G22" s="3654">
        <f t="shared" si="0"/>
        <v>0</v>
      </c>
      <c r="H22" s="2398"/>
      <c r="I22"/>
      <c r="J22"/>
      <c r="K22"/>
      <c r="L22"/>
      <c r="M22"/>
      <c r="N22"/>
      <c r="O22"/>
      <c r="P22"/>
      <c r="Q22"/>
      <c r="R22"/>
      <c r="S22"/>
      <c r="T22"/>
      <c r="U22"/>
    </row>
    <row r="23" spans="1:21">
      <c r="A23" s="3393">
        <v>5</v>
      </c>
      <c r="B23" s="1536" t="s">
        <v>5970</v>
      </c>
      <c r="C23" s="2376">
        <v>11470792</v>
      </c>
      <c r="D23" s="3269">
        <v>1940824</v>
      </c>
      <c r="E23" s="2835" t="s">
        <v>6312</v>
      </c>
      <c r="F23" s="3269">
        <v>2323486</v>
      </c>
      <c r="G23" s="3630">
        <f t="shared" si="0"/>
        <v>11088130</v>
      </c>
      <c r="H23" s="2398"/>
    </row>
    <row r="24" spans="1:21">
      <c r="A24" s="3393">
        <v>6</v>
      </c>
      <c r="B24" s="1536" t="s">
        <v>7096</v>
      </c>
      <c r="C24" s="2376">
        <v>40443870</v>
      </c>
      <c r="D24" s="3269">
        <v>141078991</v>
      </c>
      <c r="E24" s="2835">
        <v>804</v>
      </c>
      <c r="F24" s="3269">
        <v>160464628</v>
      </c>
      <c r="G24" s="3654">
        <f t="shared" si="0"/>
        <v>21058233</v>
      </c>
      <c r="H24" s="2398"/>
    </row>
    <row r="25" spans="1:21">
      <c r="A25" s="3393">
        <v>7</v>
      </c>
      <c r="B25" s="1536" t="s">
        <v>5074</v>
      </c>
      <c r="C25" s="2376">
        <v>20570408</v>
      </c>
      <c r="D25" s="3269">
        <v>55583747</v>
      </c>
      <c r="E25" s="2835">
        <v>244</v>
      </c>
      <c r="F25" s="3269">
        <v>51466607</v>
      </c>
      <c r="G25" s="3654">
        <f t="shared" si="0"/>
        <v>24687548</v>
      </c>
      <c r="H25" s="2398"/>
    </row>
    <row r="26" spans="1:21">
      <c r="A26" s="3393">
        <v>8</v>
      </c>
      <c r="B26" s="1536" t="s">
        <v>6404</v>
      </c>
      <c r="C26" s="2376">
        <v>0</v>
      </c>
      <c r="D26" s="3269">
        <v>1104557351</v>
      </c>
      <c r="E26" s="2835">
        <v>244</v>
      </c>
      <c r="F26" s="3269">
        <v>1028481591</v>
      </c>
      <c r="G26" s="3654">
        <f t="shared" si="0"/>
        <v>76075760</v>
      </c>
      <c r="H26" s="2398"/>
    </row>
    <row r="27" spans="1:21">
      <c r="A27" s="3393">
        <v>9</v>
      </c>
      <c r="B27" s="1536" t="s">
        <v>7097</v>
      </c>
      <c r="C27" s="2376">
        <v>0</v>
      </c>
      <c r="D27" s="3269">
        <v>0</v>
      </c>
      <c r="E27" s="2835"/>
      <c r="F27" s="3269">
        <v>0</v>
      </c>
      <c r="G27" s="3654">
        <f t="shared" si="0"/>
        <v>0</v>
      </c>
      <c r="H27" s="2398"/>
    </row>
    <row r="28" spans="1:21">
      <c r="A28" s="3393">
        <v>10</v>
      </c>
      <c r="B28" s="1536" t="s">
        <v>7098</v>
      </c>
      <c r="C28" s="2376">
        <v>800177</v>
      </c>
      <c r="D28" s="3269">
        <v>0</v>
      </c>
      <c r="E28" s="2835"/>
      <c r="F28" s="3269">
        <v>0</v>
      </c>
      <c r="G28" s="3654">
        <f t="shared" si="0"/>
        <v>800177</v>
      </c>
      <c r="H28" s="2398"/>
    </row>
    <row r="29" spans="1:21">
      <c r="A29" s="3393">
        <v>11</v>
      </c>
      <c r="B29" s="1536" t="s">
        <v>5971</v>
      </c>
      <c r="C29" s="2376">
        <v>47498211</v>
      </c>
      <c r="D29" s="3269">
        <v>58200464</v>
      </c>
      <c r="E29" s="2835" t="s">
        <v>7126</v>
      </c>
      <c r="F29" s="3269">
        <v>99686856</v>
      </c>
      <c r="G29" s="3654">
        <f t="shared" si="0"/>
        <v>6011819</v>
      </c>
      <c r="H29" s="2398"/>
    </row>
    <row r="30" spans="1:21">
      <c r="A30" s="3393">
        <v>12</v>
      </c>
      <c r="B30" s="1536" t="s">
        <v>6405</v>
      </c>
      <c r="C30" s="2376">
        <v>208470</v>
      </c>
      <c r="D30" s="3269">
        <v>42761402</v>
      </c>
      <c r="E30" s="2835">
        <v>555</v>
      </c>
      <c r="F30" s="3269">
        <v>33488086</v>
      </c>
      <c r="G30" s="3654">
        <f t="shared" si="0"/>
        <v>9481786</v>
      </c>
      <c r="H30" s="2398"/>
    </row>
    <row r="31" spans="1:21">
      <c r="A31" s="3393">
        <v>13</v>
      </c>
      <c r="B31" s="1536" t="s">
        <v>7099</v>
      </c>
      <c r="C31" s="2376">
        <v>352613</v>
      </c>
      <c r="D31" s="3269">
        <v>37001</v>
      </c>
      <c r="E31" s="2835">
        <v>928</v>
      </c>
      <c r="F31" s="3269">
        <v>389614</v>
      </c>
      <c r="G31" s="3654">
        <f t="shared" si="0"/>
        <v>0</v>
      </c>
      <c r="H31" s="2398"/>
    </row>
    <row r="32" spans="1:21">
      <c r="A32" s="3393">
        <v>14</v>
      </c>
      <c r="B32" s="1536" t="s">
        <v>7100</v>
      </c>
      <c r="C32" s="2376">
        <v>460496</v>
      </c>
      <c r="D32" s="3269">
        <v>37001</v>
      </c>
      <c r="E32" s="2835">
        <v>928</v>
      </c>
      <c r="F32" s="3269">
        <v>497497</v>
      </c>
      <c r="G32" s="3654">
        <f t="shared" si="0"/>
        <v>0</v>
      </c>
      <c r="H32" s="2398"/>
    </row>
    <row r="33" spans="1:21">
      <c r="A33" s="3393">
        <v>15</v>
      </c>
      <c r="B33" s="1536" t="s">
        <v>7101</v>
      </c>
      <c r="C33" s="2376">
        <v>4181703</v>
      </c>
      <c r="D33" s="3269">
        <v>162142</v>
      </c>
      <c r="E33" s="2835">
        <v>431</v>
      </c>
      <c r="F33" s="3269">
        <v>0</v>
      </c>
      <c r="G33" s="3654">
        <f t="shared" si="0"/>
        <v>4343845</v>
      </c>
      <c r="H33" s="2398"/>
    </row>
    <row r="34" spans="1:21">
      <c r="A34" s="3393">
        <v>16</v>
      </c>
      <c r="B34" s="1536" t="s">
        <v>7102</v>
      </c>
      <c r="C34" s="2376">
        <v>0</v>
      </c>
      <c r="D34" s="3269">
        <v>118462717</v>
      </c>
      <c r="E34" s="2835" t="s">
        <v>5972</v>
      </c>
      <c r="F34" s="3269">
        <v>118462717</v>
      </c>
      <c r="G34" s="3654">
        <f t="shared" si="0"/>
        <v>0</v>
      </c>
      <c r="H34" s="2398"/>
    </row>
    <row r="35" spans="1:21">
      <c r="A35" s="3393">
        <v>17</v>
      </c>
      <c r="B35" s="1536" t="s">
        <v>7103</v>
      </c>
      <c r="C35" s="2376">
        <v>0</v>
      </c>
      <c r="D35" s="3269">
        <v>39834185</v>
      </c>
      <c r="E35" s="2835" t="s">
        <v>5972</v>
      </c>
      <c r="F35" s="3269">
        <v>39834185</v>
      </c>
      <c r="G35" s="3654">
        <f t="shared" si="0"/>
        <v>0</v>
      </c>
      <c r="H35" s="2398"/>
    </row>
    <row r="36" spans="1:21">
      <c r="A36" s="3393">
        <v>18</v>
      </c>
      <c r="B36" s="1536" t="s">
        <v>7104</v>
      </c>
      <c r="C36" s="2376">
        <v>904516</v>
      </c>
      <c r="D36" s="3269">
        <v>0</v>
      </c>
      <c r="E36" s="2835"/>
      <c r="F36" s="3269">
        <v>0</v>
      </c>
      <c r="G36" s="3654">
        <f t="shared" si="0"/>
        <v>904516</v>
      </c>
      <c r="H36" s="2398"/>
    </row>
    <row r="37" spans="1:21" s="2530" customFormat="1">
      <c r="A37" s="3393">
        <v>19</v>
      </c>
      <c r="B37" s="1536" t="s">
        <v>5973</v>
      </c>
      <c r="C37" s="2376">
        <v>16184533</v>
      </c>
      <c r="D37" s="3269">
        <v>13733502</v>
      </c>
      <c r="E37" s="2835" t="s">
        <v>5517</v>
      </c>
      <c r="F37" s="3269">
        <v>11850462</v>
      </c>
      <c r="G37" s="3654">
        <f t="shared" si="0"/>
        <v>18067573</v>
      </c>
      <c r="H37" s="2398"/>
      <c r="I37"/>
      <c r="J37"/>
      <c r="K37"/>
      <c r="L37"/>
      <c r="M37"/>
      <c r="N37"/>
      <c r="O37"/>
      <c r="P37"/>
      <c r="Q37"/>
      <c r="R37"/>
      <c r="S37"/>
      <c r="T37"/>
      <c r="U37"/>
    </row>
    <row r="38" spans="1:21">
      <c r="A38" s="3393">
        <v>20</v>
      </c>
      <c r="B38" s="1536" t="s">
        <v>7105</v>
      </c>
      <c r="C38" s="2376">
        <v>6597</v>
      </c>
      <c r="D38" s="3269">
        <v>0</v>
      </c>
      <c r="E38" s="2835">
        <v>407</v>
      </c>
      <c r="F38" s="3269">
        <v>6597</v>
      </c>
      <c r="G38" s="3654">
        <f t="shared" si="0"/>
        <v>0</v>
      </c>
      <c r="H38" s="2398"/>
    </row>
    <row r="39" spans="1:21">
      <c r="A39" s="3393">
        <v>21</v>
      </c>
      <c r="B39" s="1536" t="s">
        <v>5974</v>
      </c>
      <c r="C39" s="2376">
        <v>0</v>
      </c>
      <c r="D39" s="3269">
        <v>55497773</v>
      </c>
      <c r="E39" s="2835" t="s">
        <v>7127</v>
      </c>
      <c r="F39" s="3269">
        <v>35006069</v>
      </c>
      <c r="G39" s="3654">
        <f t="shared" si="0"/>
        <v>20491704</v>
      </c>
      <c r="H39" s="2398"/>
    </row>
    <row r="40" spans="1:21">
      <c r="A40" s="3393">
        <v>22</v>
      </c>
      <c r="B40" s="1536" t="s">
        <v>7106</v>
      </c>
      <c r="C40" s="2376">
        <v>1243813</v>
      </c>
      <c r="D40" s="3269">
        <v>4306651</v>
      </c>
      <c r="E40" s="2835">
        <v>495</v>
      </c>
      <c r="F40" s="3269">
        <v>5550464</v>
      </c>
      <c r="G40" s="3654">
        <f t="shared" si="0"/>
        <v>0</v>
      </c>
      <c r="H40" s="2398"/>
    </row>
    <row r="41" spans="1:21">
      <c r="A41" s="3393">
        <v>23</v>
      </c>
      <c r="B41" s="1536" t="s">
        <v>6134</v>
      </c>
      <c r="C41" s="2376">
        <v>0</v>
      </c>
      <c r="D41" s="3269">
        <v>0</v>
      </c>
      <c r="E41" s="2835"/>
      <c r="F41" s="3269">
        <v>0</v>
      </c>
      <c r="G41" s="3654">
        <f t="shared" si="0"/>
        <v>0</v>
      </c>
      <c r="H41" s="2398"/>
    </row>
    <row r="42" spans="1:21">
      <c r="A42" s="3393">
        <v>24</v>
      </c>
      <c r="B42" s="1536" t="s">
        <v>5975</v>
      </c>
      <c r="C42" s="2376">
        <v>0</v>
      </c>
      <c r="D42" s="3269">
        <v>0</v>
      </c>
      <c r="E42" s="2835"/>
      <c r="F42" s="3269">
        <v>0</v>
      </c>
      <c r="G42" s="3654">
        <f t="shared" si="0"/>
        <v>0</v>
      </c>
      <c r="H42" s="2398"/>
    </row>
    <row r="43" spans="1:21">
      <c r="A43" s="3393">
        <v>25</v>
      </c>
      <c r="B43" s="1536" t="s">
        <v>7107</v>
      </c>
      <c r="C43" s="2376">
        <v>301621</v>
      </c>
      <c r="D43" s="3269">
        <v>0</v>
      </c>
      <c r="E43" s="2835">
        <v>407</v>
      </c>
      <c r="F43" s="3269">
        <v>19671</v>
      </c>
      <c r="G43" s="3654">
        <f t="shared" si="0"/>
        <v>281950</v>
      </c>
      <c r="H43" s="2398"/>
    </row>
    <row r="44" spans="1:21">
      <c r="A44" s="3393">
        <v>26</v>
      </c>
      <c r="B44" s="1536" t="s">
        <v>7108</v>
      </c>
      <c r="C44" s="2376">
        <v>0</v>
      </c>
      <c r="D44" s="3269">
        <v>92265775</v>
      </c>
      <c r="E44" s="2835" t="s">
        <v>5976</v>
      </c>
      <c r="F44" s="3269">
        <v>92265775</v>
      </c>
      <c r="G44" s="3654">
        <f t="shared" si="0"/>
        <v>0</v>
      </c>
      <c r="H44" s="2398"/>
    </row>
    <row r="45" spans="1:21">
      <c r="A45" s="3393">
        <v>27</v>
      </c>
      <c r="B45" s="1536" t="s">
        <v>5977</v>
      </c>
      <c r="C45" s="2376">
        <v>0</v>
      </c>
      <c r="D45" s="3269">
        <v>0</v>
      </c>
      <c r="E45" s="2835"/>
      <c r="F45" s="3269">
        <v>0</v>
      </c>
      <c r="G45" s="3654">
        <f t="shared" si="0"/>
        <v>0</v>
      </c>
      <c r="H45" s="2398"/>
    </row>
    <row r="46" spans="1:21">
      <c r="A46" s="3393">
        <v>28</v>
      </c>
      <c r="B46" s="1536" t="s">
        <v>7109</v>
      </c>
      <c r="C46" s="2376">
        <v>8914</v>
      </c>
      <c r="D46" s="3269">
        <v>0</v>
      </c>
      <c r="E46" s="2835"/>
      <c r="F46" s="3269">
        <v>0</v>
      </c>
      <c r="G46" s="3654">
        <f t="shared" si="0"/>
        <v>8914</v>
      </c>
      <c r="H46" s="2398"/>
    </row>
    <row r="47" spans="1:21">
      <c r="A47" s="3393">
        <v>29</v>
      </c>
      <c r="B47" s="1536" t="s">
        <v>7110</v>
      </c>
      <c r="C47" s="2376">
        <v>0</v>
      </c>
      <c r="D47" s="3269">
        <v>1987799</v>
      </c>
      <c r="E47" s="2835">
        <v>555</v>
      </c>
      <c r="F47" s="3269">
        <v>1655189</v>
      </c>
      <c r="G47" s="3654">
        <f t="shared" si="0"/>
        <v>332610</v>
      </c>
      <c r="H47" s="2398"/>
    </row>
    <row r="48" spans="1:21">
      <c r="A48" s="3393">
        <v>30</v>
      </c>
      <c r="B48" s="1536" t="s">
        <v>5080</v>
      </c>
      <c r="C48" s="2376">
        <v>0</v>
      </c>
      <c r="D48" s="3269">
        <v>18141640</v>
      </c>
      <c r="E48" s="2835">
        <v>555</v>
      </c>
      <c r="F48" s="3269">
        <v>18141640</v>
      </c>
      <c r="G48" s="3654">
        <f t="shared" si="0"/>
        <v>0</v>
      </c>
      <c r="H48" s="2398"/>
    </row>
    <row r="49" spans="1:8">
      <c r="A49" s="3393">
        <v>31</v>
      </c>
      <c r="B49" s="1536" t="s">
        <v>7111</v>
      </c>
      <c r="C49" s="2376">
        <v>0</v>
      </c>
      <c r="D49" s="3269">
        <v>0</v>
      </c>
      <c r="E49" s="2835"/>
      <c r="F49" s="3269">
        <v>0</v>
      </c>
      <c r="G49" s="3654">
        <f t="shared" si="0"/>
        <v>0</v>
      </c>
      <c r="H49" s="2398"/>
    </row>
    <row r="50" spans="1:8">
      <c r="A50" s="3393">
        <v>32</v>
      </c>
      <c r="B50" s="1536" t="s">
        <v>7112</v>
      </c>
      <c r="C50" s="2376">
        <v>913058</v>
      </c>
      <c r="D50" s="3269">
        <v>117778446</v>
      </c>
      <c r="E50" s="2835">
        <v>555</v>
      </c>
      <c r="F50" s="3269">
        <v>112828122</v>
      </c>
      <c r="G50" s="3654">
        <f t="shared" si="0"/>
        <v>5863382</v>
      </c>
      <c r="H50" s="2398"/>
    </row>
    <row r="51" spans="1:8">
      <c r="A51" s="3393">
        <v>33</v>
      </c>
      <c r="B51" s="1536" t="s">
        <v>7113</v>
      </c>
      <c r="C51" s="2376">
        <v>195936</v>
      </c>
      <c r="D51" s="3269">
        <v>0</v>
      </c>
      <c r="E51" s="2835"/>
      <c r="F51" s="3269">
        <v>0</v>
      </c>
      <c r="G51" s="3654">
        <f t="shared" si="0"/>
        <v>195936</v>
      </c>
      <c r="H51" s="2398"/>
    </row>
    <row r="52" spans="1:8">
      <c r="A52" s="3393">
        <v>34</v>
      </c>
      <c r="B52" s="1536" t="s">
        <v>7114</v>
      </c>
      <c r="C52" s="2376">
        <v>5497497</v>
      </c>
      <c r="D52" s="3269">
        <v>352588</v>
      </c>
      <c r="E52" s="2835"/>
      <c r="F52" s="3269">
        <v>0</v>
      </c>
      <c r="G52" s="3654">
        <f t="shared" si="0"/>
        <v>5850085</v>
      </c>
      <c r="H52" s="2398"/>
    </row>
    <row r="53" spans="1:8">
      <c r="A53" s="3393">
        <v>35</v>
      </c>
      <c r="B53" s="1536" t="s">
        <v>5978</v>
      </c>
      <c r="C53" s="2376">
        <v>79109</v>
      </c>
      <c r="D53" s="3269">
        <v>123465</v>
      </c>
      <c r="E53" s="2835">
        <v>495</v>
      </c>
      <c r="F53" s="3269">
        <v>83152</v>
      </c>
      <c r="G53" s="3654">
        <f t="shared" si="0"/>
        <v>119422</v>
      </c>
      <c r="H53" s="2398"/>
    </row>
    <row r="54" spans="1:8">
      <c r="A54" s="3393">
        <v>36</v>
      </c>
      <c r="B54" s="1536" t="s">
        <v>7115</v>
      </c>
      <c r="C54" s="2376">
        <v>0</v>
      </c>
      <c r="D54" s="3269">
        <v>0</v>
      </c>
      <c r="E54" s="2835"/>
      <c r="F54" s="3269">
        <v>0</v>
      </c>
      <c r="G54" s="3654">
        <f t="shared" si="0"/>
        <v>0</v>
      </c>
      <c r="H54" s="2398"/>
    </row>
    <row r="55" spans="1:8">
      <c r="A55" s="3393">
        <v>37</v>
      </c>
      <c r="B55" s="1536" t="s">
        <v>5979</v>
      </c>
      <c r="C55" s="2376">
        <v>12700140</v>
      </c>
      <c r="D55" s="3269">
        <v>0</v>
      </c>
      <c r="E55" s="2835"/>
      <c r="F55" s="3269">
        <v>0</v>
      </c>
      <c r="G55" s="3654">
        <f t="shared" si="0"/>
        <v>12700140</v>
      </c>
      <c r="H55" s="2398"/>
    </row>
    <row r="56" spans="1:8">
      <c r="A56" s="3393">
        <v>38</v>
      </c>
      <c r="B56" s="1536" t="s">
        <v>5980</v>
      </c>
      <c r="C56" s="2376">
        <v>4639671</v>
      </c>
      <c r="D56" s="3269">
        <v>0</v>
      </c>
      <c r="E56" s="2835"/>
      <c r="F56" s="3269">
        <v>0</v>
      </c>
      <c r="G56" s="3654">
        <f t="shared" si="0"/>
        <v>4639671</v>
      </c>
      <c r="H56" s="2398"/>
    </row>
    <row r="57" spans="1:8">
      <c r="A57" s="3393">
        <v>39</v>
      </c>
      <c r="B57" s="1536" t="s">
        <v>5981</v>
      </c>
      <c r="C57" s="2376">
        <v>16365518</v>
      </c>
      <c r="D57" s="3269">
        <v>0</v>
      </c>
      <c r="E57" s="2835"/>
      <c r="F57" s="3269">
        <v>0</v>
      </c>
      <c r="G57" s="3654">
        <f t="shared" si="0"/>
        <v>16365518</v>
      </c>
      <c r="H57" s="2398"/>
    </row>
    <row r="58" spans="1:8">
      <c r="A58" s="3393">
        <v>40</v>
      </c>
      <c r="B58" s="1536" t="s">
        <v>5982</v>
      </c>
      <c r="C58" s="2376">
        <v>0</v>
      </c>
      <c r="D58" s="3269">
        <v>3106253</v>
      </c>
      <c r="E58" s="2835">
        <v>254</v>
      </c>
      <c r="F58" s="3269">
        <v>16027</v>
      </c>
      <c r="G58" s="3654">
        <f t="shared" si="0"/>
        <v>3090226</v>
      </c>
      <c r="H58" s="2398"/>
    </row>
    <row r="59" spans="1:8">
      <c r="A59" s="3393">
        <v>41</v>
      </c>
      <c r="B59" s="1536" t="s">
        <v>5983</v>
      </c>
      <c r="C59" s="2376">
        <v>107778</v>
      </c>
      <c r="D59" s="3269">
        <v>0</v>
      </c>
      <c r="E59" s="2835"/>
      <c r="F59" s="3269">
        <v>0</v>
      </c>
      <c r="G59" s="3654">
        <f t="shared" si="0"/>
        <v>107778</v>
      </c>
      <c r="H59" s="2398"/>
    </row>
    <row r="60" spans="1:8">
      <c r="A60" s="3393">
        <v>42</v>
      </c>
      <c r="B60" s="1536" t="s">
        <v>7116</v>
      </c>
      <c r="C60" s="2376">
        <v>77765</v>
      </c>
      <c r="D60" s="3269">
        <v>0</v>
      </c>
      <c r="E60" s="2835"/>
      <c r="F60" s="3269">
        <v>0</v>
      </c>
      <c r="G60" s="3654">
        <f t="shared" si="0"/>
        <v>77765</v>
      </c>
      <c r="H60" s="2398"/>
    </row>
    <row r="61" spans="1:8">
      <c r="A61" s="3393">
        <v>43</v>
      </c>
      <c r="B61" s="1536" t="s">
        <v>7117</v>
      </c>
      <c r="C61" s="2376">
        <v>176168</v>
      </c>
      <c r="D61" s="3269">
        <v>0</v>
      </c>
      <c r="E61" s="2835"/>
      <c r="F61" s="3269">
        <v>0</v>
      </c>
      <c r="G61" s="3654">
        <f t="shared" si="0"/>
        <v>176168</v>
      </c>
      <c r="H61" s="2398"/>
    </row>
    <row r="62" spans="1:8">
      <c r="A62" s="3393">
        <v>44</v>
      </c>
      <c r="B62" s="1536" t="s">
        <v>5518</v>
      </c>
      <c r="C62" s="1489">
        <v>9337</v>
      </c>
      <c r="D62" s="3269">
        <v>0</v>
      </c>
      <c r="E62" s="2697"/>
      <c r="F62" s="3298">
        <v>0</v>
      </c>
      <c r="G62" s="3654">
        <f t="shared" si="0"/>
        <v>9337</v>
      </c>
      <c r="H62" s="2398"/>
    </row>
    <row r="63" spans="1:8">
      <c r="A63" s="3393">
        <v>45</v>
      </c>
      <c r="B63" s="1536" t="s">
        <v>7118</v>
      </c>
      <c r="C63" s="1489">
        <v>1371</v>
      </c>
      <c r="D63" s="3269">
        <v>0</v>
      </c>
      <c r="E63" s="2697"/>
      <c r="F63" s="3298">
        <v>0</v>
      </c>
      <c r="G63" s="3654">
        <f t="shared" si="0"/>
        <v>1371</v>
      </c>
      <c r="H63" s="2398"/>
    </row>
    <row r="64" spans="1:8">
      <c r="A64" s="3393">
        <v>46</v>
      </c>
      <c r="B64" s="1536" t="s">
        <v>7119</v>
      </c>
      <c r="C64" s="2376">
        <v>549637</v>
      </c>
      <c r="D64" s="3269">
        <v>0</v>
      </c>
      <c r="E64" s="2697"/>
      <c r="F64" s="3298">
        <v>0</v>
      </c>
      <c r="G64" s="3654">
        <f t="shared" si="0"/>
        <v>549637</v>
      </c>
      <c r="H64" s="2398"/>
    </row>
    <row r="65" spans="1:8">
      <c r="A65" s="3393">
        <v>47</v>
      </c>
      <c r="B65" s="1536" t="s">
        <v>5081</v>
      </c>
      <c r="C65" s="2836">
        <v>6886223</v>
      </c>
      <c r="D65" s="3269">
        <v>15770954</v>
      </c>
      <c r="E65" s="4055" t="s">
        <v>5984</v>
      </c>
      <c r="F65" s="3298">
        <v>16759826</v>
      </c>
      <c r="G65" s="3654">
        <f t="shared" si="0"/>
        <v>5897351</v>
      </c>
      <c r="H65" s="2398"/>
    </row>
    <row r="66" spans="1:8">
      <c r="A66" s="3393">
        <v>48</v>
      </c>
      <c r="B66" s="1536" t="s">
        <v>5083</v>
      </c>
      <c r="C66" s="2836">
        <f>C131</f>
        <v>124553934</v>
      </c>
      <c r="D66" s="2836">
        <f>D131</f>
        <v>152737886</v>
      </c>
      <c r="E66" s="2836" t="str">
        <f>E131</f>
        <v xml:space="preserve"> </v>
      </c>
      <c r="F66" s="2376">
        <f>F131</f>
        <v>59620716</v>
      </c>
      <c r="G66" s="3655">
        <f>G131</f>
        <v>217671104</v>
      </c>
      <c r="H66" s="2398"/>
    </row>
    <row r="67" spans="1:8" ht="16" thickBot="1">
      <c r="A67" s="3656">
        <v>49</v>
      </c>
      <c r="B67" s="3589" t="s">
        <v>159</v>
      </c>
      <c r="C67" s="3657">
        <f>SUM(C19:C66)</f>
        <v>988089410</v>
      </c>
      <c r="D67" s="3657">
        <f>SUM(D19:D66)</f>
        <v>2172878158</v>
      </c>
      <c r="E67" s="3658" t="s">
        <v>1746</v>
      </c>
      <c r="F67" s="3659">
        <f>SUM(F19:F66)</f>
        <v>1905148447</v>
      </c>
      <c r="G67" s="3660">
        <f>SUM(G19:G66)</f>
        <v>1255819121</v>
      </c>
      <c r="H67" s="2999"/>
    </row>
    <row r="68" spans="1:8">
      <c r="A68" s="1368"/>
      <c r="B68" s="1368" t="s">
        <v>1746</v>
      </c>
      <c r="C68" s="1368"/>
      <c r="D68" s="1368" t="s">
        <v>1746</v>
      </c>
      <c r="E68" s="1368"/>
      <c r="F68" s="1368"/>
      <c r="G68" s="1368"/>
      <c r="H68" s="2529"/>
    </row>
    <row r="69" spans="1:8">
      <c r="A69" s="2051" t="s">
        <v>4490</v>
      </c>
      <c r="B69" s="2051"/>
      <c r="C69" s="2051"/>
      <c r="D69" s="1522"/>
      <c r="E69" s="1368"/>
      <c r="F69" s="1368"/>
      <c r="G69" s="1368"/>
      <c r="H69" s="2529"/>
    </row>
    <row r="70" spans="1:8">
      <c r="A70" s="5265" t="s">
        <v>521</v>
      </c>
      <c r="B70" s="5265"/>
      <c r="C70" s="5265"/>
      <c r="D70" s="5265"/>
      <c r="E70" s="5265"/>
      <c r="F70" s="5265"/>
      <c r="G70" s="5265"/>
      <c r="H70" s="2586"/>
    </row>
    <row r="71" spans="1:8">
      <c r="A71" s="1368"/>
      <c r="B71" s="1368"/>
      <c r="C71" s="1368"/>
      <c r="D71" s="1368"/>
      <c r="E71" s="1368"/>
      <c r="F71" s="1368"/>
      <c r="G71" s="1368"/>
      <c r="H71" s="2529"/>
    </row>
    <row r="72" spans="1:8">
      <c r="A72" s="5266" t="s">
        <v>1156</v>
      </c>
      <c r="B72" s="5266"/>
      <c r="C72" s="5266"/>
      <c r="D72" s="5266"/>
      <c r="E72" s="5266"/>
      <c r="F72" s="5266"/>
      <c r="G72" s="5266"/>
      <c r="H72" s="2586"/>
    </row>
    <row r="73" spans="1:8">
      <c r="A73" s="1368"/>
      <c r="B73" s="1368"/>
      <c r="C73" s="1368"/>
      <c r="D73" s="1368"/>
      <c r="E73" s="1368"/>
      <c r="F73" s="1368"/>
      <c r="G73" s="1368"/>
      <c r="H73" s="2529"/>
    </row>
    <row r="74" spans="1:8" ht="16" thickBot="1">
      <c r="A74" s="1368" t="str">
        <f>'Data Sheet'!$C$25</f>
        <v xml:space="preserve">Niagara Mohawk Power Corporation </v>
      </c>
      <c r="B74" s="1368"/>
      <c r="C74" s="1368"/>
      <c r="D74" s="1368"/>
      <c r="E74" s="1368"/>
      <c r="F74" s="3188" t="str">
        <f>'Data Sheet'!$C$40</f>
        <v>April 30, 2024</v>
      </c>
      <c r="G74" s="1533" t="str">
        <f>'Data Sheet'!$C$38</f>
        <v>December 31, 2023</v>
      </c>
      <c r="H74" s="1533"/>
    </row>
    <row r="75" spans="1:8">
      <c r="A75" s="3254"/>
      <c r="B75" s="3544"/>
      <c r="C75" s="3544"/>
      <c r="D75" s="3544"/>
      <c r="E75" s="3544"/>
      <c r="F75" s="3661"/>
      <c r="G75" s="3274"/>
      <c r="H75" s="1533"/>
    </row>
    <row r="76" spans="1:8">
      <c r="A76" s="4967" t="s">
        <v>508</v>
      </c>
      <c r="B76" s="1620"/>
      <c r="C76" s="1620"/>
      <c r="D76" s="1620"/>
      <c r="E76" s="1620"/>
      <c r="F76" s="1620"/>
      <c r="G76" s="4229"/>
      <c r="H76" s="1620"/>
    </row>
    <row r="77" spans="1:8">
      <c r="A77" s="4310"/>
      <c r="B77" s="1620"/>
      <c r="C77" s="1688"/>
      <c r="D77" s="1688"/>
      <c r="E77" s="1688"/>
      <c r="F77" s="1688"/>
      <c r="G77" s="3663"/>
      <c r="H77" s="1620"/>
    </row>
    <row r="78" spans="1:8">
      <c r="A78" s="3585"/>
      <c r="B78" s="1632"/>
      <c r="C78" s="1536" t="s">
        <v>3833</v>
      </c>
      <c r="D78" s="1536"/>
      <c r="E78" s="1813" t="s">
        <v>513</v>
      </c>
      <c r="F78" s="1688"/>
      <c r="G78" s="3548"/>
      <c r="H78" s="3015"/>
    </row>
    <row r="79" spans="1:8">
      <c r="A79" s="4427"/>
      <c r="B79" s="4421" t="s">
        <v>514</v>
      </c>
      <c r="C79" s="4421" t="s">
        <v>3834</v>
      </c>
      <c r="D79" s="1536"/>
      <c r="E79" s="4421" t="s">
        <v>163</v>
      </c>
      <c r="F79" s="1536"/>
      <c r="G79" s="3548" t="s">
        <v>1791</v>
      </c>
      <c r="H79" s="3015"/>
    </row>
    <row r="80" spans="1:8">
      <c r="A80" s="4427" t="s">
        <v>1686</v>
      </c>
      <c r="B80" s="4421" t="s">
        <v>515</v>
      </c>
      <c r="C80" s="4421" t="s">
        <v>4243</v>
      </c>
      <c r="D80" s="4421" t="s">
        <v>516</v>
      </c>
      <c r="E80" s="4421" t="s">
        <v>498</v>
      </c>
      <c r="F80" s="4421" t="s">
        <v>1795</v>
      </c>
      <c r="G80" s="3548" t="s">
        <v>2434</v>
      </c>
      <c r="H80" s="3015"/>
    </row>
    <row r="81" spans="1:21">
      <c r="A81" s="4226" t="s">
        <v>1689</v>
      </c>
      <c r="B81" s="4421" t="s">
        <v>2935</v>
      </c>
      <c r="C81" s="4421" t="s">
        <v>2936</v>
      </c>
      <c r="D81" s="4421" t="s">
        <v>2937</v>
      </c>
      <c r="E81" s="4421" t="s">
        <v>517</v>
      </c>
      <c r="F81" s="4421" t="s">
        <v>518</v>
      </c>
      <c r="G81" s="3548" t="s">
        <v>2269</v>
      </c>
      <c r="H81" s="3015"/>
    </row>
    <row r="82" spans="1:21" s="2530" customFormat="1">
      <c r="A82" s="4427">
        <v>1</v>
      </c>
      <c r="B82" s="4842" t="s">
        <v>5519</v>
      </c>
      <c r="C82" s="4956">
        <v>22206</v>
      </c>
      <c r="D82" s="4958">
        <v>579398</v>
      </c>
      <c r="E82" s="4963">
        <v>495</v>
      </c>
      <c r="F82" s="4961">
        <v>203567</v>
      </c>
      <c r="G82" s="4968">
        <f>C82+D82-F82</f>
        <v>398037</v>
      </c>
      <c r="H82" s="2398"/>
      <c r="I82"/>
      <c r="J82"/>
      <c r="K82"/>
      <c r="L82"/>
      <c r="M82"/>
      <c r="N82"/>
      <c r="O82"/>
      <c r="P82"/>
      <c r="Q82"/>
      <c r="R82"/>
      <c r="S82"/>
      <c r="T82"/>
      <c r="U82"/>
    </row>
    <row r="83" spans="1:21" s="2530" customFormat="1">
      <c r="A83" s="4427">
        <v>2</v>
      </c>
      <c r="B83" s="4843" t="s">
        <v>5082</v>
      </c>
      <c r="C83" s="4957">
        <v>1476037</v>
      </c>
      <c r="D83" s="4959">
        <v>0</v>
      </c>
      <c r="E83" s="4964"/>
      <c r="F83" s="4962">
        <v>0</v>
      </c>
      <c r="G83" s="4969">
        <f t="shared" ref="G83:G113" si="1">C83+D83-F83</f>
        <v>1476037</v>
      </c>
      <c r="H83" s="2398"/>
      <c r="I83"/>
      <c r="J83"/>
      <c r="K83"/>
      <c r="L83"/>
      <c r="M83"/>
      <c r="N83"/>
      <c r="O83"/>
      <c r="P83"/>
      <c r="Q83"/>
      <c r="R83"/>
      <c r="S83"/>
      <c r="T83"/>
      <c r="U83"/>
    </row>
    <row r="84" spans="1:21" s="2530" customFormat="1">
      <c r="A84" s="4427">
        <v>3</v>
      </c>
      <c r="B84" s="4843" t="s">
        <v>7120</v>
      </c>
      <c r="C84" s="4957">
        <v>0</v>
      </c>
      <c r="D84" s="4959">
        <v>0</v>
      </c>
      <c r="E84" s="4964"/>
      <c r="F84" s="4962">
        <v>0</v>
      </c>
      <c r="G84" s="4969">
        <f t="shared" si="1"/>
        <v>0</v>
      </c>
      <c r="H84" s="2398"/>
      <c r="I84"/>
      <c r="J84"/>
      <c r="K84"/>
      <c r="L84"/>
      <c r="M84"/>
      <c r="N84"/>
      <c r="O84"/>
      <c r="P84"/>
      <c r="Q84"/>
      <c r="R84"/>
      <c r="S84"/>
      <c r="T84"/>
      <c r="U84"/>
    </row>
    <row r="85" spans="1:21" s="2530" customFormat="1">
      <c r="A85" s="4427">
        <v>4</v>
      </c>
      <c r="B85" s="4843" t="s">
        <v>7121</v>
      </c>
      <c r="C85" s="4957">
        <v>0</v>
      </c>
      <c r="D85" s="4959">
        <v>0</v>
      </c>
      <c r="E85" s="4964"/>
      <c r="F85" s="4962">
        <v>0</v>
      </c>
      <c r="G85" s="4969">
        <f t="shared" si="1"/>
        <v>0</v>
      </c>
      <c r="H85" s="2398"/>
      <c r="I85"/>
      <c r="J85"/>
      <c r="K85"/>
      <c r="L85"/>
      <c r="M85"/>
      <c r="N85"/>
      <c r="O85"/>
      <c r="P85"/>
      <c r="Q85"/>
      <c r="R85"/>
      <c r="S85"/>
      <c r="T85"/>
      <c r="U85"/>
    </row>
    <row r="86" spans="1:21" s="2530" customFormat="1">
      <c r="A86" s="4427">
        <v>5</v>
      </c>
      <c r="B86" s="4843" t="s">
        <v>5073</v>
      </c>
      <c r="C86" s="4957">
        <v>0</v>
      </c>
      <c r="D86" s="4959">
        <v>0</v>
      </c>
      <c r="E86" s="4964"/>
      <c r="F86" s="4962">
        <v>0</v>
      </c>
      <c r="G86" s="4969">
        <f t="shared" si="1"/>
        <v>0</v>
      </c>
      <c r="H86" s="2398"/>
      <c r="I86"/>
      <c r="J86"/>
      <c r="K86"/>
      <c r="L86"/>
      <c r="M86"/>
      <c r="N86"/>
      <c r="O86"/>
      <c r="P86"/>
      <c r="Q86"/>
      <c r="R86"/>
      <c r="S86"/>
      <c r="T86"/>
      <c r="U86"/>
    </row>
    <row r="87" spans="1:21" s="2530" customFormat="1">
      <c r="A87" s="4427">
        <v>6</v>
      </c>
      <c r="B87" s="4843" t="s">
        <v>7122</v>
      </c>
      <c r="C87" s="4957">
        <v>122927</v>
      </c>
      <c r="D87" s="4959">
        <v>443753</v>
      </c>
      <c r="E87" s="4964" t="s">
        <v>5985</v>
      </c>
      <c r="F87" s="4962">
        <v>261425</v>
      </c>
      <c r="G87" s="4969">
        <f t="shared" si="1"/>
        <v>305255</v>
      </c>
      <c r="H87" s="2398"/>
      <c r="I87"/>
      <c r="J87"/>
      <c r="K87"/>
      <c r="L87"/>
      <c r="M87"/>
      <c r="N87"/>
      <c r="O87"/>
      <c r="P87"/>
      <c r="Q87"/>
      <c r="R87"/>
      <c r="S87"/>
      <c r="T87"/>
      <c r="U87"/>
    </row>
    <row r="88" spans="1:21">
      <c r="A88" s="4427">
        <v>7</v>
      </c>
      <c r="B88" s="1289" t="s">
        <v>5183</v>
      </c>
      <c r="C88" s="4519">
        <v>3292166</v>
      </c>
      <c r="D88" s="4959">
        <v>962194</v>
      </c>
      <c r="E88" s="4965" t="s">
        <v>5516</v>
      </c>
      <c r="F88" s="4962">
        <v>2552983</v>
      </c>
      <c r="G88" s="4969">
        <f t="shared" si="1"/>
        <v>1701377</v>
      </c>
      <c r="H88" s="2398"/>
    </row>
    <row r="89" spans="1:21">
      <c r="A89" s="4427">
        <v>8</v>
      </c>
      <c r="B89" s="1289" t="s">
        <v>7123</v>
      </c>
      <c r="C89" s="4519">
        <v>1539000</v>
      </c>
      <c r="D89" s="4959">
        <v>0</v>
      </c>
      <c r="E89" s="4965"/>
      <c r="F89" s="4962">
        <v>0</v>
      </c>
      <c r="G89" s="4969">
        <f t="shared" si="1"/>
        <v>1539000</v>
      </c>
      <c r="H89" s="2398"/>
    </row>
    <row r="90" spans="1:21">
      <c r="A90" s="4427">
        <v>9</v>
      </c>
      <c r="B90" s="1289" t="s">
        <v>5076</v>
      </c>
      <c r="C90" s="4519">
        <v>186384</v>
      </c>
      <c r="D90" s="4959">
        <v>0</v>
      </c>
      <c r="E90" s="4965" t="s">
        <v>6550</v>
      </c>
      <c r="F90" s="4962">
        <v>124257</v>
      </c>
      <c r="G90" s="4969">
        <f t="shared" si="1"/>
        <v>62127</v>
      </c>
      <c r="H90" s="2398"/>
    </row>
    <row r="91" spans="1:21">
      <c r="A91" s="4427">
        <v>10</v>
      </c>
      <c r="B91" s="1289" t="s">
        <v>5077</v>
      </c>
      <c r="C91" s="4519">
        <v>39000</v>
      </c>
      <c r="D91" s="4959">
        <v>0</v>
      </c>
      <c r="E91" s="4965" t="s">
        <v>6550</v>
      </c>
      <c r="F91" s="4962">
        <v>26000</v>
      </c>
      <c r="G91" s="4969">
        <f t="shared" si="1"/>
        <v>13000</v>
      </c>
      <c r="H91" s="2398"/>
    </row>
    <row r="92" spans="1:21">
      <c r="A92" s="4427">
        <v>11</v>
      </c>
      <c r="B92" s="1289" t="s">
        <v>5078</v>
      </c>
      <c r="C92" s="4519">
        <v>71910</v>
      </c>
      <c r="D92" s="4959">
        <v>50743</v>
      </c>
      <c r="E92" s="4965"/>
      <c r="F92" s="4962">
        <v>0</v>
      </c>
      <c r="G92" s="4969">
        <f t="shared" si="1"/>
        <v>122653</v>
      </c>
      <c r="H92" s="2398"/>
    </row>
    <row r="93" spans="1:21">
      <c r="A93" s="4427">
        <v>12</v>
      </c>
      <c r="B93" s="1289" t="s">
        <v>5079</v>
      </c>
      <c r="C93" s="4519">
        <v>2597385</v>
      </c>
      <c r="D93" s="4959">
        <v>1372524</v>
      </c>
      <c r="E93" s="4965" t="s">
        <v>6551</v>
      </c>
      <c r="F93" s="4962">
        <v>48139</v>
      </c>
      <c r="G93" s="4969">
        <f t="shared" si="1"/>
        <v>3921770</v>
      </c>
      <c r="H93" s="2398"/>
    </row>
    <row r="94" spans="1:21">
      <c r="A94" s="4427">
        <v>13</v>
      </c>
      <c r="B94" s="1289" t="s">
        <v>5986</v>
      </c>
      <c r="C94" s="4519">
        <v>1002481</v>
      </c>
      <c r="D94" s="4959">
        <v>0</v>
      </c>
      <c r="E94" s="4965"/>
      <c r="F94" s="4962">
        <v>0</v>
      </c>
      <c r="G94" s="4969">
        <f t="shared" si="1"/>
        <v>1002481</v>
      </c>
      <c r="H94" s="2398"/>
    </row>
    <row r="95" spans="1:21">
      <c r="A95" s="4427">
        <v>14</v>
      </c>
      <c r="B95" s="1289" t="s">
        <v>5987</v>
      </c>
      <c r="C95" s="4519">
        <v>347516</v>
      </c>
      <c r="D95" s="4959">
        <v>0</v>
      </c>
      <c r="E95" s="4965"/>
      <c r="F95" s="4962">
        <v>0</v>
      </c>
      <c r="G95" s="4969">
        <f t="shared" si="1"/>
        <v>347516</v>
      </c>
      <c r="H95" s="2398"/>
    </row>
    <row r="96" spans="1:21">
      <c r="A96" s="4427">
        <v>15</v>
      </c>
      <c r="B96" s="1289" t="s">
        <v>5988</v>
      </c>
      <c r="C96" s="4519">
        <v>11839915</v>
      </c>
      <c r="D96" s="4959">
        <v>12208839</v>
      </c>
      <c r="E96" s="4965" t="s">
        <v>6549</v>
      </c>
      <c r="F96" s="4962">
        <v>236399</v>
      </c>
      <c r="G96" s="4969">
        <f t="shared" si="1"/>
        <v>23812355</v>
      </c>
      <c r="H96" s="2398"/>
    </row>
    <row r="97" spans="1:8">
      <c r="A97" s="4427">
        <v>16</v>
      </c>
      <c r="B97" s="1289" t="s">
        <v>5989</v>
      </c>
      <c r="C97" s="4519">
        <v>1668940</v>
      </c>
      <c r="D97" s="4959">
        <v>1206042</v>
      </c>
      <c r="E97" s="4965" t="s">
        <v>6549</v>
      </c>
      <c r="F97" s="4962">
        <v>748168</v>
      </c>
      <c r="G97" s="4969">
        <f t="shared" si="1"/>
        <v>2126814</v>
      </c>
      <c r="H97" s="2398"/>
    </row>
    <row r="98" spans="1:8">
      <c r="A98" s="4427">
        <v>17</v>
      </c>
      <c r="B98" s="1289" t="s">
        <v>5990</v>
      </c>
      <c r="C98" s="4519">
        <v>0</v>
      </c>
      <c r="D98" s="4959">
        <v>0</v>
      </c>
      <c r="E98" s="4965"/>
      <c r="F98" s="4962">
        <v>0</v>
      </c>
      <c r="G98" s="4969">
        <f t="shared" si="1"/>
        <v>0</v>
      </c>
      <c r="H98" s="2398"/>
    </row>
    <row r="99" spans="1:8">
      <c r="A99" s="4427">
        <v>18</v>
      </c>
      <c r="B99" s="1289" t="s">
        <v>5991</v>
      </c>
      <c r="C99" s="4519">
        <v>0</v>
      </c>
      <c r="D99" s="4959">
        <v>8503284</v>
      </c>
      <c r="E99" s="4965" t="s">
        <v>6321</v>
      </c>
      <c r="F99" s="4962">
        <v>8503284</v>
      </c>
      <c r="G99" s="4969">
        <f t="shared" si="1"/>
        <v>0</v>
      </c>
      <c r="H99" s="2398"/>
    </row>
    <row r="100" spans="1:8">
      <c r="A100" s="4427">
        <v>19</v>
      </c>
      <c r="B100" s="1289" t="s">
        <v>4089</v>
      </c>
      <c r="C100" s="4519">
        <v>84503</v>
      </c>
      <c r="D100" s="4959">
        <v>4321</v>
      </c>
      <c r="E100" s="4965"/>
      <c r="F100" s="4962">
        <v>0</v>
      </c>
      <c r="G100" s="4969">
        <f t="shared" si="1"/>
        <v>88824</v>
      </c>
      <c r="H100" s="2398"/>
    </row>
    <row r="101" spans="1:8">
      <c r="A101" s="4427">
        <v>20</v>
      </c>
      <c r="B101" s="1289" t="s">
        <v>5992</v>
      </c>
      <c r="C101" s="4519">
        <v>0</v>
      </c>
      <c r="D101" s="4959">
        <v>0</v>
      </c>
      <c r="E101" s="4965"/>
      <c r="F101" s="4962">
        <v>0</v>
      </c>
      <c r="G101" s="4969">
        <f t="shared" si="1"/>
        <v>0</v>
      </c>
      <c r="H101" s="2398"/>
    </row>
    <row r="102" spans="1:8">
      <c r="A102" s="4427">
        <v>21</v>
      </c>
      <c r="B102" s="1289" t="s">
        <v>5993</v>
      </c>
      <c r="C102" s="4519">
        <v>0</v>
      </c>
      <c r="D102" s="4959">
        <v>0</v>
      </c>
      <c r="E102" s="4965"/>
      <c r="F102" s="4962">
        <v>0</v>
      </c>
      <c r="G102" s="4969">
        <f t="shared" si="1"/>
        <v>0</v>
      </c>
      <c r="H102" s="2398"/>
    </row>
    <row r="103" spans="1:8">
      <c r="A103" s="4427">
        <v>22</v>
      </c>
      <c r="B103" s="1289" t="s">
        <v>6313</v>
      </c>
      <c r="C103" s="4519">
        <v>16276570</v>
      </c>
      <c r="D103" s="4959">
        <v>10177100</v>
      </c>
      <c r="E103" s="4965"/>
      <c r="F103" s="4962">
        <v>0</v>
      </c>
      <c r="G103" s="4969">
        <f t="shared" si="1"/>
        <v>26453670</v>
      </c>
      <c r="H103" s="2398"/>
    </row>
    <row r="104" spans="1:8">
      <c r="A104" s="4427">
        <v>23</v>
      </c>
      <c r="B104" s="1289" t="s">
        <v>6314</v>
      </c>
      <c r="C104" s="4519">
        <v>4500000</v>
      </c>
      <c r="D104" s="4959">
        <v>3000000</v>
      </c>
      <c r="E104" s="4965"/>
      <c r="F104" s="4962">
        <v>0</v>
      </c>
      <c r="G104" s="4969">
        <f t="shared" si="1"/>
        <v>7500000</v>
      </c>
      <c r="H104" s="2398"/>
    </row>
    <row r="105" spans="1:8">
      <c r="A105" s="4427">
        <v>24</v>
      </c>
      <c r="B105" s="1289" t="s">
        <v>6315</v>
      </c>
      <c r="C105" s="4519">
        <v>19797794</v>
      </c>
      <c r="D105" s="4959">
        <v>0</v>
      </c>
      <c r="E105" s="4965"/>
      <c r="F105" s="4962">
        <v>0</v>
      </c>
      <c r="G105" s="4969">
        <f t="shared" si="1"/>
        <v>19797794</v>
      </c>
      <c r="H105" s="2398"/>
    </row>
    <row r="106" spans="1:8">
      <c r="A106" s="4427">
        <v>25</v>
      </c>
      <c r="B106" s="1289" t="s">
        <v>7124</v>
      </c>
      <c r="C106" s="4519">
        <v>15579301</v>
      </c>
      <c r="D106" s="4959">
        <v>534534</v>
      </c>
      <c r="E106" s="4965" t="s">
        <v>5984</v>
      </c>
      <c r="F106" s="4962">
        <v>16018231</v>
      </c>
      <c r="G106" s="4969">
        <f t="shared" si="1"/>
        <v>95604</v>
      </c>
      <c r="H106" s="2398"/>
    </row>
    <row r="107" spans="1:8">
      <c r="A107" s="4427">
        <v>26</v>
      </c>
      <c r="B107" s="1289" t="s">
        <v>7125</v>
      </c>
      <c r="C107" s="4519">
        <v>3552958</v>
      </c>
      <c r="D107" s="4959">
        <v>53955</v>
      </c>
      <c r="E107" s="4965" t="s">
        <v>6551</v>
      </c>
      <c r="F107" s="4962">
        <v>3600542</v>
      </c>
      <c r="G107" s="4969">
        <f t="shared" si="1"/>
        <v>6371</v>
      </c>
      <c r="H107" s="2398"/>
    </row>
    <row r="108" spans="1:8">
      <c r="A108" s="4427">
        <v>27</v>
      </c>
      <c r="B108" s="1289" t="s">
        <v>6316</v>
      </c>
      <c r="C108" s="4519">
        <v>97499</v>
      </c>
      <c r="D108" s="4959">
        <v>158869</v>
      </c>
      <c r="E108" s="4965"/>
      <c r="F108" s="4962">
        <v>0</v>
      </c>
      <c r="G108" s="4969">
        <f t="shared" si="1"/>
        <v>256368</v>
      </c>
      <c r="H108" s="2398"/>
    </row>
    <row r="109" spans="1:8">
      <c r="A109" s="4427">
        <v>28</v>
      </c>
      <c r="B109" s="1289" t="s">
        <v>6317</v>
      </c>
      <c r="C109" s="4519">
        <v>4949449</v>
      </c>
      <c r="D109" s="4959">
        <v>0</v>
      </c>
      <c r="E109" s="4965"/>
      <c r="F109" s="4962">
        <v>0</v>
      </c>
      <c r="G109" s="4969">
        <f t="shared" si="1"/>
        <v>4949449</v>
      </c>
      <c r="H109" s="2398"/>
    </row>
    <row r="110" spans="1:8">
      <c r="A110" s="4427">
        <v>29</v>
      </c>
      <c r="B110" s="1289" t="s">
        <v>6406</v>
      </c>
      <c r="C110" s="4519">
        <v>344188</v>
      </c>
      <c r="D110" s="4959">
        <v>627858</v>
      </c>
      <c r="E110" s="4965" t="s">
        <v>6551</v>
      </c>
      <c r="F110" s="4962">
        <v>740190</v>
      </c>
      <c r="G110" s="4969">
        <f t="shared" si="1"/>
        <v>231856</v>
      </c>
      <c r="H110" s="2306"/>
    </row>
    <row r="111" spans="1:8">
      <c r="A111" s="4427">
        <v>30</v>
      </c>
      <c r="B111" s="1289" t="s">
        <v>6318</v>
      </c>
      <c r="C111" s="4519">
        <v>26716515</v>
      </c>
      <c r="D111" s="4959">
        <v>2784152</v>
      </c>
      <c r="E111" s="4965" t="s">
        <v>6553</v>
      </c>
      <c r="F111" s="4962">
        <v>8473205</v>
      </c>
      <c r="G111" s="4969">
        <f t="shared" si="1"/>
        <v>21027462</v>
      </c>
      <c r="H111" s="2306"/>
    </row>
    <row r="112" spans="1:8">
      <c r="A112" s="4427">
        <v>31</v>
      </c>
      <c r="B112" s="1289" t="s">
        <v>6319</v>
      </c>
      <c r="C112" s="4519">
        <v>8435982</v>
      </c>
      <c r="D112" s="4959">
        <v>802528</v>
      </c>
      <c r="E112" s="4965" t="s">
        <v>6554</v>
      </c>
      <c r="F112" s="4962">
        <v>2296483</v>
      </c>
      <c r="G112" s="4969">
        <f t="shared" si="1"/>
        <v>6942027</v>
      </c>
      <c r="H112" s="2306"/>
    </row>
    <row r="113" spans="1:8">
      <c r="A113" s="4427">
        <v>32</v>
      </c>
      <c r="B113" s="1289" t="s">
        <v>6320</v>
      </c>
      <c r="C113" s="4519">
        <v>13308</v>
      </c>
      <c r="D113" s="4959">
        <v>0</v>
      </c>
      <c r="E113" s="4965"/>
      <c r="F113" s="4962">
        <v>0</v>
      </c>
      <c r="G113" s="4969">
        <f t="shared" si="1"/>
        <v>13308</v>
      </c>
      <c r="H113" s="2306"/>
    </row>
    <row r="114" spans="1:8">
      <c r="A114" s="4427">
        <v>33</v>
      </c>
      <c r="B114" s="1289" t="s">
        <v>6545</v>
      </c>
      <c r="C114" s="4519">
        <v>0</v>
      </c>
      <c r="D114" s="4959">
        <v>59094130</v>
      </c>
      <c r="E114" s="4965" t="s">
        <v>6555</v>
      </c>
      <c r="F114" s="4962">
        <v>10015213</v>
      </c>
      <c r="G114" s="4969">
        <f t="shared" ref="G114:G124" si="2">C114+D114-F114</f>
        <v>49078917</v>
      </c>
      <c r="H114" s="2306"/>
    </row>
    <row r="115" spans="1:8">
      <c r="A115" s="4427">
        <v>34</v>
      </c>
      <c r="B115" s="1289" t="s">
        <v>6546</v>
      </c>
      <c r="C115" s="4519">
        <v>0</v>
      </c>
      <c r="D115" s="4959">
        <v>17691219</v>
      </c>
      <c r="E115" s="4965" t="s">
        <v>6555</v>
      </c>
      <c r="F115" s="4962">
        <v>2221398</v>
      </c>
      <c r="G115" s="4969">
        <f t="shared" si="2"/>
        <v>15469821</v>
      </c>
      <c r="H115" s="2306"/>
    </row>
    <row r="116" spans="1:8">
      <c r="A116" s="4427">
        <v>35</v>
      </c>
      <c r="B116" s="1289" t="s">
        <v>6547</v>
      </c>
      <c r="C116" s="4519">
        <v>0</v>
      </c>
      <c r="D116" s="4959">
        <v>743306</v>
      </c>
      <c r="E116" s="4965"/>
      <c r="F116" s="4962">
        <v>0</v>
      </c>
      <c r="G116" s="4969">
        <f t="shared" si="2"/>
        <v>743306</v>
      </c>
      <c r="H116" s="2306"/>
    </row>
    <row r="117" spans="1:8">
      <c r="A117" s="4427">
        <v>36</v>
      </c>
      <c r="B117" s="1289" t="s">
        <v>6548</v>
      </c>
      <c r="C117" s="4519">
        <v>0</v>
      </c>
      <c r="D117" s="4959">
        <v>12180477</v>
      </c>
      <c r="E117" s="4965" t="s">
        <v>6552</v>
      </c>
      <c r="F117" s="4962">
        <v>1624064</v>
      </c>
      <c r="G117" s="4969">
        <f t="shared" si="2"/>
        <v>10556413</v>
      </c>
      <c r="H117" s="2306"/>
    </row>
    <row r="118" spans="1:8">
      <c r="A118" s="4427">
        <v>37</v>
      </c>
      <c r="B118" s="1289" t="s">
        <v>7128</v>
      </c>
      <c r="C118" s="4519">
        <v>0</v>
      </c>
      <c r="D118" s="4959">
        <v>17513</v>
      </c>
      <c r="E118" s="4965"/>
      <c r="F118" s="4962">
        <v>0</v>
      </c>
      <c r="G118" s="4969">
        <f t="shared" si="2"/>
        <v>17513</v>
      </c>
      <c r="H118" s="2306"/>
    </row>
    <row r="119" spans="1:8">
      <c r="A119" s="4427">
        <v>38</v>
      </c>
      <c r="B119" s="1289" t="s">
        <v>7129</v>
      </c>
      <c r="C119" s="4519">
        <v>0</v>
      </c>
      <c r="D119" s="4959">
        <v>46328</v>
      </c>
      <c r="E119" s="4965"/>
      <c r="F119" s="4962">
        <v>0</v>
      </c>
      <c r="G119" s="4969">
        <f t="shared" si="2"/>
        <v>46328</v>
      </c>
      <c r="H119" s="2306"/>
    </row>
    <row r="120" spans="1:8">
      <c r="A120" s="4427">
        <v>39</v>
      </c>
      <c r="B120" s="1289" t="s">
        <v>7130</v>
      </c>
      <c r="C120" s="4519">
        <v>0</v>
      </c>
      <c r="D120" s="4959">
        <v>2005889</v>
      </c>
      <c r="E120" s="4965" t="s">
        <v>7134</v>
      </c>
      <c r="F120" s="4962">
        <v>1927168</v>
      </c>
      <c r="G120" s="4969">
        <f t="shared" si="2"/>
        <v>78721</v>
      </c>
      <c r="H120" s="2306"/>
    </row>
    <row r="121" spans="1:8">
      <c r="A121" s="4427">
        <v>40</v>
      </c>
      <c r="B121" s="1289" t="s">
        <v>7131</v>
      </c>
      <c r="C121" s="4519">
        <v>0</v>
      </c>
      <c r="D121" s="4959">
        <v>1058249</v>
      </c>
      <c r="E121" s="4965"/>
      <c r="F121" s="4962">
        <v>0</v>
      </c>
      <c r="G121" s="4969">
        <f t="shared" si="2"/>
        <v>1058249</v>
      </c>
      <c r="H121" s="2306"/>
    </row>
    <row r="122" spans="1:8">
      <c r="A122" s="4427">
        <v>41</v>
      </c>
      <c r="B122" s="1289" t="s">
        <v>7132</v>
      </c>
      <c r="C122" s="4519">
        <v>0</v>
      </c>
      <c r="D122" s="4959">
        <v>25610</v>
      </c>
      <c r="E122" s="4965"/>
      <c r="F122" s="4962">
        <v>0</v>
      </c>
      <c r="G122" s="4969">
        <f t="shared" si="2"/>
        <v>25610</v>
      </c>
      <c r="H122" s="2306"/>
    </row>
    <row r="123" spans="1:8">
      <c r="A123" s="4427">
        <v>42</v>
      </c>
      <c r="B123" s="1289" t="s">
        <v>7133</v>
      </c>
      <c r="C123" s="4519">
        <v>0</v>
      </c>
      <c r="D123" s="4959">
        <v>25610</v>
      </c>
      <c r="E123" s="4965"/>
      <c r="F123" s="4962">
        <v>0</v>
      </c>
      <c r="G123" s="4969">
        <f t="shared" si="2"/>
        <v>25610</v>
      </c>
      <c r="H123" s="2306"/>
    </row>
    <row r="124" spans="1:8">
      <c r="A124" s="4427">
        <v>43</v>
      </c>
      <c r="B124" s="1289" t="s">
        <v>7135</v>
      </c>
      <c r="C124" s="1289">
        <v>0</v>
      </c>
      <c r="D124" s="4960">
        <v>16379461</v>
      </c>
      <c r="E124" s="4966"/>
      <c r="F124" s="3354">
        <v>0</v>
      </c>
      <c r="G124" s="3282">
        <f t="shared" si="2"/>
        <v>16379461</v>
      </c>
      <c r="H124" s="2306"/>
    </row>
    <row r="125" spans="1:8">
      <c r="A125" s="4427">
        <v>44</v>
      </c>
      <c r="B125" s="1289"/>
      <c r="C125" s="1289"/>
      <c r="D125" s="4960"/>
      <c r="E125" s="4966"/>
      <c r="F125" s="3354"/>
      <c r="G125" s="3282"/>
      <c r="H125" s="2306"/>
    </row>
    <row r="126" spans="1:8">
      <c r="A126" s="4427">
        <v>45</v>
      </c>
      <c r="B126" s="1289"/>
      <c r="C126" s="1289"/>
      <c r="D126" s="4960"/>
      <c r="E126" s="1289"/>
      <c r="F126" s="3354"/>
      <c r="G126" s="3282"/>
      <c r="H126" s="2306"/>
    </row>
    <row r="127" spans="1:8">
      <c r="A127" s="4427">
        <v>46</v>
      </c>
      <c r="B127" s="1289"/>
      <c r="C127" s="1289"/>
      <c r="D127" s="4960"/>
      <c r="E127" s="1289"/>
      <c r="F127" s="3354"/>
      <c r="G127" s="3282"/>
      <c r="H127" s="2306"/>
    </row>
    <row r="128" spans="1:8">
      <c r="A128" s="4427">
        <v>47</v>
      </c>
      <c r="B128" s="1289"/>
      <c r="C128" s="1289"/>
      <c r="D128" s="4960"/>
      <c r="E128" s="1289"/>
      <c r="F128" s="3354"/>
      <c r="G128" s="3282"/>
      <c r="H128" s="2306"/>
    </row>
    <row r="129" spans="1:8">
      <c r="A129" s="4427">
        <v>48</v>
      </c>
      <c r="B129" s="1289"/>
      <c r="C129" s="1289"/>
      <c r="D129" s="4960"/>
      <c r="E129" s="1289"/>
      <c r="F129" s="3354"/>
      <c r="G129" s="3282"/>
      <c r="H129" s="2306"/>
    </row>
    <row r="130" spans="1:8">
      <c r="A130" s="4427">
        <v>49</v>
      </c>
      <c r="B130" s="1289"/>
      <c r="C130" s="1289"/>
      <c r="D130" s="4960"/>
      <c r="E130" s="1289"/>
      <c r="F130" s="3354"/>
      <c r="G130" s="3282"/>
      <c r="H130" s="2306"/>
    </row>
    <row r="131" spans="1:8" ht="16" thickBot="1">
      <c r="A131" s="3289">
        <v>50</v>
      </c>
      <c r="B131" s="4970" t="s">
        <v>159</v>
      </c>
      <c r="C131" s="4971">
        <f>SUM(C82:C130)</f>
        <v>124553934</v>
      </c>
      <c r="D131" s="4972">
        <f>SUM(D82:D130)</f>
        <v>152737886</v>
      </c>
      <c r="E131" s="4973" t="s">
        <v>1746</v>
      </c>
      <c r="F131" s="4974">
        <f>SUM(F82:F130)</f>
        <v>59620716</v>
      </c>
      <c r="G131" s="4975">
        <f>SUM(G82:G130)</f>
        <v>217671104</v>
      </c>
      <c r="H131" s="1903"/>
    </row>
    <row r="132" spans="1:8">
      <c r="A132" s="1533"/>
      <c r="B132" s="1533" t="s">
        <v>1746</v>
      </c>
      <c r="C132" s="1533"/>
      <c r="D132" s="1533" t="s">
        <v>1746</v>
      </c>
      <c r="E132" s="1533"/>
      <c r="F132" s="1533"/>
      <c r="G132" s="1533"/>
      <c r="H132" s="2529"/>
    </row>
    <row r="133" spans="1:8">
      <c r="A133" s="2146" t="s">
        <v>4490</v>
      </c>
      <c r="B133" s="2146"/>
      <c r="C133" s="2146"/>
      <c r="D133" s="1533"/>
      <c r="E133" s="1533"/>
      <c r="F133" s="1533"/>
      <c r="G133" s="1533"/>
      <c r="H133" s="2529"/>
    </row>
    <row r="134" spans="1:8">
      <c r="A134" s="5264" t="s">
        <v>522</v>
      </c>
      <c r="B134" s="5264"/>
      <c r="C134" s="5264"/>
      <c r="D134" s="5264"/>
      <c r="E134" s="5264"/>
      <c r="F134" s="5264"/>
      <c r="G134" s="5264"/>
      <c r="H134" s="2586"/>
    </row>
    <row r="135" spans="1:8">
      <c r="A135" s="4415"/>
      <c r="B135" s="1620"/>
      <c r="C135" s="1620"/>
      <c r="D135" s="1620"/>
      <c r="E135" s="1620"/>
      <c r="F135" s="1620"/>
      <c r="G135" s="1620"/>
      <c r="H135" s="2586"/>
    </row>
    <row r="136" spans="1:8">
      <c r="A136" s="1533"/>
      <c r="B136" s="1533"/>
      <c r="C136" s="1533"/>
      <c r="D136" s="1533"/>
      <c r="E136" s="1533"/>
      <c r="F136" s="4955"/>
      <c r="G136" s="1533"/>
      <c r="H136" s="2747"/>
    </row>
    <row r="137" spans="1:8">
      <c r="A137" s="1533" t="str">
        <f>'Data Sheet'!$C$25</f>
        <v xml:space="preserve">Niagara Mohawk Power Corporation </v>
      </c>
      <c r="B137" s="1533"/>
      <c r="C137" s="1533"/>
      <c r="D137" s="1533"/>
      <c r="E137" s="1533"/>
      <c r="F137" s="3188" t="str">
        <f>'Data Sheet'!$C$40</f>
        <v>April 30, 2024</v>
      </c>
      <c r="G137" s="1533" t="str">
        <f>'Data Sheet'!$C$38</f>
        <v>December 31, 2023</v>
      </c>
      <c r="H137" s="2529"/>
    </row>
    <row r="138" spans="1:8">
      <c r="A138" s="1533"/>
      <c r="B138" s="1533"/>
      <c r="C138" s="1533"/>
      <c r="D138" s="1533"/>
      <c r="E138" s="1533"/>
      <c r="F138" s="1533"/>
      <c r="G138" s="1533"/>
    </row>
    <row r="139" spans="1:8">
      <c r="A139" s="1620"/>
      <c r="B139" s="1620"/>
      <c r="C139" s="1620"/>
      <c r="D139" s="1620"/>
      <c r="E139" s="1620"/>
      <c r="F139" s="1620"/>
      <c r="G139" s="1620"/>
    </row>
    <row r="140" spans="1:8">
      <c r="A140" s="4352"/>
      <c r="B140" s="1463"/>
      <c r="C140" s="4510"/>
      <c r="D140" s="4510"/>
      <c r="E140" s="3278"/>
      <c r="F140" s="3278"/>
      <c r="G140" s="1626"/>
    </row>
    <row r="141" spans="1:8">
      <c r="A141" s="4585"/>
      <c r="B141" s="1533"/>
      <c r="C141" s="1289"/>
      <c r="D141" s="1289"/>
      <c r="E141" s="4228"/>
      <c r="F141" s="4228"/>
      <c r="G141" s="2588"/>
    </row>
    <row r="142" spans="1:8">
      <c r="A142" s="4621"/>
      <c r="B142" s="688"/>
      <c r="C142" s="4529"/>
      <c r="D142" s="4529"/>
      <c r="E142" s="4354"/>
      <c r="F142" s="4354"/>
      <c r="G142" s="1387"/>
    </row>
    <row r="143" spans="1:8">
      <c r="A143" s="4585"/>
      <c r="B143" s="1533"/>
      <c r="C143" s="1289"/>
      <c r="D143" s="1289"/>
      <c r="E143" s="4228"/>
      <c r="F143" s="4228"/>
      <c r="G143" s="2588"/>
    </row>
    <row r="144" spans="1:8">
      <c r="A144" s="4585"/>
      <c r="B144" s="1533"/>
      <c r="C144" s="1289"/>
      <c r="D144" s="1289"/>
      <c r="E144" s="4228"/>
      <c r="F144" s="4228"/>
      <c r="G144" s="2588"/>
    </row>
    <row r="145" spans="1:7">
      <c r="A145" s="4585"/>
      <c r="B145" s="1533"/>
      <c r="C145" s="1289"/>
      <c r="D145" s="1289"/>
      <c r="E145" s="4228"/>
      <c r="F145" s="4228"/>
      <c r="G145" s="2588"/>
    </row>
    <row r="146" spans="1:7">
      <c r="A146" s="4585"/>
      <c r="B146" s="1533"/>
      <c r="C146" s="1289"/>
      <c r="D146" s="1289"/>
      <c r="E146" s="4228"/>
      <c r="F146" s="4228"/>
      <c r="G146" s="2588"/>
    </row>
    <row r="147" spans="1:7">
      <c r="A147" s="4585"/>
      <c r="B147" s="1533"/>
      <c r="C147" s="1289"/>
      <c r="D147" s="1289"/>
      <c r="E147" s="4228"/>
      <c r="F147" s="4228"/>
      <c r="G147" s="2588"/>
    </row>
    <row r="148" spans="1:7">
      <c r="A148" s="4585"/>
      <c r="B148" s="1533"/>
      <c r="C148" s="1289"/>
      <c r="D148" s="1289"/>
      <c r="E148" s="4228"/>
      <c r="F148" s="4228"/>
      <c r="G148" s="2588"/>
    </row>
    <row r="149" spans="1:7">
      <c r="A149" s="4585"/>
      <c r="B149" s="4422"/>
      <c r="C149" s="1289"/>
      <c r="D149" s="2321"/>
      <c r="E149" s="4428"/>
      <c r="F149" s="4228"/>
      <c r="G149" s="2588"/>
    </row>
    <row r="150" spans="1:7">
      <c r="A150" s="4585"/>
      <c r="B150" s="1533"/>
      <c r="C150" s="1289"/>
      <c r="D150" s="1289"/>
      <c r="E150" s="4228"/>
      <c r="F150" s="4228"/>
      <c r="G150" s="2588"/>
    </row>
    <row r="151" spans="1:7">
      <c r="A151" s="4585"/>
      <c r="B151" s="1533"/>
      <c r="C151" s="1289"/>
      <c r="D151" s="1289"/>
      <c r="E151" s="4228"/>
      <c r="F151" s="4228"/>
      <c r="G151" s="2588"/>
    </row>
    <row r="152" spans="1:7">
      <c r="A152" s="4585"/>
      <c r="B152" s="1533"/>
      <c r="C152" s="1289"/>
      <c r="D152" s="1289"/>
      <c r="E152" s="4228"/>
      <c r="F152" s="4228"/>
      <c r="G152" s="2588"/>
    </row>
    <row r="153" spans="1:7">
      <c r="A153" s="4585"/>
      <c r="B153" s="1533"/>
      <c r="C153" s="1289"/>
      <c r="D153" s="1289"/>
      <c r="E153" s="4228"/>
      <c r="F153" s="4228"/>
      <c r="G153" s="2588"/>
    </row>
    <row r="154" spans="1:7">
      <c r="A154" s="4585"/>
      <c r="B154" s="1533"/>
      <c r="C154" s="1289"/>
      <c r="D154" s="1289"/>
      <c r="E154" s="4228"/>
      <c r="F154" s="4228"/>
      <c r="G154" s="2588"/>
    </row>
    <row r="155" spans="1:7">
      <c r="A155" s="4585"/>
      <c r="B155" s="1533"/>
      <c r="C155" s="1289"/>
      <c r="D155" s="1289"/>
      <c r="E155" s="4228"/>
      <c r="F155" s="4228"/>
      <c r="G155" s="2588"/>
    </row>
    <row r="156" spans="1:7">
      <c r="A156" s="4585"/>
      <c r="B156" s="1533"/>
      <c r="C156" s="1289"/>
      <c r="D156" s="1289"/>
      <c r="E156" s="4228"/>
      <c r="F156" s="4228"/>
      <c r="G156" s="2588"/>
    </row>
    <row r="157" spans="1:7">
      <c r="A157" s="4585"/>
      <c r="B157" s="1533"/>
      <c r="C157" s="1289"/>
      <c r="D157" s="1289"/>
      <c r="E157" s="4228"/>
      <c r="F157" s="4228"/>
      <c r="G157" s="2588"/>
    </row>
    <row r="158" spans="1:7">
      <c r="A158" s="4585"/>
      <c r="B158" s="1533"/>
      <c r="C158" s="1289"/>
      <c r="D158" s="1289"/>
      <c r="E158" s="4228"/>
      <c r="F158" s="4228"/>
      <c r="G158" s="2588"/>
    </row>
    <row r="159" spans="1:7">
      <c r="A159" s="4585"/>
      <c r="B159" s="1533"/>
      <c r="C159" s="1289"/>
      <c r="D159" s="1289"/>
      <c r="E159" s="4228"/>
      <c r="F159" s="4228"/>
      <c r="G159" s="2588"/>
    </row>
    <row r="160" spans="1:7">
      <c r="A160" s="4585"/>
      <c r="B160" s="1533"/>
      <c r="C160" s="1289"/>
      <c r="D160" s="1289"/>
      <c r="E160" s="4228"/>
      <c r="F160" s="4228"/>
      <c r="G160" s="2588"/>
    </row>
    <row r="161" spans="1:7">
      <c r="A161" s="4585"/>
      <c r="B161" s="1533"/>
      <c r="C161" s="1289"/>
      <c r="D161" s="1289"/>
      <c r="E161" s="4228"/>
      <c r="F161" s="4228"/>
      <c r="G161" s="2588"/>
    </row>
    <row r="162" spans="1:7">
      <c r="A162" s="4585"/>
      <c r="B162" s="1533"/>
      <c r="C162" s="1289"/>
      <c r="D162" s="1289"/>
      <c r="E162" s="4228"/>
      <c r="F162" s="4228"/>
      <c r="G162" s="2588"/>
    </row>
    <row r="163" spans="1:7">
      <c r="A163" s="4585"/>
      <c r="B163" s="1533"/>
      <c r="C163" s="1289"/>
      <c r="D163" s="1289"/>
      <c r="E163" s="4228"/>
      <c r="F163" s="4228"/>
      <c r="G163" s="2588"/>
    </row>
    <row r="164" spans="1:7">
      <c r="A164" s="4585"/>
      <c r="B164" s="1533"/>
      <c r="C164" s="1289"/>
      <c r="D164" s="1289"/>
      <c r="E164" s="4228"/>
      <c r="F164" s="4228"/>
      <c r="G164" s="2588"/>
    </row>
    <row r="165" spans="1:7">
      <c r="A165" s="4585"/>
      <c r="B165" s="1533"/>
      <c r="C165" s="1289"/>
      <c r="D165" s="1289"/>
      <c r="E165" s="4228"/>
      <c r="F165" s="4228"/>
      <c r="G165" s="2588"/>
    </row>
    <row r="166" spans="1:7">
      <c r="A166" s="4585"/>
      <c r="B166" s="1533"/>
      <c r="C166" s="1289"/>
      <c r="D166" s="1289"/>
      <c r="E166" s="4228"/>
      <c r="F166" s="4228"/>
      <c r="G166" s="2588"/>
    </row>
    <row r="167" spans="1:7">
      <c r="A167" s="4585"/>
      <c r="B167" s="1533"/>
      <c r="C167" s="1289"/>
      <c r="D167" s="1289"/>
      <c r="E167" s="4228"/>
      <c r="F167" s="4228"/>
      <c r="G167" s="2588"/>
    </row>
    <row r="168" spans="1:7">
      <c r="A168" s="4585"/>
      <c r="B168" s="1533"/>
      <c r="C168" s="1289"/>
      <c r="D168" s="1289"/>
      <c r="E168" s="4228"/>
      <c r="F168" s="4228"/>
      <c r="G168" s="2588"/>
    </row>
    <row r="169" spans="1:7">
      <c r="A169" s="4585"/>
      <c r="B169" s="1533"/>
      <c r="C169" s="1289"/>
      <c r="D169" s="1289"/>
      <c r="E169" s="4228"/>
      <c r="F169" s="4228"/>
      <c r="G169" s="2588"/>
    </row>
    <row r="170" spans="1:7">
      <c r="A170" s="4585"/>
      <c r="B170" s="1533"/>
      <c r="C170" s="1289"/>
      <c r="D170" s="1289"/>
      <c r="E170" s="4228"/>
      <c r="F170" s="4228"/>
      <c r="G170" s="2588"/>
    </row>
    <row r="171" spans="1:7">
      <c r="A171" s="4585"/>
      <c r="B171" s="1533"/>
      <c r="C171" s="1289"/>
      <c r="D171" s="1289"/>
      <c r="E171" s="4228"/>
      <c r="F171" s="4228"/>
      <c r="G171" s="2588"/>
    </row>
    <row r="172" spans="1:7">
      <c r="A172" s="4585"/>
      <c r="B172" s="1533"/>
      <c r="C172" s="1289"/>
      <c r="D172" s="1289"/>
      <c r="E172" s="4228"/>
      <c r="F172" s="4228"/>
      <c r="G172" s="2588"/>
    </row>
    <row r="173" spans="1:7">
      <c r="A173" s="4585"/>
      <c r="B173" s="1533"/>
      <c r="C173" s="1289"/>
      <c r="D173" s="1289"/>
      <c r="E173" s="4228"/>
      <c r="F173" s="4228"/>
      <c r="G173" s="2588"/>
    </row>
    <row r="174" spans="1:7">
      <c r="A174" s="4585"/>
      <c r="B174" s="1533"/>
      <c r="C174" s="1289"/>
      <c r="D174" s="1289"/>
      <c r="E174" s="4228"/>
      <c r="F174" s="4228"/>
      <c r="G174" s="2588"/>
    </row>
    <row r="175" spans="1:7">
      <c r="A175" s="4585"/>
      <c r="B175" s="1533"/>
      <c r="C175" s="1289"/>
      <c r="D175" s="1289"/>
      <c r="E175" s="4228"/>
      <c r="F175" s="4228"/>
      <c r="G175" s="2588"/>
    </row>
    <row r="176" spans="1:7">
      <c r="A176" s="4585"/>
      <c r="B176" s="1533"/>
      <c r="C176" s="1289"/>
      <c r="D176" s="1289"/>
      <c r="E176" s="4228"/>
      <c r="F176" s="4228"/>
      <c r="G176" s="2588"/>
    </row>
    <row r="177" spans="1:7">
      <c r="A177" s="4585"/>
      <c r="B177" s="1533"/>
      <c r="C177" s="1289"/>
      <c r="D177" s="1289"/>
      <c r="E177" s="4228"/>
      <c r="F177" s="4228"/>
      <c r="G177" s="2588"/>
    </row>
    <row r="178" spans="1:7">
      <c r="A178" s="4585"/>
      <c r="B178" s="1533"/>
      <c r="C178" s="1289"/>
      <c r="D178" s="1289"/>
      <c r="E178" s="4228"/>
      <c r="F178" s="4228"/>
      <c r="G178" s="2588"/>
    </row>
    <row r="179" spans="1:7">
      <c r="A179" s="4585"/>
      <c r="B179" s="1533"/>
      <c r="C179" s="3071"/>
      <c r="D179" s="3071"/>
      <c r="E179" s="4228"/>
      <c r="F179" s="4228"/>
      <c r="G179" s="2588"/>
    </row>
    <row r="180" spans="1:7">
      <c r="A180" s="4585"/>
      <c r="B180" s="1533"/>
      <c r="C180" s="1533"/>
      <c r="D180" s="1533"/>
      <c r="E180" s="4228"/>
      <c r="F180" s="4228"/>
      <c r="G180" s="2588"/>
    </row>
    <row r="181" spans="1:7" ht="16" thickBot="1">
      <c r="A181" s="3261"/>
      <c r="B181" s="4348"/>
      <c r="C181" s="4348"/>
      <c r="D181" s="4348"/>
      <c r="E181" s="3666"/>
      <c r="F181" s="4228"/>
      <c r="G181" s="2588"/>
    </row>
    <row r="182" spans="1:7">
      <c r="A182" s="4224"/>
      <c r="B182" s="1533"/>
      <c r="C182" s="1533"/>
      <c r="D182" s="1533"/>
      <c r="E182" s="1533"/>
      <c r="F182" s="4228"/>
      <c r="G182" s="2310"/>
    </row>
    <row r="183" spans="1:7">
      <c r="A183" s="4224"/>
      <c r="B183" s="1533"/>
      <c r="C183" s="1533"/>
      <c r="D183" s="1533"/>
      <c r="E183" s="1533"/>
      <c r="F183" s="4228"/>
      <c r="G183" s="2588"/>
    </row>
    <row r="184" spans="1:7">
      <c r="A184" s="4224"/>
      <c r="B184" s="1533"/>
      <c r="C184" s="1533"/>
      <c r="D184" s="1533"/>
      <c r="E184" s="1533"/>
      <c r="F184" s="4228"/>
      <c r="G184" s="2588"/>
    </row>
    <row r="185" spans="1:7">
      <c r="A185" s="4224"/>
      <c r="B185" s="1533"/>
      <c r="C185" s="1533"/>
      <c r="D185" s="1533"/>
      <c r="E185" s="1533"/>
      <c r="F185" s="4228"/>
      <c r="G185" s="2588"/>
    </row>
    <row r="186" spans="1:7">
      <c r="A186" s="4224"/>
      <c r="B186" s="1533"/>
      <c r="C186" s="1533"/>
      <c r="D186" s="1533"/>
      <c r="E186" s="1533"/>
      <c r="F186" s="4228"/>
      <c r="G186" s="2588"/>
    </row>
    <row r="187" spans="1:7">
      <c r="A187" s="4224"/>
      <c r="B187" s="1533"/>
      <c r="C187" s="1533"/>
      <c r="D187" s="1533"/>
      <c r="E187" s="1533"/>
      <c r="F187" s="4228"/>
      <c r="G187" s="2588"/>
    </row>
    <row r="188" spans="1:7">
      <c r="A188" s="4224"/>
      <c r="B188" s="1533"/>
      <c r="C188" s="1533"/>
      <c r="D188" s="1533"/>
      <c r="E188" s="1533"/>
      <c r="F188" s="4228"/>
      <c r="G188" s="2588"/>
    </row>
    <row r="189" spans="1:7">
      <c r="A189" s="4224"/>
      <c r="B189" s="1533"/>
      <c r="C189" s="1533"/>
      <c r="D189" s="1533"/>
      <c r="E189" s="1533"/>
      <c r="F189" s="4228"/>
      <c r="G189" s="2588"/>
    </row>
    <row r="190" spans="1:7">
      <c r="A190" s="4224"/>
      <c r="B190" s="1533"/>
      <c r="C190" s="1533"/>
      <c r="D190" s="1533"/>
      <c r="E190" s="1533"/>
      <c r="F190" s="4228"/>
      <c r="G190" s="2588"/>
    </row>
    <row r="191" spans="1:7">
      <c r="A191" s="4224"/>
      <c r="B191" s="1533"/>
      <c r="C191" s="1533"/>
      <c r="D191" s="1533"/>
      <c r="E191" s="1533"/>
      <c r="F191" s="4228"/>
      <c r="G191" s="2588"/>
    </row>
    <row r="192" spans="1:7">
      <c r="A192" s="4224"/>
      <c r="B192" s="1533"/>
      <c r="C192" s="1533"/>
      <c r="D192" s="1533"/>
      <c r="E192" s="1533"/>
      <c r="F192" s="4228"/>
      <c r="G192" s="2588"/>
    </row>
    <row r="193" spans="1:8" ht="16" thickBot="1">
      <c r="A193" s="4355"/>
      <c r="B193" s="1681"/>
      <c r="C193" s="1681"/>
      <c r="D193" s="1681"/>
      <c r="E193" s="2657"/>
      <c r="F193" s="4356"/>
      <c r="G193" s="2551"/>
    </row>
    <row r="194" spans="1:8">
      <c r="A194" s="4357" t="s">
        <v>4495</v>
      </c>
      <c r="B194" s="1670"/>
      <c r="C194" s="2146"/>
      <c r="D194" s="2146"/>
      <c r="E194" s="1619" t="s">
        <v>458</v>
      </c>
      <c r="F194" s="4228"/>
      <c r="G194" s="2529"/>
      <c r="H194" s="2529"/>
    </row>
    <row r="195" spans="1:8">
      <c r="A195" s="4224"/>
      <c r="B195" s="1533"/>
      <c r="C195" s="1533"/>
      <c r="D195" s="1533"/>
      <c r="E195" s="1533"/>
      <c r="F195" s="4228"/>
      <c r="G195" s="2529"/>
      <c r="H195" s="2529"/>
    </row>
    <row r="196" spans="1:8">
      <c r="A196" s="4310" t="s">
        <v>523</v>
      </c>
      <c r="B196" s="1620"/>
      <c r="C196" s="1620"/>
      <c r="D196" s="688"/>
      <c r="E196" s="1620"/>
      <c r="F196" s="4229"/>
      <c r="G196" s="2586"/>
      <c r="H196" s="2529"/>
    </row>
    <row r="197" spans="1:8">
      <c r="A197" s="4358" t="s">
        <v>1156</v>
      </c>
      <c r="B197" s="1620"/>
      <c r="C197" s="1620"/>
      <c r="D197" s="1620"/>
      <c r="E197" s="1620"/>
      <c r="F197" s="4229"/>
      <c r="G197" s="2586"/>
    </row>
    <row r="198" spans="1:8">
      <c r="A198" s="4224"/>
      <c r="B198" s="1533"/>
      <c r="C198" s="1533"/>
      <c r="D198" s="1533"/>
      <c r="E198" s="1533"/>
      <c r="F198" s="4349"/>
      <c r="G198" s="2529"/>
    </row>
    <row r="199" spans="1:8" ht="16" thickBot="1">
      <c r="A199" s="4224" t="str">
        <f>'Data Sheet'!$C$25</f>
        <v xml:space="preserve">Niagara Mohawk Power Corporation </v>
      </c>
      <c r="B199" s="1533"/>
      <c r="C199" s="1533"/>
      <c r="D199" s="1533"/>
      <c r="E199" s="1533"/>
      <c r="F199" s="4350" t="str">
        <f>'Data Sheet'!$C$40</f>
        <v>April 30, 2024</v>
      </c>
      <c r="G199" s="2529" t="str">
        <f>'Data Sheet'!$C$38</f>
        <v>December 31, 2023</v>
      </c>
    </row>
    <row r="200" spans="1:8" ht="16" thickBot="1">
      <c r="A200" s="4359"/>
      <c r="B200" s="4360"/>
      <c r="C200" s="4360"/>
      <c r="D200" s="4360"/>
      <c r="E200" s="4360"/>
      <c r="F200" s="4361"/>
      <c r="G200" s="1622"/>
    </row>
    <row r="201" spans="1:8">
      <c r="A201" s="2586"/>
      <c r="B201" s="2586"/>
      <c r="C201" s="2586"/>
      <c r="D201" s="2586"/>
      <c r="E201" s="2586"/>
      <c r="F201" s="2586"/>
      <c r="G201" s="1683"/>
    </row>
    <row r="202" spans="1:8">
      <c r="A202" s="1463"/>
      <c r="B202" s="1463"/>
      <c r="C202" s="1463"/>
      <c r="D202" s="1463"/>
      <c r="E202" s="1463"/>
      <c r="F202" s="1463"/>
      <c r="G202" s="1626"/>
    </row>
    <row r="203" spans="1:8">
      <c r="A203" s="2529"/>
      <c r="B203" s="2529"/>
      <c r="C203" s="2529"/>
      <c r="D203" s="2529"/>
      <c r="E203" s="2529"/>
      <c r="F203" s="2529"/>
      <c r="G203" s="2588"/>
    </row>
    <row r="204" spans="1:8">
      <c r="A204" s="2585"/>
      <c r="B204" s="2585"/>
      <c r="C204" s="2585"/>
      <c r="D204" s="2585"/>
      <c r="E204" s="2585"/>
      <c r="F204" s="2585"/>
      <c r="G204" s="1387"/>
    </row>
    <row r="205" spans="1:8">
      <c r="A205" s="2529"/>
      <c r="B205" s="2529"/>
      <c r="C205" s="2529"/>
      <c r="D205" s="2529"/>
      <c r="E205" s="2529"/>
      <c r="F205" s="2529"/>
      <c r="G205" s="2588"/>
    </row>
    <row r="206" spans="1:8">
      <c r="A206" s="2529"/>
      <c r="B206" s="2529"/>
      <c r="C206" s="2529"/>
      <c r="D206" s="2529"/>
      <c r="E206" s="2529"/>
      <c r="F206" s="2529"/>
      <c r="G206" s="2588"/>
    </row>
    <row r="207" spans="1:8">
      <c r="A207" s="2529"/>
      <c r="B207" s="2529"/>
      <c r="C207" s="2529"/>
      <c r="D207" s="2529"/>
      <c r="E207" s="2529"/>
      <c r="F207" s="2529"/>
      <c r="G207" s="2588"/>
    </row>
    <row r="208" spans="1:8">
      <c r="A208" s="2529"/>
      <c r="B208" s="2529"/>
      <c r="C208" s="2529"/>
      <c r="D208" s="2529"/>
      <c r="E208" s="2529"/>
      <c r="F208" s="2529"/>
      <c r="G208" s="2588"/>
    </row>
    <row r="209" spans="1:7">
      <c r="A209" s="2529"/>
      <c r="B209" s="2529"/>
      <c r="C209" s="2529"/>
      <c r="D209" s="2529"/>
      <c r="E209" s="2529"/>
      <c r="F209" s="2529"/>
      <c r="G209" s="2588"/>
    </row>
    <row r="210" spans="1:7">
      <c r="A210" s="2529"/>
      <c r="B210" s="2529"/>
      <c r="C210" s="2529"/>
      <c r="D210" s="2529"/>
      <c r="E210" s="2529"/>
      <c r="F210" s="2529"/>
      <c r="G210" s="2588"/>
    </row>
    <row r="211" spans="1:7">
      <c r="A211" s="2529"/>
      <c r="B211" s="3984"/>
      <c r="C211" s="2529"/>
      <c r="D211" s="3984"/>
      <c r="E211" s="3984"/>
      <c r="F211" s="2529"/>
      <c r="G211" s="2588"/>
    </row>
    <row r="212" spans="1:7">
      <c r="A212" s="2529"/>
      <c r="B212" s="2529"/>
      <c r="C212" s="2529"/>
      <c r="D212" s="2529"/>
      <c r="E212" s="2529"/>
      <c r="F212" s="2529"/>
      <c r="G212" s="2588"/>
    </row>
    <row r="213" spans="1:7">
      <c r="A213" s="2529"/>
      <c r="B213" s="2529"/>
      <c r="C213" s="2529"/>
      <c r="D213" s="2529"/>
      <c r="E213" s="2529"/>
      <c r="F213" s="2529"/>
      <c r="G213" s="2588"/>
    </row>
    <row r="214" spans="1:7">
      <c r="A214" s="2529"/>
      <c r="B214" s="2529"/>
      <c r="C214" s="2529"/>
      <c r="D214" s="2529"/>
      <c r="E214" s="2529"/>
      <c r="F214" s="2529"/>
      <c r="G214" s="2588"/>
    </row>
    <row r="215" spans="1:7">
      <c r="A215" s="2529"/>
      <c r="B215" s="2529"/>
      <c r="C215" s="2529"/>
      <c r="D215" s="2529"/>
      <c r="E215" s="2529"/>
      <c r="F215" s="2529"/>
      <c r="G215" s="2588"/>
    </row>
    <row r="216" spans="1:7">
      <c r="A216" s="2529"/>
      <c r="B216" s="2529"/>
      <c r="C216" s="2529"/>
      <c r="D216" s="2529"/>
      <c r="E216" s="2529"/>
      <c r="F216" s="2529"/>
      <c r="G216" s="2588"/>
    </row>
    <row r="217" spans="1:7">
      <c r="A217" s="2529"/>
      <c r="B217" s="2529"/>
      <c r="C217" s="2529"/>
      <c r="D217" s="2529"/>
      <c r="E217" s="2529"/>
      <c r="F217" s="2529"/>
      <c r="G217" s="2588"/>
    </row>
    <row r="218" spans="1:7">
      <c r="A218" s="2529"/>
      <c r="B218" s="2529"/>
      <c r="C218" s="2529"/>
      <c r="D218" s="2529"/>
      <c r="E218" s="2529"/>
      <c r="F218" s="2529"/>
      <c r="G218" s="2588"/>
    </row>
    <row r="219" spans="1:7">
      <c r="A219" s="2529"/>
      <c r="B219" s="2529"/>
      <c r="C219" s="2529"/>
      <c r="D219" s="2529"/>
      <c r="E219" s="2529"/>
      <c r="F219" s="2529"/>
      <c r="G219" s="2588"/>
    </row>
    <row r="220" spans="1:7">
      <c r="A220" s="2529"/>
      <c r="B220" s="2529"/>
      <c r="C220" s="2529"/>
      <c r="D220" s="2529"/>
      <c r="E220" s="2529"/>
      <c r="F220" s="2529"/>
      <c r="G220" s="2588"/>
    </row>
    <row r="221" spans="1:7">
      <c r="A221" s="2529"/>
      <c r="B221" s="2529"/>
      <c r="C221" s="2529"/>
      <c r="D221" s="2529"/>
      <c r="E221" s="2529"/>
      <c r="F221" s="2529"/>
      <c r="G221" s="2588"/>
    </row>
    <row r="222" spans="1:7">
      <c r="A222" s="2529"/>
      <c r="B222" s="2529"/>
      <c r="C222" s="2529"/>
      <c r="D222" s="2529"/>
      <c r="E222" s="2529"/>
      <c r="F222" s="2529"/>
      <c r="G222" s="2588"/>
    </row>
    <row r="223" spans="1:7">
      <c r="A223" s="2529"/>
      <c r="B223" s="2529"/>
      <c r="C223" s="2529"/>
      <c r="D223" s="2529"/>
      <c r="E223" s="2529"/>
      <c r="F223" s="2529"/>
      <c r="G223" s="2588"/>
    </row>
    <row r="224" spans="1:7">
      <c r="A224" s="2529"/>
      <c r="B224" s="2529"/>
      <c r="C224" s="2529"/>
      <c r="D224" s="2529"/>
      <c r="E224" s="2529"/>
      <c r="F224" s="2529"/>
      <c r="G224" s="2588"/>
    </row>
    <row r="225" spans="1:7">
      <c r="A225" s="2529"/>
      <c r="B225" s="2529"/>
      <c r="C225" s="2529"/>
      <c r="D225" s="2529"/>
      <c r="E225" s="2529"/>
      <c r="F225" s="2529"/>
      <c r="G225" s="2588"/>
    </row>
    <row r="226" spans="1:7">
      <c r="A226" s="2529"/>
      <c r="B226" s="2529"/>
      <c r="C226" s="2529"/>
      <c r="D226" s="2529"/>
      <c r="E226" s="2529"/>
      <c r="F226" s="2529"/>
      <c r="G226" s="2588"/>
    </row>
    <row r="227" spans="1:7">
      <c r="A227" s="2529"/>
      <c r="B227" s="2529"/>
      <c r="C227" s="2529"/>
      <c r="D227" s="2529"/>
      <c r="E227" s="2529"/>
      <c r="F227" s="2529"/>
      <c r="G227" s="2588"/>
    </row>
    <row r="228" spans="1:7">
      <c r="A228" s="2529"/>
      <c r="B228" s="2529"/>
      <c r="C228" s="2529"/>
      <c r="D228" s="2529"/>
      <c r="E228" s="2529"/>
      <c r="F228" s="2529"/>
      <c r="G228" s="2588"/>
    </row>
    <row r="229" spans="1:7">
      <c r="A229" s="2529"/>
      <c r="B229" s="2529"/>
      <c r="C229" s="2529"/>
      <c r="D229" s="2529"/>
      <c r="E229" s="2529"/>
      <c r="F229" s="2529"/>
      <c r="G229" s="2588"/>
    </row>
    <row r="230" spans="1:7">
      <c r="A230" s="2529"/>
      <c r="B230" s="2529"/>
      <c r="C230" s="2529"/>
      <c r="D230" s="2529"/>
      <c r="E230" s="2529"/>
      <c r="F230" s="2529"/>
      <c r="G230" s="2588"/>
    </row>
    <row r="231" spans="1:7">
      <c r="A231" s="2529"/>
      <c r="B231" s="2529"/>
      <c r="C231" s="2529"/>
      <c r="D231" s="2529"/>
      <c r="E231" s="2529"/>
      <c r="F231" s="2529"/>
      <c r="G231" s="2588"/>
    </row>
    <row r="232" spans="1:7">
      <c r="A232" s="2529"/>
      <c r="B232" s="2529"/>
      <c r="C232" s="2529"/>
      <c r="D232" s="2529"/>
      <c r="E232" s="2529"/>
      <c r="F232" s="2529"/>
      <c r="G232" s="2588"/>
    </row>
    <row r="233" spans="1:7">
      <c r="A233" s="2529"/>
      <c r="B233" s="2529"/>
      <c r="C233" s="2529"/>
      <c r="D233" s="2529"/>
      <c r="E233" s="2529"/>
      <c r="F233" s="2529"/>
      <c r="G233" s="2588"/>
    </row>
    <row r="234" spans="1:7">
      <c r="A234" s="2529"/>
      <c r="B234" s="2529"/>
      <c r="C234" s="2529"/>
      <c r="D234" s="2529"/>
      <c r="E234" s="2529"/>
      <c r="F234" s="2529"/>
      <c r="G234" s="2588"/>
    </row>
    <row r="235" spans="1:7">
      <c r="A235" s="2529"/>
      <c r="B235" s="2529"/>
      <c r="C235" s="2529"/>
      <c r="D235" s="2529"/>
      <c r="E235" s="2529"/>
      <c r="F235" s="2529"/>
      <c r="G235" s="2588"/>
    </row>
    <row r="236" spans="1:7">
      <c r="A236" s="2529"/>
      <c r="B236" s="2529"/>
      <c r="C236" s="2529"/>
      <c r="D236" s="2529"/>
      <c r="E236" s="2529"/>
      <c r="F236" s="2529"/>
      <c r="G236" s="2588"/>
    </row>
    <row r="237" spans="1:7">
      <c r="A237" s="2529"/>
      <c r="B237" s="2529"/>
      <c r="C237" s="2529"/>
      <c r="D237" s="2529"/>
      <c r="E237" s="2529"/>
      <c r="F237" s="2529"/>
      <c r="G237" s="2588"/>
    </row>
    <row r="238" spans="1:7">
      <c r="A238" s="2529"/>
      <c r="B238" s="2529"/>
      <c r="C238" s="2529"/>
      <c r="D238" s="2529"/>
      <c r="E238" s="2529"/>
      <c r="F238" s="2529"/>
      <c r="G238" s="2588"/>
    </row>
    <row r="239" spans="1:7">
      <c r="A239" s="2529"/>
      <c r="B239" s="2529"/>
      <c r="C239" s="2529"/>
      <c r="D239" s="2529"/>
      <c r="E239" s="2529"/>
      <c r="F239" s="2529"/>
      <c r="G239" s="2588"/>
    </row>
    <row r="240" spans="1:7">
      <c r="A240" s="2529"/>
      <c r="B240" s="2529"/>
      <c r="C240" s="2529"/>
      <c r="D240" s="2529"/>
      <c r="E240" s="2529"/>
      <c r="F240" s="2529"/>
      <c r="G240" s="2588"/>
    </row>
    <row r="241" spans="1:7">
      <c r="A241" s="2529"/>
      <c r="B241" s="2529"/>
      <c r="C241" s="2529"/>
      <c r="D241" s="2529"/>
      <c r="E241" s="2529"/>
      <c r="F241" s="2529"/>
      <c r="G241" s="2588"/>
    </row>
    <row r="242" spans="1:7">
      <c r="A242" s="2529"/>
      <c r="B242" s="2529"/>
      <c r="C242" s="2529"/>
      <c r="D242" s="2529"/>
      <c r="E242" s="2529"/>
      <c r="F242" s="2529"/>
      <c r="G242" s="2588"/>
    </row>
    <row r="243" spans="1:7">
      <c r="A243" s="2529"/>
      <c r="B243" s="2529"/>
      <c r="C243" s="2529"/>
      <c r="D243" s="2529"/>
      <c r="E243" s="2529"/>
      <c r="F243" s="2529"/>
      <c r="G243" s="2588"/>
    </row>
    <row r="244" spans="1:7">
      <c r="A244" s="2529"/>
      <c r="B244" s="2529"/>
      <c r="C244" s="2529"/>
      <c r="D244" s="2529"/>
      <c r="E244" s="2529"/>
      <c r="F244" s="2529"/>
      <c r="G244" s="2310"/>
    </row>
    <row r="245" spans="1:7">
      <c r="A245" s="2529"/>
      <c r="B245" s="2529"/>
      <c r="C245" s="2529"/>
      <c r="D245" s="2529"/>
      <c r="E245" s="2529"/>
      <c r="F245" s="2529"/>
      <c r="G245" s="2588"/>
    </row>
    <row r="246" spans="1:7">
      <c r="A246" s="2529"/>
      <c r="B246" s="2529"/>
      <c r="C246" s="2529"/>
      <c r="D246" s="2529"/>
      <c r="E246" s="2529"/>
      <c r="F246" s="2529"/>
      <c r="G246" s="2588"/>
    </row>
    <row r="247" spans="1:7">
      <c r="A247" s="2529"/>
      <c r="B247" s="2529"/>
      <c r="C247" s="2529"/>
      <c r="D247" s="2529"/>
      <c r="E247" s="2529"/>
      <c r="F247" s="2529"/>
      <c r="G247" s="2588"/>
    </row>
    <row r="248" spans="1:7">
      <c r="A248" s="2529"/>
      <c r="B248" s="2529"/>
      <c r="C248" s="2529"/>
      <c r="D248" s="2529"/>
      <c r="E248" s="2529"/>
      <c r="F248" s="2529"/>
      <c r="G248" s="2588"/>
    </row>
    <row r="249" spans="1:7">
      <c r="A249" s="2529"/>
      <c r="B249" s="2529"/>
      <c r="C249" s="2529"/>
      <c r="D249" s="2529"/>
      <c r="E249" s="2529"/>
      <c r="F249" s="2529"/>
      <c r="G249" s="2588"/>
    </row>
    <row r="250" spans="1:7">
      <c r="A250" s="2529"/>
      <c r="B250" s="2529"/>
      <c r="C250" s="2529"/>
      <c r="D250" s="2529"/>
      <c r="E250" s="2529"/>
      <c r="F250" s="2529"/>
      <c r="G250" s="2588"/>
    </row>
    <row r="251" spans="1:7">
      <c r="A251" s="2529"/>
      <c r="B251" s="2529"/>
      <c r="C251" s="2529"/>
      <c r="D251" s="2529"/>
      <c r="E251" s="2529"/>
      <c r="F251" s="2529"/>
      <c r="G251" s="2588"/>
    </row>
    <row r="252" spans="1:7">
      <c r="A252" s="2529"/>
      <c r="B252" s="2529"/>
      <c r="C252" s="2529"/>
      <c r="D252" s="2529"/>
      <c r="E252" s="2529"/>
      <c r="F252" s="2529"/>
      <c r="G252" s="2588"/>
    </row>
    <row r="253" spans="1:7">
      <c r="A253" s="2529"/>
      <c r="B253" s="2529"/>
      <c r="C253" s="2529"/>
      <c r="D253" s="2529"/>
      <c r="E253" s="2529"/>
      <c r="F253" s="2529"/>
      <c r="G253" s="2588"/>
    </row>
    <row r="254" spans="1:7">
      <c r="A254" s="2529"/>
      <c r="B254" s="2529"/>
      <c r="C254" s="2529"/>
      <c r="D254" s="2529"/>
      <c r="E254" s="2529"/>
      <c r="F254" s="2529"/>
      <c r="G254" s="2588"/>
    </row>
    <row r="255" spans="1:7" ht="16" thickBot="1">
      <c r="A255" s="2657"/>
      <c r="B255" s="1681"/>
      <c r="C255" s="1681"/>
      <c r="D255" s="1681"/>
      <c r="E255" s="2657"/>
      <c r="F255" s="2657"/>
      <c r="G255" s="2551"/>
    </row>
    <row r="256" spans="1:7">
      <c r="A256" s="2362" t="s">
        <v>4495</v>
      </c>
      <c r="B256" s="1652"/>
      <c r="C256" s="2362"/>
      <c r="D256" s="2362"/>
      <c r="E256" s="1675" t="s">
        <v>458</v>
      </c>
      <c r="F256" s="2529"/>
      <c r="G256" s="2529"/>
    </row>
    <row r="257" spans="1:7">
      <c r="A257" s="2529"/>
      <c r="B257" s="2529"/>
      <c r="C257" s="2529"/>
      <c r="D257" s="2529"/>
      <c r="E257" s="2529"/>
      <c r="F257" s="2529"/>
      <c r="G257" s="2529"/>
    </row>
    <row r="258" spans="1:7">
      <c r="A258" s="2586" t="s">
        <v>6129</v>
      </c>
      <c r="B258" s="2586"/>
      <c r="C258" s="2586"/>
      <c r="D258" s="2585"/>
      <c r="E258" s="2586"/>
      <c r="F258" s="2586"/>
      <c r="G258" s="2586"/>
    </row>
    <row r="259" spans="1:7">
      <c r="A259" s="3985" t="s">
        <v>1156</v>
      </c>
      <c r="B259" s="2586"/>
      <c r="C259" s="2586"/>
      <c r="D259" s="2586"/>
      <c r="E259" s="2586"/>
      <c r="F259" s="2586"/>
      <c r="G259" s="2586"/>
    </row>
    <row r="260" spans="1:7">
      <c r="A260" s="2529"/>
      <c r="B260" s="2529"/>
      <c r="C260" s="2529"/>
      <c r="D260" s="2529"/>
      <c r="E260" s="2529"/>
      <c r="F260" s="2747"/>
      <c r="G260" s="2529"/>
    </row>
    <row r="261" spans="1:7" ht="16" thickBot="1">
      <c r="A261" s="2529" t="str">
        <f>'Data Sheet'!$C$25</f>
        <v xml:space="preserve">Niagara Mohawk Power Corporation </v>
      </c>
      <c r="B261" s="2529"/>
      <c r="C261" s="2529"/>
      <c r="D261" s="2529"/>
      <c r="E261" s="2529"/>
      <c r="F261" s="1682" t="str">
        <f>'Data Sheet'!$C$40</f>
        <v>April 30, 2024</v>
      </c>
      <c r="G261" s="2529" t="str">
        <f>'Data Sheet'!$C$38</f>
        <v>December 31, 2023</v>
      </c>
    </row>
    <row r="262" spans="1:7">
      <c r="A262" s="1451"/>
      <c r="B262" s="1451"/>
      <c r="C262" s="1451"/>
      <c r="D262" s="1451"/>
      <c r="E262" s="1451"/>
      <c r="F262" s="1451"/>
      <c r="G262" s="1622"/>
    </row>
    <row r="263" spans="1:7">
      <c r="A263" s="2586"/>
      <c r="B263" s="2586"/>
      <c r="C263" s="2586"/>
      <c r="D263" s="2586"/>
      <c r="E263" s="2586"/>
      <c r="F263" s="2586"/>
      <c r="G263" s="1683"/>
    </row>
    <row r="264" spans="1:7">
      <c r="A264" s="1463"/>
      <c r="B264" s="1463"/>
      <c r="C264" s="1463"/>
      <c r="D264" s="1463"/>
      <c r="E264" s="1463"/>
      <c r="F264" s="1463"/>
      <c r="G264" s="1626"/>
    </row>
    <row r="265" spans="1:7">
      <c r="A265" s="2529"/>
      <c r="B265" s="2529"/>
      <c r="C265" s="2529"/>
      <c r="D265" s="2529"/>
      <c r="E265" s="2529"/>
      <c r="F265" s="2529"/>
      <c r="G265" s="2588"/>
    </row>
    <row r="266" spans="1:7">
      <c r="A266" s="2585"/>
      <c r="B266" s="2585"/>
      <c r="C266" s="2585"/>
      <c r="D266" s="2585"/>
      <c r="E266" s="2585"/>
      <c r="F266" s="2585"/>
      <c r="G266" s="1387"/>
    </row>
    <row r="267" spans="1:7">
      <c r="A267" s="2529"/>
      <c r="B267" s="2529"/>
      <c r="C267" s="2529"/>
      <c r="D267" s="2529"/>
      <c r="E267" s="2529"/>
      <c r="F267" s="2529"/>
      <c r="G267" s="2588"/>
    </row>
    <row r="268" spans="1:7">
      <c r="A268" s="2529"/>
      <c r="B268" s="2529"/>
      <c r="C268" s="2529"/>
      <c r="D268" s="2529"/>
      <c r="E268" s="2529"/>
      <c r="F268" s="2529"/>
      <c r="G268" s="2588"/>
    </row>
    <row r="269" spans="1:7">
      <c r="A269" s="2529"/>
      <c r="B269" s="2529"/>
      <c r="C269" s="2529"/>
      <c r="D269" s="2529"/>
      <c r="E269" s="2529"/>
      <c r="F269" s="2529"/>
      <c r="G269" s="2588"/>
    </row>
    <row r="270" spans="1:7">
      <c r="A270" s="2529"/>
      <c r="B270" s="2529"/>
      <c r="C270" s="2529"/>
      <c r="D270" s="2529"/>
      <c r="E270" s="2529"/>
      <c r="F270" s="2529"/>
      <c r="G270" s="2588"/>
    </row>
    <row r="271" spans="1:7">
      <c r="A271" s="2529"/>
      <c r="B271" s="2529"/>
      <c r="C271" s="2529"/>
      <c r="D271" s="2529"/>
      <c r="E271" s="2529"/>
      <c r="F271" s="2529"/>
      <c r="G271" s="2588"/>
    </row>
    <row r="272" spans="1:7">
      <c r="A272" s="2529"/>
      <c r="B272" s="2529"/>
      <c r="C272" s="2529"/>
      <c r="D272" s="2529"/>
      <c r="E272" s="2529"/>
      <c r="F272" s="2529"/>
      <c r="G272" s="2588"/>
    </row>
    <row r="273" spans="1:7">
      <c r="A273" s="2529"/>
      <c r="B273" s="3984"/>
      <c r="C273" s="2529"/>
      <c r="D273" s="3984"/>
      <c r="E273" s="3984"/>
      <c r="F273" s="2529"/>
      <c r="G273" s="2588"/>
    </row>
    <row r="274" spans="1:7">
      <c r="A274" s="2529"/>
      <c r="B274" s="2529"/>
      <c r="C274" s="2529"/>
      <c r="D274" s="2529"/>
      <c r="E274" s="2529"/>
      <c r="F274" s="2529"/>
      <c r="G274" s="2588"/>
    </row>
    <row r="275" spans="1:7">
      <c r="A275" s="2529"/>
      <c r="B275" s="2529"/>
      <c r="C275" s="2529"/>
      <c r="D275" s="2529"/>
      <c r="E275" s="2529"/>
      <c r="F275" s="2529"/>
      <c r="G275" s="2588"/>
    </row>
    <row r="276" spans="1:7">
      <c r="A276" s="2529"/>
      <c r="B276" s="2529"/>
      <c r="C276" s="2529"/>
      <c r="D276" s="2529"/>
      <c r="E276" s="2529"/>
      <c r="F276" s="2529"/>
      <c r="G276" s="2588"/>
    </row>
    <row r="277" spans="1:7">
      <c r="A277" s="2529"/>
      <c r="B277" s="2529"/>
      <c r="C277" s="2529"/>
      <c r="D277" s="2529"/>
      <c r="E277" s="2529"/>
      <c r="F277" s="2529"/>
      <c r="G277" s="2588"/>
    </row>
    <row r="278" spans="1:7">
      <c r="A278" s="2529"/>
      <c r="B278" s="2529"/>
      <c r="C278" s="2529"/>
      <c r="D278" s="2529"/>
      <c r="E278" s="2529"/>
      <c r="F278" s="2529"/>
      <c r="G278" s="2588"/>
    </row>
    <row r="279" spans="1:7">
      <c r="A279" s="2529"/>
      <c r="B279" s="2529"/>
      <c r="C279" s="2529"/>
      <c r="D279" s="2529"/>
      <c r="E279" s="2529"/>
      <c r="F279" s="2529"/>
      <c r="G279" s="2588"/>
    </row>
    <row r="280" spans="1:7">
      <c r="A280" s="2529"/>
      <c r="B280" s="2529"/>
      <c r="C280" s="2529"/>
      <c r="D280" s="2529"/>
      <c r="E280" s="2529"/>
      <c r="F280" s="2529"/>
      <c r="G280" s="2588"/>
    </row>
    <row r="281" spans="1:7">
      <c r="A281" s="2529"/>
      <c r="B281" s="2529"/>
      <c r="C281" s="2529"/>
      <c r="D281" s="2529"/>
      <c r="E281" s="2529"/>
      <c r="F281" s="2529"/>
      <c r="G281" s="2588"/>
    </row>
    <row r="282" spans="1:7">
      <c r="A282" s="2529"/>
      <c r="B282" s="2529"/>
      <c r="C282" s="2529"/>
      <c r="D282" s="2529"/>
      <c r="E282" s="2529"/>
      <c r="F282" s="2529"/>
      <c r="G282" s="2588"/>
    </row>
    <row r="283" spans="1:7">
      <c r="A283" s="2529"/>
      <c r="B283" s="2529"/>
      <c r="C283" s="2529"/>
      <c r="D283" s="2529"/>
      <c r="E283" s="2529"/>
      <c r="F283" s="2529"/>
      <c r="G283" s="2588"/>
    </row>
    <row r="284" spans="1:7">
      <c r="A284" s="2529"/>
      <c r="B284" s="2529"/>
      <c r="C284" s="2529"/>
      <c r="D284" s="2529"/>
      <c r="E284" s="2529"/>
      <c r="F284" s="2529"/>
      <c r="G284" s="2588"/>
    </row>
    <row r="285" spans="1:7">
      <c r="A285" s="2529"/>
      <c r="B285" s="2529"/>
      <c r="C285" s="2529"/>
      <c r="D285" s="2529"/>
      <c r="E285" s="2529"/>
      <c r="F285" s="2529"/>
      <c r="G285" s="2588"/>
    </row>
    <row r="286" spans="1:7">
      <c r="A286" s="2529"/>
      <c r="B286" s="2529"/>
      <c r="C286" s="2529"/>
      <c r="D286" s="2529"/>
      <c r="E286" s="2529"/>
      <c r="F286" s="2529"/>
      <c r="G286" s="2588"/>
    </row>
    <row r="287" spans="1:7">
      <c r="A287" s="2529"/>
      <c r="B287" s="2529"/>
      <c r="C287" s="2529"/>
      <c r="D287" s="2529"/>
      <c r="E287" s="2529"/>
      <c r="F287" s="2529"/>
      <c r="G287" s="2588"/>
    </row>
    <row r="288" spans="1:7">
      <c r="A288" s="2529"/>
      <c r="B288" s="2529"/>
      <c r="C288" s="2529"/>
      <c r="D288" s="2529"/>
      <c r="E288" s="2529"/>
      <c r="F288" s="2529"/>
      <c r="G288" s="2588"/>
    </row>
    <row r="289" spans="1:7">
      <c r="A289" s="2529"/>
      <c r="B289" s="2529"/>
      <c r="C289" s="2529"/>
      <c r="D289" s="2529"/>
      <c r="E289" s="2529"/>
      <c r="F289" s="2529"/>
      <c r="G289" s="2588"/>
    </row>
    <row r="290" spans="1:7">
      <c r="A290" s="2529"/>
      <c r="B290" s="2529"/>
      <c r="C290" s="2529"/>
      <c r="D290" s="2529"/>
      <c r="E290" s="2529"/>
      <c r="F290" s="2529"/>
      <c r="G290" s="2588"/>
    </row>
    <row r="291" spans="1:7">
      <c r="A291" s="2529"/>
      <c r="B291" s="2529"/>
      <c r="C291" s="2529"/>
      <c r="D291" s="2529"/>
      <c r="E291" s="2529"/>
      <c r="F291" s="2529"/>
      <c r="G291" s="2588"/>
    </row>
    <row r="292" spans="1:7">
      <c r="A292" s="2529"/>
      <c r="B292" s="2529"/>
      <c r="C292" s="2529"/>
      <c r="D292" s="2529"/>
      <c r="E292" s="2529"/>
      <c r="F292" s="2529"/>
      <c r="G292" s="2588"/>
    </row>
    <row r="293" spans="1:7">
      <c r="A293" s="2529"/>
      <c r="B293" s="2529"/>
      <c r="C293" s="2529"/>
      <c r="D293" s="2529"/>
      <c r="E293" s="2529"/>
      <c r="F293" s="2529"/>
      <c r="G293" s="2588"/>
    </row>
    <row r="294" spans="1:7">
      <c r="A294" s="2529"/>
      <c r="B294" s="2529"/>
      <c r="C294" s="2529"/>
      <c r="D294" s="2529"/>
      <c r="E294" s="2529"/>
      <c r="F294" s="2529"/>
      <c r="G294" s="2588"/>
    </row>
    <row r="295" spans="1:7">
      <c r="A295" s="2529"/>
      <c r="B295" s="2529"/>
      <c r="C295" s="2529"/>
      <c r="D295" s="2529"/>
      <c r="E295" s="2529"/>
      <c r="F295" s="2529"/>
      <c r="G295" s="2588"/>
    </row>
    <row r="296" spans="1:7">
      <c r="A296" s="2529"/>
      <c r="B296" s="2529"/>
      <c r="C296" s="2529"/>
      <c r="D296" s="2529"/>
      <c r="E296" s="2529"/>
      <c r="F296" s="2529"/>
      <c r="G296" s="2588"/>
    </row>
    <row r="297" spans="1:7">
      <c r="A297" s="2529"/>
      <c r="B297" s="2529"/>
      <c r="C297" s="2529"/>
      <c r="D297" s="2529"/>
      <c r="E297" s="2529"/>
      <c r="F297" s="2529"/>
      <c r="G297" s="2588"/>
    </row>
    <row r="298" spans="1:7">
      <c r="A298" s="2529"/>
      <c r="B298" s="2529"/>
      <c r="C298" s="2529"/>
      <c r="D298" s="2529"/>
      <c r="E298" s="2529"/>
      <c r="F298" s="2529"/>
      <c r="G298" s="2588"/>
    </row>
    <row r="299" spans="1:7">
      <c r="A299" s="2529"/>
      <c r="B299" s="2529"/>
      <c r="C299" s="2529"/>
      <c r="D299" s="2529"/>
      <c r="E299" s="2529"/>
      <c r="F299" s="2529"/>
      <c r="G299" s="2588"/>
    </row>
    <row r="300" spans="1:7">
      <c r="A300" s="2529"/>
      <c r="B300" s="2529"/>
      <c r="C300" s="2529"/>
      <c r="D300" s="2529"/>
      <c r="E300" s="2529"/>
      <c r="F300" s="2529"/>
      <c r="G300" s="2588"/>
    </row>
    <row r="301" spans="1:7">
      <c r="A301" s="2529"/>
      <c r="B301" s="2529"/>
      <c r="C301" s="2529"/>
      <c r="D301" s="2529"/>
      <c r="E301" s="2529"/>
      <c r="F301" s="2529"/>
      <c r="G301" s="2588"/>
    </row>
    <row r="302" spans="1:7">
      <c r="A302" s="2529"/>
      <c r="B302" s="2529"/>
      <c r="C302" s="2529"/>
      <c r="D302" s="2529"/>
      <c r="E302" s="2529"/>
      <c r="F302" s="2529"/>
      <c r="G302" s="2588"/>
    </row>
    <row r="303" spans="1:7">
      <c r="A303" s="2529"/>
      <c r="B303" s="2529"/>
      <c r="C303" s="2529"/>
      <c r="D303" s="2529"/>
      <c r="E303" s="2529"/>
      <c r="F303" s="2529"/>
      <c r="G303" s="2588"/>
    </row>
    <row r="304" spans="1:7">
      <c r="A304" s="2529"/>
      <c r="B304" s="2529"/>
      <c r="C304" s="2529"/>
      <c r="D304" s="2529"/>
      <c r="E304" s="2529"/>
      <c r="F304" s="2529"/>
      <c r="G304" s="2588"/>
    </row>
    <row r="305" spans="1:7">
      <c r="A305" s="2529"/>
      <c r="B305" s="2529"/>
      <c r="C305" s="2529"/>
      <c r="D305" s="2529"/>
      <c r="E305" s="2529"/>
      <c r="F305" s="2529"/>
      <c r="G305" s="2588"/>
    </row>
    <row r="306" spans="1:7">
      <c r="A306" s="2529"/>
      <c r="B306" s="2529"/>
      <c r="C306" s="2529"/>
      <c r="D306" s="2529"/>
      <c r="E306" s="2529"/>
      <c r="F306" s="2529"/>
      <c r="G306" s="2310"/>
    </row>
    <row r="307" spans="1:7">
      <c r="A307" s="2529"/>
      <c r="B307" s="2529"/>
      <c r="C307" s="2529"/>
      <c r="D307" s="2529"/>
      <c r="E307" s="2529"/>
      <c r="F307" s="2529"/>
      <c r="G307" s="2588"/>
    </row>
    <row r="308" spans="1:7">
      <c r="A308" s="2529"/>
      <c r="B308" s="2529"/>
      <c r="C308" s="2529"/>
      <c r="D308" s="2529"/>
      <c r="E308" s="2529"/>
      <c r="F308" s="2529"/>
      <c r="G308" s="2588"/>
    </row>
    <row r="309" spans="1:7">
      <c r="A309" s="2529"/>
      <c r="B309" s="2529"/>
      <c r="C309" s="2529"/>
      <c r="D309" s="2529"/>
      <c r="E309" s="2529"/>
      <c r="F309" s="2529"/>
      <c r="G309" s="2588"/>
    </row>
    <row r="310" spans="1:7">
      <c r="A310" s="2529"/>
      <c r="B310" s="2529"/>
      <c r="C310" s="2529"/>
      <c r="D310" s="2529"/>
      <c r="E310" s="2529"/>
      <c r="F310" s="2529"/>
      <c r="G310" s="2588"/>
    </row>
    <row r="311" spans="1:7">
      <c r="A311" s="2529"/>
      <c r="B311" s="2529"/>
      <c r="C311" s="2529"/>
      <c r="D311" s="2529"/>
      <c r="E311" s="2529"/>
      <c r="F311" s="2529"/>
      <c r="G311" s="2588"/>
    </row>
    <row r="312" spans="1:7">
      <c r="A312" s="2529"/>
      <c r="B312" s="2529"/>
      <c r="C312" s="2529"/>
      <c r="D312" s="2529"/>
      <c r="E312" s="2529"/>
      <c r="F312" s="2529"/>
      <c r="G312" s="2588"/>
    </row>
    <row r="313" spans="1:7">
      <c r="A313" s="2529"/>
      <c r="B313" s="2529"/>
      <c r="C313" s="2529"/>
      <c r="D313" s="2529"/>
      <c r="E313" s="2529"/>
      <c r="F313" s="2529"/>
      <c r="G313" s="2588"/>
    </row>
    <row r="314" spans="1:7">
      <c r="A314" s="2529"/>
      <c r="B314" s="2529"/>
      <c r="C314" s="2529"/>
      <c r="D314" s="2529"/>
      <c r="E314" s="2529"/>
      <c r="F314" s="2529"/>
      <c r="G314" s="2588"/>
    </row>
    <row r="315" spans="1:7">
      <c r="A315" s="2529"/>
      <c r="B315" s="2529"/>
      <c r="C315" s="2529"/>
      <c r="D315" s="2529"/>
      <c r="E315" s="2529"/>
      <c r="F315" s="2529"/>
      <c r="G315" s="2588"/>
    </row>
    <row r="316" spans="1:7">
      <c r="A316" s="2529"/>
      <c r="B316" s="2529"/>
      <c r="C316" s="2529"/>
      <c r="D316" s="2529"/>
      <c r="E316" s="2529"/>
      <c r="F316" s="2529"/>
      <c r="G316" s="2588"/>
    </row>
    <row r="317" spans="1:7" ht="16" thickBot="1">
      <c r="A317" s="2657"/>
      <c r="B317" s="1681"/>
      <c r="C317" s="1681"/>
      <c r="D317" s="1681"/>
      <c r="E317" s="2657"/>
      <c r="F317" s="2657"/>
      <c r="G317" s="2551"/>
    </row>
    <row r="318" spans="1:7">
      <c r="A318" s="2362" t="s">
        <v>4495</v>
      </c>
      <c r="B318" s="1652"/>
      <c r="C318" s="2362"/>
      <c r="D318" s="2362"/>
      <c r="E318" s="1675" t="s">
        <v>458</v>
      </c>
      <c r="F318" s="2529"/>
      <c r="G318" s="2529"/>
    </row>
    <row r="319" spans="1:7">
      <c r="A319" s="2529"/>
      <c r="B319" s="2529"/>
      <c r="C319" s="2529"/>
      <c r="D319" s="2529"/>
      <c r="E319" s="2529"/>
      <c r="F319" s="2529"/>
      <c r="G319" s="2529"/>
    </row>
    <row r="320" spans="1:7">
      <c r="A320" s="2586" t="s">
        <v>6129</v>
      </c>
      <c r="B320" s="2586"/>
      <c r="C320" s="2586"/>
      <c r="D320" s="2585"/>
      <c r="E320" s="2586"/>
      <c r="F320" s="2586"/>
      <c r="G320" s="2586"/>
    </row>
  </sheetData>
  <mergeCells count="3">
    <mergeCell ref="A70:G70"/>
    <mergeCell ref="A134:G134"/>
    <mergeCell ref="A72:G72"/>
  </mergeCells>
  <printOptions horizontalCentered="1" verticalCentered="1"/>
  <pageMargins left="0.5" right="0.5" top="0.5" bottom="0.5" header="0.5" footer="0.5"/>
  <pageSetup scale="58" orientation="portrait" r:id="rId1"/>
  <headerFooter alignWithMargins="0"/>
  <rowBreaks count="4" manualBreakCount="4">
    <brk id="72" max="6" man="1"/>
    <brk id="134" max="6" man="1"/>
    <brk id="196" max="6" man="1"/>
    <brk id="258"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ransitionEvaluation="1">
    <tabColor rgb="FF92D050"/>
  </sheetPr>
  <dimension ref="A1:Y200"/>
  <sheetViews>
    <sheetView view="pageBreakPreview" zoomScale="60" zoomScaleNormal="70" workbookViewId="0">
      <selection activeCell="I1" sqref="I1:U1048576"/>
    </sheetView>
  </sheetViews>
  <sheetFormatPr defaultColWidth="9.84375" defaultRowHeight="15.5"/>
  <cols>
    <col min="1" max="1" width="4.84375" style="1345" customWidth="1"/>
    <col min="2" max="2" width="38.4609375" style="1345" customWidth="1"/>
    <col min="3" max="3" width="14.84375" style="1345" customWidth="1"/>
    <col min="4" max="4" width="16.07421875" style="1345" customWidth="1"/>
    <col min="5" max="5" width="13" style="1345" customWidth="1"/>
    <col min="6" max="7" width="16.4609375" style="1345" customWidth="1"/>
    <col min="8" max="8" width="8.84375" style="2530" customWidth="1"/>
    <col min="9" max="9" width="12.84375" customWidth="1"/>
    <col min="10" max="10" width="19.84375" customWidth="1"/>
    <col min="11" max="13" width="8.07421875" customWidth="1"/>
    <col min="16" max="16" width="8.4609375" customWidth="1"/>
    <col min="21" max="21" width="17.07421875" bestFit="1" customWidth="1"/>
    <col min="22" max="16384" width="9.84375" style="1345"/>
  </cols>
  <sheetData>
    <row r="1" spans="1:25" ht="16.399999999999999" customHeight="1">
      <c r="A1" s="1342" t="s">
        <v>1757</v>
      </c>
      <c r="B1" s="1451"/>
      <c r="C1" s="1623" t="s">
        <v>3200</v>
      </c>
      <c r="D1" s="1451"/>
      <c r="E1" s="1343"/>
      <c r="F1" s="1451" t="s">
        <v>1759</v>
      </c>
      <c r="G1" s="1659" t="s">
        <v>1760</v>
      </c>
      <c r="H1" s="1533"/>
      <c r="V1" s="1368"/>
      <c r="W1" s="1368"/>
      <c r="X1" s="1368"/>
      <c r="Y1" s="1368"/>
    </row>
    <row r="2" spans="1:25" ht="16.399999999999999" customHeight="1">
      <c r="A2" s="1346" t="str">
        <f>'Data Sheet'!$C$25</f>
        <v xml:space="preserve">Niagara Mohawk Power Corporation </v>
      </c>
      <c r="B2" s="1368"/>
      <c r="C2" s="1536" t="s">
        <v>5954</v>
      </c>
      <c r="D2" s="1368"/>
      <c r="E2" s="1347"/>
      <c r="F2" s="1368" t="s">
        <v>3219</v>
      </c>
      <c r="G2" s="1660"/>
      <c r="H2" s="1533"/>
      <c r="V2" s="1368"/>
      <c r="W2" s="1368"/>
      <c r="X2" s="1368"/>
      <c r="Y2" s="1368"/>
    </row>
    <row r="3" spans="1:25" ht="16.399999999999999" customHeight="1">
      <c r="A3" s="1349"/>
      <c r="B3" s="1463"/>
      <c r="C3" s="1625" t="s">
        <v>1121</v>
      </c>
      <c r="D3" s="1463"/>
      <c r="E3" s="1347"/>
      <c r="F3" s="1427" t="str">
        <f>'Data Sheet'!$C$40</f>
        <v>April 30, 2024</v>
      </c>
      <c r="G3" s="1624" t="str">
        <f>'Data Sheet'!$C$38</f>
        <v>December 31, 2023</v>
      </c>
      <c r="H3" s="1533"/>
      <c r="V3" s="1368"/>
      <c r="W3" s="1368"/>
      <c r="X3" s="1368"/>
      <c r="Y3" s="1368"/>
    </row>
    <row r="4" spans="1:25" ht="16.399999999999999" customHeight="1">
      <c r="A4" s="1627" t="s">
        <v>524</v>
      </c>
      <c r="B4" s="1541"/>
      <c r="C4" s="1541"/>
      <c r="D4" s="1688"/>
      <c r="E4" s="1541"/>
      <c r="F4" s="1541"/>
      <c r="G4" s="1542"/>
      <c r="H4" s="1533"/>
      <c r="V4" s="2739"/>
      <c r="W4" s="1368"/>
      <c r="X4" s="1368"/>
      <c r="Y4" s="1368"/>
    </row>
    <row r="5" spans="1:25" ht="16.399999999999999" customHeight="1">
      <c r="A5" s="1346"/>
      <c r="B5" s="1368"/>
      <c r="C5" s="1368"/>
      <c r="D5" s="1368"/>
      <c r="E5" s="1368"/>
      <c r="F5" s="1368"/>
      <c r="G5" s="1348"/>
      <c r="H5" s="1533"/>
      <c r="V5" s="1368"/>
      <c r="W5" s="1368"/>
      <c r="X5" s="1368"/>
      <c r="Y5" s="1368"/>
    </row>
    <row r="6" spans="1:25" ht="16.399999999999999" customHeight="1">
      <c r="A6" s="1346"/>
      <c r="B6" s="1368" t="s">
        <v>525</v>
      </c>
      <c r="C6" s="1368"/>
      <c r="D6" s="1368"/>
      <c r="E6" s="1368"/>
      <c r="F6" s="1368"/>
      <c r="G6" s="1348"/>
      <c r="H6" s="1533"/>
      <c r="V6" s="1368"/>
      <c r="W6" s="1368"/>
      <c r="X6" s="1368"/>
      <c r="Y6" s="1368"/>
    </row>
    <row r="7" spans="1:25" ht="16.399999999999999" customHeight="1">
      <c r="A7" s="1346"/>
      <c r="B7" s="1368" t="s">
        <v>526</v>
      </c>
      <c r="C7" s="1368"/>
      <c r="D7" s="1368"/>
      <c r="E7" s="1368"/>
      <c r="F7" s="1368"/>
      <c r="G7" s="1348"/>
      <c r="H7" s="1533"/>
      <c r="V7" s="1368"/>
      <c r="W7" s="1368"/>
      <c r="X7" s="1368"/>
      <c r="Y7" s="1368"/>
    </row>
    <row r="8" spans="1:25" ht="16.399999999999999" customHeight="1">
      <c r="A8" s="2050"/>
      <c r="B8" s="2051" t="s">
        <v>4509</v>
      </c>
      <c r="C8" s="2051"/>
      <c r="D8" s="2051"/>
      <c r="E8" s="2051"/>
      <c r="F8" s="2051"/>
      <c r="G8" s="2067"/>
      <c r="H8" s="2146"/>
      <c r="V8" s="1368"/>
      <c r="W8" s="1368"/>
      <c r="X8" s="1368"/>
      <c r="Y8" s="1368"/>
    </row>
    <row r="9" spans="1:25" ht="16.399999999999999" customHeight="1">
      <c r="A9" s="2050"/>
      <c r="B9" s="2051" t="s">
        <v>527</v>
      </c>
      <c r="C9" s="2051"/>
      <c r="D9" s="2051"/>
      <c r="E9" s="2051"/>
      <c r="F9" s="2051"/>
      <c r="G9" s="2067"/>
      <c r="H9" s="2146"/>
      <c r="V9" s="1368"/>
      <c r="W9" s="1368"/>
      <c r="X9" s="1368"/>
      <c r="Y9" s="1368"/>
    </row>
    <row r="10" spans="1:25" ht="16.399999999999999" customHeight="1">
      <c r="A10" s="1631"/>
      <c r="B10" s="1632"/>
      <c r="C10" s="1632"/>
      <c r="D10" s="1632"/>
      <c r="E10" s="1814" t="s">
        <v>528</v>
      </c>
      <c r="F10" s="1541"/>
      <c r="G10" s="1663"/>
      <c r="H10" s="1533"/>
      <c r="V10" s="1368"/>
      <c r="W10" s="1368"/>
      <c r="X10" s="1368"/>
      <c r="Y10" s="1368"/>
    </row>
    <row r="11" spans="1:25" ht="16.399999999999999" customHeight="1">
      <c r="A11" s="1374"/>
      <c r="B11" s="1536"/>
      <c r="C11" s="1555" t="s">
        <v>529</v>
      </c>
      <c r="D11" s="1536"/>
      <c r="E11" s="1555" t="s">
        <v>163</v>
      </c>
      <c r="F11" s="1536"/>
      <c r="G11" s="1634" t="s">
        <v>1791</v>
      </c>
      <c r="H11" s="3015"/>
      <c r="V11" s="1368"/>
      <c r="W11" s="1368"/>
      <c r="X11" s="1368"/>
      <c r="Y11" s="1368"/>
    </row>
    <row r="12" spans="1:25" ht="16.399999999999999" customHeight="1">
      <c r="A12" s="1374" t="s">
        <v>1686</v>
      </c>
      <c r="B12" s="1555" t="s">
        <v>530</v>
      </c>
      <c r="C12" s="1555" t="s">
        <v>531</v>
      </c>
      <c r="D12" s="1555" t="s">
        <v>516</v>
      </c>
      <c r="E12" s="1555" t="s">
        <v>498</v>
      </c>
      <c r="F12" s="1555" t="s">
        <v>1795</v>
      </c>
      <c r="G12" s="1634" t="s">
        <v>2434</v>
      </c>
      <c r="H12" s="3015"/>
      <c r="V12" s="1368"/>
      <c r="W12" s="1368"/>
      <c r="X12" s="1368"/>
      <c r="Y12" s="1368"/>
    </row>
    <row r="13" spans="1:25" ht="16.399999999999999" customHeight="1">
      <c r="A13" s="1635" t="s">
        <v>1689</v>
      </c>
      <c r="B13" s="1636" t="s">
        <v>2935</v>
      </c>
      <c r="C13" s="1636" t="s">
        <v>532</v>
      </c>
      <c r="D13" s="1636" t="s">
        <v>2937</v>
      </c>
      <c r="E13" s="1636" t="s">
        <v>2938</v>
      </c>
      <c r="F13" s="1636" t="s">
        <v>518</v>
      </c>
      <c r="G13" s="1637" t="s">
        <v>533</v>
      </c>
      <c r="H13" s="3015"/>
      <c r="V13" s="1368"/>
      <c r="W13" s="1368"/>
      <c r="X13" s="1368"/>
      <c r="Y13" s="1368"/>
    </row>
    <row r="14" spans="1:25">
      <c r="A14" s="1374">
        <v>1</v>
      </c>
      <c r="B14" s="2261" t="s">
        <v>5520</v>
      </c>
      <c r="C14" s="2253">
        <v>52602</v>
      </c>
      <c r="D14" s="2253">
        <v>86699533</v>
      </c>
      <c r="E14" s="4032" t="s">
        <v>5523</v>
      </c>
      <c r="F14" s="2253">
        <v>86856868</v>
      </c>
      <c r="G14" s="4031">
        <f>C14+D14-F14</f>
        <v>-104733</v>
      </c>
      <c r="H14" s="2398"/>
      <c r="V14" s="1368"/>
      <c r="W14" s="1368"/>
      <c r="X14" s="1368"/>
      <c r="Y14" s="1368"/>
    </row>
    <row r="15" spans="1:25">
      <c r="A15" s="1374">
        <v>2</v>
      </c>
      <c r="B15" s="2261"/>
      <c r="C15" s="2253"/>
      <c r="D15" s="2253"/>
      <c r="E15" s="2253"/>
      <c r="F15" s="2253"/>
      <c r="G15" s="4031"/>
      <c r="H15" s="2398"/>
      <c r="V15" s="1368"/>
      <c r="W15" s="1368"/>
      <c r="X15" s="1368"/>
      <c r="Y15" s="1368"/>
    </row>
    <row r="16" spans="1:25">
      <c r="A16" s="1374">
        <v>3</v>
      </c>
      <c r="B16" s="2261" t="s">
        <v>6056</v>
      </c>
      <c r="C16" s="2253">
        <v>1644831</v>
      </c>
      <c r="D16" s="2253">
        <v>215616</v>
      </c>
      <c r="E16" s="4032">
        <v>555</v>
      </c>
      <c r="F16" s="2253">
        <v>7438</v>
      </c>
      <c r="G16" s="4031">
        <f>C16+D16-F16</f>
        <v>1853009</v>
      </c>
      <c r="H16" s="2398"/>
      <c r="V16" s="1368"/>
      <c r="W16" s="1368"/>
      <c r="X16" s="1368"/>
      <c r="Y16" s="1368"/>
    </row>
    <row r="17" spans="1:25">
      <c r="A17" s="1374">
        <v>4</v>
      </c>
      <c r="B17" s="2261"/>
      <c r="C17" s="2253"/>
      <c r="D17" s="2253"/>
      <c r="E17" s="4032"/>
      <c r="F17" s="2253"/>
      <c r="G17" s="4031"/>
      <c r="H17" s="2398"/>
      <c r="V17" s="1368"/>
      <c r="W17" s="1368"/>
      <c r="X17" s="1368"/>
      <c r="Y17" s="1368"/>
    </row>
    <row r="18" spans="1:25">
      <c r="A18" s="1374">
        <v>5</v>
      </c>
      <c r="B18" s="2261" t="s">
        <v>5521</v>
      </c>
      <c r="C18" s="2253">
        <v>576209</v>
      </c>
      <c r="D18" s="2253">
        <v>85789538624</v>
      </c>
      <c r="E18" s="4032" t="s">
        <v>5523</v>
      </c>
      <c r="F18" s="2253">
        <v>85789986997</v>
      </c>
      <c r="G18" s="4031">
        <f>C18+D18-F18</f>
        <v>127836</v>
      </c>
      <c r="H18" s="2398"/>
      <c r="V18" s="1368"/>
      <c r="W18" s="1368"/>
      <c r="X18" s="1368"/>
      <c r="Y18" s="1368"/>
    </row>
    <row r="19" spans="1:25">
      <c r="A19" s="1374">
        <v>6</v>
      </c>
      <c r="B19" s="2261"/>
      <c r="C19" s="2253"/>
      <c r="D19" s="2253"/>
      <c r="E19" s="4032"/>
      <c r="F19" s="2253"/>
      <c r="G19" s="4031"/>
      <c r="H19" s="2398"/>
      <c r="V19" s="1368"/>
      <c r="W19" s="1368"/>
      <c r="X19" s="1368"/>
      <c r="Y19" s="1368"/>
    </row>
    <row r="20" spans="1:25">
      <c r="A20" s="1374">
        <v>7</v>
      </c>
      <c r="B20" s="2261" t="s">
        <v>5522</v>
      </c>
      <c r="C20" s="2253">
        <v>-596890</v>
      </c>
      <c r="D20" s="2253">
        <v>99074670</v>
      </c>
      <c r="E20" s="4032" t="s">
        <v>5524</v>
      </c>
      <c r="F20" s="2253">
        <v>99388886</v>
      </c>
      <c r="G20" s="4031">
        <f>C20+D20-F20</f>
        <v>-911106</v>
      </c>
      <c r="H20" s="2398"/>
      <c r="V20" s="1368"/>
      <c r="W20" s="1368"/>
      <c r="X20" s="1368"/>
      <c r="Y20" s="1368"/>
    </row>
    <row r="21" spans="1:25">
      <c r="A21" s="1374">
        <v>8</v>
      </c>
      <c r="B21" s="2261"/>
      <c r="C21" s="2253"/>
      <c r="D21" s="2253"/>
      <c r="E21" s="4032"/>
      <c r="F21" s="2253"/>
      <c r="G21" s="4031"/>
      <c r="H21" s="2398"/>
      <c r="V21" s="1368"/>
      <c r="W21" s="1368"/>
      <c r="X21" s="1368"/>
      <c r="Y21" s="1368"/>
    </row>
    <row r="22" spans="1:25">
      <c r="A22" s="1374">
        <v>9</v>
      </c>
      <c r="B22" s="2547" t="s">
        <v>6057</v>
      </c>
      <c r="C22" s="2253">
        <v>2061</v>
      </c>
      <c r="D22" s="2253">
        <v>204</v>
      </c>
      <c r="E22" s="4032" t="s">
        <v>5523</v>
      </c>
      <c r="F22" s="2253">
        <v>0</v>
      </c>
      <c r="G22" s="4031">
        <f>C22+D22-F22</f>
        <v>2265</v>
      </c>
      <c r="H22" s="2398"/>
      <c r="V22" s="1368"/>
      <c r="W22" s="1368"/>
      <c r="X22" s="1368"/>
      <c r="Y22" s="1368"/>
    </row>
    <row r="23" spans="1:25">
      <c r="A23" s="1374">
        <v>10</v>
      </c>
      <c r="B23" s="2547"/>
      <c r="C23" s="2253"/>
      <c r="D23" s="2253"/>
      <c r="E23" s="4032"/>
      <c r="F23" s="2253"/>
      <c r="G23" s="4031"/>
      <c r="H23" s="2398"/>
      <c r="V23" s="1368"/>
      <c r="W23" s="1368"/>
      <c r="X23" s="1368"/>
      <c r="Y23" s="1368"/>
    </row>
    <row r="24" spans="1:25">
      <c r="A24" s="1374">
        <v>11</v>
      </c>
      <c r="B24" s="2547"/>
      <c r="C24" s="2253"/>
      <c r="D24" s="2253"/>
      <c r="E24" s="4032"/>
      <c r="F24" s="2253"/>
      <c r="G24" s="4031"/>
      <c r="H24" s="2398"/>
      <c r="V24" s="1368"/>
      <c r="W24" s="1368"/>
      <c r="X24" s="1368"/>
      <c r="Y24" s="1368"/>
    </row>
    <row r="25" spans="1:25">
      <c r="A25" s="1374">
        <v>12</v>
      </c>
      <c r="B25" s="2547"/>
      <c r="C25" s="2253"/>
      <c r="D25" s="2253"/>
      <c r="E25" s="4032"/>
      <c r="F25" s="2253"/>
      <c r="G25" s="4031"/>
      <c r="H25" s="2398"/>
      <c r="V25" s="1368"/>
      <c r="W25" s="1368"/>
      <c r="X25" s="1368"/>
      <c r="Y25" s="1368"/>
    </row>
    <row r="26" spans="1:25">
      <c r="A26" s="1374">
        <v>13</v>
      </c>
      <c r="B26" s="2547"/>
      <c r="C26" s="2253"/>
      <c r="D26" s="2253"/>
      <c r="E26" s="4032"/>
      <c r="F26" s="2253"/>
      <c r="G26" s="4031"/>
      <c r="H26" s="2398"/>
      <c r="V26" s="1368"/>
      <c r="W26" s="1368"/>
      <c r="X26" s="1368"/>
      <c r="Y26" s="1368"/>
    </row>
    <row r="27" spans="1:25">
      <c r="A27" s="1374">
        <v>14</v>
      </c>
      <c r="B27" s="1686"/>
      <c r="C27" s="1816"/>
      <c r="D27" s="1816"/>
      <c r="E27" s="1816"/>
      <c r="F27" s="1816"/>
      <c r="G27" s="1679"/>
      <c r="H27" s="2306"/>
      <c r="V27" s="1368"/>
      <c r="W27" s="1368"/>
      <c r="X27" s="1368"/>
      <c r="Y27" s="1368"/>
    </row>
    <row r="28" spans="1:25">
      <c r="A28" s="1374">
        <v>15</v>
      </c>
      <c r="B28" s="1686"/>
      <c r="C28" s="1816"/>
      <c r="D28" s="1816"/>
      <c r="E28" s="1816"/>
      <c r="F28" s="1816"/>
      <c r="G28" s="1679"/>
      <c r="H28" s="2306"/>
      <c r="V28" s="1368"/>
      <c r="W28" s="1368"/>
      <c r="X28" s="1368"/>
      <c r="Y28" s="1368"/>
    </row>
    <row r="29" spans="1:25">
      <c r="A29" s="1374">
        <v>16</v>
      </c>
      <c r="B29" s="1686"/>
      <c r="C29" s="1816"/>
      <c r="D29" s="1816"/>
      <c r="E29" s="1816"/>
      <c r="F29" s="1816"/>
      <c r="G29" s="1679"/>
      <c r="H29" s="2306"/>
      <c r="V29" s="1368"/>
      <c r="W29" s="1368"/>
      <c r="X29" s="1368"/>
      <c r="Y29" s="1368"/>
    </row>
    <row r="30" spans="1:25">
      <c r="A30" s="1374">
        <v>17</v>
      </c>
      <c r="B30" s="1686"/>
      <c r="C30" s="1816"/>
      <c r="D30" s="1816"/>
      <c r="E30" s="1816"/>
      <c r="F30" s="1816"/>
      <c r="G30" s="1679"/>
      <c r="H30" s="2306"/>
      <c r="V30" s="1368"/>
      <c r="W30" s="1368"/>
      <c r="X30" s="1368"/>
      <c r="Y30" s="1368"/>
    </row>
    <row r="31" spans="1:25">
      <c r="A31" s="1374">
        <v>18</v>
      </c>
      <c r="B31" s="1686"/>
      <c r="C31" s="1816"/>
      <c r="D31" s="1816"/>
      <c r="E31" s="1816"/>
      <c r="F31" s="1816"/>
      <c r="G31" s="1679"/>
      <c r="H31" s="2306"/>
      <c r="V31" s="1368"/>
      <c r="W31" s="1368"/>
      <c r="X31" s="1368"/>
      <c r="Y31" s="1368"/>
    </row>
    <row r="32" spans="1:25">
      <c r="A32" s="1374">
        <v>19</v>
      </c>
      <c r="B32" s="1686"/>
      <c r="C32" s="1816"/>
      <c r="D32" s="1816"/>
      <c r="E32" s="1816"/>
      <c r="F32" s="1816"/>
      <c r="G32" s="1679"/>
      <c r="H32" s="2306"/>
      <c r="V32" s="1368"/>
      <c r="W32" s="1368"/>
      <c r="X32" s="1368"/>
      <c r="Y32" s="1368"/>
    </row>
    <row r="33" spans="1:25">
      <c r="A33" s="1374">
        <v>20</v>
      </c>
      <c r="B33" s="1686"/>
      <c r="C33" s="1816"/>
      <c r="D33" s="1816"/>
      <c r="E33" s="1816"/>
      <c r="F33" s="1816"/>
      <c r="G33" s="1679"/>
      <c r="H33" s="2306"/>
      <c r="V33" s="1368"/>
      <c r="W33" s="1368"/>
      <c r="X33" s="1368"/>
      <c r="Y33" s="1368"/>
    </row>
    <row r="34" spans="1:25">
      <c r="A34" s="1374">
        <v>21</v>
      </c>
      <c r="B34" s="1686"/>
      <c r="C34" s="1816"/>
      <c r="D34" s="1816"/>
      <c r="E34" s="1816"/>
      <c r="F34" s="1816"/>
      <c r="G34" s="1679"/>
      <c r="H34" s="2306"/>
      <c r="V34" s="1368"/>
      <c r="W34" s="1368"/>
      <c r="X34" s="1368"/>
      <c r="Y34" s="1368"/>
    </row>
    <row r="35" spans="1:25">
      <c r="A35" s="1374">
        <v>22</v>
      </c>
      <c r="B35" s="1686"/>
      <c r="C35" s="1816"/>
      <c r="D35" s="1816"/>
      <c r="E35" s="1816"/>
      <c r="F35" s="1816"/>
      <c r="G35" s="1679"/>
      <c r="H35" s="2306"/>
      <c r="V35" s="1368"/>
      <c r="W35" s="1368"/>
      <c r="X35" s="1368"/>
      <c r="Y35" s="1368"/>
    </row>
    <row r="36" spans="1:25">
      <c r="A36" s="1374">
        <v>23</v>
      </c>
      <c r="B36" s="1686"/>
      <c r="C36" s="1816"/>
      <c r="D36" s="1816"/>
      <c r="E36" s="1816"/>
      <c r="F36" s="1816"/>
      <c r="G36" s="1679"/>
      <c r="H36" s="2306"/>
      <c r="V36" s="1368"/>
      <c r="W36" s="1368"/>
      <c r="X36" s="1368"/>
      <c r="Y36" s="1368"/>
    </row>
    <row r="37" spans="1:25">
      <c r="A37" s="1374">
        <v>24</v>
      </c>
      <c r="B37" s="1817"/>
      <c r="C37" s="1816"/>
      <c r="D37" s="1816"/>
      <c r="E37" s="1816"/>
      <c r="F37" s="1816"/>
      <c r="G37" s="1679"/>
      <c r="H37" s="2306"/>
      <c r="V37" s="1368"/>
      <c r="W37" s="1368"/>
      <c r="X37" s="1368"/>
      <c r="Y37" s="1368"/>
    </row>
    <row r="38" spans="1:25">
      <c r="A38" s="1374">
        <v>25</v>
      </c>
      <c r="B38" s="1817"/>
      <c r="C38" s="1816"/>
      <c r="D38" s="1816"/>
      <c r="E38" s="1816"/>
      <c r="F38" s="1816"/>
      <c r="G38" s="1679"/>
      <c r="H38" s="2306"/>
      <c r="V38" s="1368"/>
      <c r="W38" s="1368"/>
      <c r="X38" s="1368"/>
      <c r="Y38" s="1368"/>
    </row>
    <row r="39" spans="1:25">
      <c r="A39" s="1374">
        <v>26</v>
      </c>
      <c r="B39" s="1817"/>
      <c r="C39" s="1816"/>
      <c r="D39" s="1816"/>
      <c r="E39" s="1816"/>
      <c r="F39" s="1816"/>
      <c r="G39" s="1679"/>
      <c r="H39" s="2306"/>
      <c r="V39" s="1368"/>
      <c r="W39" s="1368"/>
      <c r="X39" s="1368"/>
      <c r="Y39" s="1368"/>
    </row>
    <row r="40" spans="1:25">
      <c r="A40" s="1374">
        <v>27</v>
      </c>
      <c r="B40" s="1817"/>
      <c r="C40" s="1816"/>
      <c r="D40" s="1816"/>
      <c r="E40" s="1816"/>
      <c r="F40" s="1816"/>
      <c r="G40" s="1679"/>
      <c r="H40" s="2306"/>
      <c r="V40" s="1368"/>
      <c r="W40" s="1368"/>
      <c r="X40" s="1368"/>
      <c r="Y40" s="1368"/>
    </row>
    <row r="41" spans="1:25">
      <c r="A41" s="1374">
        <v>28</v>
      </c>
      <c r="B41" s="1817"/>
      <c r="C41" s="1816"/>
      <c r="D41" s="1816"/>
      <c r="E41" s="1816"/>
      <c r="F41" s="1816"/>
      <c r="G41" s="1679"/>
      <c r="H41" s="2306"/>
      <c r="V41" s="1368"/>
      <c r="W41" s="1368"/>
      <c r="X41" s="1368"/>
      <c r="Y41" s="1368"/>
    </row>
    <row r="42" spans="1:25">
      <c r="A42" s="1374">
        <v>29</v>
      </c>
      <c r="B42" s="1817"/>
      <c r="C42" s="1816"/>
      <c r="D42" s="1816"/>
      <c r="E42" s="1816"/>
      <c r="F42" s="1816"/>
      <c r="G42" s="1679"/>
      <c r="H42" s="2306"/>
      <c r="V42" s="1368"/>
      <c r="W42" s="1368"/>
      <c r="X42" s="1368"/>
      <c r="Y42" s="1368"/>
    </row>
    <row r="43" spans="1:25">
      <c r="A43" s="1374">
        <v>30</v>
      </c>
      <c r="B43" s="1817"/>
      <c r="C43" s="1816"/>
      <c r="D43" s="1816"/>
      <c r="E43" s="1816"/>
      <c r="F43" s="1816"/>
      <c r="G43" s="1679"/>
      <c r="H43" s="2306"/>
      <c r="V43" s="1368"/>
      <c r="W43" s="1368"/>
      <c r="X43" s="1368"/>
      <c r="Y43" s="1368"/>
    </row>
    <row r="44" spans="1:25">
      <c r="A44" s="1374">
        <v>31</v>
      </c>
      <c r="B44" s="1817"/>
      <c r="C44" s="1816"/>
      <c r="D44" s="1816"/>
      <c r="E44" s="1816"/>
      <c r="F44" s="1816"/>
      <c r="G44" s="1679"/>
      <c r="H44" s="2306"/>
      <c r="V44" s="1368"/>
      <c r="W44" s="1368"/>
      <c r="X44" s="1368"/>
      <c r="Y44" s="1368"/>
    </row>
    <row r="45" spans="1:25">
      <c r="A45" s="1374">
        <v>32</v>
      </c>
      <c r="B45" s="1817"/>
      <c r="C45" s="1816"/>
      <c r="D45" s="1816"/>
      <c r="E45" s="1816"/>
      <c r="F45" s="1816"/>
      <c r="G45" s="1679"/>
      <c r="H45" s="2306"/>
      <c r="V45" s="1368"/>
      <c r="W45" s="1368"/>
      <c r="X45" s="1368"/>
      <c r="Y45" s="1368"/>
    </row>
    <row r="46" spans="1:25">
      <c r="A46" s="1374">
        <v>33</v>
      </c>
      <c r="B46" s="1817"/>
      <c r="C46" s="1816"/>
      <c r="D46" s="1816"/>
      <c r="E46" s="1816"/>
      <c r="F46" s="1816"/>
      <c r="G46" s="1679"/>
      <c r="H46" s="2306"/>
      <c r="V46" s="1368"/>
      <c r="W46" s="1368"/>
      <c r="X46" s="1368"/>
      <c r="Y46" s="1368"/>
    </row>
    <row r="47" spans="1:25">
      <c r="A47" s="1374">
        <v>34</v>
      </c>
      <c r="B47" s="1817"/>
      <c r="C47" s="1816"/>
      <c r="D47" s="1816"/>
      <c r="E47" s="1816"/>
      <c r="F47" s="1816"/>
      <c r="G47" s="1679"/>
      <c r="H47" s="2306"/>
      <c r="V47" s="1368"/>
      <c r="W47" s="1368"/>
      <c r="X47" s="1368"/>
      <c r="Y47" s="1368"/>
    </row>
    <row r="48" spans="1:25">
      <c r="A48" s="1374">
        <v>35</v>
      </c>
      <c r="B48" s="1817"/>
      <c r="C48" s="1816"/>
      <c r="D48" s="1816"/>
      <c r="E48" s="1816"/>
      <c r="F48" s="1816"/>
      <c r="G48" s="1679"/>
      <c r="H48" s="2306"/>
      <c r="V48" s="1368"/>
      <c r="W48" s="1368"/>
      <c r="X48" s="1368"/>
      <c r="Y48" s="1368"/>
    </row>
    <row r="49" spans="1:25">
      <c r="A49" s="1374">
        <v>36</v>
      </c>
      <c r="B49" s="1817"/>
      <c r="C49" s="1816"/>
      <c r="D49" s="1816"/>
      <c r="E49" s="1816"/>
      <c r="F49" s="1816"/>
      <c r="G49" s="1679"/>
      <c r="H49" s="2306"/>
      <c r="V49" s="1368"/>
      <c r="W49" s="1368"/>
      <c r="X49" s="1368"/>
      <c r="Y49" s="1368"/>
    </row>
    <row r="50" spans="1:25">
      <c r="A50" s="1374">
        <v>37</v>
      </c>
      <c r="B50" s="1817"/>
      <c r="C50" s="1816"/>
      <c r="D50" s="1816"/>
      <c r="E50" s="1816"/>
      <c r="F50" s="1816"/>
      <c r="G50" s="1679"/>
      <c r="H50" s="2306"/>
      <c r="V50" s="1368"/>
      <c r="W50" s="1368"/>
      <c r="X50" s="1368"/>
      <c r="Y50" s="1368"/>
    </row>
    <row r="51" spans="1:25">
      <c r="A51" s="1374">
        <v>38</v>
      </c>
      <c r="B51" s="1817"/>
      <c r="C51" s="1816"/>
      <c r="D51" s="1816"/>
      <c r="E51" s="1816"/>
      <c r="F51" s="1816"/>
      <c r="G51" s="1679"/>
      <c r="H51" s="2306"/>
      <c r="V51" s="1368"/>
      <c r="W51" s="1368"/>
      <c r="X51" s="1368"/>
      <c r="Y51" s="1368"/>
    </row>
    <row r="52" spans="1:25">
      <c r="A52" s="1374">
        <v>39</v>
      </c>
      <c r="B52" s="1817"/>
      <c r="C52" s="1816"/>
      <c r="D52" s="1816"/>
      <c r="E52" s="1816"/>
      <c r="F52" s="1816"/>
      <c r="G52" s="1679"/>
      <c r="H52" s="2306"/>
      <c r="V52" s="1368"/>
      <c r="W52" s="1368"/>
      <c r="X52" s="1368"/>
      <c r="Y52" s="1368"/>
    </row>
    <row r="53" spans="1:25">
      <c r="A53" s="1374">
        <v>40</v>
      </c>
      <c r="B53" s="1817"/>
      <c r="C53" s="1816"/>
      <c r="D53" s="1816"/>
      <c r="E53" s="1816"/>
      <c r="F53" s="1816"/>
      <c r="G53" s="1679"/>
      <c r="H53" s="2306"/>
      <c r="V53" s="1368"/>
      <c r="W53" s="1368"/>
      <c r="X53" s="1368"/>
      <c r="Y53" s="1368"/>
    </row>
    <row r="54" spans="1:25">
      <c r="A54" s="1374">
        <v>41</v>
      </c>
      <c r="B54" s="1817"/>
      <c r="C54" s="1816"/>
      <c r="D54" s="1816"/>
      <c r="E54" s="1816"/>
      <c r="F54" s="1816"/>
      <c r="G54" s="1679"/>
      <c r="H54" s="2306"/>
      <c r="V54" s="1368"/>
      <c r="W54" s="1368"/>
      <c r="X54" s="1368"/>
      <c r="Y54" s="1368"/>
    </row>
    <row r="55" spans="1:25">
      <c r="A55" s="1374">
        <v>42</v>
      </c>
      <c r="B55" s="1817"/>
      <c r="C55" s="1816"/>
      <c r="D55" s="1816"/>
      <c r="E55" s="1816"/>
      <c r="F55" s="1816"/>
      <c r="G55" s="1679"/>
      <c r="H55" s="2306"/>
      <c r="V55" s="1368"/>
      <c r="W55" s="1368"/>
      <c r="X55" s="1368"/>
      <c r="Y55" s="1368"/>
    </row>
    <row r="56" spans="1:25">
      <c r="A56" s="1374">
        <v>43</v>
      </c>
      <c r="B56" s="1817"/>
      <c r="C56" s="1816"/>
      <c r="D56" s="1816"/>
      <c r="E56" s="1816"/>
      <c r="F56" s="1816"/>
      <c r="G56" s="1679"/>
      <c r="H56" s="2306"/>
      <c r="V56" s="1368"/>
      <c r="W56" s="1368"/>
      <c r="X56" s="1368"/>
      <c r="Y56" s="1368"/>
    </row>
    <row r="57" spans="1:25">
      <c r="A57" s="1374">
        <v>44</v>
      </c>
      <c r="B57" s="1817"/>
      <c r="C57" s="1816"/>
      <c r="D57" s="1816"/>
      <c r="E57" s="1816"/>
      <c r="F57" s="1816"/>
      <c r="G57" s="1679"/>
      <c r="H57" s="2306"/>
      <c r="V57" s="1368"/>
      <c r="W57" s="1368"/>
      <c r="X57" s="1368"/>
      <c r="Y57" s="1368"/>
    </row>
    <row r="58" spans="1:25">
      <c r="A58" s="1374" t="s">
        <v>2310</v>
      </c>
      <c r="B58" s="1817"/>
      <c r="C58" s="1816"/>
      <c r="D58" s="1816"/>
      <c r="E58" s="1816"/>
      <c r="F58" s="1816"/>
      <c r="G58" s="1679"/>
      <c r="H58" s="2306"/>
      <c r="V58" s="1368"/>
      <c r="W58" s="1368"/>
      <c r="X58" s="1368"/>
      <c r="Y58" s="1368"/>
    </row>
    <row r="59" spans="1:25">
      <c r="A59" s="2247">
        <v>46</v>
      </c>
      <c r="B59" s="2252"/>
      <c r="C59" s="2253"/>
      <c r="D59" s="2253"/>
      <c r="E59" s="4029"/>
      <c r="F59" s="2253"/>
      <c r="G59" s="1679"/>
      <c r="H59" s="2306"/>
      <c r="V59" s="1368"/>
      <c r="W59" s="1368"/>
      <c r="X59" s="1368"/>
      <c r="Y59" s="1368"/>
    </row>
    <row r="60" spans="1:25">
      <c r="A60" s="1374">
        <v>47</v>
      </c>
      <c r="B60" s="1669" t="s">
        <v>534</v>
      </c>
      <c r="C60" s="1646">
        <f>SUM(C14:C59)</f>
        <v>1678813</v>
      </c>
      <c r="D60" s="1666">
        <f>SUM(D14:D59)</f>
        <v>85975528647</v>
      </c>
      <c r="E60" s="4029"/>
      <c r="F60" s="1666">
        <f>SUM(F14:F59)</f>
        <v>85976240189</v>
      </c>
      <c r="G60" s="1666">
        <f>SUM(G14:G59)</f>
        <v>967271</v>
      </c>
      <c r="H60" s="2306"/>
      <c r="V60" s="1368"/>
      <c r="W60" s="1368"/>
      <c r="X60" s="1368"/>
      <c r="Y60" s="1368"/>
    </row>
    <row r="61" spans="1:25">
      <c r="A61" s="1374">
        <v>48</v>
      </c>
      <c r="B61" s="1819" t="s">
        <v>535</v>
      </c>
      <c r="C61" s="1818"/>
      <c r="D61" s="1818"/>
      <c r="E61" s="1816"/>
      <c r="F61" s="1818"/>
      <c r="G61" s="1679"/>
      <c r="H61" s="2306"/>
      <c r="V61" s="1368"/>
      <c r="W61" s="1368"/>
      <c r="X61" s="1368"/>
      <c r="Y61" s="1368"/>
    </row>
    <row r="62" spans="1:25">
      <c r="A62" s="1374"/>
      <c r="B62" s="1661" t="s">
        <v>536</v>
      </c>
      <c r="C62" s="4029"/>
      <c r="D62" s="4029"/>
      <c r="E62" s="4029"/>
      <c r="F62" s="4029"/>
      <c r="G62" s="231"/>
      <c r="H62" s="3047"/>
      <c r="V62" s="1368"/>
      <c r="W62" s="1368"/>
      <c r="X62" s="1368"/>
      <c r="Y62" s="1368"/>
    </row>
    <row r="63" spans="1:25" ht="16" thickBot="1">
      <c r="A63" s="1820">
        <v>49</v>
      </c>
      <c r="B63" s="1821" t="s">
        <v>159</v>
      </c>
      <c r="C63" s="1656">
        <f>C60+C61</f>
        <v>1678813</v>
      </c>
      <c r="D63" s="1656">
        <f>D60+D61</f>
        <v>85975528647</v>
      </c>
      <c r="E63" s="4030"/>
      <c r="F63" s="1656">
        <f>F60+F61</f>
        <v>85976240189</v>
      </c>
      <c r="G63" s="1781">
        <f>G60+G61</f>
        <v>967271</v>
      </c>
      <c r="H63" s="1903"/>
      <c r="V63" s="1368"/>
      <c r="W63" s="1368"/>
      <c r="X63" s="1368"/>
      <c r="Y63" s="1368"/>
    </row>
    <row r="64" spans="1:25">
      <c r="A64" s="1368"/>
      <c r="B64" s="1368"/>
      <c r="C64" s="1368"/>
      <c r="D64" s="1368"/>
      <c r="E64" s="1368"/>
      <c r="F64" s="1368"/>
      <c r="G64" s="1368"/>
      <c r="H64" s="2529"/>
      <c r="V64" s="1533"/>
      <c r="W64" s="1533"/>
      <c r="X64" s="1368"/>
      <c r="Y64" s="1368"/>
    </row>
    <row r="65" spans="1:25">
      <c r="A65" s="2051" t="s">
        <v>4497</v>
      </c>
      <c r="B65" s="2051"/>
      <c r="C65" s="1368"/>
      <c r="D65" s="1368"/>
      <c r="E65" s="1368"/>
      <c r="F65" s="1368"/>
      <c r="G65" s="1368"/>
      <c r="H65" s="2529"/>
      <c r="V65" s="1533"/>
      <c r="W65" s="1533"/>
      <c r="X65" s="1368"/>
      <c r="Y65" s="1368"/>
    </row>
    <row r="66" spans="1:25">
      <c r="A66" s="5265" t="s">
        <v>537</v>
      </c>
      <c r="B66" s="5265"/>
      <c r="C66" s="5265"/>
      <c r="D66" s="5265"/>
      <c r="E66" s="5265"/>
      <c r="F66" s="5265"/>
      <c r="G66" s="5265"/>
      <c r="H66" s="2586"/>
      <c r="V66" s="1533"/>
      <c r="W66" s="1533"/>
      <c r="X66" s="1368"/>
      <c r="Y66" s="1368"/>
    </row>
    <row r="67" spans="1:25">
      <c r="A67" s="1386" t="s">
        <v>538</v>
      </c>
      <c r="B67" s="1383"/>
      <c r="C67" s="1383"/>
      <c r="D67" s="1383"/>
      <c r="E67" s="1383"/>
      <c r="F67" s="1383"/>
      <c r="G67" s="1383"/>
      <c r="H67" s="2586"/>
      <c r="V67" s="1368"/>
      <c r="W67" s="1368"/>
      <c r="X67" s="1368"/>
      <c r="Y67" s="1368"/>
    </row>
    <row r="68" spans="1:25">
      <c r="A68" s="1368"/>
      <c r="B68" s="1368"/>
      <c r="C68" s="1368"/>
      <c r="D68" s="1368"/>
      <c r="E68" s="1368"/>
      <c r="F68" s="1368"/>
      <c r="G68" s="1368"/>
      <c r="H68" s="2529"/>
      <c r="V68" s="1368"/>
      <c r="W68" s="1368"/>
      <c r="X68" s="1368"/>
      <c r="Y68" s="1368"/>
    </row>
    <row r="69" spans="1:25" ht="16" thickBot="1">
      <c r="A69" s="1368" t="str">
        <f>'Data Sheet'!$C$25</f>
        <v xml:space="preserve">Niagara Mohawk Power Corporation </v>
      </c>
      <c r="B69" s="1368"/>
      <c r="C69" s="1368"/>
      <c r="D69" s="1368"/>
      <c r="E69" s="1368"/>
      <c r="F69" s="1682" t="str">
        <f>'Data Sheet'!$C$40</f>
        <v>April 30, 2024</v>
      </c>
      <c r="G69" s="1368" t="str">
        <f>'Data Sheet'!$C$38</f>
        <v>December 31, 2023</v>
      </c>
      <c r="H69" s="2529"/>
      <c r="V69" s="1368"/>
      <c r="W69" s="1368"/>
      <c r="X69" s="1368"/>
      <c r="Y69" s="1368"/>
    </row>
    <row r="70" spans="1:25">
      <c r="A70" s="1342"/>
      <c r="B70" s="1451"/>
      <c r="C70" s="1451"/>
      <c r="D70" s="1451"/>
      <c r="E70" s="1451"/>
      <c r="F70" s="1451"/>
      <c r="G70" s="1622"/>
      <c r="H70" s="1533"/>
      <c r="V70" s="1368"/>
      <c r="W70" s="1368"/>
      <c r="X70" s="1368"/>
      <c r="Y70" s="1368"/>
    </row>
    <row r="71" spans="1:25">
      <c r="A71" s="1696" t="s">
        <v>524</v>
      </c>
      <c r="B71" s="1383"/>
      <c r="C71" s="1383"/>
      <c r="D71" s="1383"/>
      <c r="E71" s="1383"/>
      <c r="F71" s="1383"/>
      <c r="G71" s="1683"/>
      <c r="H71" s="1620"/>
      <c r="V71" s="1368"/>
      <c r="W71" s="1368"/>
      <c r="X71" s="1368"/>
      <c r="Y71" s="1368"/>
    </row>
    <row r="72" spans="1:25">
      <c r="A72" s="1349"/>
      <c r="B72" s="1463"/>
      <c r="C72" s="1463"/>
      <c r="D72" s="1463"/>
      <c r="E72" s="1463"/>
      <c r="F72" s="1463"/>
      <c r="G72" s="1626"/>
      <c r="H72" s="1533"/>
      <c r="V72" s="1368"/>
      <c r="W72" s="1368"/>
      <c r="X72" s="1368"/>
      <c r="Y72" s="1368"/>
    </row>
    <row r="73" spans="1:25">
      <c r="A73" s="1631"/>
      <c r="B73" s="1632"/>
      <c r="C73" s="1632"/>
      <c r="D73" s="1632"/>
      <c r="E73" s="1814" t="s">
        <v>528</v>
      </c>
      <c r="F73" s="1541"/>
      <c r="G73" s="1663"/>
      <c r="H73" s="1533"/>
      <c r="V73" s="1368"/>
      <c r="W73" s="1368"/>
      <c r="X73" s="1368"/>
      <c r="Y73" s="1368"/>
    </row>
    <row r="74" spans="1:25">
      <c r="A74" s="1374"/>
      <c r="B74" s="1536"/>
      <c r="C74" s="1555" t="s">
        <v>529</v>
      </c>
      <c r="D74" s="1536"/>
      <c r="E74" s="1555" t="s">
        <v>163</v>
      </c>
      <c r="F74" s="1536"/>
      <c r="G74" s="1634" t="s">
        <v>1791</v>
      </c>
      <c r="H74" s="3015"/>
      <c r="V74" s="1368"/>
      <c r="W74" s="1368"/>
      <c r="X74" s="1368"/>
      <c r="Y74" s="1368"/>
    </row>
    <row r="75" spans="1:25">
      <c r="A75" s="1374"/>
      <c r="B75" s="1555" t="s">
        <v>530</v>
      </c>
      <c r="C75" s="1555" t="s">
        <v>531</v>
      </c>
      <c r="D75" s="1555" t="s">
        <v>516</v>
      </c>
      <c r="E75" s="1555" t="s">
        <v>498</v>
      </c>
      <c r="F75" s="1555" t="s">
        <v>1795</v>
      </c>
      <c r="G75" s="1634" t="s">
        <v>2434</v>
      </c>
      <c r="H75" s="3015"/>
      <c r="V75" s="1368"/>
      <c r="W75" s="1368"/>
      <c r="X75" s="1368"/>
      <c r="Y75" s="1368"/>
    </row>
    <row r="76" spans="1:25">
      <c r="A76" s="1635"/>
      <c r="B76" s="1636" t="s">
        <v>2935</v>
      </c>
      <c r="C76" s="1636" t="s">
        <v>532</v>
      </c>
      <c r="D76" s="1636" t="s">
        <v>2937</v>
      </c>
      <c r="E76" s="1636" t="s">
        <v>2938</v>
      </c>
      <c r="F76" s="1636" t="s">
        <v>518</v>
      </c>
      <c r="G76" s="1637" t="s">
        <v>533</v>
      </c>
      <c r="H76" s="3015"/>
      <c r="V76" s="1368"/>
      <c r="W76" s="1368"/>
      <c r="X76" s="1368"/>
      <c r="Y76" s="1368"/>
    </row>
    <row r="77" spans="1:25">
      <c r="A77" s="1346"/>
      <c r="B77" s="1376"/>
      <c r="C77" s="1693"/>
      <c r="D77" s="1771"/>
      <c r="E77" s="1368"/>
      <c r="F77" s="1771"/>
      <c r="G77" s="1679">
        <f t="shared" ref="G77:G125" si="0">C77+D77-F77</f>
        <v>0</v>
      </c>
      <c r="H77" s="2306"/>
      <c r="V77" s="1368"/>
      <c r="W77" s="1368"/>
      <c r="X77" s="1368"/>
      <c r="Y77" s="1368"/>
    </row>
    <row r="78" spans="1:25">
      <c r="A78" s="1346"/>
      <c r="B78" s="1376"/>
      <c r="C78" s="1693"/>
      <c r="D78" s="1771"/>
      <c r="E78" s="1368"/>
      <c r="F78" s="1771"/>
      <c r="G78" s="1679">
        <f t="shared" si="0"/>
        <v>0</v>
      </c>
      <c r="H78" s="2306"/>
      <c r="V78" s="1368"/>
      <c r="W78" s="1368"/>
      <c r="X78" s="1368"/>
      <c r="Y78" s="1368"/>
    </row>
    <row r="79" spans="1:25">
      <c r="A79" s="1346"/>
      <c r="B79" s="1376"/>
      <c r="C79" s="1693"/>
      <c r="D79" s="1771"/>
      <c r="E79" s="1368"/>
      <c r="F79" s="1771"/>
      <c r="G79" s="1679">
        <f t="shared" si="0"/>
        <v>0</v>
      </c>
      <c r="H79" s="2306"/>
      <c r="V79" s="1368"/>
      <c r="W79" s="1368"/>
      <c r="X79" s="1368"/>
      <c r="Y79" s="1368"/>
    </row>
    <row r="80" spans="1:25">
      <c r="A80" s="1346"/>
      <c r="B80" s="1376"/>
      <c r="C80" s="1693"/>
      <c r="D80" s="1771"/>
      <c r="E80" s="1368"/>
      <c r="F80" s="1771"/>
      <c r="G80" s="1679">
        <f t="shared" si="0"/>
        <v>0</v>
      </c>
      <c r="H80" s="2306"/>
      <c r="V80" s="1368"/>
      <c r="W80" s="1368"/>
      <c r="X80" s="1368"/>
      <c r="Y80" s="1368"/>
    </row>
    <row r="81" spans="1:25">
      <c r="A81" s="1346"/>
      <c r="B81" s="1376"/>
      <c r="C81" s="1693"/>
      <c r="D81" s="1771"/>
      <c r="E81" s="1368"/>
      <c r="F81" s="1771"/>
      <c r="G81" s="1679">
        <f t="shared" si="0"/>
        <v>0</v>
      </c>
      <c r="H81" s="2306"/>
      <c r="V81" s="1368"/>
      <c r="W81" s="1368"/>
      <c r="X81" s="1368"/>
      <c r="Y81" s="1368"/>
    </row>
    <row r="82" spans="1:25">
      <c r="A82" s="1346"/>
      <c r="B82" s="1376"/>
      <c r="C82" s="1822"/>
      <c r="D82" s="1771"/>
      <c r="E82" s="1362"/>
      <c r="F82" s="1823"/>
      <c r="G82" s="1679">
        <f t="shared" si="0"/>
        <v>0</v>
      </c>
      <c r="H82" s="2306"/>
      <c r="V82" s="1368"/>
      <c r="W82" s="1368"/>
      <c r="X82" s="1368"/>
      <c r="Y82" s="1368"/>
    </row>
    <row r="83" spans="1:25">
      <c r="A83" s="1346"/>
      <c r="B83" s="1376"/>
      <c r="C83" s="1693"/>
      <c r="D83" s="1771"/>
      <c r="E83" s="1368"/>
      <c r="F83" s="1771"/>
      <c r="G83" s="1679">
        <f t="shared" si="0"/>
        <v>0</v>
      </c>
      <c r="H83" s="2306"/>
      <c r="V83" s="1368"/>
      <c r="W83" s="1368"/>
      <c r="X83" s="1368"/>
      <c r="Y83" s="1368"/>
    </row>
    <row r="84" spans="1:25">
      <c r="A84" s="1346"/>
      <c r="B84" s="1376"/>
      <c r="C84" s="1693"/>
      <c r="D84" s="1771"/>
      <c r="E84" s="1368"/>
      <c r="F84" s="1771"/>
      <c r="G84" s="1679">
        <f t="shared" si="0"/>
        <v>0</v>
      </c>
      <c r="H84" s="2306"/>
      <c r="V84" s="1368"/>
      <c r="W84" s="1368"/>
      <c r="X84" s="1368"/>
      <c r="Y84" s="1368"/>
    </row>
    <row r="85" spans="1:25">
      <c r="A85" s="1346"/>
      <c r="B85" s="1376"/>
      <c r="C85" s="1693"/>
      <c r="D85" s="1771"/>
      <c r="E85" s="1368"/>
      <c r="F85" s="1771"/>
      <c r="G85" s="1679">
        <f t="shared" si="0"/>
        <v>0</v>
      </c>
      <c r="H85" s="2306"/>
      <c r="V85" s="1368"/>
      <c r="W85" s="1368"/>
      <c r="X85" s="1368"/>
      <c r="Y85" s="1368"/>
    </row>
    <row r="86" spans="1:25">
      <c r="A86" s="1346"/>
      <c r="B86" s="1376"/>
      <c r="C86" s="1693"/>
      <c r="D86" s="1771"/>
      <c r="E86" s="1368"/>
      <c r="F86" s="1771"/>
      <c r="G86" s="1679">
        <f t="shared" si="0"/>
        <v>0</v>
      </c>
      <c r="H86" s="2306"/>
      <c r="V86" s="1368"/>
      <c r="W86" s="1368"/>
      <c r="X86" s="1368"/>
      <c r="Y86" s="1368"/>
    </row>
    <row r="87" spans="1:25">
      <c r="A87" s="1346"/>
      <c r="B87" s="1376"/>
      <c r="C87" s="1693"/>
      <c r="D87" s="1771"/>
      <c r="E87" s="1368"/>
      <c r="F87" s="1771"/>
      <c r="G87" s="1679">
        <f t="shared" si="0"/>
        <v>0</v>
      </c>
      <c r="H87" s="2306"/>
      <c r="V87" s="1368"/>
      <c r="W87" s="1368"/>
      <c r="X87" s="1368"/>
      <c r="Y87" s="1368"/>
    </row>
    <row r="88" spans="1:25">
      <c r="A88" s="1346"/>
      <c r="B88" s="1376"/>
      <c r="C88" s="1693"/>
      <c r="D88" s="1771"/>
      <c r="E88" s="1368"/>
      <c r="F88" s="1771"/>
      <c r="G88" s="1679">
        <f t="shared" si="0"/>
        <v>0</v>
      </c>
      <c r="H88" s="2306"/>
      <c r="V88" s="1368"/>
      <c r="W88" s="1368"/>
      <c r="X88" s="1368"/>
      <c r="Y88" s="1368"/>
    </row>
    <row r="89" spans="1:25">
      <c r="A89" s="1346"/>
      <c r="B89" s="1376"/>
      <c r="C89" s="1693"/>
      <c r="D89" s="1771"/>
      <c r="E89" s="1368"/>
      <c r="F89" s="1771"/>
      <c r="G89" s="1679">
        <f t="shared" si="0"/>
        <v>0</v>
      </c>
      <c r="H89" s="2306"/>
      <c r="V89" s="1368"/>
      <c r="W89" s="1368"/>
      <c r="X89" s="1368"/>
      <c r="Y89" s="1368"/>
    </row>
    <row r="90" spans="1:25">
      <c r="A90" s="1346"/>
      <c r="B90" s="1376"/>
      <c r="C90" s="1693"/>
      <c r="D90" s="1771"/>
      <c r="E90" s="1368"/>
      <c r="F90" s="1771"/>
      <c r="G90" s="1679">
        <f t="shared" si="0"/>
        <v>0</v>
      </c>
      <c r="H90" s="2306"/>
      <c r="V90" s="1368"/>
      <c r="W90" s="1368"/>
      <c r="X90" s="1368"/>
      <c r="Y90" s="1368"/>
    </row>
    <row r="91" spans="1:25">
      <c r="A91" s="1346"/>
      <c r="B91" s="1376"/>
      <c r="C91" s="1693"/>
      <c r="D91" s="1771"/>
      <c r="E91" s="1368"/>
      <c r="F91" s="1771"/>
      <c r="G91" s="1679">
        <f t="shared" si="0"/>
        <v>0</v>
      </c>
      <c r="H91" s="2306"/>
      <c r="V91" s="1368"/>
      <c r="W91" s="1368"/>
      <c r="X91" s="1368"/>
      <c r="Y91" s="1368"/>
    </row>
    <row r="92" spans="1:25">
      <c r="A92" s="1346"/>
      <c r="B92" s="1376"/>
      <c r="C92" s="1693"/>
      <c r="D92" s="1771"/>
      <c r="E92" s="1368"/>
      <c r="F92" s="1771"/>
      <c r="G92" s="1679">
        <f t="shared" si="0"/>
        <v>0</v>
      </c>
      <c r="H92" s="2306"/>
    </row>
    <row r="93" spans="1:25">
      <c r="A93" s="1346"/>
      <c r="B93" s="1376"/>
      <c r="C93" s="1693"/>
      <c r="D93" s="1771"/>
      <c r="E93" s="1368"/>
      <c r="F93" s="1771"/>
      <c r="G93" s="1679">
        <f t="shared" si="0"/>
        <v>0</v>
      </c>
      <c r="H93" s="2306"/>
    </row>
    <row r="94" spans="1:25">
      <c r="A94" s="1346"/>
      <c r="B94" s="1376"/>
      <c r="C94" s="1693"/>
      <c r="D94" s="1771"/>
      <c r="E94" s="1368"/>
      <c r="F94" s="1771"/>
      <c r="G94" s="1679">
        <f t="shared" si="0"/>
        <v>0</v>
      </c>
      <c r="H94" s="2306"/>
    </row>
    <row r="95" spans="1:25">
      <c r="A95" s="1346"/>
      <c r="B95" s="1376"/>
      <c r="C95" s="1693"/>
      <c r="D95" s="1771"/>
      <c r="E95" s="1368"/>
      <c r="F95" s="1771"/>
      <c r="G95" s="1679">
        <f t="shared" si="0"/>
        <v>0</v>
      </c>
      <c r="H95" s="2306"/>
    </row>
    <row r="96" spans="1:25">
      <c r="A96" s="1346"/>
      <c r="B96" s="1376"/>
      <c r="C96" s="1693"/>
      <c r="D96" s="1771"/>
      <c r="E96" s="1368"/>
      <c r="F96" s="1771"/>
      <c r="G96" s="1679">
        <f t="shared" si="0"/>
        <v>0</v>
      </c>
      <c r="H96" s="2306"/>
    </row>
    <row r="97" spans="1:8">
      <c r="A97" s="1346"/>
      <c r="B97" s="1376"/>
      <c r="C97" s="1693"/>
      <c r="D97" s="1771"/>
      <c r="E97" s="1368"/>
      <c r="F97" s="1771"/>
      <c r="G97" s="1679">
        <f t="shared" si="0"/>
        <v>0</v>
      </c>
      <c r="H97" s="2306"/>
    </row>
    <row r="98" spans="1:8">
      <c r="A98" s="1346"/>
      <c r="B98" s="1376"/>
      <c r="C98" s="1693"/>
      <c r="D98" s="1771"/>
      <c r="E98" s="1368"/>
      <c r="F98" s="1771"/>
      <c r="G98" s="1679">
        <f t="shared" si="0"/>
        <v>0</v>
      </c>
      <c r="H98" s="2306"/>
    </row>
    <row r="99" spans="1:8">
      <c r="A99" s="1346"/>
      <c r="B99" s="1376"/>
      <c r="C99" s="1693"/>
      <c r="D99" s="1771"/>
      <c r="E99" s="1368"/>
      <c r="F99" s="1771"/>
      <c r="G99" s="1679">
        <f t="shared" si="0"/>
        <v>0</v>
      </c>
      <c r="H99" s="2306"/>
    </row>
    <row r="100" spans="1:8">
      <c r="A100" s="1346"/>
      <c r="B100" s="1376"/>
      <c r="C100" s="1693"/>
      <c r="D100" s="1771"/>
      <c r="E100" s="1368"/>
      <c r="F100" s="1771"/>
      <c r="G100" s="1679">
        <f t="shared" si="0"/>
        <v>0</v>
      </c>
      <c r="H100" s="2306"/>
    </row>
    <row r="101" spans="1:8">
      <c r="A101" s="1346"/>
      <c r="B101" s="1376"/>
      <c r="C101" s="1693"/>
      <c r="D101" s="1771"/>
      <c r="E101" s="1368"/>
      <c r="F101" s="1771"/>
      <c r="G101" s="1679">
        <f t="shared" si="0"/>
        <v>0</v>
      </c>
      <c r="H101" s="2306"/>
    </row>
    <row r="102" spans="1:8">
      <c r="A102" s="1346"/>
      <c r="B102" s="1376"/>
      <c r="C102" s="1693"/>
      <c r="D102" s="1771"/>
      <c r="E102" s="1368"/>
      <c r="F102" s="1771"/>
      <c r="G102" s="1679">
        <f t="shared" si="0"/>
        <v>0</v>
      </c>
      <c r="H102" s="2306"/>
    </row>
    <row r="103" spans="1:8">
      <c r="A103" s="1346"/>
      <c r="B103" s="1376"/>
      <c r="C103" s="1693"/>
      <c r="D103" s="1771"/>
      <c r="E103" s="1368"/>
      <c r="F103" s="1771"/>
      <c r="G103" s="1679">
        <f t="shared" si="0"/>
        <v>0</v>
      </c>
      <c r="H103" s="2306"/>
    </row>
    <row r="104" spans="1:8">
      <c r="A104" s="1346"/>
      <c r="B104" s="1376"/>
      <c r="C104" s="1693"/>
      <c r="D104" s="1771"/>
      <c r="E104" s="1368"/>
      <c r="F104" s="1771"/>
      <c r="G104" s="1679">
        <f t="shared" si="0"/>
        <v>0</v>
      </c>
      <c r="H104" s="2306"/>
    </row>
    <row r="105" spans="1:8">
      <c r="A105" s="1346"/>
      <c r="B105" s="1376"/>
      <c r="C105" s="1693"/>
      <c r="D105" s="1771"/>
      <c r="E105" s="1368"/>
      <c r="F105" s="1771"/>
      <c r="G105" s="1679">
        <f t="shared" si="0"/>
        <v>0</v>
      </c>
      <c r="H105" s="2306"/>
    </row>
    <row r="106" spans="1:8">
      <c r="A106" s="1346"/>
      <c r="B106" s="1376"/>
      <c r="C106" s="1693"/>
      <c r="D106" s="1771"/>
      <c r="E106" s="1368"/>
      <c r="F106" s="1771"/>
      <c r="G106" s="1679">
        <f t="shared" si="0"/>
        <v>0</v>
      </c>
      <c r="H106" s="2306"/>
    </row>
    <row r="107" spans="1:8">
      <c r="A107" s="1346"/>
      <c r="B107" s="1376"/>
      <c r="C107" s="1693"/>
      <c r="D107" s="1771"/>
      <c r="E107" s="1368"/>
      <c r="F107" s="1771"/>
      <c r="G107" s="1679">
        <f t="shared" si="0"/>
        <v>0</v>
      </c>
      <c r="H107" s="2306"/>
    </row>
    <row r="108" spans="1:8">
      <c r="A108" s="1346"/>
      <c r="B108" s="1376"/>
      <c r="C108" s="1693"/>
      <c r="D108" s="1771"/>
      <c r="E108" s="1368"/>
      <c r="F108" s="1771"/>
      <c r="G108" s="1679">
        <f t="shared" si="0"/>
        <v>0</v>
      </c>
      <c r="H108" s="2306"/>
    </row>
    <row r="109" spans="1:8">
      <c r="A109" s="1346"/>
      <c r="B109" s="1376"/>
      <c r="C109" s="1693"/>
      <c r="D109" s="1771"/>
      <c r="E109" s="1368"/>
      <c r="F109" s="1771"/>
      <c r="G109" s="1679">
        <f t="shared" si="0"/>
        <v>0</v>
      </c>
      <c r="H109" s="2306"/>
    </row>
    <row r="110" spans="1:8">
      <c r="A110" s="1346"/>
      <c r="B110" s="1376"/>
      <c r="C110" s="1693"/>
      <c r="D110" s="1771"/>
      <c r="E110" s="1368"/>
      <c r="F110" s="1771"/>
      <c r="G110" s="1679">
        <f t="shared" si="0"/>
        <v>0</v>
      </c>
      <c r="H110" s="2306"/>
    </row>
    <row r="111" spans="1:8">
      <c r="A111" s="1346"/>
      <c r="B111" s="1376"/>
      <c r="C111" s="1693"/>
      <c r="D111" s="1771"/>
      <c r="E111" s="1368"/>
      <c r="F111" s="1771"/>
      <c r="G111" s="1679">
        <f t="shared" si="0"/>
        <v>0</v>
      </c>
      <c r="H111" s="2306"/>
    </row>
    <row r="112" spans="1:8">
      <c r="A112" s="1346"/>
      <c r="B112" s="1376"/>
      <c r="C112" s="1693"/>
      <c r="D112" s="1771"/>
      <c r="E112" s="1368"/>
      <c r="F112" s="1771"/>
      <c r="G112" s="1679">
        <f t="shared" si="0"/>
        <v>0</v>
      </c>
      <c r="H112" s="2306"/>
    </row>
    <row r="113" spans="1:8">
      <c r="A113" s="1346"/>
      <c r="B113" s="1376"/>
      <c r="C113" s="1693"/>
      <c r="D113" s="1771"/>
      <c r="E113" s="1368"/>
      <c r="F113" s="1771"/>
      <c r="G113" s="1679">
        <f t="shared" si="0"/>
        <v>0</v>
      </c>
      <c r="H113" s="2306"/>
    </row>
    <row r="114" spans="1:8">
      <c r="A114" s="1346"/>
      <c r="B114" s="1376"/>
      <c r="C114" s="1693"/>
      <c r="D114" s="1771"/>
      <c r="E114" s="1368"/>
      <c r="F114" s="1771"/>
      <c r="G114" s="1679">
        <f t="shared" si="0"/>
        <v>0</v>
      </c>
      <c r="H114" s="2306"/>
    </row>
    <row r="115" spans="1:8">
      <c r="A115" s="1346"/>
      <c r="B115" s="1376"/>
      <c r="C115" s="1693"/>
      <c r="D115" s="1771"/>
      <c r="E115" s="1368"/>
      <c r="F115" s="1771"/>
      <c r="G115" s="1679">
        <f t="shared" si="0"/>
        <v>0</v>
      </c>
      <c r="H115" s="2306"/>
    </row>
    <row r="116" spans="1:8">
      <c r="A116" s="1346"/>
      <c r="B116" s="1376"/>
      <c r="C116" s="1693"/>
      <c r="D116" s="1771"/>
      <c r="E116" s="1368"/>
      <c r="F116" s="1771"/>
      <c r="G116" s="1679">
        <f t="shared" si="0"/>
        <v>0</v>
      </c>
      <c r="H116" s="2306"/>
    </row>
    <row r="117" spans="1:8">
      <c r="A117" s="1346"/>
      <c r="B117" s="1376"/>
      <c r="C117" s="1693"/>
      <c r="D117" s="1771"/>
      <c r="E117" s="1368"/>
      <c r="F117" s="1771"/>
      <c r="G117" s="1679">
        <f t="shared" si="0"/>
        <v>0</v>
      </c>
      <c r="H117" s="2306"/>
    </row>
    <row r="118" spans="1:8">
      <c r="A118" s="1346"/>
      <c r="B118" s="1376"/>
      <c r="C118" s="1693"/>
      <c r="D118" s="1771"/>
      <c r="E118" s="1368"/>
      <c r="F118" s="1771"/>
      <c r="G118" s="1679">
        <f t="shared" si="0"/>
        <v>0</v>
      </c>
      <c r="H118" s="2306"/>
    </row>
    <row r="119" spans="1:8">
      <c r="A119" s="1346"/>
      <c r="B119" s="1376"/>
      <c r="C119" s="1693"/>
      <c r="D119" s="1771"/>
      <c r="E119" s="1368"/>
      <c r="F119" s="1771"/>
      <c r="G119" s="1679">
        <f t="shared" si="0"/>
        <v>0</v>
      </c>
      <c r="H119" s="2306"/>
    </row>
    <row r="120" spans="1:8">
      <c r="A120" s="1346"/>
      <c r="B120" s="1376"/>
      <c r="C120" s="1693"/>
      <c r="D120" s="1771"/>
      <c r="E120" s="1368"/>
      <c r="F120" s="1771"/>
      <c r="G120" s="1679">
        <f t="shared" si="0"/>
        <v>0</v>
      </c>
      <c r="H120" s="2306"/>
    </row>
    <row r="121" spans="1:8">
      <c r="A121" s="1346"/>
      <c r="B121" s="1376"/>
      <c r="C121" s="1693"/>
      <c r="D121" s="1771"/>
      <c r="E121" s="1368"/>
      <c r="F121" s="1771"/>
      <c r="G121" s="1679">
        <f t="shared" si="0"/>
        <v>0</v>
      </c>
      <c r="H121" s="2306"/>
    </row>
    <row r="122" spans="1:8">
      <c r="A122" s="1346"/>
      <c r="B122" s="1376"/>
      <c r="C122" s="1693"/>
      <c r="D122" s="1771"/>
      <c r="E122" s="1368"/>
      <c r="F122" s="1771"/>
      <c r="G122" s="1679">
        <f t="shared" si="0"/>
        <v>0</v>
      </c>
      <c r="H122" s="2306"/>
    </row>
    <row r="123" spans="1:8">
      <c r="A123" s="1346"/>
      <c r="B123" s="1376"/>
      <c r="C123" s="1693"/>
      <c r="D123" s="1771"/>
      <c r="E123" s="1368"/>
      <c r="F123" s="1771"/>
      <c r="G123" s="1679">
        <f t="shared" si="0"/>
        <v>0</v>
      </c>
      <c r="H123" s="2306"/>
    </row>
    <row r="124" spans="1:8">
      <c r="A124" s="1346"/>
      <c r="B124" s="1376"/>
      <c r="C124" s="1693"/>
      <c r="D124" s="1771"/>
      <c r="E124" s="1368"/>
      <c r="F124" s="1771"/>
      <c r="G124" s="1679">
        <f t="shared" si="0"/>
        <v>0</v>
      </c>
      <c r="H124" s="2306"/>
    </row>
    <row r="125" spans="1:8" ht="16" thickBot="1">
      <c r="A125" s="1346"/>
      <c r="B125" s="1376"/>
      <c r="C125" s="1693"/>
      <c r="D125" s="1771"/>
      <c r="E125" s="1368"/>
      <c r="F125" s="1771"/>
      <c r="G125" s="1679">
        <f t="shared" si="0"/>
        <v>0</v>
      </c>
      <c r="H125" s="2306"/>
    </row>
    <row r="126" spans="1:8" ht="16" thickBot="1">
      <c r="A126" s="4658"/>
      <c r="B126" s="4659" t="s">
        <v>159</v>
      </c>
      <c r="C126" s="4660">
        <f>SUM(C77:C125)</f>
        <v>0</v>
      </c>
      <c r="D126" s="4660">
        <f>SUM(D77:D125)</f>
        <v>0</v>
      </c>
      <c r="E126" s="4661"/>
      <c r="F126" s="1671">
        <f>SUM(F77:F125)</f>
        <v>0</v>
      </c>
      <c r="G126" s="1672">
        <f>SUM(G77:G125)</f>
        <v>0</v>
      </c>
      <c r="H126" s="1903"/>
    </row>
    <row r="127" spans="1:8">
      <c r="A127" s="4597"/>
      <c r="B127" s="1621"/>
      <c r="C127" s="1621"/>
      <c r="D127" s="1621"/>
      <c r="E127" s="4270"/>
    </row>
    <row r="128" spans="1:8">
      <c r="A128" s="3991" t="s">
        <v>4497</v>
      </c>
      <c r="B128" s="2146"/>
      <c r="C128" s="1533"/>
      <c r="D128" s="1533"/>
      <c r="E128" s="4228"/>
      <c r="F128" s="1368"/>
      <c r="G128" s="1368"/>
      <c r="H128" s="2529"/>
    </row>
    <row r="129" spans="1:8">
      <c r="A129" s="4086" t="s">
        <v>539</v>
      </c>
      <c r="B129" s="1620"/>
      <c r="C129" s="1620"/>
      <c r="D129" s="1620"/>
      <c r="E129" s="4229"/>
      <c r="F129" s="1383"/>
      <c r="G129" s="1383"/>
      <c r="H129" s="2586"/>
    </row>
    <row r="130" spans="1:8">
      <c r="A130" s="4597"/>
      <c r="B130" s="1621"/>
      <c r="C130" s="1621"/>
      <c r="D130" s="1621"/>
      <c r="E130" s="4270"/>
    </row>
    <row r="131" spans="1:8">
      <c r="A131" s="4597"/>
      <c r="B131" s="1621"/>
      <c r="C131" s="1621"/>
      <c r="D131" s="1621"/>
      <c r="E131" s="4270"/>
    </row>
    <row r="132" spans="1:8">
      <c r="A132" s="4597"/>
      <c r="B132" s="1621"/>
      <c r="C132" s="4498"/>
      <c r="D132" s="4498"/>
      <c r="E132" s="4270"/>
    </row>
    <row r="133" spans="1:8">
      <c r="A133" s="4597"/>
      <c r="B133" s="1621"/>
      <c r="C133" s="4499"/>
      <c r="D133" s="4499"/>
      <c r="E133" s="4270"/>
    </row>
    <row r="134" spans="1:8">
      <c r="A134" s="4597"/>
      <c r="B134" s="1621"/>
      <c r="C134" s="4499"/>
      <c r="D134" s="4499"/>
      <c r="E134" s="4270"/>
    </row>
    <row r="135" spans="1:8">
      <c r="A135" s="4597"/>
      <c r="B135" s="1621"/>
      <c r="C135" s="4499"/>
      <c r="D135" s="4499"/>
      <c r="E135" s="4270"/>
      <c r="F135" s="1621"/>
    </row>
    <row r="136" spans="1:8">
      <c r="A136" s="4597"/>
      <c r="B136" s="1621"/>
      <c r="C136" s="4499"/>
      <c r="D136" s="4499"/>
      <c r="E136" s="4270"/>
      <c r="F136" s="4270"/>
    </row>
    <row r="137" spans="1:8">
      <c r="A137" s="4597"/>
      <c r="B137" s="1621"/>
      <c r="C137" s="4499"/>
      <c r="D137" s="4499"/>
      <c r="E137" s="4270"/>
      <c r="F137" s="4270"/>
    </row>
    <row r="138" spans="1:8">
      <c r="A138" s="4597"/>
      <c r="B138" s="1621"/>
      <c r="C138" s="4499"/>
      <c r="D138" s="4499"/>
      <c r="E138" s="4270"/>
      <c r="F138" s="4270"/>
    </row>
    <row r="139" spans="1:8">
      <c r="A139" s="4597"/>
      <c r="B139" s="1621"/>
      <c r="C139" s="4499"/>
      <c r="D139" s="4499"/>
      <c r="E139" s="4270"/>
      <c r="F139" s="4270"/>
    </row>
    <row r="140" spans="1:8">
      <c r="A140" s="4597"/>
      <c r="B140" s="1621"/>
      <c r="C140" s="4499"/>
      <c r="D140" s="4499"/>
      <c r="E140" s="4270"/>
      <c r="F140" s="4270"/>
    </row>
    <row r="141" spans="1:8">
      <c r="A141" s="4597"/>
      <c r="B141" s="1621"/>
      <c r="C141" s="4499"/>
      <c r="D141" s="4499"/>
      <c r="E141" s="4270"/>
      <c r="F141" s="4270"/>
    </row>
    <row r="142" spans="1:8">
      <c r="A142" s="4597"/>
      <c r="B142" s="1621"/>
      <c r="C142" s="4499"/>
      <c r="D142" s="4499"/>
      <c r="E142" s="4270"/>
      <c r="F142" s="4270"/>
    </row>
    <row r="143" spans="1:8">
      <c r="A143" s="4597"/>
      <c r="B143" s="1621"/>
      <c r="C143" s="4499"/>
      <c r="D143" s="4499"/>
      <c r="E143" s="4270"/>
      <c r="F143" s="4270"/>
    </row>
    <row r="144" spans="1:8">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1">
    <mergeCell ref="A66:G66"/>
  </mergeCells>
  <printOptions horizontalCentered="1" verticalCentered="1"/>
  <pageMargins left="0.5" right="0.5" top="0.5" bottom="0.5" header="0.5" footer="0.5"/>
  <pageSetup scale="66"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ransitionEvaluation="1">
    <tabColor rgb="FF92D050"/>
  </sheetPr>
  <dimension ref="A1:W200"/>
  <sheetViews>
    <sheetView view="pageBreakPreview" zoomScale="60" zoomScaleNormal="70" workbookViewId="0">
      <selection activeCell="H1" sqref="H1:T1048576"/>
    </sheetView>
  </sheetViews>
  <sheetFormatPr defaultColWidth="9.84375" defaultRowHeight="15.5"/>
  <cols>
    <col min="1" max="1" width="4.84375" style="13" customWidth="1"/>
    <col min="2" max="2" width="1.84375" style="13" customWidth="1"/>
    <col min="3" max="3" width="30.84375" style="13" customWidth="1"/>
    <col min="4" max="4" width="25.84375" style="13" customWidth="1"/>
    <col min="5" max="6" width="20.84375" style="13" customWidth="1"/>
    <col min="7" max="7" width="12.07421875" style="1652" customWidth="1"/>
    <col min="8" max="8" width="18.84375" customWidth="1"/>
    <col min="9" max="9" width="17.84375" customWidth="1"/>
    <col min="10" max="11" width="11.07421875" customWidth="1"/>
    <col min="12" max="12" width="16.23046875" bestFit="1" customWidth="1"/>
    <col min="14" max="14" width="17.84375" customWidth="1"/>
    <col min="15" max="15" width="11.07421875" customWidth="1"/>
    <col min="17" max="17" width="9.84375" bestFit="1" customWidth="1"/>
    <col min="20" max="20" width="14.23046875" bestFit="1" customWidth="1"/>
    <col min="21" max="16384" width="9.84375" style="13"/>
  </cols>
  <sheetData>
    <row r="1" spans="1:23" ht="17.149999999999999" customHeight="1">
      <c r="A1" s="3254" t="s">
        <v>1757</v>
      </c>
      <c r="B1" s="3544"/>
      <c r="C1" s="3305"/>
      <c r="D1" s="3544" t="s">
        <v>3200</v>
      </c>
      <c r="E1" s="3306" t="s">
        <v>1759</v>
      </c>
      <c r="F1" s="3274" t="s">
        <v>1760</v>
      </c>
      <c r="G1" s="2146"/>
      <c r="U1" s="21"/>
      <c r="V1" s="21"/>
      <c r="W1" s="21"/>
    </row>
    <row r="2" spans="1:23" ht="17.149999999999999" customHeight="1">
      <c r="A2" s="3222" t="str">
        <f>'Data Sheet'!$C$25</f>
        <v xml:space="preserve">Niagara Mohawk Power Corporation </v>
      </c>
      <c r="B2" s="1533"/>
      <c r="C2" s="2309"/>
      <c r="D2" s="1536" t="s">
        <v>5954</v>
      </c>
      <c r="E2" s="1376" t="s">
        <v>3219</v>
      </c>
      <c r="F2" s="3308"/>
      <c r="G2" s="2146"/>
      <c r="U2" s="21"/>
      <c r="V2" s="21"/>
      <c r="W2" s="21"/>
    </row>
    <row r="3" spans="1:23" ht="17.149999999999999" customHeight="1">
      <c r="A3" s="3309"/>
      <c r="B3" s="1463"/>
      <c r="C3" s="3397"/>
      <c r="D3" s="1463" t="s">
        <v>1121</v>
      </c>
      <c r="E3" s="1399" t="str">
        <f>'Data Sheet'!$C$40</f>
        <v>April 30, 2024</v>
      </c>
      <c r="F3" s="3549" t="str">
        <f>'Data Sheet'!$C$38</f>
        <v>December 31, 2023</v>
      </c>
      <c r="G3" s="3001"/>
      <c r="U3" s="21"/>
      <c r="V3" s="21"/>
      <c r="W3" s="21"/>
    </row>
    <row r="4" spans="1:23" ht="17.149999999999999" customHeight="1">
      <c r="A4" s="5261" t="s">
        <v>540</v>
      </c>
      <c r="B4" s="5262"/>
      <c r="C4" s="5262"/>
      <c r="D4" s="5262"/>
      <c r="E4" s="5262"/>
      <c r="F4" s="5263"/>
      <c r="G4" s="2786"/>
      <c r="U4" s="21"/>
      <c r="V4" s="21"/>
      <c r="W4" s="21"/>
    </row>
    <row r="5" spans="1:23" ht="17.149999999999999" customHeight="1">
      <c r="A5" s="3222" t="s">
        <v>541</v>
      </c>
      <c r="B5" s="1533"/>
      <c r="C5" s="1533"/>
      <c r="D5" s="1533"/>
      <c r="E5" s="1533"/>
      <c r="F5" s="3308"/>
      <c r="G5" s="2146"/>
      <c r="U5" s="21"/>
      <c r="V5" s="21"/>
      <c r="W5" s="21"/>
    </row>
    <row r="6" spans="1:23" ht="17.149999999999999" customHeight="1">
      <c r="A6" s="3222"/>
      <c r="B6" s="1533"/>
      <c r="C6" s="1533" t="s">
        <v>542</v>
      </c>
      <c r="D6" s="1533"/>
      <c r="E6" s="1533"/>
      <c r="F6" s="3308"/>
      <c r="G6" s="2146"/>
      <c r="U6" s="21"/>
      <c r="V6" s="21"/>
      <c r="W6" s="21"/>
    </row>
    <row r="7" spans="1:23" ht="17.149999999999999" customHeight="1">
      <c r="A7" s="3222" t="s">
        <v>543</v>
      </c>
      <c r="B7" s="1533"/>
      <c r="C7" s="1533"/>
      <c r="D7" s="1533"/>
      <c r="E7" s="1533"/>
      <c r="F7" s="3308"/>
      <c r="G7" s="2146"/>
      <c r="U7" s="21"/>
      <c r="V7" s="21"/>
      <c r="W7" s="21"/>
    </row>
    <row r="8" spans="1:23" ht="17.149999999999999" customHeight="1">
      <c r="A8" s="3599"/>
      <c r="B8" s="2341"/>
      <c r="C8" s="2341"/>
      <c r="D8" s="2341"/>
      <c r="E8" s="546" t="s">
        <v>544</v>
      </c>
      <c r="F8" s="3664" t="s">
        <v>3104</v>
      </c>
      <c r="G8" s="3001"/>
      <c r="U8" s="21"/>
      <c r="V8" s="21"/>
      <c r="W8" s="21"/>
    </row>
    <row r="9" spans="1:23" ht="17.149999999999999" customHeight="1">
      <c r="A9" s="3315" t="s">
        <v>545</v>
      </c>
      <c r="B9" s="1533"/>
      <c r="C9" s="3388" t="s">
        <v>546</v>
      </c>
      <c r="D9" s="1533"/>
      <c r="E9" s="3387" t="s">
        <v>547</v>
      </c>
      <c r="F9" s="3548" t="s">
        <v>548</v>
      </c>
      <c r="G9" s="3001"/>
      <c r="U9" s="21"/>
      <c r="V9" s="21"/>
      <c r="W9" s="21"/>
    </row>
    <row r="10" spans="1:23" ht="17.149999999999999" customHeight="1">
      <c r="A10" s="3315" t="s">
        <v>1689</v>
      </c>
      <c r="B10" s="1533"/>
      <c r="C10" s="1533"/>
      <c r="D10" s="1533"/>
      <c r="E10" s="3387" t="s">
        <v>549</v>
      </c>
      <c r="F10" s="3548" t="s">
        <v>531</v>
      </c>
      <c r="G10" s="3001"/>
      <c r="U10" s="21"/>
      <c r="V10" s="21"/>
      <c r="W10" s="21"/>
    </row>
    <row r="11" spans="1:23" ht="17.149999999999999" customHeight="1">
      <c r="A11" s="3315"/>
      <c r="B11" s="1463"/>
      <c r="C11" s="3391" t="s">
        <v>2935</v>
      </c>
      <c r="D11" s="1463"/>
      <c r="E11" s="3390" t="s">
        <v>550</v>
      </c>
      <c r="F11" s="3549" t="s">
        <v>2937</v>
      </c>
      <c r="G11" s="3001"/>
      <c r="U11" s="21"/>
      <c r="V11" s="21"/>
      <c r="W11" s="21"/>
    </row>
    <row r="12" spans="1:23" ht="17.149999999999999" customHeight="1">
      <c r="A12" s="3586">
        <v>1</v>
      </c>
      <c r="B12" s="1662" t="s">
        <v>2912</v>
      </c>
      <c r="C12" s="1662"/>
      <c r="D12" s="1662"/>
      <c r="E12" s="1638"/>
      <c r="F12" s="3570"/>
      <c r="G12" s="2146"/>
      <c r="U12" s="21"/>
      <c r="V12" s="21"/>
      <c r="W12" s="21"/>
    </row>
    <row r="13" spans="1:23" ht="17.149999999999999" customHeight="1">
      <c r="A13" s="3586">
        <f t="shared" ref="A13:A29" si="0">A12+1</f>
        <v>2</v>
      </c>
      <c r="B13" s="1662"/>
      <c r="C13" s="1662" t="s">
        <v>6322</v>
      </c>
      <c r="D13" s="1662"/>
      <c r="E13" s="1665">
        <v>42695519</v>
      </c>
      <c r="F13" s="3612">
        <v>41611042</v>
      </c>
      <c r="G13" s="3004"/>
      <c r="U13" s="21"/>
      <c r="V13" s="21"/>
      <c r="W13" s="21"/>
    </row>
    <row r="14" spans="1:23" ht="17.149999999999999" customHeight="1">
      <c r="A14" s="3586">
        <f t="shared" si="0"/>
        <v>3</v>
      </c>
      <c r="B14" s="1662"/>
      <c r="C14" s="1662" t="s">
        <v>6323</v>
      </c>
      <c r="D14" s="1662"/>
      <c r="E14" s="1667">
        <v>80123834</v>
      </c>
      <c r="F14" s="3582">
        <v>88134690</v>
      </c>
      <c r="G14" s="1871"/>
      <c r="U14" s="21"/>
      <c r="V14" s="21"/>
      <c r="W14" s="21"/>
    </row>
    <row r="15" spans="1:23" ht="17.149999999999999" customHeight="1">
      <c r="A15" s="3586">
        <f t="shared" si="0"/>
        <v>4</v>
      </c>
      <c r="B15" s="1662"/>
      <c r="C15" s="1662" t="s">
        <v>6324</v>
      </c>
      <c r="D15" s="1662"/>
      <c r="E15" s="1667">
        <v>633810433</v>
      </c>
      <c r="F15" s="3582">
        <v>635762641</v>
      </c>
      <c r="G15" s="1871"/>
      <c r="U15" s="21"/>
      <c r="V15" s="21"/>
      <c r="W15" s="21"/>
    </row>
    <row r="16" spans="1:23" ht="17.149999999999999" customHeight="1">
      <c r="A16" s="3586">
        <f t="shared" si="0"/>
        <v>5</v>
      </c>
      <c r="B16" s="1662"/>
      <c r="C16" s="1662" t="s">
        <v>4602</v>
      </c>
      <c r="D16" s="1662"/>
      <c r="E16" s="1667">
        <v>87760903</v>
      </c>
      <c r="F16" s="3582">
        <v>89279126</v>
      </c>
      <c r="G16" s="1871"/>
      <c r="U16" s="21"/>
      <c r="V16" s="21"/>
      <c r="W16" s="21"/>
    </row>
    <row r="17" spans="1:23" ht="17.149999999999999" customHeight="1">
      <c r="A17" s="3586">
        <f t="shared" si="0"/>
        <v>6</v>
      </c>
      <c r="B17" s="1662"/>
      <c r="C17" s="1662" t="s">
        <v>6325</v>
      </c>
      <c r="D17" s="1662"/>
      <c r="E17" s="1667">
        <v>24793299</v>
      </c>
      <c r="F17" s="3582">
        <v>13836619</v>
      </c>
      <c r="G17" s="1871"/>
      <c r="U17" s="21"/>
      <c r="V17" s="21"/>
      <c r="W17" s="21"/>
    </row>
    <row r="18" spans="1:23" ht="17.149999999999999" customHeight="1">
      <c r="A18" s="3586">
        <f t="shared" si="0"/>
        <v>7</v>
      </c>
      <c r="B18" s="1662" t="s">
        <v>2252</v>
      </c>
      <c r="C18" s="1662"/>
      <c r="D18" s="1662"/>
      <c r="E18" s="1667">
        <v>125359478</v>
      </c>
      <c r="F18" s="3582">
        <v>86159981</v>
      </c>
      <c r="G18" s="1871"/>
      <c r="U18" s="21"/>
      <c r="V18" s="21"/>
      <c r="W18" s="21"/>
    </row>
    <row r="19" spans="1:23" ht="17.149999999999999" customHeight="1">
      <c r="A19" s="3586">
        <f t="shared" si="0"/>
        <v>8</v>
      </c>
      <c r="B19" s="1662" t="s">
        <v>5525</v>
      </c>
      <c r="C19" s="1662"/>
      <c r="D19" s="1662"/>
      <c r="E19" s="1665">
        <f>SUM(E13:E18)</f>
        <v>994543466</v>
      </c>
      <c r="F19" s="3612">
        <f>SUM(F13:F18)</f>
        <v>954784099</v>
      </c>
      <c r="G19" s="3004"/>
      <c r="U19" s="21"/>
      <c r="V19" s="21"/>
      <c r="W19" s="21"/>
    </row>
    <row r="20" spans="1:23" ht="17.149999999999999" customHeight="1">
      <c r="A20" s="3586">
        <f t="shared" si="0"/>
        <v>9</v>
      </c>
      <c r="B20" s="1662" t="s">
        <v>2913</v>
      </c>
      <c r="C20" s="1662"/>
      <c r="D20" s="1662"/>
      <c r="E20" s="1638"/>
      <c r="F20" s="3576"/>
      <c r="G20" s="1871"/>
      <c r="U20" s="21"/>
      <c r="V20" s="21"/>
      <c r="W20" s="21"/>
    </row>
    <row r="21" spans="1:23" ht="17.149999999999999" customHeight="1">
      <c r="A21" s="3586">
        <f t="shared" si="0"/>
        <v>10</v>
      </c>
      <c r="B21" s="1662"/>
      <c r="C21" s="1662" t="s">
        <v>6322</v>
      </c>
      <c r="D21" s="1662"/>
      <c r="E21" s="1665">
        <v>18298079</v>
      </c>
      <c r="F21" s="3612">
        <v>17833304</v>
      </c>
      <c r="G21" s="3004"/>
      <c r="U21" s="21"/>
      <c r="V21" s="21"/>
      <c r="W21" s="21"/>
    </row>
    <row r="22" spans="1:23" ht="17.149999999999999" customHeight="1">
      <c r="A22" s="3586">
        <f t="shared" si="0"/>
        <v>11</v>
      </c>
      <c r="B22" s="1662"/>
      <c r="C22" s="1662" t="s">
        <v>6323</v>
      </c>
      <c r="D22" s="1662"/>
      <c r="E22" s="1667">
        <v>16331921</v>
      </c>
      <c r="F22" s="3582">
        <v>18013896</v>
      </c>
      <c r="G22" s="1871"/>
      <c r="U22" s="21"/>
      <c r="V22" s="21"/>
      <c r="W22" s="21"/>
    </row>
    <row r="23" spans="1:23" ht="17.149999999999999" customHeight="1">
      <c r="A23" s="3586">
        <f t="shared" si="0"/>
        <v>12</v>
      </c>
      <c r="B23" s="1662"/>
      <c r="C23" s="1662" t="s">
        <v>6324</v>
      </c>
      <c r="D23" s="1662"/>
      <c r="E23" s="1667">
        <v>129621545</v>
      </c>
      <c r="F23" s="3582">
        <v>130010168</v>
      </c>
      <c r="G23" s="1871"/>
      <c r="U23" s="21"/>
      <c r="V23" s="21"/>
      <c r="W23" s="21"/>
    </row>
    <row r="24" spans="1:23" ht="17.149999999999999" customHeight="1">
      <c r="A24" s="3586">
        <f t="shared" si="0"/>
        <v>13</v>
      </c>
      <c r="B24" s="1662"/>
      <c r="C24" s="1662" t="s">
        <v>4602</v>
      </c>
      <c r="D24" s="1662"/>
      <c r="E24" s="1667">
        <v>15487218</v>
      </c>
      <c r="F24" s="3582">
        <v>15755140</v>
      </c>
      <c r="G24" s="1871"/>
      <c r="U24" s="21"/>
      <c r="V24" s="21"/>
      <c r="W24" s="21"/>
    </row>
    <row r="25" spans="1:23" ht="17.149999999999999" customHeight="1">
      <c r="A25" s="3586">
        <f t="shared" si="0"/>
        <v>14</v>
      </c>
      <c r="B25" s="1662"/>
      <c r="C25" s="1662" t="s">
        <v>6325</v>
      </c>
      <c r="D25" s="1662"/>
      <c r="E25" s="1667">
        <v>5078146</v>
      </c>
      <c r="F25" s="3582">
        <v>2834006</v>
      </c>
      <c r="G25" s="1871"/>
      <c r="U25" s="21"/>
      <c r="V25" s="21"/>
      <c r="W25" s="21"/>
    </row>
    <row r="26" spans="1:23" ht="17.149999999999999" customHeight="1">
      <c r="A26" s="3586">
        <f t="shared" si="0"/>
        <v>15</v>
      </c>
      <c r="B26" s="1662" t="s">
        <v>2252</v>
      </c>
      <c r="C26" s="1662"/>
      <c r="D26" s="1662"/>
      <c r="E26" s="1667">
        <v>25665159</v>
      </c>
      <c r="F26" s="3582">
        <v>17632124</v>
      </c>
      <c r="G26" s="1871"/>
      <c r="U26" s="21"/>
      <c r="V26" s="21"/>
      <c r="W26" s="21"/>
    </row>
    <row r="27" spans="1:23" ht="17.149999999999999" customHeight="1">
      <c r="A27" s="3586">
        <f t="shared" si="0"/>
        <v>16</v>
      </c>
      <c r="B27" s="1662" t="s">
        <v>551</v>
      </c>
      <c r="C27" s="1533"/>
      <c r="D27" s="1533"/>
      <c r="E27" s="1665">
        <f>SUM(E21:E26)</f>
        <v>210482068</v>
      </c>
      <c r="F27" s="3612">
        <f>SUM(F21:F26)</f>
        <v>202078638</v>
      </c>
      <c r="G27" s="3004"/>
      <c r="U27" s="21"/>
      <c r="V27" s="21"/>
      <c r="W27" s="21"/>
    </row>
    <row r="28" spans="1:23" ht="17.149999999999999" customHeight="1">
      <c r="A28" s="3586">
        <f t="shared" si="0"/>
        <v>17</v>
      </c>
      <c r="B28" s="1662" t="s">
        <v>2911</v>
      </c>
      <c r="C28" s="1662"/>
      <c r="D28" s="1662"/>
      <c r="E28" s="1667"/>
      <c r="F28" s="3582"/>
      <c r="G28" s="1871"/>
      <c r="U28" s="21"/>
      <c r="V28" s="21"/>
      <c r="W28" s="21"/>
    </row>
    <row r="29" spans="1:23" ht="17.149999999999999" customHeight="1">
      <c r="A29" s="3586">
        <f t="shared" si="0"/>
        <v>18</v>
      </c>
      <c r="B29" s="1662" t="s">
        <v>552</v>
      </c>
      <c r="C29" s="1662"/>
      <c r="D29" s="1662"/>
      <c r="E29" s="1665">
        <f>E19+E27+E28</f>
        <v>1205025534</v>
      </c>
      <c r="F29" s="3612">
        <f>F19+F27+F28</f>
        <v>1156862737</v>
      </c>
      <c r="G29" s="3004"/>
      <c r="U29" s="21"/>
      <c r="V29" s="21"/>
      <c r="W29" s="21"/>
    </row>
    <row r="30" spans="1:23" ht="17.149999999999999" customHeight="1">
      <c r="A30" s="3926" t="s">
        <v>5966</v>
      </c>
      <c r="B30" s="1880"/>
      <c r="C30" s="1880"/>
      <c r="D30" s="1880"/>
      <c r="E30" s="1880"/>
      <c r="F30" s="1939"/>
      <c r="G30" s="2786"/>
      <c r="U30" s="1533"/>
      <c r="V30" s="21"/>
      <c r="W30" s="21"/>
    </row>
    <row r="31" spans="1:23" ht="17.149999999999999" customHeight="1">
      <c r="A31" s="3222"/>
      <c r="B31" s="1533"/>
      <c r="C31" s="1533"/>
      <c r="D31" s="1533"/>
      <c r="E31" s="1533"/>
      <c r="F31" s="3308"/>
      <c r="G31" s="2146"/>
      <c r="U31" s="1533"/>
      <c r="V31" s="21"/>
      <c r="W31" s="21"/>
    </row>
    <row r="32" spans="1:23">
      <c r="A32" s="3222"/>
      <c r="B32" s="1533"/>
      <c r="C32" s="1533"/>
      <c r="D32" s="1533"/>
      <c r="E32" s="1533"/>
      <c r="F32" s="3308"/>
      <c r="G32" s="2146"/>
      <c r="U32" s="1533"/>
      <c r="V32" s="21"/>
      <c r="W32" s="21"/>
    </row>
    <row r="33" spans="1:23">
      <c r="A33" s="3222"/>
      <c r="B33" s="1533"/>
      <c r="C33" s="1533"/>
      <c r="D33" s="1533"/>
      <c r="E33" s="1533"/>
      <c r="F33" s="3308"/>
      <c r="G33" s="2146"/>
      <c r="U33" s="1533"/>
      <c r="V33" s="21"/>
      <c r="W33" s="21"/>
    </row>
    <row r="34" spans="1:23">
      <c r="A34" s="3222"/>
      <c r="B34" s="1533"/>
      <c r="C34" s="1533"/>
      <c r="D34" s="1533"/>
      <c r="E34" s="1533"/>
      <c r="F34" s="3308"/>
      <c r="G34" s="2146"/>
      <c r="U34" s="1533"/>
      <c r="V34" s="21"/>
      <c r="W34" s="21"/>
    </row>
    <row r="35" spans="1:23">
      <c r="A35" s="3222"/>
      <c r="B35" s="1533"/>
      <c r="C35" s="1533"/>
      <c r="D35" s="1533"/>
      <c r="E35" s="1533"/>
      <c r="F35" s="3308"/>
      <c r="G35" s="2146"/>
      <c r="U35" s="21"/>
      <c r="V35" s="21"/>
      <c r="W35" s="21"/>
    </row>
    <row r="36" spans="1:23">
      <c r="A36" s="3222"/>
      <c r="B36" s="1533"/>
      <c r="C36" s="1533"/>
      <c r="D36" s="1533"/>
      <c r="E36" s="1533"/>
      <c r="F36" s="3308"/>
      <c r="G36" s="2146"/>
      <c r="U36" s="21"/>
      <c r="V36" s="21"/>
      <c r="W36" s="21"/>
    </row>
    <row r="37" spans="1:23">
      <c r="A37" s="3222"/>
      <c r="B37" s="1533"/>
      <c r="C37" s="1533"/>
      <c r="D37" s="1533"/>
      <c r="E37" s="1533"/>
      <c r="F37" s="3308"/>
      <c r="G37" s="2146"/>
      <c r="U37" s="21"/>
      <c r="V37" s="21"/>
      <c r="W37" s="21"/>
    </row>
    <row r="38" spans="1:23">
      <c r="A38" s="3222"/>
      <c r="B38" s="1533"/>
      <c r="C38" s="1533"/>
      <c r="D38" s="1533"/>
      <c r="E38" s="1533"/>
      <c r="F38" s="3308"/>
      <c r="G38" s="2146"/>
      <c r="U38" s="21"/>
      <c r="V38" s="21"/>
      <c r="W38" s="21"/>
    </row>
    <row r="39" spans="1:23">
      <c r="A39" s="3222"/>
      <c r="B39" s="1533"/>
      <c r="C39" s="1533"/>
      <c r="D39" s="1533"/>
      <c r="E39" s="1533"/>
      <c r="F39" s="3308"/>
      <c r="G39" s="2146"/>
      <c r="U39" s="21"/>
      <c r="V39" s="21"/>
      <c r="W39" s="21"/>
    </row>
    <row r="40" spans="1:23">
      <c r="A40" s="3222"/>
      <c r="B40" s="1533"/>
      <c r="C40" s="1533"/>
      <c r="D40" s="1533"/>
      <c r="E40" s="1533"/>
      <c r="F40" s="3308"/>
      <c r="G40" s="2146"/>
      <c r="U40" s="21"/>
      <c r="V40" s="21"/>
      <c r="W40" s="21"/>
    </row>
    <row r="41" spans="1:23">
      <c r="A41" s="3222"/>
      <c r="B41" s="1533"/>
      <c r="C41" s="1533"/>
      <c r="D41" s="1533"/>
      <c r="E41" s="1533"/>
      <c r="F41" s="3308"/>
      <c r="G41" s="2146"/>
      <c r="U41" s="21"/>
      <c r="V41" s="21"/>
      <c r="W41" s="21"/>
    </row>
    <row r="42" spans="1:23">
      <c r="A42" s="3222"/>
      <c r="B42" s="1533"/>
      <c r="C42" s="1533"/>
      <c r="D42" s="1533"/>
      <c r="E42" s="1533"/>
      <c r="F42" s="3308"/>
      <c r="G42" s="2146"/>
      <c r="U42" s="21"/>
      <c r="V42" s="21"/>
      <c r="W42" s="21"/>
    </row>
    <row r="43" spans="1:23">
      <c r="A43" s="3222"/>
      <c r="B43" s="1533"/>
      <c r="C43" s="1533"/>
      <c r="D43" s="1533"/>
      <c r="E43" s="1533"/>
      <c r="F43" s="3308"/>
      <c r="G43" s="2146"/>
      <c r="U43" s="21"/>
      <c r="V43" s="21"/>
      <c r="W43" s="21"/>
    </row>
    <row r="44" spans="1:23">
      <c r="A44" s="3222"/>
      <c r="B44" s="1533"/>
      <c r="C44" s="1533"/>
      <c r="D44" s="1533"/>
      <c r="E44" s="1533"/>
      <c r="F44" s="3308"/>
      <c r="G44" s="2146"/>
      <c r="U44" s="21"/>
      <c r="V44" s="21"/>
      <c r="W44" s="21"/>
    </row>
    <row r="45" spans="1:23">
      <c r="A45" s="3222"/>
      <c r="B45" s="1533"/>
      <c r="C45" s="1533"/>
      <c r="D45" s="1533"/>
      <c r="E45" s="1533"/>
      <c r="F45" s="3308"/>
      <c r="G45" s="2146"/>
      <c r="U45" s="21"/>
      <c r="V45" s="21"/>
      <c r="W45" s="21"/>
    </row>
    <row r="46" spans="1:23">
      <c r="A46" s="3222"/>
      <c r="B46" s="1533"/>
      <c r="C46" s="1533"/>
      <c r="D46" s="1533"/>
      <c r="E46" s="1533"/>
      <c r="F46" s="3308"/>
      <c r="G46" s="2146"/>
      <c r="U46" s="21"/>
      <c r="V46" s="21"/>
      <c r="W46" s="21"/>
    </row>
    <row r="47" spans="1:23">
      <c r="A47" s="3222"/>
      <c r="B47" s="1533"/>
      <c r="C47" s="1533"/>
      <c r="D47" s="1533"/>
      <c r="E47" s="1533"/>
      <c r="F47" s="3308"/>
      <c r="G47" s="2146"/>
      <c r="U47" s="21"/>
      <c r="V47" s="21"/>
      <c r="W47" s="21"/>
    </row>
    <row r="48" spans="1:23">
      <c r="A48" s="3222"/>
      <c r="B48" s="1533"/>
      <c r="C48" s="1533"/>
      <c r="D48" s="1533"/>
      <c r="E48" s="1533"/>
      <c r="F48" s="3308"/>
      <c r="G48" s="2146"/>
      <c r="U48" s="21"/>
      <c r="V48" s="21"/>
      <c r="W48" s="21"/>
    </row>
    <row r="49" spans="1:23">
      <c r="A49" s="3222"/>
      <c r="B49" s="1533"/>
      <c r="C49" s="1533"/>
      <c r="D49" s="1533"/>
      <c r="E49" s="1533"/>
      <c r="F49" s="3308"/>
      <c r="G49" s="2146"/>
      <c r="U49" s="21"/>
      <c r="V49" s="21"/>
      <c r="W49" s="21"/>
    </row>
    <row r="50" spans="1:23">
      <c r="A50" s="3222"/>
      <c r="B50" s="1533"/>
      <c r="C50" s="1533"/>
      <c r="D50" s="1533"/>
      <c r="E50" s="1533"/>
      <c r="F50" s="3308"/>
      <c r="G50" s="2146"/>
      <c r="U50" s="21"/>
      <c r="V50" s="21"/>
      <c r="W50" s="21"/>
    </row>
    <row r="51" spans="1:23">
      <c r="A51" s="3222"/>
      <c r="B51" s="1533"/>
      <c r="C51" s="1533"/>
      <c r="D51" s="1533"/>
      <c r="E51" s="1533"/>
      <c r="F51" s="3308"/>
      <c r="G51" s="2146"/>
      <c r="U51" s="21"/>
      <c r="V51" s="21"/>
      <c r="W51" s="21"/>
    </row>
    <row r="52" spans="1:23">
      <c r="A52" s="3222"/>
      <c r="B52" s="1533"/>
      <c r="C52" s="1533"/>
      <c r="D52" s="1533"/>
      <c r="E52" s="1533"/>
      <c r="F52" s="3308"/>
      <c r="G52" s="2146"/>
      <c r="U52" s="21"/>
      <c r="V52" s="21"/>
      <c r="W52" s="21"/>
    </row>
    <row r="53" spans="1:23">
      <c r="A53" s="3222"/>
      <c r="B53" s="1533"/>
      <c r="C53" s="1533"/>
      <c r="D53" s="1533"/>
      <c r="E53" s="1533"/>
      <c r="F53" s="3308"/>
      <c r="G53" s="2146"/>
      <c r="U53" s="21"/>
      <c r="V53" s="21"/>
      <c r="W53" s="21"/>
    </row>
    <row r="54" spans="1:23">
      <c r="A54" s="3222"/>
      <c r="B54" s="1533"/>
      <c r="C54" s="1533"/>
      <c r="D54" s="1533"/>
      <c r="E54" s="1533"/>
      <c r="F54" s="3308"/>
      <c r="G54" s="2146"/>
      <c r="U54" s="21"/>
      <c r="V54" s="21"/>
      <c r="W54" s="21"/>
    </row>
    <row r="55" spans="1:23">
      <c r="A55" s="3222"/>
      <c r="B55" s="1533"/>
      <c r="C55" s="1533"/>
      <c r="D55" s="1533"/>
      <c r="E55" s="1533"/>
      <c r="F55" s="3308"/>
      <c r="G55" s="2146"/>
      <c r="U55" s="21"/>
      <c r="V55" s="21"/>
      <c r="W55" s="21"/>
    </row>
    <row r="56" spans="1:23">
      <c r="A56" s="3222"/>
      <c r="B56" s="1533"/>
      <c r="C56" s="1533"/>
      <c r="D56" s="1533"/>
      <c r="E56" s="1533"/>
      <c r="F56" s="3308"/>
      <c r="G56" s="2146"/>
      <c r="U56" s="21"/>
      <c r="V56" s="21"/>
      <c r="W56" s="21"/>
    </row>
    <row r="57" spans="1:23">
      <c r="A57" s="3222"/>
      <c r="B57" s="1533"/>
      <c r="C57" s="1533"/>
      <c r="D57" s="1533"/>
      <c r="E57" s="1533"/>
      <c r="F57" s="3308"/>
      <c r="G57" s="2146"/>
      <c r="U57" s="21"/>
      <c r="V57" s="21"/>
      <c r="W57" s="21"/>
    </row>
    <row r="58" spans="1:23">
      <c r="A58" s="3222"/>
      <c r="B58" s="1533"/>
      <c r="C58" s="1533"/>
      <c r="D58" s="1533"/>
      <c r="E58" s="1533"/>
      <c r="F58" s="3308"/>
      <c r="G58" s="2146"/>
      <c r="U58" s="21"/>
      <c r="V58" s="21"/>
      <c r="W58" s="21"/>
    </row>
    <row r="59" spans="1:23">
      <c r="A59" s="3222"/>
      <c r="B59" s="1533"/>
      <c r="C59" s="1533"/>
      <c r="D59" s="1533"/>
      <c r="E59" s="1533"/>
      <c r="F59" s="3308"/>
      <c r="G59" s="2146"/>
      <c r="U59" s="21"/>
      <c r="V59" s="21"/>
      <c r="W59" s="21"/>
    </row>
    <row r="60" spans="1:23">
      <c r="A60" s="3222"/>
      <c r="B60" s="1533"/>
      <c r="C60" s="1533"/>
      <c r="D60" s="1533"/>
      <c r="E60" s="1533"/>
      <c r="F60" s="3308"/>
      <c r="G60" s="2146"/>
      <c r="U60" s="21"/>
      <c r="V60" s="21"/>
      <c r="W60" s="21"/>
    </row>
    <row r="61" spans="1:23" ht="16" thickBot="1">
      <c r="A61" s="3261"/>
      <c r="B61" s="3262"/>
      <c r="C61" s="3262"/>
      <c r="D61" s="3262"/>
      <c r="E61" s="3262"/>
      <c r="F61" s="3666"/>
      <c r="G61" s="2146"/>
      <c r="U61" s="21"/>
      <c r="V61" s="21"/>
      <c r="W61" s="21"/>
    </row>
    <row r="62" spans="1:23">
      <c r="A62" s="21"/>
      <c r="B62" s="21"/>
      <c r="C62" s="21"/>
      <c r="D62" s="21"/>
      <c r="E62" s="21"/>
      <c r="F62" s="21"/>
      <c r="G62" s="2362"/>
      <c r="U62" s="21"/>
      <c r="V62" s="21"/>
      <c r="W62" s="21"/>
    </row>
    <row r="63" spans="1:23">
      <c r="A63" s="21" t="s">
        <v>553</v>
      </c>
      <c r="B63" s="21"/>
      <c r="C63" s="21"/>
      <c r="D63" s="21"/>
      <c r="E63" s="21"/>
      <c r="F63" s="2586" t="s">
        <v>555</v>
      </c>
      <c r="G63" s="2362"/>
      <c r="U63" s="21"/>
      <c r="V63" s="21"/>
      <c r="W63" s="21"/>
    </row>
    <row r="64" spans="1:23" ht="26.5" customHeight="1">
      <c r="A64" s="5265" t="s">
        <v>554</v>
      </c>
      <c r="B64" s="5265"/>
      <c r="C64" s="5265"/>
      <c r="D64" s="5265"/>
      <c r="E64" s="5265"/>
      <c r="F64" s="5265"/>
      <c r="G64" s="2100"/>
      <c r="U64" s="21"/>
      <c r="V64" s="21"/>
      <c r="W64" s="21"/>
    </row>
    <row r="65" spans="1:23">
      <c r="A65" s="73" t="s">
        <v>538</v>
      </c>
      <c r="B65" s="71"/>
      <c r="C65" s="71"/>
      <c r="D65" s="71"/>
      <c r="E65" s="71"/>
      <c r="F65" s="71"/>
      <c r="G65" s="2100"/>
      <c r="U65" s="21"/>
      <c r="V65" s="21"/>
      <c r="W65" s="21"/>
    </row>
    <row r="66" spans="1:23">
      <c r="A66" s="21"/>
      <c r="B66" s="21"/>
      <c r="C66" s="21"/>
      <c r="D66" s="21"/>
      <c r="E66" s="21"/>
      <c r="F66" s="21"/>
      <c r="G66" s="2362"/>
      <c r="U66" s="21"/>
      <c r="V66" s="21"/>
      <c r="W66" s="21"/>
    </row>
    <row r="67" spans="1:23" ht="16" thickBot="1">
      <c r="A67" s="21" t="str">
        <f>'Data Sheet'!$C$25</f>
        <v xml:space="preserve">Niagara Mohawk Power Corporation </v>
      </c>
      <c r="B67" s="21"/>
      <c r="C67" s="21"/>
      <c r="D67" s="21"/>
      <c r="E67" s="572" t="str">
        <f>'Data Sheet'!$C$40</f>
        <v>April 30, 2024</v>
      </c>
      <c r="F67" s="197" t="str">
        <f>'Data Sheet'!$C$38</f>
        <v>December 31, 2023</v>
      </c>
      <c r="G67" s="2170"/>
      <c r="U67" s="21"/>
      <c r="V67" s="21"/>
      <c r="W67" s="21"/>
    </row>
    <row r="68" spans="1:23">
      <c r="A68" s="33"/>
      <c r="B68" s="68"/>
      <c r="C68" s="68"/>
      <c r="D68" s="68"/>
      <c r="E68" s="68"/>
      <c r="F68" s="69"/>
      <c r="G68" s="2146"/>
      <c r="U68" s="21"/>
      <c r="V68" s="21"/>
      <c r="W68" s="21"/>
    </row>
    <row r="69" spans="1:23">
      <c r="A69" s="74"/>
      <c r="B69" s="71" t="s">
        <v>540</v>
      </c>
      <c r="C69" s="71"/>
      <c r="D69" s="71"/>
      <c r="E69" s="71"/>
      <c r="F69" s="72"/>
      <c r="G69" s="2786"/>
      <c r="U69" s="21"/>
      <c r="V69" s="21"/>
      <c r="W69" s="21"/>
    </row>
    <row r="70" spans="1:23">
      <c r="A70" s="76"/>
      <c r="B70" s="79"/>
      <c r="C70" s="79"/>
      <c r="D70" s="79"/>
      <c r="E70" s="79"/>
      <c r="F70" s="78"/>
      <c r="G70" s="2146"/>
      <c r="U70" s="21"/>
      <c r="V70" s="21"/>
      <c r="W70" s="21"/>
    </row>
    <row r="71" spans="1:23">
      <c r="A71" s="288"/>
      <c r="B71" s="90"/>
      <c r="C71" s="90"/>
      <c r="D71" s="90"/>
      <c r="E71" s="546" t="s">
        <v>544</v>
      </c>
      <c r="F71" s="283" t="s">
        <v>3104</v>
      </c>
      <c r="G71" s="3001"/>
      <c r="U71" s="21"/>
      <c r="V71" s="21"/>
      <c r="W71" s="21"/>
    </row>
    <row r="72" spans="1:23">
      <c r="A72" s="237" t="s">
        <v>545</v>
      </c>
      <c r="B72" s="21"/>
      <c r="C72" s="71" t="s">
        <v>546</v>
      </c>
      <c r="D72" s="71"/>
      <c r="E72" s="250" t="s">
        <v>547</v>
      </c>
      <c r="F72" s="200" t="s">
        <v>548</v>
      </c>
      <c r="G72" s="3001"/>
      <c r="U72" s="21"/>
      <c r="V72" s="21"/>
      <c r="W72" s="21"/>
    </row>
    <row r="73" spans="1:23">
      <c r="A73" s="237" t="s">
        <v>1689</v>
      </c>
      <c r="B73" s="21"/>
      <c r="C73" s="21"/>
      <c r="D73" s="21"/>
      <c r="E73" s="250" t="s">
        <v>549</v>
      </c>
      <c r="F73" s="200" t="s">
        <v>531</v>
      </c>
      <c r="G73" s="3001"/>
      <c r="U73" s="21"/>
      <c r="V73" s="21"/>
      <c r="W73" s="21"/>
    </row>
    <row r="74" spans="1:23">
      <c r="A74" s="238"/>
      <c r="B74" s="79"/>
      <c r="C74" s="77" t="s">
        <v>2935</v>
      </c>
      <c r="D74" s="77"/>
      <c r="E74" s="282" t="s">
        <v>550</v>
      </c>
      <c r="F74" s="203" t="s">
        <v>2937</v>
      </c>
      <c r="G74" s="3001"/>
      <c r="U74" s="21"/>
      <c r="V74" s="21"/>
      <c r="W74" s="21"/>
    </row>
    <row r="75" spans="1:23">
      <c r="A75" s="74"/>
      <c r="B75" s="93"/>
      <c r="C75" s="253"/>
      <c r="D75" s="21"/>
      <c r="E75" s="275"/>
      <c r="F75" s="269"/>
      <c r="G75" s="1871"/>
      <c r="U75" s="21"/>
      <c r="V75" s="21"/>
      <c r="W75" s="21"/>
    </row>
    <row r="76" spans="1:23">
      <c r="A76" s="74"/>
      <c r="B76" s="93"/>
      <c r="C76" s="21"/>
      <c r="D76" s="21"/>
      <c r="E76" s="275"/>
      <c r="F76" s="269"/>
      <c r="G76" s="1871"/>
      <c r="U76" s="21"/>
      <c r="V76" s="21"/>
      <c r="W76" s="21"/>
    </row>
    <row r="77" spans="1:23">
      <c r="A77" s="74"/>
      <c r="B77" s="93"/>
      <c r="C77" s="21"/>
      <c r="D77" s="21"/>
      <c r="E77" s="275"/>
      <c r="F77" s="269"/>
      <c r="G77" s="1871"/>
      <c r="U77" s="21"/>
      <c r="V77" s="21"/>
      <c r="W77" s="21"/>
    </row>
    <row r="78" spans="1:23">
      <c r="A78" s="74"/>
      <c r="B78" s="93"/>
      <c r="C78" s="21"/>
      <c r="D78" s="21"/>
      <c r="E78" s="275"/>
      <c r="F78" s="269"/>
      <c r="G78" s="1871"/>
      <c r="U78" s="21"/>
      <c r="V78" s="21"/>
      <c r="W78" s="21"/>
    </row>
    <row r="79" spans="1:23">
      <c r="A79" s="74"/>
      <c r="B79" s="93"/>
      <c r="C79" s="21"/>
      <c r="D79" s="21"/>
      <c r="E79" s="275"/>
      <c r="F79" s="269"/>
      <c r="G79" s="1871"/>
      <c r="U79" s="21"/>
      <c r="V79" s="21"/>
      <c r="W79" s="21"/>
    </row>
    <row r="80" spans="1:23">
      <c r="A80" s="74"/>
      <c r="B80" s="93"/>
      <c r="C80" s="21"/>
      <c r="D80" s="21"/>
      <c r="E80" s="275"/>
      <c r="F80" s="269"/>
      <c r="G80" s="1871"/>
      <c r="U80" s="21"/>
      <c r="V80" s="21"/>
      <c r="W80" s="21"/>
    </row>
    <row r="81" spans="1:23">
      <c r="A81" s="74"/>
      <c r="B81" s="93"/>
      <c r="C81" s="21"/>
      <c r="D81" s="21"/>
      <c r="E81" s="275"/>
      <c r="F81" s="269"/>
      <c r="G81" s="1871"/>
      <c r="U81" s="21"/>
      <c r="V81" s="21"/>
      <c r="W81" s="21"/>
    </row>
    <row r="82" spans="1:23">
      <c r="A82" s="74"/>
      <c r="B82" s="93"/>
      <c r="C82" s="21"/>
      <c r="D82" s="21"/>
      <c r="E82" s="275"/>
      <c r="F82" s="269"/>
      <c r="G82" s="1871"/>
      <c r="U82" s="21"/>
      <c r="V82" s="21"/>
      <c r="W82" s="21"/>
    </row>
    <row r="83" spans="1:23">
      <c r="A83" s="74"/>
      <c r="B83" s="93"/>
      <c r="C83" s="21"/>
      <c r="D83" s="21"/>
      <c r="E83" s="275"/>
      <c r="F83" s="269"/>
      <c r="G83" s="1871"/>
      <c r="U83" s="21"/>
      <c r="V83" s="21"/>
      <c r="W83" s="21"/>
    </row>
    <row r="84" spans="1:23">
      <c r="A84" s="74"/>
      <c r="B84" s="93"/>
      <c r="C84" s="21"/>
      <c r="D84" s="21"/>
      <c r="E84" s="275"/>
      <c r="F84" s="269"/>
      <c r="G84" s="1871"/>
      <c r="U84" s="21"/>
      <c r="V84" s="21"/>
      <c r="W84" s="21"/>
    </row>
    <row r="85" spans="1:23">
      <c r="A85" s="74"/>
      <c r="B85" s="93"/>
      <c r="C85" s="21"/>
      <c r="D85" s="21"/>
      <c r="E85" s="275"/>
      <c r="F85" s="269"/>
      <c r="G85" s="1871"/>
      <c r="U85" s="21"/>
      <c r="V85" s="21"/>
      <c r="W85" s="21"/>
    </row>
    <row r="86" spans="1:23">
      <c r="A86" s="74"/>
      <c r="B86" s="93"/>
      <c r="C86" s="21"/>
      <c r="D86" s="21"/>
      <c r="E86" s="275"/>
      <c r="F86" s="269"/>
      <c r="G86" s="1871"/>
      <c r="U86" s="21"/>
      <c r="V86" s="21"/>
      <c r="W86" s="21"/>
    </row>
    <row r="87" spans="1:23">
      <c r="A87" s="74"/>
      <c r="B87" s="93"/>
      <c r="C87" s="21"/>
      <c r="D87" s="21"/>
      <c r="E87" s="275"/>
      <c r="F87" s="269"/>
      <c r="G87" s="1871"/>
      <c r="U87" s="21"/>
      <c r="V87" s="21"/>
      <c r="W87" s="21"/>
    </row>
    <row r="88" spans="1:23">
      <c r="A88" s="74"/>
      <c r="B88" s="93"/>
      <c r="C88" s="21"/>
      <c r="D88" s="21"/>
      <c r="E88" s="275"/>
      <c r="F88" s="269"/>
      <c r="G88" s="1871"/>
      <c r="U88" s="21"/>
      <c r="V88" s="21"/>
      <c r="W88" s="21"/>
    </row>
    <row r="89" spans="1:23">
      <c r="A89" s="74"/>
      <c r="B89" s="93"/>
      <c r="C89" s="21"/>
      <c r="D89" s="21"/>
      <c r="E89" s="275"/>
      <c r="F89" s="269"/>
      <c r="G89" s="1871"/>
      <c r="U89" s="21"/>
      <c r="V89" s="21"/>
      <c r="W89" s="21"/>
    </row>
    <row r="90" spans="1:23">
      <c r="A90" s="74"/>
      <c r="B90" s="93"/>
      <c r="C90" s="21"/>
      <c r="D90" s="21"/>
      <c r="E90" s="275"/>
      <c r="F90" s="269"/>
      <c r="G90" s="1871"/>
      <c r="U90" s="21"/>
      <c r="V90" s="21"/>
      <c r="W90" s="21"/>
    </row>
    <row r="91" spans="1:23">
      <c r="A91" s="74"/>
      <c r="B91" s="93"/>
      <c r="C91" s="21"/>
      <c r="D91" s="21"/>
      <c r="E91" s="275"/>
      <c r="F91" s="269"/>
      <c r="G91" s="1871"/>
      <c r="U91" s="21"/>
      <c r="V91" s="21"/>
      <c r="W91" s="21"/>
    </row>
    <row r="92" spans="1:23">
      <c r="A92" s="74"/>
      <c r="B92" s="93"/>
      <c r="C92" s="21"/>
      <c r="D92" s="21"/>
      <c r="E92" s="275"/>
      <c r="F92" s="269"/>
      <c r="G92" s="1871"/>
      <c r="U92" s="21"/>
      <c r="V92" s="21"/>
      <c r="W92" s="21"/>
    </row>
    <row r="93" spans="1:23">
      <c r="A93" s="74"/>
      <c r="B93" s="93"/>
      <c r="C93" s="21"/>
      <c r="D93" s="21"/>
      <c r="E93" s="275"/>
      <c r="F93" s="269"/>
      <c r="G93" s="1871"/>
      <c r="U93" s="21"/>
      <c r="V93" s="21"/>
      <c r="W93" s="21"/>
    </row>
    <row r="94" spans="1:23">
      <c r="A94" s="74"/>
      <c r="B94" s="93"/>
      <c r="C94" s="21"/>
      <c r="D94" s="21"/>
      <c r="E94" s="275"/>
      <c r="F94" s="269"/>
      <c r="G94" s="1871"/>
      <c r="U94" s="21"/>
      <c r="V94" s="21"/>
      <c r="W94" s="21"/>
    </row>
    <row r="95" spans="1:23">
      <c r="A95" s="74"/>
      <c r="B95" s="93"/>
      <c r="C95" s="21"/>
      <c r="D95" s="21"/>
      <c r="E95" s="275"/>
      <c r="F95" s="269"/>
      <c r="G95" s="1871"/>
      <c r="U95" s="21"/>
      <c r="V95" s="21"/>
      <c r="W95" s="21"/>
    </row>
    <row r="96" spans="1:23">
      <c r="A96" s="74"/>
      <c r="B96" s="93"/>
      <c r="C96" s="21"/>
      <c r="D96" s="21"/>
      <c r="E96" s="275"/>
      <c r="F96" s="269"/>
      <c r="G96" s="1871"/>
      <c r="U96" s="21"/>
      <c r="V96" s="21"/>
      <c r="W96" s="21"/>
    </row>
    <row r="97" spans="1:23">
      <c r="A97" s="74"/>
      <c r="B97" s="93"/>
      <c r="C97" s="21"/>
      <c r="D97" s="21"/>
      <c r="E97" s="275"/>
      <c r="F97" s="269"/>
      <c r="G97" s="1871"/>
      <c r="U97" s="21"/>
      <c r="V97" s="21"/>
      <c r="W97" s="21"/>
    </row>
    <row r="98" spans="1:23">
      <c r="A98" s="74"/>
      <c r="B98" s="93"/>
      <c r="C98" s="21"/>
      <c r="D98" s="21"/>
      <c r="E98" s="275"/>
      <c r="F98" s="269"/>
      <c r="G98" s="1871"/>
      <c r="U98" s="21"/>
      <c r="V98" s="21"/>
      <c r="W98" s="21"/>
    </row>
    <row r="99" spans="1:23">
      <c r="A99" s="74"/>
      <c r="B99" s="93"/>
      <c r="C99" s="21"/>
      <c r="D99" s="21"/>
      <c r="E99" s="275"/>
      <c r="F99" s="269"/>
      <c r="G99" s="1871"/>
      <c r="U99" s="21"/>
      <c r="V99" s="21"/>
      <c r="W99" s="21"/>
    </row>
    <row r="100" spans="1:23">
      <c r="A100" s="74"/>
      <c r="B100" s="93"/>
      <c r="C100" s="21"/>
      <c r="D100" s="21"/>
      <c r="E100" s="275"/>
      <c r="F100" s="269"/>
      <c r="G100" s="1871"/>
      <c r="U100" s="21"/>
      <c r="V100" s="21"/>
      <c r="W100" s="21"/>
    </row>
    <row r="101" spans="1:23">
      <c r="A101" s="74"/>
      <c r="B101" s="93"/>
      <c r="C101" s="21"/>
      <c r="D101" s="21"/>
      <c r="E101" s="275"/>
      <c r="F101" s="269"/>
      <c r="G101" s="1871"/>
      <c r="U101" s="21"/>
      <c r="V101" s="21"/>
      <c r="W101" s="21"/>
    </row>
    <row r="102" spans="1:23">
      <c r="A102" s="74"/>
      <c r="B102" s="93"/>
      <c r="C102" s="21"/>
      <c r="D102" s="21"/>
      <c r="E102" s="275"/>
      <c r="F102" s="269"/>
      <c r="G102" s="1871"/>
      <c r="U102" s="21"/>
      <c r="V102" s="21"/>
      <c r="W102" s="21"/>
    </row>
    <row r="103" spans="1:23">
      <c r="A103" s="74"/>
      <c r="B103" s="93"/>
      <c r="C103" s="21"/>
      <c r="D103" s="21"/>
      <c r="E103" s="275"/>
      <c r="F103" s="269"/>
      <c r="G103" s="1871"/>
      <c r="U103" s="21"/>
      <c r="V103" s="21"/>
      <c r="W103" s="21"/>
    </row>
    <row r="104" spans="1:23">
      <c r="A104" s="74"/>
      <c r="B104" s="93"/>
      <c r="C104" s="21"/>
      <c r="D104" s="21"/>
      <c r="E104" s="275"/>
      <c r="F104" s="269"/>
      <c r="G104" s="1871"/>
      <c r="U104" s="21"/>
      <c r="V104" s="21"/>
      <c r="W104" s="21"/>
    </row>
    <row r="105" spans="1:23">
      <c r="A105" s="74"/>
      <c r="B105" s="93"/>
      <c r="C105" s="21"/>
      <c r="D105" s="21"/>
      <c r="E105" s="275"/>
      <c r="F105" s="269"/>
      <c r="G105" s="1871"/>
      <c r="U105" s="21"/>
      <c r="V105" s="21"/>
      <c r="W105" s="21"/>
    </row>
    <row r="106" spans="1:23">
      <c r="A106" s="74"/>
      <c r="B106" s="93"/>
      <c r="C106" s="21"/>
      <c r="D106" s="21"/>
      <c r="E106" s="275"/>
      <c r="F106" s="269"/>
      <c r="G106" s="1871"/>
      <c r="U106" s="21"/>
      <c r="V106" s="21"/>
      <c r="W106" s="21"/>
    </row>
    <row r="107" spans="1:23">
      <c r="A107" s="74"/>
      <c r="B107" s="93"/>
      <c r="C107" s="21"/>
      <c r="D107" s="21"/>
      <c r="E107" s="275"/>
      <c r="F107" s="269"/>
      <c r="G107" s="1871"/>
      <c r="U107" s="21"/>
      <c r="V107" s="21"/>
      <c r="W107" s="21"/>
    </row>
    <row r="108" spans="1:23">
      <c r="A108" s="74"/>
      <c r="B108" s="93"/>
      <c r="C108" s="21"/>
      <c r="D108" s="21"/>
      <c r="E108" s="275"/>
      <c r="F108" s="269"/>
      <c r="G108" s="1871"/>
      <c r="U108" s="21"/>
      <c r="V108" s="21"/>
      <c r="W108" s="21"/>
    </row>
    <row r="109" spans="1:23">
      <c r="A109" s="74"/>
      <c r="B109" s="93"/>
      <c r="C109" s="21"/>
      <c r="D109" s="21"/>
      <c r="E109" s="275"/>
      <c r="F109" s="269"/>
      <c r="G109" s="1871"/>
      <c r="U109" s="21"/>
      <c r="V109" s="21"/>
      <c r="W109" s="21"/>
    </row>
    <row r="110" spans="1:23">
      <c r="A110" s="74"/>
      <c r="B110" s="93"/>
      <c r="C110" s="21"/>
      <c r="D110" s="21"/>
      <c r="E110" s="275"/>
      <c r="F110" s="269"/>
      <c r="G110" s="1871"/>
      <c r="U110" s="21"/>
      <c r="V110" s="21"/>
      <c r="W110" s="21"/>
    </row>
    <row r="111" spans="1:23">
      <c r="A111" s="74"/>
      <c r="B111" s="93"/>
      <c r="C111" s="21"/>
      <c r="D111" s="21"/>
      <c r="E111" s="275"/>
      <c r="F111" s="269"/>
      <c r="G111" s="1871"/>
      <c r="U111" s="21"/>
      <c r="V111" s="21"/>
      <c r="W111" s="21"/>
    </row>
    <row r="112" spans="1:23">
      <c r="A112" s="74"/>
      <c r="B112" s="93"/>
      <c r="C112" s="21"/>
      <c r="D112" s="21"/>
      <c r="E112" s="275"/>
      <c r="F112" s="269"/>
      <c r="G112" s="1871"/>
      <c r="U112" s="21"/>
      <c r="V112" s="21"/>
      <c r="W112" s="21"/>
    </row>
    <row r="113" spans="1:23">
      <c r="A113" s="74"/>
      <c r="B113" s="93"/>
      <c r="C113" s="21"/>
      <c r="D113" s="21"/>
      <c r="E113" s="275"/>
      <c r="F113" s="269"/>
      <c r="G113" s="1871"/>
      <c r="U113" s="21"/>
      <c r="V113" s="21"/>
      <c r="W113" s="21"/>
    </row>
    <row r="114" spans="1:23">
      <c r="A114" s="74"/>
      <c r="B114" s="93"/>
      <c r="C114" s="21"/>
      <c r="D114" s="21"/>
      <c r="E114" s="275"/>
      <c r="F114" s="269"/>
      <c r="G114" s="1871"/>
      <c r="U114" s="21"/>
      <c r="V114" s="21"/>
      <c r="W114" s="21"/>
    </row>
    <row r="115" spans="1:23">
      <c r="A115" s="74"/>
      <c r="B115" s="93"/>
      <c r="C115" s="21"/>
      <c r="D115" s="21"/>
      <c r="E115" s="275"/>
      <c r="F115" s="269"/>
      <c r="G115" s="1871"/>
      <c r="U115" s="21"/>
      <c r="V115" s="21"/>
      <c r="W115" s="21"/>
    </row>
    <row r="116" spans="1:23">
      <c r="A116" s="74"/>
      <c r="B116" s="93"/>
      <c r="C116" s="21"/>
      <c r="D116" s="21"/>
      <c r="E116" s="275"/>
      <c r="F116" s="269"/>
      <c r="G116" s="1871"/>
      <c r="U116" s="21"/>
      <c r="V116" s="21"/>
      <c r="W116" s="21"/>
    </row>
    <row r="117" spans="1:23">
      <c r="A117" s="74"/>
      <c r="B117" s="93"/>
      <c r="C117" s="21"/>
      <c r="D117" s="21"/>
      <c r="E117" s="275"/>
      <c r="F117" s="269"/>
      <c r="G117" s="1871"/>
      <c r="U117" s="21"/>
      <c r="V117" s="21"/>
      <c r="W117" s="21"/>
    </row>
    <row r="118" spans="1:23">
      <c r="A118" s="74"/>
      <c r="B118" s="93"/>
      <c r="C118" s="21"/>
      <c r="D118" s="21"/>
      <c r="E118" s="275"/>
      <c r="F118" s="269"/>
      <c r="G118" s="1871"/>
      <c r="U118" s="21"/>
      <c r="V118" s="21"/>
      <c r="W118" s="21"/>
    </row>
    <row r="119" spans="1:23">
      <c r="A119" s="74"/>
      <c r="B119" s="93"/>
      <c r="C119" s="21"/>
      <c r="D119" s="21"/>
      <c r="E119" s="275"/>
      <c r="F119" s="269"/>
      <c r="G119" s="1871"/>
      <c r="U119" s="21"/>
      <c r="V119" s="21"/>
      <c r="W119" s="21"/>
    </row>
    <row r="120" spans="1:23">
      <c r="A120" s="74"/>
      <c r="B120" s="93"/>
      <c r="C120" s="21"/>
      <c r="D120" s="21"/>
      <c r="E120" s="275"/>
      <c r="F120" s="269"/>
      <c r="G120" s="1871"/>
      <c r="U120" s="21"/>
      <c r="V120" s="21"/>
      <c r="W120" s="21"/>
    </row>
    <row r="121" spans="1:23">
      <c r="A121" s="74"/>
      <c r="B121" s="93"/>
      <c r="C121" s="21"/>
      <c r="D121" s="21"/>
      <c r="E121" s="275"/>
      <c r="F121" s="269"/>
      <c r="G121" s="1871"/>
      <c r="U121" s="21"/>
      <c r="V121" s="21"/>
      <c r="W121" s="21"/>
    </row>
    <row r="122" spans="1:23">
      <c r="A122" s="74"/>
      <c r="B122" s="93"/>
      <c r="C122" s="21"/>
      <c r="D122" s="21"/>
      <c r="E122" s="275"/>
      <c r="F122" s="269"/>
      <c r="G122" s="1871"/>
      <c r="U122" s="21"/>
      <c r="V122" s="21"/>
      <c r="W122" s="21"/>
    </row>
    <row r="123" spans="1:23">
      <c r="A123" s="74"/>
      <c r="B123" s="93"/>
      <c r="C123" s="21"/>
      <c r="D123" s="21"/>
      <c r="E123" s="275"/>
      <c r="F123" s="269"/>
      <c r="G123" s="1871"/>
      <c r="U123" s="21"/>
      <c r="V123" s="21"/>
      <c r="W123" s="21"/>
    </row>
    <row r="124" spans="1:23" ht="16" thickBot="1">
      <c r="A124" s="98"/>
      <c r="B124" s="280"/>
      <c r="C124" s="99"/>
      <c r="D124" s="99"/>
      <c r="E124" s="290"/>
      <c r="F124" s="291"/>
      <c r="G124" s="1871"/>
      <c r="U124" s="21"/>
      <c r="V124" s="21"/>
      <c r="W124" s="21"/>
    </row>
    <row r="125" spans="1:23" ht="16" thickBot="1">
      <c r="A125" s="21"/>
      <c r="B125" s="21"/>
      <c r="C125" s="21"/>
      <c r="D125" s="21"/>
      <c r="E125" s="21"/>
      <c r="F125" s="21"/>
      <c r="G125" s="2362"/>
      <c r="U125" s="21"/>
      <c r="V125" s="21"/>
      <c r="W125" s="21"/>
    </row>
    <row r="126" spans="1:23">
      <c r="A126" s="3667" t="s">
        <v>556</v>
      </c>
      <c r="B126" s="3668"/>
      <c r="C126" s="3668"/>
      <c r="D126" s="3668"/>
      <c r="E126" s="3669"/>
      <c r="F126" s="71"/>
      <c r="G126" s="2100"/>
      <c r="U126" s="21"/>
      <c r="V126" s="21"/>
      <c r="W126" s="21"/>
    </row>
    <row r="127" spans="1:23">
      <c r="A127" s="4597"/>
      <c r="B127" s="1621"/>
      <c r="C127" s="1621"/>
      <c r="D127" s="1621"/>
      <c r="E127" s="4270"/>
    </row>
    <row r="128" spans="1:23">
      <c r="A128" s="4597"/>
      <c r="B128" s="1621"/>
      <c r="C128" s="1621"/>
      <c r="D128" s="1621"/>
      <c r="E128" s="4270"/>
    </row>
    <row r="129" spans="1:6">
      <c r="A129" s="4597"/>
      <c r="B129" s="1621"/>
      <c r="C129" s="1621"/>
      <c r="D129" s="1621"/>
      <c r="E129" s="4270"/>
    </row>
    <row r="130" spans="1:6">
      <c r="A130" s="4597"/>
      <c r="B130" s="1621"/>
      <c r="C130" s="1621"/>
      <c r="D130" s="1621"/>
      <c r="E130" s="4270"/>
    </row>
    <row r="131" spans="1:6">
      <c r="A131" s="4597"/>
      <c r="B131" s="1621"/>
      <c r="C131" s="1621"/>
      <c r="D131" s="1621"/>
      <c r="E131" s="4270"/>
    </row>
    <row r="132" spans="1:6">
      <c r="A132" s="4597"/>
      <c r="B132" s="1621"/>
      <c r="C132" s="4498"/>
      <c r="D132" s="4498"/>
      <c r="E132" s="4270"/>
    </row>
    <row r="133" spans="1:6">
      <c r="A133" s="4597"/>
      <c r="B133" s="1621"/>
      <c r="C133" s="4499"/>
      <c r="D133" s="4499"/>
      <c r="E133" s="4270"/>
    </row>
    <row r="134" spans="1:6">
      <c r="A134" s="4597"/>
      <c r="B134" s="1621"/>
      <c r="C134" s="4499"/>
      <c r="D134" s="4499"/>
      <c r="E134" s="4270"/>
    </row>
    <row r="135" spans="1:6">
      <c r="A135" s="4597"/>
      <c r="B135" s="1621"/>
      <c r="C135" s="4499"/>
      <c r="D135" s="4499"/>
      <c r="E135" s="4270"/>
      <c r="F135" s="1621"/>
    </row>
    <row r="136" spans="1:6">
      <c r="A136" s="4597"/>
      <c r="B136" s="1621"/>
      <c r="C136" s="4499"/>
      <c r="D136" s="4499"/>
      <c r="E136" s="4270"/>
      <c r="F136" s="4270"/>
    </row>
    <row r="137" spans="1:6">
      <c r="A137" s="4597"/>
      <c r="B137" s="1621"/>
      <c r="C137" s="4499"/>
      <c r="D137" s="4499"/>
      <c r="E137" s="4270"/>
      <c r="F137" s="4270"/>
    </row>
    <row r="138" spans="1:6">
      <c r="A138" s="4597"/>
      <c r="B138" s="1621"/>
      <c r="C138" s="4499"/>
      <c r="D138" s="4499"/>
      <c r="E138" s="4270"/>
      <c r="F138" s="4270"/>
    </row>
    <row r="139" spans="1:6">
      <c r="A139" s="4597"/>
      <c r="B139" s="1621"/>
      <c r="C139" s="4499"/>
      <c r="D139" s="4499"/>
      <c r="E139" s="4270"/>
      <c r="F139" s="4270"/>
    </row>
    <row r="140" spans="1:6">
      <c r="A140" s="4597"/>
      <c r="B140" s="1621"/>
      <c r="C140" s="4499"/>
      <c r="D140" s="4499"/>
      <c r="E140" s="4270"/>
      <c r="F140" s="4270"/>
    </row>
    <row r="141" spans="1:6">
      <c r="A141" s="4597"/>
      <c r="B141" s="1621"/>
      <c r="C141" s="4499"/>
      <c r="D141" s="4499"/>
      <c r="E141" s="4270"/>
      <c r="F141" s="4270"/>
    </row>
    <row r="142" spans="1:6">
      <c r="A142" s="4597"/>
      <c r="B142" s="1621"/>
      <c r="C142" s="4499"/>
      <c r="D142" s="4499"/>
      <c r="E142" s="4270"/>
      <c r="F142" s="4270"/>
    </row>
    <row r="143" spans="1:6">
      <c r="A143" s="4597"/>
      <c r="B143" s="1621"/>
      <c r="C143" s="4499"/>
      <c r="D143" s="4499"/>
      <c r="E143" s="4270"/>
      <c r="F143" s="4270"/>
    </row>
    <row r="144" spans="1:6">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2">
    <mergeCell ref="A4:F4"/>
    <mergeCell ref="A64:F64"/>
  </mergeCells>
  <printOptions horizontalCentered="1"/>
  <pageMargins left="0.5" right="0.5" top="0.5" bottom="0.5" header="0.5" footer="0.5"/>
  <pageSetup scale="65" orientation="portrait" r:id="rId1"/>
  <headerFooter alignWithMargins="0"/>
  <rowBreaks count="1" manualBreakCount="1">
    <brk id="65"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ransitionEvaluation="1">
    <tabColor rgb="FF92D050"/>
  </sheetPr>
  <dimension ref="A1:AC200"/>
  <sheetViews>
    <sheetView view="pageBreakPreview" topLeftCell="C1" zoomScale="60" zoomScaleNormal="41" workbookViewId="0">
      <selection activeCell="O1" sqref="O1:AB1048576"/>
    </sheetView>
  </sheetViews>
  <sheetFormatPr defaultColWidth="9.84375" defaultRowHeight="15.5"/>
  <cols>
    <col min="1" max="1" width="5.84375" style="13" customWidth="1"/>
    <col min="2" max="2" width="41.84375" style="13" customWidth="1"/>
    <col min="3" max="3" width="20.84375" style="13" customWidth="1"/>
    <col min="4" max="5" width="19.84375" style="13" customWidth="1"/>
    <col min="6" max="6" width="2.84375" style="13" customWidth="1"/>
    <col min="7" max="8" width="17.84375" style="13" customWidth="1"/>
    <col min="9" max="9" width="21.84375" style="13" customWidth="1"/>
    <col min="10" max="10" width="16.84375" style="13" customWidth="1"/>
    <col min="11" max="12" width="15.84375" style="13" customWidth="1"/>
    <col min="13" max="13" width="5.84375" style="13" customWidth="1"/>
    <col min="14" max="14" width="5.84375" style="2530" customWidth="1"/>
    <col min="15" max="15" width="13.07421875" customWidth="1"/>
    <col min="16" max="16" width="21.07421875" customWidth="1"/>
    <col min="17" max="17" width="5.84375" customWidth="1"/>
    <col min="19" max="19" width="15.84375" bestFit="1" customWidth="1"/>
    <col min="22" max="22" width="16" bestFit="1" customWidth="1"/>
    <col min="23" max="23" width="7.07421875" customWidth="1"/>
    <col min="25" max="25" width="10.07421875" customWidth="1"/>
    <col min="28" max="28" width="16.07421875" customWidth="1"/>
    <col min="29" max="16384" width="9.84375" style="13"/>
  </cols>
  <sheetData>
    <row r="1" spans="1:29">
      <c r="A1" s="33" t="s">
        <v>1757</v>
      </c>
      <c r="B1" s="191"/>
      <c r="C1" s="68" t="s">
        <v>3200</v>
      </c>
      <c r="D1" s="192" t="s">
        <v>1759</v>
      </c>
      <c r="E1" s="69" t="s">
        <v>1760</v>
      </c>
      <c r="F1" s="33" t="s">
        <v>1757</v>
      </c>
      <c r="G1" s="68"/>
      <c r="H1" s="191"/>
      <c r="I1" s="68" t="s">
        <v>3200</v>
      </c>
      <c r="J1" s="193" t="s">
        <v>1759</v>
      </c>
      <c r="K1" s="191"/>
      <c r="L1" s="68" t="s">
        <v>1760</v>
      </c>
      <c r="M1" s="69"/>
      <c r="N1" s="1533"/>
    </row>
    <row r="2" spans="1:29">
      <c r="A2" s="74" t="str">
        <f>'Data Sheet'!$C$25</f>
        <v xml:space="preserve">Niagara Mohawk Power Corporation </v>
      </c>
      <c r="B2" s="83"/>
      <c r="C2" s="1536" t="s">
        <v>5956</v>
      </c>
      <c r="D2" s="80" t="s">
        <v>3219</v>
      </c>
      <c r="E2" s="75"/>
      <c r="F2" s="74" t="str">
        <f>'Data Sheet'!$C$25</f>
        <v xml:space="preserve">Niagara Mohawk Power Corporation </v>
      </c>
      <c r="G2" s="21"/>
      <c r="H2" s="83"/>
      <c r="I2" s="1536" t="s">
        <v>5956</v>
      </c>
      <c r="J2" s="93" t="s">
        <v>3219</v>
      </c>
      <c r="K2" s="83"/>
      <c r="L2" s="21"/>
      <c r="M2" s="75"/>
      <c r="N2" s="1533"/>
    </row>
    <row r="3" spans="1:29" ht="15" customHeight="1">
      <c r="A3" s="76"/>
      <c r="B3" s="104"/>
      <c r="C3" s="104" t="s">
        <v>2907</v>
      </c>
      <c r="D3" s="582" t="str">
        <f>'Data Sheet'!$C$40</f>
        <v>April 30, 2024</v>
      </c>
      <c r="E3" s="97" t="str">
        <f>'Data Sheet'!$C$38</f>
        <v>December 31, 2023</v>
      </c>
      <c r="F3" s="76"/>
      <c r="G3" s="79"/>
      <c r="H3" s="104"/>
      <c r="I3" s="79" t="s">
        <v>2907</v>
      </c>
      <c r="J3" s="575" t="str">
        <f>'Data Sheet'!$C$40</f>
        <v>April 30, 2024</v>
      </c>
      <c r="K3" s="104"/>
      <c r="L3" s="95" t="str">
        <f>'Data Sheet'!$C$38</f>
        <v>December 31, 2023</v>
      </c>
      <c r="M3" s="78"/>
      <c r="N3" s="1533"/>
    </row>
    <row r="4" spans="1:29" ht="15" customHeight="1">
      <c r="A4" s="221"/>
      <c r="B4" s="3925" t="s">
        <v>5964</v>
      </c>
      <c r="C4" s="195"/>
      <c r="D4" s="195"/>
      <c r="E4" s="196"/>
      <c r="F4" s="221"/>
      <c r="G4" s="3925" t="s">
        <v>5965</v>
      </c>
      <c r="H4" s="195"/>
      <c r="I4" s="195"/>
      <c r="J4" s="195"/>
      <c r="K4" s="195"/>
      <c r="L4" s="195"/>
      <c r="M4" s="196"/>
      <c r="N4" s="1620"/>
      <c r="AC4" s="2736"/>
    </row>
    <row r="5" spans="1:29">
      <c r="A5" s="573"/>
      <c r="B5" s="337"/>
      <c r="C5" s="337"/>
      <c r="D5" s="337"/>
      <c r="E5" s="590"/>
      <c r="F5" s="74"/>
      <c r="G5" s="21"/>
      <c r="H5" s="21"/>
      <c r="I5" s="21"/>
      <c r="J5" s="21"/>
      <c r="K5" s="21"/>
      <c r="L5" s="21"/>
      <c r="M5" s="75"/>
      <c r="N5" s="1533"/>
    </row>
    <row r="6" spans="1:29">
      <c r="A6" s="5273" t="s">
        <v>3719</v>
      </c>
      <c r="B6" s="5274"/>
      <c r="C6" s="5274"/>
      <c r="D6" s="5274"/>
      <c r="E6" s="5270"/>
      <c r="F6" s="5273" t="s">
        <v>557</v>
      </c>
      <c r="G6" s="5269"/>
      <c r="H6" s="5269"/>
      <c r="I6" s="5269"/>
      <c r="J6" s="5269"/>
      <c r="K6" s="5269"/>
      <c r="L6" s="5269"/>
      <c r="M6" s="198"/>
      <c r="N6" s="1545"/>
    </row>
    <row r="7" spans="1:29">
      <c r="A7" s="5273" t="s">
        <v>3720</v>
      </c>
      <c r="B7" s="5274"/>
      <c r="C7" s="5274"/>
      <c r="D7" s="5274"/>
      <c r="E7" s="5270"/>
      <c r="F7" s="5273" t="s">
        <v>3723</v>
      </c>
      <c r="G7" s="5269"/>
      <c r="H7" s="5269"/>
      <c r="I7" s="5269"/>
      <c r="J7" s="5269"/>
      <c r="K7" s="5269"/>
      <c r="L7" s="5269"/>
      <c r="M7" s="198"/>
      <c r="N7" s="1545"/>
    </row>
    <row r="8" spans="1:29">
      <c r="A8" s="5273" t="s">
        <v>3722</v>
      </c>
      <c r="B8" s="5274"/>
      <c r="C8" s="5274"/>
      <c r="D8" s="5274"/>
      <c r="E8" s="5270"/>
      <c r="F8" s="5273" t="s">
        <v>896</v>
      </c>
      <c r="G8" s="5269"/>
      <c r="H8" s="5269"/>
      <c r="I8" s="5269"/>
      <c r="J8" s="5269"/>
      <c r="K8" s="5269"/>
      <c r="L8" s="5269"/>
      <c r="M8" s="198"/>
      <c r="N8" s="1545"/>
    </row>
    <row r="9" spans="1:29">
      <c r="A9" s="5273" t="s">
        <v>3721</v>
      </c>
      <c r="B9" s="5274"/>
      <c r="C9" s="5274"/>
      <c r="D9" s="5274"/>
      <c r="E9" s="5270"/>
      <c r="F9" s="5273" t="s">
        <v>3724</v>
      </c>
      <c r="G9" s="5269"/>
      <c r="H9" s="5269"/>
      <c r="I9" s="5269"/>
      <c r="J9" s="5269"/>
      <c r="K9" s="5269"/>
      <c r="L9" s="5269"/>
      <c r="M9" s="198"/>
      <c r="N9" s="1545"/>
    </row>
    <row r="10" spans="1:29">
      <c r="A10" s="5273" t="s">
        <v>897</v>
      </c>
      <c r="B10" s="5274"/>
      <c r="C10" s="5274"/>
      <c r="D10" s="5274"/>
      <c r="E10" s="5270"/>
      <c r="F10" s="5273" t="s">
        <v>3725</v>
      </c>
      <c r="G10" s="5269"/>
      <c r="H10" s="5269"/>
      <c r="I10" s="5269"/>
      <c r="J10" s="5269"/>
      <c r="K10" s="5269"/>
      <c r="L10" s="5269"/>
      <c r="M10" s="198"/>
      <c r="N10" s="1545"/>
    </row>
    <row r="11" spans="1:29">
      <c r="A11" s="5273" t="s">
        <v>898</v>
      </c>
      <c r="B11" s="5274"/>
      <c r="C11" s="5274"/>
      <c r="D11" s="5274"/>
      <c r="E11" s="5270"/>
      <c r="F11" s="74"/>
      <c r="G11" s="21"/>
      <c r="H11" s="21"/>
      <c r="I11" s="21"/>
      <c r="J11" s="21"/>
      <c r="K11" s="21"/>
      <c r="L11" s="21"/>
      <c r="M11" s="75"/>
      <c r="N11" s="1533"/>
    </row>
    <row r="12" spans="1:29">
      <c r="A12" s="5273" t="s">
        <v>899</v>
      </c>
      <c r="B12" s="5274"/>
      <c r="C12" s="5274"/>
      <c r="D12" s="5274"/>
      <c r="E12" s="5270"/>
      <c r="F12" s="74"/>
      <c r="G12" s="21"/>
      <c r="H12" s="21"/>
      <c r="I12" s="21"/>
      <c r="J12" s="21"/>
      <c r="K12" s="21"/>
      <c r="L12" s="21"/>
      <c r="M12" s="75"/>
      <c r="N12" s="1533"/>
    </row>
    <row r="13" spans="1:29">
      <c r="A13" s="76"/>
      <c r="B13" s="79"/>
      <c r="C13" s="79"/>
      <c r="D13" s="79"/>
      <c r="E13" s="78"/>
      <c r="F13" s="76"/>
      <c r="G13" s="79"/>
      <c r="H13" s="79"/>
      <c r="I13" s="79"/>
      <c r="J13" s="79"/>
      <c r="K13" s="79"/>
      <c r="L13" s="79"/>
      <c r="M13" s="78"/>
      <c r="N13" s="1533"/>
    </row>
    <row r="14" spans="1:29">
      <c r="A14" s="201"/>
      <c r="B14" s="93"/>
      <c r="C14" s="534" t="s">
        <v>1744</v>
      </c>
      <c r="D14" s="535" t="s">
        <v>900</v>
      </c>
      <c r="E14" s="342" t="s">
        <v>901</v>
      </c>
      <c r="F14" s="5318" t="s">
        <v>902</v>
      </c>
      <c r="G14" s="5319"/>
      <c r="H14" s="5320"/>
      <c r="I14" s="93"/>
      <c r="J14" s="21" t="s">
        <v>903</v>
      </c>
      <c r="K14" s="21"/>
      <c r="L14" s="21"/>
      <c r="M14" s="85"/>
      <c r="N14" s="1533"/>
    </row>
    <row r="15" spans="1:29">
      <c r="A15" s="201"/>
      <c r="B15" s="250" t="s">
        <v>904</v>
      </c>
      <c r="C15" s="535" t="s">
        <v>905</v>
      </c>
      <c r="D15" s="535" t="s">
        <v>906</v>
      </c>
      <c r="E15" s="342" t="s">
        <v>907</v>
      </c>
      <c r="F15" s="5321" t="s">
        <v>908</v>
      </c>
      <c r="G15" s="5265"/>
      <c r="H15" s="5322"/>
      <c r="I15" s="95"/>
      <c r="J15" s="79"/>
      <c r="K15" s="79"/>
      <c r="L15" s="79"/>
      <c r="M15" s="85"/>
      <c r="N15" s="1533"/>
    </row>
    <row r="16" spans="1:29">
      <c r="A16" s="201"/>
      <c r="B16" s="250" t="s">
        <v>909</v>
      </c>
      <c r="C16" s="535" t="s">
        <v>910</v>
      </c>
      <c r="D16" s="535" t="s">
        <v>911</v>
      </c>
      <c r="E16" s="342" t="s">
        <v>2434</v>
      </c>
      <c r="F16" s="5321" t="s">
        <v>912</v>
      </c>
      <c r="G16" s="5265"/>
      <c r="H16" s="5322"/>
      <c r="I16" s="93" t="s">
        <v>913</v>
      </c>
      <c r="J16" s="21"/>
      <c r="K16" s="93" t="s">
        <v>914</v>
      </c>
      <c r="L16" s="21"/>
      <c r="M16" s="85"/>
      <c r="N16" s="1533"/>
    </row>
    <row r="17" spans="1:14">
      <c r="A17" s="201"/>
      <c r="B17" s="93"/>
      <c r="C17" s="535" t="s">
        <v>915</v>
      </c>
      <c r="D17" s="535" t="s">
        <v>916</v>
      </c>
      <c r="E17" s="75"/>
      <c r="F17" s="5321" t="s">
        <v>917</v>
      </c>
      <c r="G17" s="5265"/>
      <c r="H17" s="5322"/>
      <c r="I17" s="93" t="s">
        <v>918</v>
      </c>
      <c r="J17" s="21"/>
      <c r="K17" s="93" t="s">
        <v>919</v>
      </c>
      <c r="L17" s="21"/>
      <c r="M17" s="85"/>
      <c r="N17" s="1533"/>
    </row>
    <row r="18" spans="1:14">
      <c r="A18" s="201"/>
      <c r="B18" s="93"/>
      <c r="C18" s="80"/>
      <c r="D18" s="80"/>
      <c r="E18" s="75"/>
      <c r="F18" s="76"/>
      <c r="G18" s="79"/>
      <c r="H18" s="21"/>
      <c r="I18" s="95"/>
      <c r="J18" s="79"/>
      <c r="K18" s="95"/>
      <c r="L18" s="79"/>
      <c r="M18" s="97"/>
      <c r="N18" s="1533"/>
    </row>
    <row r="19" spans="1:14">
      <c r="A19" s="201" t="s">
        <v>1686</v>
      </c>
      <c r="B19" s="93"/>
      <c r="C19" s="80"/>
      <c r="D19" s="80"/>
      <c r="E19" s="75"/>
      <c r="F19" s="89"/>
      <c r="G19" s="545" t="s">
        <v>920</v>
      </c>
      <c r="H19" s="546" t="s">
        <v>1795</v>
      </c>
      <c r="I19" s="250" t="s">
        <v>920</v>
      </c>
      <c r="J19" s="250" t="s">
        <v>921</v>
      </c>
      <c r="K19" s="250" t="s">
        <v>920</v>
      </c>
      <c r="L19" s="250" t="s">
        <v>1795</v>
      </c>
      <c r="M19" s="200" t="s">
        <v>1686</v>
      </c>
      <c r="N19" s="3015"/>
    </row>
    <row r="20" spans="1:14">
      <c r="A20" s="202" t="s">
        <v>1689</v>
      </c>
      <c r="B20" s="282" t="s">
        <v>2935</v>
      </c>
      <c r="C20" s="543" t="s">
        <v>2936</v>
      </c>
      <c r="D20" s="543" t="s">
        <v>2937</v>
      </c>
      <c r="E20" s="445" t="s">
        <v>2938</v>
      </c>
      <c r="F20" s="76"/>
      <c r="G20" s="544" t="s">
        <v>2268</v>
      </c>
      <c r="H20" s="282" t="s">
        <v>2269</v>
      </c>
      <c r="I20" s="282" t="s">
        <v>2270</v>
      </c>
      <c r="J20" s="282" t="s">
        <v>2271</v>
      </c>
      <c r="K20" s="282" t="s">
        <v>2272</v>
      </c>
      <c r="L20" s="282" t="s">
        <v>2273</v>
      </c>
      <c r="M20" s="203" t="s">
        <v>1689</v>
      </c>
      <c r="N20" s="3015"/>
    </row>
    <row r="21" spans="1:14">
      <c r="A21" s="201">
        <v>1</v>
      </c>
      <c r="B21" s="256" t="s">
        <v>922</v>
      </c>
      <c r="C21" s="292"/>
      <c r="D21" s="293"/>
      <c r="E21" s="294"/>
      <c r="F21" s="295"/>
      <c r="G21" s="296"/>
      <c r="H21" s="297"/>
      <c r="I21" s="292"/>
      <c r="J21" s="292"/>
      <c r="K21" s="292"/>
      <c r="L21" s="292"/>
      <c r="M21" s="298">
        <v>1</v>
      </c>
      <c r="N21" s="3043"/>
    </row>
    <row r="22" spans="1:14">
      <c r="A22" s="201">
        <v>2</v>
      </c>
      <c r="B22" s="93" t="s">
        <v>4589</v>
      </c>
      <c r="C22" s="266">
        <v>250000000</v>
      </c>
      <c r="D22" s="299">
        <v>1</v>
      </c>
      <c r="E22" s="300"/>
      <c r="F22" s="301"/>
      <c r="G22" s="2521">
        <v>187364863</v>
      </c>
      <c r="H22" s="3355">
        <v>187364863</v>
      </c>
      <c r="I22" s="266"/>
      <c r="J22" s="270"/>
      <c r="K22" s="266"/>
      <c r="L22" s="270"/>
      <c r="M22" s="298">
        <v>2</v>
      </c>
      <c r="N22" s="3043"/>
    </row>
    <row r="23" spans="1:14">
      <c r="A23" s="201">
        <v>3</v>
      </c>
      <c r="B23" s="93"/>
      <c r="C23" s="266"/>
      <c r="D23" s="302"/>
      <c r="E23" s="303"/>
      <c r="F23" s="301"/>
      <c r="G23" s="265"/>
      <c r="H23" s="266"/>
      <c r="I23" s="266"/>
      <c r="J23" s="266"/>
      <c r="K23" s="266"/>
      <c r="L23" s="266"/>
      <c r="M23" s="298">
        <v>3</v>
      </c>
      <c r="N23" s="3043"/>
    </row>
    <row r="24" spans="1:14">
      <c r="A24" s="201">
        <v>4</v>
      </c>
      <c r="B24" s="93"/>
      <c r="C24" s="266"/>
      <c r="D24" s="302"/>
      <c r="E24" s="303"/>
      <c r="F24" s="301"/>
      <c r="G24" s="265"/>
      <c r="H24" s="266"/>
      <c r="I24" s="266"/>
      <c r="J24" s="266"/>
      <c r="K24" s="266"/>
      <c r="L24" s="266"/>
      <c r="M24" s="298">
        <v>4</v>
      </c>
      <c r="N24" s="3043"/>
    </row>
    <row r="25" spans="1:14">
      <c r="A25" s="201">
        <v>5</v>
      </c>
      <c r="B25" s="93"/>
      <c r="C25" s="266"/>
      <c r="D25" s="302"/>
      <c r="E25" s="303"/>
      <c r="F25" s="301"/>
      <c r="G25" s="265"/>
      <c r="H25" s="266"/>
      <c r="I25" s="266"/>
      <c r="J25" s="266"/>
      <c r="K25" s="266"/>
      <c r="L25" s="266"/>
      <c r="M25" s="298">
        <v>5</v>
      </c>
      <c r="N25" s="3043"/>
    </row>
    <row r="26" spans="1:14">
      <c r="A26" s="201">
        <v>6</v>
      </c>
      <c r="B26" s="93"/>
      <c r="C26" s="266"/>
      <c r="D26" s="302"/>
      <c r="E26" s="303"/>
      <c r="F26" s="301"/>
      <c r="G26" s="265"/>
      <c r="H26" s="266"/>
      <c r="I26" s="266"/>
      <c r="J26" s="266"/>
      <c r="K26" s="266"/>
      <c r="L26" s="266"/>
      <c r="M26" s="298">
        <v>6</v>
      </c>
      <c r="N26" s="3043"/>
    </row>
    <row r="27" spans="1:14">
      <c r="A27" s="201">
        <v>7</v>
      </c>
      <c r="B27" s="93"/>
      <c r="C27" s="266"/>
      <c r="D27" s="302"/>
      <c r="E27" s="303"/>
      <c r="F27" s="301"/>
      <c r="G27" s="265"/>
      <c r="H27" s="266"/>
      <c r="I27" s="266"/>
      <c r="J27" s="266"/>
      <c r="K27" s="266"/>
      <c r="L27" s="266"/>
      <c r="M27" s="298">
        <v>7</v>
      </c>
      <c r="N27" s="3043"/>
    </row>
    <row r="28" spans="1:14">
      <c r="A28" s="201">
        <v>8</v>
      </c>
      <c r="B28" s="93"/>
      <c r="C28" s="266"/>
      <c r="D28" s="302"/>
      <c r="E28" s="303"/>
      <c r="F28" s="301"/>
      <c r="G28" s="265"/>
      <c r="H28" s="266"/>
      <c r="I28" s="266"/>
      <c r="J28" s="266"/>
      <c r="K28" s="266"/>
      <c r="L28" s="266"/>
      <c r="M28" s="298">
        <v>8</v>
      </c>
      <c r="N28" s="3043"/>
    </row>
    <row r="29" spans="1:14">
      <c r="A29" s="201">
        <v>9</v>
      </c>
      <c r="B29" s="93"/>
      <c r="C29" s="266"/>
      <c r="D29" s="302"/>
      <c r="E29" s="303"/>
      <c r="F29" s="301"/>
      <c r="G29" s="265"/>
      <c r="H29" s="266"/>
      <c r="I29" s="266"/>
      <c r="J29" s="266"/>
      <c r="K29" s="266"/>
      <c r="L29" s="266"/>
      <c r="M29" s="298">
        <v>9</v>
      </c>
      <c r="N29" s="3043"/>
    </row>
    <row r="30" spans="1:14">
      <c r="A30" s="201">
        <v>10</v>
      </c>
      <c r="B30" s="93"/>
      <c r="C30" s="266"/>
      <c r="D30" s="302"/>
      <c r="E30" s="303"/>
      <c r="F30" s="301"/>
      <c r="G30" s="265"/>
      <c r="H30" s="266"/>
      <c r="I30" s="266"/>
      <c r="J30" s="266"/>
      <c r="K30" s="266"/>
      <c r="L30" s="266"/>
      <c r="M30" s="298">
        <v>10</v>
      </c>
      <c r="N30" s="3043"/>
    </row>
    <row r="31" spans="1:14">
      <c r="A31" s="201">
        <v>11</v>
      </c>
      <c r="B31" s="93"/>
      <c r="C31" s="266"/>
      <c r="D31" s="302"/>
      <c r="E31" s="303"/>
      <c r="F31" s="301"/>
      <c r="G31" s="265"/>
      <c r="H31" s="266"/>
      <c r="I31" s="266"/>
      <c r="J31" s="266"/>
      <c r="K31" s="266"/>
      <c r="L31" s="266"/>
      <c r="M31" s="298">
        <v>11</v>
      </c>
      <c r="N31" s="3043"/>
    </row>
    <row r="32" spans="1:14">
      <c r="A32" s="201">
        <v>12</v>
      </c>
      <c r="B32" s="93"/>
      <c r="C32" s="266"/>
      <c r="D32" s="302"/>
      <c r="E32" s="303"/>
      <c r="F32" s="301"/>
      <c r="G32" s="265"/>
      <c r="H32" s="266"/>
      <c r="I32" s="266"/>
      <c r="J32" s="266"/>
      <c r="K32" s="266"/>
      <c r="L32" s="266"/>
      <c r="M32" s="298">
        <v>12</v>
      </c>
      <c r="N32" s="3043"/>
    </row>
    <row r="33" spans="1:14">
      <c r="A33" s="201">
        <v>13</v>
      </c>
      <c r="B33" s="93"/>
      <c r="C33" s="266"/>
      <c r="D33" s="302"/>
      <c r="E33" s="303"/>
      <c r="F33" s="301"/>
      <c r="G33" s="265"/>
      <c r="H33" s="266"/>
      <c r="I33" s="266"/>
      <c r="J33" s="266"/>
      <c r="K33" s="266"/>
      <c r="L33" s="266"/>
      <c r="M33" s="298">
        <v>13</v>
      </c>
      <c r="N33" s="3043"/>
    </row>
    <row r="34" spans="1:14">
      <c r="A34" s="201">
        <v>14</v>
      </c>
      <c r="B34" s="93"/>
      <c r="C34" s="266"/>
      <c r="D34" s="302"/>
      <c r="E34" s="303"/>
      <c r="F34" s="301"/>
      <c r="G34" s="265"/>
      <c r="H34" s="266"/>
      <c r="I34" s="266"/>
      <c r="J34" s="266"/>
      <c r="K34" s="266"/>
      <c r="L34" s="266"/>
      <c r="M34" s="298">
        <v>14</v>
      </c>
      <c r="N34" s="3043"/>
    </row>
    <row r="35" spans="1:14">
      <c r="A35" s="201">
        <v>15</v>
      </c>
      <c r="B35" s="93"/>
      <c r="C35" s="266"/>
      <c r="D35" s="302"/>
      <c r="E35" s="303"/>
      <c r="F35" s="74"/>
      <c r="G35" s="265"/>
      <c r="H35" s="266"/>
      <c r="I35" s="93"/>
      <c r="J35" s="266"/>
      <c r="K35" s="266"/>
      <c r="L35" s="266"/>
      <c r="M35" s="200">
        <v>15</v>
      </c>
      <c r="N35" s="3015"/>
    </row>
    <row r="36" spans="1:14">
      <c r="A36" s="201">
        <v>16</v>
      </c>
      <c r="B36" s="93"/>
      <c r="C36" s="266"/>
      <c r="D36" s="302"/>
      <c r="E36" s="303"/>
      <c r="F36" s="301"/>
      <c r="G36" s="265"/>
      <c r="H36" s="266"/>
      <c r="I36" s="266"/>
      <c r="J36" s="266"/>
      <c r="K36" s="266"/>
      <c r="L36" s="266"/>
      <c r="M36" s="298">
        <v>16</v>
      </c>
      <c r="N36" s="3043"/>
    </row>
    <row r="37" spans="1:14">
      <c r="A37" s="201">
        <v>17</v>
      </c>
      <c r="B37" s="93"/>
      <c r="C37" s="266"/>
      <c r="D37" s="302"/>
      <c r="E37" s="303"/>
      <c r="F37" s="74"/>
      <c r="G37" s="265"/>
      <c r="H37" s="2723"/>
      <c r="I37" s="93"/>
      <c r="J37" s="266"/>
      <c r="K37" s="266"/>
      <c r="L37" s="266"/>
      <c r="M37" s="298">
        <v>17</v>
      </c>
      <c r="N37" s="3043"/>
    </row>
    <row r="38" spans="1:14">
      <c r="A38" s="201">
        <v>18</v>
      </c>
      <c r="B38" s="93"/>
      <c r="C38" s="266"/>
      <c r="D38" s="302"/>
      <c r="E38" s="303"/>
      <c r="F38" s="301"/>
      <c r="G38" s="265"/>
      <c r="H38" s="2723"/>
      <c r="I38" s="266"/>
      <c r="J38" s="266"/>
      <c r="K38" s="266"/>
      <c r="L38" s="266"/>
      <c r="M38" s="298">
        <v>18</v>
      </c>
      <c r="N38" s="3043"/>
    </row>
    <row r="39" spans="1:14">
      <c r="A39" s="201">
        <v>19</v>
      </c>
      <c r="B39" s="93"/>
      <c r="C39" s="275"/>
      <c r="D39" s="302"/>
      <c r="E39" s="303"/>
      <c r="F39" s="301"/>
      <c r="G39" s="304"/>
      <c r="H39" s="2723"/>
      <c r="I39" s="266"/>
      <c r="J39" s="266"/>
      <c r="K39" s="266"/>
      <c r="L39" s="266"/>
      <c r="M39" s="298">
        <v>19</v>
      </c>
      <c r="N39" s="3043"/>
    </row>
    <row r="40" spans="1:14">
      <c r="A40" s="201">
        <v>20</v>
      </c>
      <c r="B40" s="250" t="s">
        <v>2253</v>
      </c>
      <c r="C40" s="228">
        <f>SUM(C21:C39)</f>
        <v>250000000</v>
      </c>
      <c r="D40" s="275"/>
      <c r="E40" s="303"/>
      <c r="F40" s="305"/>
      <c r="G40" s="229">
        <f t="shared" ref="G40:L40" si="0">SUM(G21:G39)</f>
        <v>187364863</v>
      </c>
      <c r="H40" s="3074">
        <f>SUM(H22:H39)</f>
        <v>187364863</v>
      </c>
      <c r="I40" s="228">
        <f t="shared" si="0"/>
        <v>0</v>
      </c>
      <c r="J40" s="225">
        <f t="shared" si="0"/>
        <v>0</v>
      </c>
      <c r="K40" s="228">
        <f t="shared" si="0"/>
        <v>0</v>
      </c>
      <c r="L40" s="225">
        <f t="shared" si="0"/>
        <v>0</v>
      </c>
      <c r="M40" s="298">
        <v>20</v>
      </c>
      <c r="N40" s="3043"/>
    </row>
    <row r="41" spans="1:14">
      <c r="A41" s="201">
        <v>21</v>
      </c>
      <c r="B41" s="306"/>
      <c r="C41" s="307"/>
      <c r="D41" s="308"/>
      <c r="E41" s="309"/>
      <c r="F41" s="310"/>
      <c r="G41" s="311"/>
      <c r="H41" s="311"/>
      <c r="I41" s="307"/>
      <c r="J41" s="307"/>
      <c r="K41" s="307"/>
      <c r="L41" s="307"/>
      <c r="M41" s="298">
        <v>21</v>
      </c>
      <c r="N41" s="3043"/>
    </row>
    <row r="42" spans="1:14">
      <c r="A42" s="201">
        <v>22</v>
      </c>
      <c r="B42" s="256" t="s">
        <v>923</v>
      </c>
      <c r="C42" s="292"/>
      <c r="D42" s="293"/>
      <c r="E42" s="312"/>
      <c r="F42" s="295"/>
      <c r="G42" s="296"/>
      <c r="H42" s="296"/>
      <c r="I42" s="292"/>
      <c r="J42" s="292"/>
      <c r="K42" s="292"/>
      <c r="L42" s="292"/>
      <c r="M42" s="298">
        <v>22</v>
      </c>
      <c r="N42" s="3043"/>
    </row>
    <row r="43" spans="1:14">
      <c r="A43" s="201">
        <v>23</v>
      </c>
      <c r="B43" s="93" t="s">
        <v>4590</v>
      </c>
      <c r="C43" s="266">
        <v>31000000</v>
      </c>
      <c r="D43" s="299"/>
      <c r="E43" s="300"/>
      <c r="F43" s="301"/>
      <c r="G43" s="265"/>
      <c r="H43" s="2758"/>
      <c r="I43" s="266"/>
      <c r="J43" s="270"/>
      <c r="K43" s="266"/>
      <c r="L43" s="270"/>
      <c r="M43" s="298">
        <v>23</v>
      </c>
      <c r="N43" s="3043"/>
    </row>
    <row r="44" spans="1:14">
      <c r="A44" s="201">
        <v>24</v>
      </c>
      <c r="B44" s="266" t="s">
        <v>5084</v>
      </c>
      <c r="C44" s="266"/>
      <c r="D44" s="299">
        <v>100</v>
      </c>
      <c r="E44" s="300">
        <v>103.5</v>
      </c>
      <c r="F44" s="301"/>
      <c r="G44" s="1693">
        <v>57524</v>
      </c>
      <c r="H44" s="266">
        <v>5752400</v>
      </c>
      <c r="I44" s="266"/>
      <c r="J44" s="266"/>
      <c r="K44" s="1694"/>
      <c r="L44" s="266"/>
      <c r="M44" s="298"/>
      <c r="N44" s="3043"/>
    </row>
    <row r="45" spans="1:14">
      <c r="A45" s="201">
        <v>25</v>
      </c>
      <c r="B45" s="266" t="s">
        <v>5085</v>
      </c>
      <c r="C45" s="266"/>
      <c r="D45" s="302">
        <v>100</v>
      </c>
      <c r="E45" s="303">
        <v>104.85</v>
      </c>
      <c r="F45" s="301"/>
      <c r="G45" s="1693">
        <v>137152</v>
      </c>
      <c r="H45" s="266">
        <v>13715200</v>
      </c>
      <c r="I45" s="266"/>
      <c r="J45" s="266"/>
      <c r="K45" s="1694"/>
      <c r="L45" s="266"/>
      <c r="M45" s="298"/>
      <c r="N45" s="3043"/>
    </row>
    <row r="46" spans="1:14">
      <c r="A46" s="201">
        <v>26</v>
      </c>
      <c r="B46" s="266" t="s">
        <v>5086</v>
      </c>
      <c r="C46" s="266"/>
      <c r="D46" s="302">
        <v>100</v>
      </c>
      <c r="E46" s="303">
        <v>106</v>
      </c>
      <c r="F46" s="301"/>
      <c r="G46" s="1693">
        <v>95171</v>
      </c>
      <c r="H46" s="266">
        <v>9517100</v>
      </c>
      <c r="I46" s="266"/>
      <c r="J46" s="266"/>
      <c r="K46" s="1694"/>
      <c r="L46" s="266"/>
      <c r="M46" s="298"/>
      <c r="N46" s="3043"/>
    </row>
    <row r="47" spans="1:14">
      <c r="A47" s="201">
        <v>27</v>
      </c>
      <c r="B47" s="266" t="s">
        <v>4591</v>
      </c>
      <c r="C47" s="266">
        <v>1</v>
      </c>
      <c r="D47" s="302">
        <v>1</v>
      </c>
      <c r="E47" s="303">
        <v>1</v>
      </c>
      <c r="F47" s="301"/>
      <c r="G47" s="1693">
        <v>1</v>
      </c>
      <c r="H47" s="266">
        <v>1</v>
      </c>
      <c r="I47" s="266"/>
      <c r="J47" s="266"/>
      <c r="K47" s="1694"/>
      <c r="L47" s="266"/>
      <c r="M47" s="298"/>
      <c r="N47" s="3043"/>
    </row>
    <row r="48" spans="1:14">
      <c r="A48" s="201">
        <v>28</v>
      </c>
      <c r="B48" s="266"/>
      <c r="C48" s="266"/>
      <c r="D48" s="275"/>
      <c r="E48" s="269"/>
      <c r="F48" s="301"/>
      <c r="G48" s="265"/>
      <c r="H48" s="2723"/>
      <c r="I48" s="266"/>
      <c r="J48" s="266"/>
      <c r="K48" s="1694"/>
      <c r="L48" s="266"/>
      <c r="M48" s="298">
        <v>28</v>
      </c>
      <c r="N48" s="3043"/>
    </row>
    <row r="49" spans="1:29">
      <c r="A49" s="201">
        <v>29</v>
      </c>
      <c r="B49" s="266"/>
      <c r="C49" s="266"/>
      <c r="D49" s="275"/>
      <c r="E49" s="269"/>
      <c r="F49" s="301"/>
      <c r="G49" s="265"/>
      <c r="H49" s="2723"/>
      <c r="I49" s="266"/>
      <c r="J49" s="266"/>
      <c r="K49" s="1694"/>
      <c r="L49" s="266"/>
      <c r="M49" s="298">
        <v>29</v>
      </c>
      <c r="N49" s="3043"/>
    </row>
    <row r="50" spans="1:29">
      <c r="A50" s="201">
        <v>30</v>
      </c>
      <c r="B50" s="266"/>
      <c r="C50" s="266"/>
      <c r="D50" s="275"/>
      <c r="E50" s="269"/>
      <c r="F50" s="301"/>
      <c r="G50" s="265"/>
      <c r="H50" s="2723"/>
      <c r="I50" s="266"/>
      <c r="J50" s="266"/>
      <c r="K50" s="1694"/>
      <c r="L50" s="266"/>
      <c r="M50" s="200">
        <v>30</v>
      </c>
      <c r="N50" s="3015"/>
    </row>
    <row r="51" spans="1:29">
      <c r="A51" s="201">
        <v>31</v>
      </c>
      <c r="B51" s="266"/>
      <c r="C51" s="266"/>
      <c r="D51" s="275"/>
      <c r="E51" s="269"/>
      <c r="F51" s="301"/>
      <c r="G51" s="265"/>
      <c r="H51" s="2723"/>
      <c r="I51" s="266"/>
      <c r="J51" s="266"/>
      <c r="K51" s="1694"/>
      <c r="L51" s="266"/>
      <c r="M51" s="200">
        <v>31</v>
      </c>
      <c r="N51" s="3015"/>
    </row>
    <row r="52" spans="1:29">
      <c r="A52" s="201">
        <v>32</v>
      </c>
      <c r="B52" s="266"/>
      <c r="C52" s="266"/>
      <c r="D52" s="275"/>
      <c r="E52" s="269"/>
      <c r="F52" s="301"/>
      <c r="G52" s="265"/>
      <c r="H52" s="2723"/>
      <c r="I52" s="266"/>
      <c r="J52" s="266"/>
      <c r="K52" s="266"/>
      <c r="L52" s="266"/>
      <c r="M52" s="200">
        <v>32</v>
      </c>
      <c r="N52" s="3015"/>
    </row>
    <row r="53" spans="1:29">
      <c r="A53" s="201">
        <v>33</v>
      </c>
      <c r="B53" s="266"/>
      <c r="C53" s="266"/>
      <c r="D53" s="275"/>
      <c r="E53" s="269"/>
      <c r="F53" s="301"/>
      <c r="G53" s="265"/>
      <c r="H53" s="2723"/>
      <c r="I53" s="266"/>
      <c r="J53" s="266"/>
      <c r="K53" s="266"/>
      <c r="L53" s="266"/>
      <c r="M53" s="200">
        <v>33</v>
      </c>
      <c r="N53" s="3015"/>
    </row>
    <row r="54" spans="1:29">
      <c r="A54" s="201">
        <v>34</v>
      </c>
      <c r="B54" s="266"/>
      <c r="C54" s="266"/>
      <c r="D54" s="275"/>
      <c r="E54" s="269"/>
      <c r="F54" s="301"/>
      <c r="G54" s="265"/>
      <c r="H54" s="2723"/>
      <c r="I54" s="266"/>
      <c r="J54" s="266"/>
      <c r="K54" s="266"/>
      <c r="L54" s="266"/>
      <c r="M54" s="200">
        <v>34</v>
      </c>
      <c r="N54" s="3015"/>
    </row>
    <row r="55" spans="1:29">
      <c r="A55" s="201">
        <v>35</v>
      </c>
      <c r="B55" s="266"/>
      <c r="C55" s="266"/>
      <c r="D55" s="275"/>
      <c r="E55" s="269"/>
      <c r="F55" s="301"/>
      <c r="G55" s="265"/>
      <c r="H55" s="2723"/>
      <c r="I55" s="266"/>
      <c r="J55" s="266"/>
      <c r="K55" s="266"/>
      <c r="L55" s="266"/>
      <c r="M55" s="200">
        <v>35</v>
      </c>
      <c r="N55" s="3015"/>
    </row>
    <row r="56" spans="1:29">
      <c r="A56" s="201">
        <v>36</v>
      </c>
      <c r="B56" s="266"/>
      <c r="C56" s="266"/>
      <c r="D56" s="275"/>
      <c r="E56" s="269"/>
      <c r="F56" s="301"/>
      <c r="G56" s="265"/>
      <c r="H56" s="2723"/>
      <c r="I56" s="266"/>
      <c r="J56" s="266"/>
      <c r="K56" s="266"/>
      <c r="L56" s="266"/>
      <c r="M56" s="200">
        <v>36</v>
      </c>
      <c r="N56" s="3015"/>
    </row>
    <row r="57" spans="1:29">
      <c r="A57" s="201">
        <v>37</v>
      </c>
      <c r="B57" s="266"/>
      <c r="C57" s="266"/>
      <c r="D57" s="275"/>
      <c r="E57" s="269"/>
      <c r="F57" s="301"/>
      <c r="G57" s="265"/>
      <c r="H57" s="2723"/>
      <c r="I57" s="266"/>
      <c r="J57" s="266"/>
      <c r="K57" s="266"/>
      <c r="L57" s="266"/>
      <c r="M57" s="200">
        <v>37</v>
      </c>
      <c r="N57" s="3015"/>
    </row>
    <row r="58" spans="1:29">
      <c r="A58" s="201">
        <v>38</v>
      </c>
      <c r="B58" s="266"/>
      <c r="C58" s="266"/>
      <c r="D58" s="275"/>
      <c r="E58" s="269"/>
      <c r="F58" s="301"/>
      <c r="G58" s="265"/>
      <c r="H58" s="2723"/>
      <c r="I58" s="266"/>
      <c r="J58" s="266"/>
      <c r="K58" s="266"/>
      <c r="L58" s="266"/>
      <c r="M58" s="200">
        <v>38</v>
      </c>
      <c r="N58" s="3015"/>
    </row>
    <row r="59" spans="1:29">
      <c r="A59" s="201">
        <v>39</v>
      </c>
      <c r="B59" s="266"/>
      <c r="C59" s="266"/>
      <c r="D59" s="275"/>
      <c r="E59" s="269"/>
      <c r="F59" s="301"/>
      <c r="G59" s="265"/>
      <c r="H59" s="2723"/>
      <c r="I59" s="266"/>
      <c r="J59" s="266"/>
      <c r="K59" s="266"/>
      <c r="L59" s="266"/>
      <c r="M59" s="200">
        <v>39</v>
      </c>
      <c r="N59" s="3015"/>
    </row>
    <row r="60" spans="1:29">
      <c r="A60" s="201">
        <v>40</v>
      </c>
      <c r="B60" s="266"/>
      <c r="C60" s="266"/>
      <c r="D60" s="275"/>
      <c r="E60" s="269"/>
      <c r="F60" s="301"/>
      <c r="G60" s="265"/>
      <c r="H60" s="2723"/>
      <c r="I60" s="266"/>
      <c r="J60" s="266"/>
      <c r="K60" s="266"/>
      <c r="L60" s="266"/>
      <c r="M60" s="200">
        <v>40</v>
      </c>
      <c r="N60" s="3015"/>
    </row>
    <row r="61" spans="1:29">
      <c r="A61" s="201">
        <v>41</v>
      </c>
      <c r="B61" s="250" t="s">
        <v>2253</v>
      </c>
      <c r="C61" s="228">
        <f>SUM(C42:C60)</f>
        <v>31000001</v>
      </c>
      <c r="D61" s="302"/>
      <c r="E61" s="303"/>
      <c r="F61" s="221"/>
      <c r="G61" s="229">
        <f t="shared" ref="G61:L61" si="1">SUM(G42:G60)</f>
        <v>289848</v>
      </c>
      <c r="H61" s="2759">
        <f t="shared" si="1"/>
        <v>28984701</v>
      </c>
      <c r="I61" s="228">
        <f t="shared" si="1"/>
        <v>0</v>
      </c>
      <c r="J61" s="225">
        <f t="shared" si="1"/>
        <v>0</v>
      </c>
      <c r="K61" s="228">
        <f t="shared" si="1"/>
        <v>0</v>
      </c>
      <c r="L61" s="225">
        <f t="shared" si="1"/>
        <v>0</v>
      </c>
      <c r="M61" s="200">
        <v>41</v>
      </c>
      <c r="N61" s="3015"/>
    </row>
    <row r="62" spans="1:29" ht="16" thickBot="1">
      <c r="A62" s="285">
        <v>42</v>
      </c>
      <c r="B62" s="247"/>
      <c r="C62" s="247"/>
      <c r="D62" s="313"/>
      <c r="E62" s="314"/>
      <c r="F62" s="315"/>
      <c r="G62" s="248"/>
      <c r="H62" s="248"/>
      <c r="I62" s="247"/>
      <c r="J62" s="247"/>
      <c r="K62" s="247"/>
      <c r="L62" s="247"/>
      <c r="M62" s="218">
        <v>42</v>
      </c>
      <c r="N62" s="3015"/>
      <c r="AC62" s="1621"/>
    </row>
    <row r="63" spans="1:29">
      <c r="A63" s="21"/>
      <c r="B63" s="21"/>
      <c r="C63" s="21"/>
      <c r="D63" s="21"/>
      <c r="E63" s="21"/>
      <c r="F63" s="21"/>
      <c r="G63" s="21"/>
      <c r="H63" s="21"/>
      <c r="I63" s="21"/>
      <c r="J63" s="21"/>
      <c r="K63" s="21"/>
      <c r="L63" s="21"/>
      <c r="M63" s="21"/>
      <c r="N63" s="2529"/>
      <c r="AC63" s="1621"/>
    </row>
    <row r="64" spans="1:29">
      <c r="A64" s="5317" t="s">
        <v>924</v>
      </c>
      <c r="B64" s="5317"/>
      <c r="C64" s="21"/>
      <c r="D64" s="21"/>
      <c r="E64" s="21"/>
      <c r="F64" s="5317" t="str">
        <f>A64</f>
        <v>FERC FORM NO. 1 (ED. 12- 91) NYPSC-Modified-96</v>
      </c>
      <c r="G64" s="5317"/>
      <c r="H64" s="5317"/>
      <c r="I64" s="5317"/>
      <c r="J64" s="21"/>
      <c r="K64" s="21"/>
      <c r="L64" s="21"/>
      <c r="M64" s="21"/>
      <c r="N64" s="2529"/>
      <c r="AC64" s="1621"/>
    </row>
    <row r="65" spans="1:29">
      <c r="A65" s="71" t="s">
        <v>925</v>
      </c>
      <c r="B65" s="71"/>
      <c r="C65" s="71"/>
      <c r="D65" s="71"/>
      <c r="E65" s="71"/>
      <c r="F65" s="5265" t="s">
        <v>926</v>
      </c>
      <c r="G65" s="5265"/>
      <c r="H65" s="5265"/>
      <c r="I65" s="5265"/>
      <c r="J65" s="5265"/>
      <c r="K65" s="5265"/>
      <c r="L65" s="5265"/>
      <c r="M65" s="5265"/>
      <c r="N65" s="2586"/>
      <c r="AC65" s="1621"/>
    </row>
    <row r="66" spans="1:29">
      <c r="A66" s="71"/>
      <c r="B66" s="71"/>
      <c r="C66" s="71"/>
      <c r="D66" s="71"/>
      <c r="E66" s="71"/>
      <c r="F66" s="71"/>
      <c r="G66" s="71"/>
      <c r="H66" s="71"/>
      <c r="I66" s="71"/>
      <c r="J66" s="71"/>
      <c r="K66" s="71"/>
      <c r="L66" s="71"/>
      <c r="M66" s="71"/>
      <c r="N66" s="2586"/>
      <c r="AC66" s="1621"/>
    </row>
    <row r="67" spans="1:29">
      <c r="A67" s="71"/>
      <c r="B67" s="71"/>
      <c r="C67" s="71"/>
      <c r="D67" s="71"/>
      <c r="E67" s="71"/>
      <c r="F67" s="71"/>
      <c r="G67" s="71"/>
      <c r="H67" s="2748"/>
      <c r="I67" s="71"/>
      <c r="J67" s="71"/>
      <c r="K67" s="71"/>
      <c r="L67" s="71"/>
      <c r="M67" s="71"/>
      <c r="N67" s="2586"/>
      <c r="AC67" s="1621"/>
    </row>
    <row r="68" spans="1:29">
      <c r="A68" s="71"/>
      <c r="B68" s="71"/>
      <c r="C68" s="71"/>
      <c r="D68" s="71"/>
      <c r="E68" s="71"/>
      <c r="F68" s="71"/>
      <c r="G68" s="71"/>
      <c r="H68" s="2748"/>
      <c r="I68" s="71"/>
      <c r="J68" s="71"/>
      <c r="K68" s="71"/>
      <c r="L68" s="71"/>
      <c r="M68" s="71"/>
      <c r="N68" s="2586"/>
      <c r="AC68" s="1621"/>
    </row>
    <row r="69" spans="1:29">
      <c r="A69" s="71"/>
      <c r="B69" s="71"/>
      <c r="C69" s="71"/>
      <c r="D69" s="71"/>
      <c r="E69" s="71"/>
      <c r="F69" s="71"/>
      <c r="G69" s="71"/>
      <c r="H69" s="71"/>
      <c r="I69" s="71"/>
      <c r="J69" s="71"/>
      <c r="K69" s="71"/>
      <c r="L69" s="71"/>
      <c r="M69" s="71"/>
      <c r="N69" s="2586"/>
      <c r="AC69" s="1621"/>
    </row>
    <row r="70" spans="1:29">
      <c r="A70" s="71"/>
      <c r="B70" s="71"/>
      <c r="C70" s="71"/>
      <c r="D70" s="71"/>
      <c r="E70" s="71"/>
      <c r="F70" s="71"/>
      <c r="G70" s="71"/>
      <c r="H70" s="71"/>
      <c r="I70" s="71"/>
      <c r="J70" s="71"/>
      <c r="K70" s="71"/>
      <c r="L70" s="71"/>
      <c r="M70" s="71"/>
      <c r="N70" s="2586"/>
      <c r="AC70" s="1621"/>
    </row>
    <row r="71" spans="1:29">
      <c r="A71" s="71"/>
      <c r="B71" s="71"/>
      <c r="C71" s="71"/>
      <c r="D71" s="71"/>
      <c r="E71" s="71"/>
      <c r="F71" s="71"/>
      <c r="G71" s="71"/>
      <c r="H71" s="71"/>
      <c r="I71" s="71"/>
      <c r="J71" s="71"/>
      <c r="K71" s="71"/>
      <c r="L71" s="71"/>
      <c r="M71" s="71"/>
      <c r="N71" s="2586"/>
    </row>
    <row r="72" spans="1:29">
      <c r="A72" s="21"/>
      <c r="B72" s="21"/>
      <c r="C72" s="21"/>
      <c r="D72" s="21"/>
      <c r="E72" s="21"/>
      <c r="F72" s="21"/>
      <c r="G72" s="21"/>
      <c r="H72" s="21"/>
      <c r="I72" s="21"/>
      <c r="J72" s="21"/>
      <c r="K72" s="21"/>
      <c r="L72" s="21"/>
      <c r="M72" s="21"/>
      <c r="N72" s="2529"/>
    </row>
    <row r="73" spans="1:29">
      <c r="A73" s="21"/>
      <c r="B73" s="21"/>
      <c r="C73" s="21"/>
      <c r="D73" s="21"/>
      <c r="E73" s="21"/>
      <c r="F73" s="21"/>
      <c r="G73" s="21"/>
      <c r="H73" s="21"/>
      <c r="I73" s="21"/>
      <c r="J73" s="21"/>
      <c r="K73" s="21"/>
      <c r="L73" s="21"/>
      <c r="M73" s="21"/>
      <c r="N73" s="2529"/>
    </row>
    <row r="74" spans="1:29">
      <c r="A74" s="21"/>
      <c r="B74" s="21"/>
      <c r="C74" s="21"/>
      <c r="D74" s="21"/>
      <c r="E74" s="21"/>
      <c r="F74" s="21"/>
      <c r="G74" s="21"/>
      <c r="H74" s="21"/>
      <c r="I74" s="21"/>
      <c r="J74" s="21"/>
      <c r="K74" s="21"/>
      <c r="L74" s="21"/>
      <c r="M74" s="21"/>
      <c r="N74" s="2529"/>
    </row>
    <row r="75" spans="1:29">
      <c r="A75" s="21"/>
      <c r="B75" s="21"/>
      <c r="C75" s="21"/>
      <c r="D75" s="21"/>
      <c r="E75" s="21"/>
      <c r="F75" s="21"/>
      <c r="G75" s="21"/>
      <c r="H75" s="21"/>
      <c r="I75" s="21"/>
      <c r="J75" s="21"/>
      <c r="K75" s="21"/>
      <c r="L75" s="21"/>
      <c r="M75" s="21"/>
      <c r="N75" s="2529"/>
    </row>
    <row r="76" spans="1:29">
      <c r="A76" s="21"/>
      <c r="B76" s="21"/>
      <c r="C76" s="21"/>
      <c r="D76" s="21"/>
      <c r="E76" s="21"/>
      <c r="F76" s="21"/>
      <c r="G76" s="21"/>
      <c r="H76" s="21"/>
      <c r="I76" s="21"/>
      <c r="J76" s="21"/>
      <c r="K76" s="21"/>
      <c r="L76" s="21"/>
      <c r="M76" s="21"/>
      <c r="N76" s="2529"/>
    </row>
    <row r="77" spans="1:29">
      <c r="A77" s="21"/>
      <c r="B77" s="21"/>
      <c r="C77" s="21"/>
      <c r="D77" s="21"/>
      <c r="E77" s="21"/>
      <c r="F77" s="21"/>
      <c r="G77" s="21"/>
      <c r="H77" s="21"/>
      <c r="I77" s="21"/>
      <c r="J77" s="21"/>
      <c r="K77" s="21"/>
      <c r="L77" s="21"/>
      <c r="M77" s="21"/>
      <c r="N77" s="2529"/>
    </row>
    <row r="78" spans="1:29">
      <c r="A78" s="21"/>
      <c r="B78" s="21"/>
      <c r="C78" s="21"/>
      <c r="D78" s="21"/>
      <c r="E78" s="21"/>
      <c r="F78" s="21"/>
      <c r="G78" s="21"/>
      <c r="H78" s="21"/>
      <c r="I78" s="21"/>
      <c r="J78" s="21"/>
      <c r="K78" s="21"/>
      <c r="L78" s="21"/>
      <c r="M78" s="21"/>
      <c r="N78" s="2529"/>
    </row>
    <row r="79" spans="1:29">
      <c r="A79" s="21"/>
      <c r="B79" s="21"/>
      <c r="C79" s="21"/>
      <c r="D79" s="21"/>
      <c r="E79" s="21"/>
      <c r="F79" s="21"/>
      <c r="G79" s="21"/>
      <c r="H79" s="21"/>
      <c r="I79" s="21"/>
      <c r="J79" s="21"/>
      <c r="K79" s="21"/>
      <c r="L79" s="21"/>
      <c r="M79" s="21"/>
      <c r="N79" s="2529"/>
    </row>
    <row r="80" spans="1:29">
      <c r="A80" s="21"/>
      <c r="B80" s="21"/>
      <c r="C80" s="21"/>
      <c r="D80" s="21"/>
      <c r="E80" s="21"/>
      <c r="F80" s="21"/>
      <c r="G80" s="21"/>
      <c r="H80" s="21"/>
      <c r="I80" s="21"/>
      <c r="J80" s="21"/>
      <c r="K80" s="21"/>
      <c r="L80" s="21"/>
      <c r="M80" s="21"/>
      <c r="N80" s="2529"/>
    </row>
    <row r="81" spans="1:14">
      <c r="A81" s="21"/>
      <c r="B81" s="21"/>
      <c r="C81" s="21"/>
      <c r="D81" s="21"/>
      <c r="E81" s="21"/>
      <c r="F81" s="21"/>
      <c r="G81" s="21"/>
      <c r="H81" s="21"/>
      <c r="I81" s="21"/>
      <c r="J81" s="21"/>
      <c r="K81" s="21"/>
      <c r="L81" s="21"/>
      <c r="M81" s="21"/>
      <c r="N81" s="2529"/>
    </row>
    <row r="82" spans="1:14">
      <c r="A82" s="21"/>
      <c r="B82" s="21"/>
      <c r="C82" s="21"/>
      <c r="D82" s="21"/>
      <c r="E82" s="21"/>
      <c r="F82" s="21"/>
      <c r="G82" s="21"/>
      <c r="H82" s="21"/>
      <c r="I82" s="21"/>
      <c r="J82" s="21"/>
      <c r="K82" s="21"/>
      <c r="L82" s="21"/>
      <c r="M82" s="21"/>
      <c r="N82" s="2529"/>
    </row>
    <row r="83" spans="1:14">
      <c r="A83" s="21"/>
      <c r="B83" s="21"/>
      <c r="C83" s="21"/>
      <c r="D83" s="21"/>
      <c r="E83" s="21"/>
      <c r="F83" s="21"/>
      <c r="G83" s="21"/>
      <c r="H83" s="21"/>
      <c r="I83" s="21"/>
      <c r="J83" s="21"/>
      <c r="K83" s="21"/>
      <c r="L83" s="21"/>
      <c r="M83" s="21"/>
      <c r="N83" s="2529"/>
    </row>
    <row r="84" spans="1:14">
      <c r="A84" s="21"/>
      <c r="B84" s="21"/>
      <c r="C84" s="21"/>
      <c r="D84" s="21"/>
      <c r="E84" s="21"/>
      <c r="F84" s="21"/>
      <c r="G84" s="21"/>
      <c r="H84" s="21"/>
      <c r="I84" s="21"/>
      <c r="J84" s="21"/>
      <c r="K84" s="21"/>
      <c r="L84" s="21"/>
      <c r="M84" s="21"/>
      <c r="N84" s="2529"/>
    </row>
    <row r="85" spans="1:14">
      <c r="A85" s="21"/>
      <c r="B85" s="21"/>
      <c r="C85" s="21"/>
      <c r="D85" s="21"/>
      <c r="E85" s="21"/>
      <c r="F85" s="21"/>
      <c r="G85" s="21"/>
      <c r="H85" s="21"/>
      <c r="I85" s="21"/>
      <c r="J85" s="21"/>
      <c r="K85" s="21"/>
      <c r="L85" s="21"/>
      <c r="M85" s="21"/>
      <c r="N85" s="2529"/>
    </row>
    <row r="86" spans="1:14">
      <c r="A86" s="21"/>
      <c r="B86" s="21"/>
      <c r="C86" s="21"/>
      <c r="D86" s="21"/>
      <c r="E86" s="21"/>
      <c r="F86" s="21"/>
      <c r="G86" s="21"/>
      <c r="H86" s="21"/>
      <c r="I86" s="21"/>
      <c r="J86" s="21"/>
      <c r="K86" s="21"/>
      <c r="L86" s="21"/>
      <c r="M86" s="21"/>
      <c r="N86" s="2529"/>
    </row>
    <row r="87" spans="1:14">
      <c r="A87" s="21"/>
      <c r="B87" s="21"/>
      <c r="C87" s="21"/>
      <c r="D87" s="21"/>
      <c r="E87" s="21"/>
      <c r="F87" s="21"/>
      <c r="G87" s="21"/>
      <c r="H87" s="21"/>
      <c r="I87" s="21"/>
      <c r="J87" s="21"/>
      <c r="K87" s="21"/>
      <c r="L87" s="21"/>
      <c r="M87" s="21"/>
      <c r="N87" s="2529"/>
    </row>
    <row r="88" spans="1:14">
      <c r="A88" s="21"/>
      <c r="B88" s="21"/>
      <c r="C88" s="21"/>
      <c r="D88" s="21"/>
      <c r="E88" s="21"/>
      <c r="F88" s="21"/>
      <c r="G88" s="21"/>
      <c r="H88" s="21"/>
      <c r="I88" s="21"/>
      <c r="J88" s="21"/>
      <c r="K88" s="21"/>
      <c r="L88" s="21"/>
      <c r="M88" s="21"/>
      <c r="N88" s="2529"/>
    </row>
    <row r="89" spans="1:14">
      <c r="A89" s="21"/>
      <c r="B89" s="21"/>
      <c r="C89" s="21"/>
      <c r="D89" s="21"/>
      <c r="E89" s="21"/>
      <c r="F89" s="21"/>
      <c r="G89" s="21"/>
      <c r="H89" s="21"/>
      <c r="I89" s="21"/>
      <c r="J89" s="21"/>
      <c r="K89" s="21"/>
      <c r="L89" s="21"/>
      <c r="M89" s="21"/>
      <c r="N89" s="2529"/>
    </row>
    <row r="90" spans="1:14">
      <c r="A90" s="21"/>
      <c r="B90" s="21"/>
      <c r="C90" s="21"/>
      <c r="D90" s="21"/>
      <c r="E90" s="21"/>
      <c r="F90" s="21"/>
      <c r="G90" s="21"/>
      <c r="H90" s="21"/>
      <c r="I90" s="21"/>
      <c r="J90" s="21"/>
      <c r="K90" s="21"/>
      <c r="L90" s="21"/>
      <c r="M90" s="21"/>
      <c r="N90" s="2529"/>
    </row>
    <row r="91" spans="1:14">
      <c r="A91" s="21"/>
      <c r="B91" s="21"/>
      <c r="C91" s="21"/>
      <c r="D91" s="21"/>
      <c r="E91" s="21"/>
      <c r="F91" s="21"/>
      <c r="G91" s="21"/>
      <c r="H91" s="21"/>
      <c r="I91" s="21"/>
      <c r="J91" s="21"/>
      <c r="K91" s="21"/>
      <c r="L91" s="21"/>
      <c r="M91" s="21"/>
      <c r="N91" s="2529"/>
    </row>
    <row r="92" spans="1:14">
      <c r="A92" s="21"/>
      <c r="B92" s="21"/>
      <c r="C92" s="21"/>
      <c r="D92" s="21"/>
      <c r="E92" s="21"/>
      <c r="F92" s="21"/>
      <c r="G92" s="21"/>
      <c r="H92" s="21"/>
      <c r="I92" s="21"/>
      <c r="J92" s="21"/>
      <c r="K92" s="21"/>
      <c r="L92" s="21"/>
      <c r="M92" s="21"/>
      <c r="N92" s="2529"/>
    </row>
    <row r="93" spans="1:14">
      <c r="A93" s="21"/>
      <c r="B93" s="21"/>
      <c r="C93" s="21"/>
      <c r="D93" s="21"/>
      <c r="E93" s="21"/>
      <c r="F93" s="21"/>
      <c r="G93" s="21"/>
      <c r="H93" s="21"/>
      <c r="I93" s="21"/>
      <c r="J93" s="21"/>
      <c r="K93" s="21"/>
      <c r="L93" s="21"/>
      <c r="M93" s="21"/>
      <c r="N93" s="2529"/>
    </row>
    <row r="94" spans="1:14">
      <c r="A94" s="21"/>
      <c r="B94" s="21"/>
      <c r="C94" s="21"/>
      <c r="D94" s="21"/>
      <c r="E94" s="21"/>
      <c r="F94" s="21"/>
      <c r="G94" s="21"/>
      <c r="H94" s="21"/>
      <c r="I94" s="21"/>
      <c r="J94" s="21"/>
      <c r="K94" s="21"/>
      <c r="L94" s="21"/>
      <c r="M94" s="21"/>
      <c r="N94" s="2529"/>
    </row>
    <row r="95" spans="1:14">
      <c r="A95" s="21"/>
      <c r="B95" s="21"/>
      <c r="C95" s="21"/>
      <c r="D95" s="21"/>
      <c r="E95" s="21"/>
      <c r="F95" s="21"/>
      <c r="G95" s="21"/>
      <c r="H95" s="21"/>
      <c r="I95" s="21"/>
      <c r="J95" s="21"/>
      <c r="K95" s="21"/>
      <c r="L95" s="21"/>
      <c r="M95" s="21"/>
      <c r="N95" s="2529"/>
    </row>
    <row r="96" spans="1:14">
      <c r="A96" s="21"/>
      <c r="B96" s="21"/>
      <c r="C96" s="21"/>
      <c r="D96" s="21"/>
      <c r="E96" s="21"/>
      <c r="F96" s="21"/>
      <c r="G96" s="21"/>
      <c r="H96" s="21"/>
      <c r="I96" s="21"/>
      <c r="J96" s="21"/>
      <c r="K96" s="21"/>
      <c r="L96" s="21"/>
      <c r="M96" s="21"/>
      <c r="N96" s="2529"/>
    </row>
    <row r="97" spans="1:14">
      <c r="A97" s="21"/>
      <c r="B97" s="21"/>
      <c r="C97" s="21"/>
      <c r="D97" s="21"/>
      <c r="E97" s="21"/>
      <c r="F97" s="21"/>
      <c r="G97" s="21"/>
      <c r="H97" s="21"/>
      <c r="I97" s="21"/>
      <c r="J97" s="21"/>
      <c r="K97" s="21"/>
      <c r="L97" s="21"/>
      <c r="M97" s="21"/>
      <c r="N97" s="2529"/>
    </row>
    <row r="98" spans="1:14">
      <c r="A98" s="21"/>
      <c r="B98" s="21"/>
      <c r="C98" s="21"/>
      <c r="D98" s="21"/>
      <c r="E98" s="21"/>
      <c r="F98" s="21"/>
      <c r="G98" s="21"/>
      <c r="H98" s="21"/>
      <c r="I98" s="21"/>
      <c r="J98" s="21"/>
      <c r="K98" s="21"/>
      <c r="L98" s="21"/>
      <c r="M98" s="21"/>
      <c r="N98" s="2529"/>
    </row>
    <row r="99" spans="1:14">
      <c r="A99" s="21"/>
      <c r="B99" s="21"/>
      <c r="C99" s="21"/>
      <c r="D99" s="21"/>
      <c r="E99" s="21"/>
      <c r="F99" s="21"/>
      <c r="G99" s="21"/>
      <c r="H99" s="21"/>
      <c r="I99" s="21"/>
      <c r="J99" s="21"/>
      <c r="K99" s="21"/>
      <c r="L99" s="21"/>
      <c r="M99" s="21"/>
      <c r="N99" s="2529"/>
    </row>
    <row r="100" spans="1:14">
      <c r="A100" s="21"/>
      <c r="B100" s="21"/>
      <c r="C100" s="21"/>
      <c r="D100" s="21"/>
      <c r="E100" s="21"/>
      <c r="F100" s="21"/>
      <c r="G100" s="21"/>
      <c r="H100" s="21"/>
      <c r="I100" s="21"/>
      <c r="J100" s="21"/>
      <c r="K100" s="21"/>
      <c r="L100" s="21"/>
      <c r="M100" s="21"/>
      <c r="N100" s="2529"/>
    </row>
    <row r="101" spans="1:14">
      <c r="A101" s="21"/>
      <c r="B101" s="21"/>
      <c r="C101" s="21"/>
      <c r="D101" s="21"/>
      <c r="E101" s="21"/>
      <c r="F101" s="21"/>
      <c r="G101" s="21"/>
      <c r="H101" s="21"/>
      <c r="I101" s="21"/>
      <c r="J101" s="21"/>
      <c r="K101" s="21"/>
      <c r="L101" s="21"/>
      <c r="M101" s="21"/>
      <c r="N101" s="2529"/>
    </row>
    <row r="102" spans="1:14">
      <c r="A102" s="21"/>
      <c r="B102" s="21"/>
      <c r="C102" s="21"/>
      <c r="D102" s="21"/>
      <c r="E102" s="21"/>
      <c r="F102" s="21"/>
      <c r="G102" s="21"/>
      <c r="H102" s="21"/>
      <c r="I102" s="21"/>
      <c r="J102" s="21"/>
      <c r="K102" s="21"/>
      <c r="L102" s="21"/>
      <c r="M102" s="21"/>
      <c r="N102" s="2529"/>
    </row>
    <row r="103" spans="1:14">
      <c r="A103" s="21"/>
      <c r="B103" s="21"/>
      <c r="C103" s="21"/>
      <c r="D103" s="21"/>
      <c r="E103" s="21"/>
      <c r="F103" s="21"/>
      <c r="G103" s="21"/>
      <c r="H103" s="21"/>
      <c r="I103" s="21"/>
      <c r="J103" s="21"/>
      <c r="K103" s="21"/>
      <c r="L103" s="21"/>
      <c r="M103" s="21"/>
      <c r="N103" s="2529"/>
    </row>
    <row r="104" spans="1:14">
      <c r="A104" s="21"/>
      <c r="B104" s="21"/>
      <c r="C104" s="21"/>
      <c r="D104" s="21"/>
      <c r="E104" s="21"/>
      <c r="F104" s="21"/>
      <c r="G104" s="21"/>
      <c r="H104" s="21"/>
      <c r="I104" s="21"/>
      <c r="J104" s="21"/>
      <c r="K104" s="21"/>
      <c r="L104" s="21"/>
      <c r="M104" s="21"/>
      <c r="N104" s="2529"/>
    </row>
    <row r="105" spans="1:14">
      <c r="A105" s="21"/>
      <c r="B105" s="21"/>
      <c r="C105" s="21"/>
      <c r="D105" s="21"/>
      <c r="E105" s="21"/>
      <c r="F105" s="21"/>
      <c r="G105" s="21"/>
      <c r="H105" s="21"/>
      <c r="I105" s="21"/>
      <c r="J105" s="21"/>
      <c r="K105" s="21"/>
      <c r="L105" s="21"/>
      <c r="M105" s="21"/>
      <c r="N105" s="2529"/>
    </row>
    <row r="106" spans="1:14">
      <c r="A106" s="21"/>
      <c r="B106" s="21"/>
      <c r="C106" s="21"/>
      <c r="D106" s="21"/>
      <c r="E106" s="21"/>
      <c r="F106" s="21"/>
      <c r="G106" s="21"/>
      <c r="H106" s="21"/>
      <c r="I106" s="21"/>
      <c r="J106" s="21"/>
      <c r="K106" s="21"/>
      <c r="L106" s="21"/>
      <c r="M106" s="21"/>
      <c r="N106" s="2529"/>
    </row>
    <row r="107" spans="1:14">
      <c r="A107" s="21"/>
      <c r="B107" s="21"/>
      <c r="C107" s="21"/>
      <c r="D107" s="21"/>
      <c r="E107" s="21"/>
      <c r="F107" s="21"/>
      <c r="G107" s="21"/>
      <c r="H107" s="21"/>
      <c r="I107" s="21"/>
      <c r="J107" s="21"/>
      <c r="K107" s="21"/>
      <c r="L107" s="21"/>
      <c r="M107" s="21"/>
      <c r="N107" s="2529"/>
    </row>
    <row r="108" spans="1:14">
      <c r="A108" s="21"/>
      <c r="B108" s="21"/>
      <c r="C108" s="21"/>
      <c r="D108" s="21"/>
      <c r="E108" s="21"/>
      <c r="F108" s="21"/>
      <c r="G108" s="21"/>
      <c r="H108" s="21"/>
      <c r="I108" s="21"/>
      <c r="J108" s="21"/>
      <c r="K108" s="21"/>
      <c r="L108" s="21"/>
      <c r="M108" s="21"/>
      <c r="N108" s="2529"/>
    </row>
    <row r="109" spans="1:14">
      <c r="A109" s="21"/>
      <c r="B109" s="21"/>
      <c r="C109" s="21"/>
      <c r="D109" s="21"/>
      <c r="E109" s="21"/>
      <c r="F109" s="21"/>
      <c r="G109" s="21"/>
      <c r="H109" s="21"/>
      <c r="I109" s="21"/>
      <c r="J109" s="21"/>
      <c r="K109" s="21"/>
      <c r="L109" s="21"/>
      <c r="M109" s="21"/>
      <c r="N109" s="2529"/>
    </row>
    <row r="110" spans="1:14">
      <c r="A110" s="21"/>
      <c r="B110" s="21"/>
      <c r="C110" s="21"/>
      <c r="D110" s="21"/>
      <c r="E110" s="21"/>
      <c r="F110" s="21"/>
      <c r="G110" s="21"/>
      <c r="H110" s="21"/>
      <c r="I110" s="21"/>
      <c r="J110" s="21"/>
      <c r="K110" s="21"/>
      <c r="L110" s="21"/>
      <c r="M110" s="21"/>
      <c r="N110" s="2529"/>
    </row>
    <row r="111" spans="1:14">
      <c r="A111" s="21"/>
      <c r="B111" s="21"/>
      <c r="C111" s="21"/>
      <c r="D111" s="21"/>
      <c r="E111" s="21"/>
      <c r="F111" s="21"/>
      <c r="G111" s="21"/>
      <c r="H111" s="21"/>
      <c r="I111" s="21"/>
      <c r="J111" s="21"/>
      <c r="K111" s="21"/>
      <c r="L111" s="21"/>
      <c r="M111" s="21"/>
      <c r="N111" s="2529"/>
    </row>
    <row r="112" spans="1:14">
      <c r="A112" s="21"/>
      <c r="B112" s="21"/>
      <c r="C112" s="21"/>
      <c r="D112" s="21"/>
      <c r="E112" s="21"/>
      <c r="F112" s="21"/>
      <c r="G112" s="21"/>
      <c r="H112" s="21"/>
      <c r="I112" s="21"/>
      <c r="J112" s="21"/>
      <c r="K112" s="21"/>
      <c r="L112" s="21"/>
      <c r="M112" s="21"/>
      <c r="N112" s="2529"/>
    </row>
    <row r="113" spans="1:14">
      <c r="A113" s="21"/>
      <c r="B113" s="21"/>
      <c r="C113" s="21"/>
      <c r="D113" s="21"/>
      <c r="E113" s="21"/>
      <c r="F113" s="21"/>
      <c r="G113" s="21"/>
      <c r="H113" s="21"/>
      <c r="I113" s="21"/>
      <c r="J113" s="21"/>
      <c r="K113" s="21"/>
      <c r="L113" s="21"/>
      <c r="M113" s="21"/>
      <c r="N113" s="2529"/>
    </row>
    <row r="114" spans="1:14">
      <c r="A114" s="21"/>
      <c r="B114" s="21"/>
      <c r="C114" s="21"/>
      <c r="D114" s="21"/>
      <c r="E114" s="21"/>
      <c r="F114" s="21"/>
      <c r="G114" s="21"/>
      <c r="H114" s="21"/>
      <c r="I114" s="21"/>
      <c r="J114" s="21"/>
      <c r="K114" s="21"/>
      <c r="L114" s="21"/>
      <c r="M114" s="21"/>
      <c r="N114" s="2529"/>
    </row>
    <row r="115" spans="1:14">
      <c r="A115" s="21"/>
      <c r="B115" s="21"/>
      <c r="C115" s="21"/>
      <c r="D115" s="21"/>
      <c r="E115" s="21"/>
      <c r="F115" s="21"/>
      <c r="G115" s="21"/>
      <c r="H115" s="21"/>
      <c r="I115" s="21"/>
      <c r="J115" s="21"/>
      <c r="K115" s="21"/>
      <c r="L115" s="21"/>
      <c r="M115" s="21"/>
      <c r="N115" s="2529"/>
    </row>
    <row r="116" spans="1:14">
      <c r="A116" s="21"/>
      <c r="B116" s="21"/>
      <c r="C116" s="21"/>
      <c r="D116" s="21"/>
      <c r="E116" s="21"/>
      <c r="F116" s="21"/>
      <c r="G116" s="21"/>
      <c r="H116" s="21"/>
      <c r="I116" s="21"/>
      <c r="J116" s="21"/>
      <c r="K116" s="21"/>
      <c r="L116" s="21"/>
      <c r="M116" s="21"/>
      <c r="N116" s="2529"/>
    </row>
    <row r="117" spans="1:14">
      <c r="A117" s="21"/>
      <c r="B117" s="21"/>
      <c r="C117" s="21"/>
      <c r="D117" s="21"/>
      <c r="E117" s="21"/>
      <c r="F117" s="21"/>
      <c r="G117" s="21"/>
      <c r="H117" s="21"/>
      <c r="I117" s="21"/>
      <c r="J117" s="21"/>
      <c r="K117" s="21"/>
      <c r="L117" s="21"/>
      <c r="M117" s="21"/>
      <c r="N117" s="2529"/>
    </row>
    <row r="118" spans="1:14">
      <c r="A118" s="21"/>
      <c r="B118" s="21"/>
      <c r="C118" s="21"/>
      <c r="D118" s="21"/>
      <c r="E118" s="21"/>
      <c r="F118" s="21"/>
      <c r="G118" s="21"/>
      <c r="H118" s="21"/>
      <c r="I118" s="21"/>
      <c r="J118" s="21"/>
      <c r="K118" s="21"/>
      <c r="L118" s="21"/>
      <c r="M118" s="21"/>
      <c r="N118" s="2529"/>
    </row>
    <row r="119" spans="1:14">
      <c r="A119" s="21"/>
      <c r="B119" s="21"/>
      <c r="C119" s="21"/>
      <c r="D119" s="21"/>
      <c r="E119" s="21"/>
      <c r="F119" s="21"/>
      <c r="G119" s="21"/>
      <c r="H119" s="21"/>
      <c r="I119" s="21"/>
      <c r="J119" s="21"/>
      <c r="K119" s="21"/>
      <c r="L119" s="21"/>
      <c r="M119" s="21"/>
      <c r="N119" s="2529"/>
    </row>
    <row r="120" spans="1:14">
      <c r="A120" s="21"/>
      <c r="B120" s="21"/>
      <c r="C120" s="21"/>
      <c r="D120" s="21"/>
      <c r="E120" s="21"/>
      <c r="F120" s="21"/>
      <c r="G120" s="21"/>
      <c r="H120" s="21"/>
      <c r="I120" s="21"/>
      <c r="J120" s="21"/>
      <c r="K120" s="21"/>
      <c r="L120" s="21"/>
      <c r="M120" s="21"/>
      <c r="N120" s="2529"/>
    </row>
    <row r="121" spans="1:14">
      <c r="A121" s="21"/>
      <c r="B121" s="21"/>
      <c r="C121" s="21"/>
      <c r="D121" s="21"/>
      <c r="E121" s="21"/>
      <c r="F121" s="21"/>
      <c r="G121" s="21"/>
      <c r="H121" s="21"/>
      <c r="I121" s="21"/>
      <c r="J121" s="21"/>
      <c r="K121" s="21"/>
      <c r="L121" s="21"/>
      <c r="M121" s="21"/>
      <c r="N121" s="2529"/>
    </row>
    <row r="122" spans="1:14">
      <c r="A122" s="21"/>
      <c r="B122" s="21"/>
      <c r="C122" s="21"/>
      <c r="D122" s="21"/>
      <c r="E122" s="21"/>
      <c r="F122" s="21"/>
      <c r="G122" s="21"/>
      <c r="H122" s="21"/>
      <c r="I122" s="21"/>
      <c r="J122" s="21"/>
      <c r="K122" s="21"/>
      <c r="L122" s="21"/>
      <c r="M122" s="21"/>
      <c r="N122" s="2529"/>
    </row>
    <row r="123" spans="1:14">
      <c r="A123" s="21"/>
      <c r="B123" s="21"/>
      <c r="C123" s="21"/>
      <c r="D123" s="21"/>
      <c r="E123" s="21"/>
      <c r="F123" s="21"/>
      <c r="G123" s="21"/>
      <c r="H123" s="21"/>
      <c r="I123" s="21"/>
      <c r="J123" s="21"/>
      <c r="K123" s="21"/>
      <c r="L123" s="21"/>
      <c r="M123" s="21"/>
      <c r="N123" s="2529"/>
    </row>
    <row r="124" spans="1:14">
      <c r="A124" s="21"/>
      <c r="B124" s="21"/>
      <c r="C124" s="21"/>
      <c r="D124" s="21"/>
      <c r="E124" s="21"/>
      <c r="F124" s="21"/>
      <c r="G124" s="21"/>
      <c r="H124" s="21"/>
      <c r="I124" s="21"/>
      <c r="J124" s="21"/>
      <c r="K124" s="21"/>
      <c r="L124" s="21"/>
      <c r="M124" s="21"/>
      <c r="N124" s="2529"/>
    </row>
    <row r="125" spans="1:14" ht="16" thickBot="1">
      <c r="A125" s="21"/>
      <c r="B125" s="21"/>
      <c r="C125" s="21"/>
      <c r="D125" s="21"/>
      <c r="E125" s="21"/>
      <c r="F125" s="21"/>
      <c r="G125" s="21"/>
      <c r="H125" s="21"/>
      <c r="I125" s="21"/>
      <c r="J125" s="21"/>
      <c r="K125" s="21"/>
      <c r="L125" s="21"/>
      <c r="M125" s="21"/>
      <c r="N125" s="2529"/>
    </row>
    <row r="126" spans="1:14">
      <c r="A126" s="3254"/>
      <c r="B126" s="3544"/>
      <c r="C126" s="3544"/>
      <c r="D126" s="3544"/>
      <c r="E126" s="3274"/>
      <c r="F126" s="21"/>
      <c r="G126" s="21"/>
      <c r="H126" s="21"/>
      <c r="I126" s="21"/>
      <c r="J126" s="21"/>
      <c r="K126" s="21"/>
      <c r="L126" s="21"/>
      <c r="M126" s="21"/>
      <c r="N126" s="2529"/>
    </row>
    <row r="127" spans="1:14">
      <c r="A127" s="4585"/>
      <c r="B127" s="1533"/>
      <c r="C127" s="1533"/>
      <c r="D127" s="1533"/>
      <c r="E127" s="4228"/>
      <c r="F127" s="21"/>
      <c r="G127" s="21"/>
      <c r="H127" s="21"/>
      <c r="I127" s="21"/>
      <c r="J127" s="21"/>
      <c r="K127" s="21"/>
      <c r="L127" s="21"/>
      <c r="M127" s="21"/>
      <c r="N127" s="2529"/>
    </row>
    <row r="128" spans="1:14">
      <c r="A128" s="4585"/>
      <c r="B128" s="1533"/>
      <c r="C128" s="1533"/>
      <c r="D128" s="1533"/>
      <c r="E128" s="4228"/>
      <c r="F128" s="21"/>
      <c r="G128" s="21"/>
      <c r="H128" s="21"/>
      <c r="I128" s="21"/>
      <c r="J128" s="21"/>
      <c r="K128" s="21"/>
      <c r="L128" s="21"/>
      <c r="M128" s="21"/>
      <c r="N128" s="2529"/>
    </row>
    <row r="129" spans="1:14">
      <c r="A129" s="4585"/>
      <c r="B129" s="1533"/>
      <c r="C129" s="1533"/>
      <c r="D129" s="1533"/>
      <c r="E129" s="4228"/>
      <c r="F129" s="21"/>
      <c r="G129" s="21"/>
      <c r="H129" s="21"/>
      <c r="I129" s="21"/>
      <c r="J129" s="21"/>
      <c r="K129" s="21"/>
      <c r="L129" s="21"/>
      <c r="M129" s="21"/>
      <c r="N129" s="2529"/>
    </row>
    <row r="130" spans="1:14">
      <c r="A130" s="4585"/>
      <c r="B130" s="1533"/>
      <c r="C130" s="1533"/>
      <c r="D130" s="1533"/>
      <c r="E130" s="4228"/>
      <c r="F130" s="21"/>
      <c r="G130" s="21"/>
      <c r="H130" s="21"/>
      <c r="I130" s="21"/>
      <c r="J130" s="21"/>
      <c r="K130" s="21"/>
      <c r="L130" s="21"/>
      <c r="M130" s="21"/>
      <c r="N130" s="2529"/>
    </row>
    <row r="131" spans="1:14">
      <c r="A131" s="4585"/>
      <c r="B131" s="1533"/>
      <c r="C131" s="1533"/>
      <c r="D131" s="1533"/>
      <c r="E131" s="4228"/>
      <c r="F131" s="21"/>
      <c r="G131" s="21"/>
      <c r="H131" s="21"/>
      <c r="I131" s="21"/>
      <c r="J131" s="21"/>
      <c r="K131" s="21"/>
      <c r="L131" s="21"/>
      <c r="M131" s="21"/>
      <c r="N131" s="2529"/>
    </row>
    <row r="132" spans="1:14">
      <c r="A132" s="4585"/>
      <c r="B132" s="1533"/>
      <c r="C132" s="4525"/>
      <c r="D132" s="4525"/>
      <c r="E132" s="4228"/>
      <c r="F132" s="21"/>
      <c r="G132" s="21"/>
      <c r="H132" s="21"/>
      <c r="I132" s="21"/>
      <c r="J132" s="21"/>
      <c r="K132" s="21"/>
      <c r="L132" s="21"/>
      <c r="M132" s="21"/>
      <c r="N132" s="2529"/>
    </row>
    <row r="133" spans="1:14">
      <c r="A133" s="4585"/>
      <c r="B133" s="1533"/>
      <c r="C133" s="1289"/>
      <c r="D133" s="1289"/>
      <c r="E133" s="4228"/>
      <c r="F133" s="21"/>
      <c r="G133" s="21"/>
      <c r="H133" s="21"/>
      <c r="I133" s="21"/>
      <c r="J133" s="21"/>
      <c r="K133" s="21"/>
      <c r="L133" s="21"/>
      <c r="M133" s="21"/>
      <c r="N133" s="2529"/>
    </row>
    <row r="134" spans="1:14">
      <c r="A134" s="4585"/>
      <c r="B134" s="1533"/>
      <c r="C134" s="1289"/>
      <c r="D134" s="1289"/>
      <c r="E134" s="4228"/>
      <c r="F134" s="21"/>
      <c r="G134" s="21"/>
      <c r="H134" s="21"/>
      <c r="I134" s="21"/>
      <c r="J134" s="21"/>
      <c r="K134" s="21"/>
      <c r="L134" s="21"/>
      <c r="M134" s="21"/>
      <c r="N134" s="2529"/>
    </row>
    <row r="135" spans="1:14">
      <c r="A135" s="4585"/>
      <c r="B135" s="1533"/>
      <c r="C135" s="1289"/>
      <c r="D135" s="1289"/>
      <c r="E135" s="4228"/>
      <c r="F135" s="1533"/>
      <c r="G135" s="21"/>
      <c r="H135" s="21"/>
      <c r="I135" s="21"/>
      <c r="J135" s="21"/>
      <c r="K135" s="21"/>
      <c r="L135" s="21"/>
      <c r="M135" s="21"/>
      <c r="N135" s="2529"/>
    </row>
    <row r="136" spans="1:14">
      <c r="A136" s="4585"/>
      <c r="B136" s="1533"/>
      <c r="C136" s="1289"/>
      <c r="D136" s="1289"/>
      <c r="E136" s="4228"/>
      <c r="F136" s="4228"/>
      <c r="G136" s="21"/>
      <c r="H136" s="21"/>
      <c r="I136" s="21"/>
      <c r="J136" s="21"/>
      <c r="K136" s="21"/>
      <c r="L136" s="21"/>
      <c r="M136" s="21"/>
      <c r="N136" s="2529"/>
    </row>
    <row r="137" spans="1:14">
      <c r="A137" s="4585"/>
      <c r="B137" s="1533"/>
      <c r="C137" s="1289"/>
      <c r="D137" s="1289"/>
      <c r="E137" s="4228"/>
      <c r="F137" s="4228"/>
      <c r="G137" s="21"/>
      <c r="H137" s="21"/>
      <c r="I137" s="21"/>
      <c r="J137" s="21"/>
      <c r="K137" s="21"/>
      <c r="L137" s="21"/>
      <c r="M137" s="21"/>
      <c r="N137" s="2529"/>
    </row>
    <row r="138" spans="1:14">
      <c r="A138" s="4585"/>
      <c r="B138" s="1533"/>
      <c r="C138" s="1289"/>
      <c r="D138" s="1289"/>
      <c r="E138" s="4228"/>
      <c r="F138" s="4228"/>
      <c r="G138" s="21"/>
      <c r="H138" s="21"/>
      <c r="I138" s="21"/>
      <c r="J138" s="21"/>
      <c r="K138" s="21"/>
      <c r="L138" s="21"/>
      <c r="M138" s="21"/>
      <c r="N138" s="2529"/>
    </row>
    <row r="139" spans="1:14">
      <c r="A139" s="4585"/>
      <c r="B139" s="1533"/>
      <c r="C139" s="1289"/>
      <c r="D139" s="1289"/>
      <c r="E139" s="4228"/>
      <c r="F139" s="4228"/>
      <c r="G139" s="21"/>
      <c r="H139" s="21"/>
      <c r="I139" s="21"/>
      <c r="J139" s="21"/>
      <c r="K139" s="21"/>
      <c r="L139" s="21"/>
      <c r="M139" s="21"/>
      <c r="N139" s="2529"/>
    </row>
    <row r="140" spans="1:14">
      <c r="A140" s="4585"/>
      <c r="B140" s="1533"/>
      <c r="C140" s="1289"/>
      <c r="D140" s="1289"/>
      <c r="E140" s="4228"/>
      <c r="F140" s="4228"/>
      <c r="G140" s="21"/>
      <c r="H140" s="21"/>
      <c r="I140" s="21"/>
      <c r="J140" s="21"/>
      <c r="K140" s="21"/>
      <c r="L140" s="21"/>
      <c r="M140" s="21"/>
      <c r="N140" s="2529"/>
    </row>
    <row r="141" spans="1:14">
      <c r="A141" s="4585"/>
      <c r="B141" s="1533"/>
      <c r="C141" s="1289"/>
      <c r="D141" s="1289"/>
      <c r="E141" s="4228"/>
      <c r="F141" s="4228"/>
      <c r="G141" s="21"/>
      <c r="H141" s="21"/>
      <c r="I141" s="21"/>
      <c r="J141" s="21"/>
      <c r="K141" s="21"/>
      <c r="L141" s="21"/>
      <c r="M141" s="21"/>
      <c r="N141" s="2529"/>
    </row>
    <row r="142" spans="1:14">
      <c r="A142" s="4585"/>
      <c r="B142" s="1533"/>
      <c r="C142" s="1289"/>
      <c r="D142" s="1289"/>
      <c r="E142" s="4228"/>
      <c r="F142" s="4228"/>
      <c r="G142" s="21"/>
      <c r="H142" s="21"/>
      <c r="I142" s="21"/>
      <c r="J142" s="21"/>
      <c r="K142" s="21"/>
      <c r="L142" s="21"/>
      <c r="M142" s="21"/>
      <c r="N142" s="2529"/>
    </row>
    <row r="143" spans="1:14">
      <c r="A143" s="4585"/>
      <c r="B143" s="1533"/>
      <c r="C143" s="1289"/>
      <c r="D143" s="1289"/>
      <c r="E143" s="4228"/>
      <c r="F143" s="4228"/>
      <c r="G143" s="21"/>
      <c r="H143" s="21"/>
      <c r="I143" s="21"/>
      <c r="J143" s="21"/>
      <c r="K143" s="21"/>
      <c r="L143" s="21"/>
      <c r="M143" s="21"/>
      <c r="N143" s="2529"/>
    </row>
    <row r="144" spans="1:14">
      <c r="A144" s="4585"/>
      <c r="B144" s="1533"/>
      <c r="C144" s="1289"/>
      <c r="D144" s="1289"/>
      <c r="E144" s="4228"/>
      <c r="F144" s="4228"/>
      <c r="G144" s="21"/>
      <c r="H144" s="21"/>
      <c r="I144" s="21"/>
      <c r="J144" s="21"/>
      <c r="K144" s="21"/>
      <c r="L144" s="21"/>
      <c r="M144" s="21"/>
      <c r="N144" s="2529"/>
    </row>
    <row r="145" spans="1:14">
      <c r="A145" s="4585"/>
      <c r="B145" s="1533"/>
      <c r="C145" s="1289"/>
      <c r="D145" s="1289"/>
      <c r="E145" s="4228"/>
      <c r="F145" s="4228"/>
      <c r="G145" s="21"/>
      <c r="H145" s="21"/>
      <c r="I145" s="21"/>
      <c r="J145" s="21"/>
      <c r="K145" s="21"/>
      <c r="L145" s="21"/>
      <c r="M145" s="21"/>
      <c r="N145" s="2529"/>
    </row>
    <row r="146" spans="1:14">
      <c r="A146" s="4585"/>
      <c r="B146" s="1533"/>
      <c r="C146" s="1289"/>
      <c r="D146" s="1289"/>
      <c r="E146" s="4228"/>
      <c r="F146" s="4228"/>
      <c r="G146" s="21"/>
      <c r="H146" s="21"/>
      <c r="I146" s="21"/>
      <c r="J146" s="21"/>
      <c r="K146" s="21"/>
      <c r="L146" s="21"/>
      <c r="M146" s="21"/>
      <c r="N146" s="2529"/>
    </row>
    <row r="147" spans="1:14">
      <c r="A147" s="4585"/>
      <c r="B147" s="1533"/>
      <c r="C147" s="1289"/>
      <c r="D147" s="1289"/>
      <c r="E147" s="4228"/>
      <c r="F147" s="4228"/>
      <c r="G147" s="21"/>
      <c r="H147" s="21"/>
      <c r="I147" s="21"/>
      <c r="J147" s="21"/>
      <c r="K147" s="21"/>
      <c r="L147" s="21"/>
      <c r="M147" s="21"/>
      <c r="N147" s="2529"/>
    </row>
    <row r="148" spans="1:14">
      <c r="A148" s="4585"/>
      <c r="B148" s="1533"/>
      <c r="C148" s="1289"/>
      <c r="D148" s="1289"/>
      <c r="E148" s="4228"/>
      <c r="F148" s="4228"/>
      <c r="G148" s="21"/>
      <c r="H148" s="21"/>
      <c r="I148" s="21"/>
      <c r="J148" s="21"/>
      <c r="K148" s="21"/>
      <c r="L148" s="21"/>
      <c r="M148" s="21"/>
      <c r="N148" s="2529"/>
    </row>
    <row r="149" spans="1:14">
      <c r="A149" s="4585"/>
      <c r="B149" s="1533"/>
      <c r="C149" s="1289"/>
      <c r="D149" s="1289"/>
      <c r="E149" s="4228"/>
      <c r="F149" s="4228"/>
      <c r="G149" s="21"/>
      <c r="H149" s="21"/>
      <c r="I149" s="21"/>
      <c r="J149" s="21"/>
      <c r="K149" s="21"/>
      <c r="L149" s="21"/>
      <c r="M149" s="21"/>
      <c r="N149" s="2529"/>
    </row>
    <row r="150" spans="1:14">
      <c r="A150" s="4585"/>
      <c r="B150" s="1533"/>
      <c r="C150" s="1289"/>
      <c r="D150" s="1289"/>
      <c r="E150" s="4228"/>
      <c r="F150" s="4228"/>
      <c r="G150" s="21"/>
      <c r="H150" s="21"/>
      <c r="I150" s="21"/>
      <c r="J150" s="21"/>
      <c r="K150" s="21"/>
      <c r="L150" s="21"/>
      <c r="M150" s="21"/>
      <c r="N150" s="2529"/>
    </row>
    <row r="151" spans="1:14">
      <c r="A151" s="4585"/>
      <c r="B151" s="1533"/>
      <c r="C151" s="1289"/>
      <c r="D151" s="1289"/>
      <c r="E151" s="4228"/>
      <c r="F151" s="4228"/>
      <c r="G151" s="21"/>
      <c r="H151" s="21"/>
      <c r="I151" s="21"/>
      <c r="J151" s="21"/>
      <c r="K151" s="21"/>
      <c r="L151" s="21"/>
      <c r="M151" s="21"/>
      <c r="N151" s="2529"/>
    </row>
    <row r="152" spans="1:14">
      <c r="A152" s="4585"/>
      <c r="B152" s="1533"/>
      <c r="C152" s="1289"/>
      <c r="D152" s="1289"/>
      <c r="E152" s="4228"/>
      <c r="F152" s="4228"/>
      <c r="G152" s="21"/>
      <c r="H152" s="21"/>
      <c r="I152" s="21"/>
      <c r="J152" s="21"/>
      <c r="K152" s="21"/>
      <c r="L152" s="21"/>
      <c r="M152" s="21"/>
      <c r="N152" s="2529"/>
    </row>
    <row r="153" spans="1:14">
      <c r="A153" s="4585"/>
      <c r="B153" s="1533"/>
      <c r="C153" s="1289"/>
      <c r="D153" s="1289"/>
      <c r="E153" s="4228"/>
      <c r="F153" s="4228"/>
      <c r="G153" s="21"/>
      <c r="H153" s="21"/>
      <c r="I153" s="21"/>
      <c r="J153" s="21"/>
      <c r="K153" s="21"/>
      <c r="L153" s="21"/>
      <c r="M153" s="21"/>
      <c r="N153" s="2529"/>
    </row>
    <row r="154" spans="1:14">
      <c r="A154" s="4585"/>
      <c r="B154" s="1533"/>
      <c r="C154" s="1289"/>
      <c r="D154" s="1289"/>
      <c r="E154" s="4228"/>
      <c r="F154" s="4228"/>
      <c r="G154" s="21"/>
      <c r="H154" s="21"/>
      <c r="I154" s="21"/>
      <c r="J154" s="21"/>
      <c r="K154" s="21"/>
      <c r="L154" s="21"/>
      <c r="M154" s="21"/>
      <c r="N154" s="2529"/>
    </row>
    <row r="155" spans="1:14">
      <c r="A155" s="4585"/>
      <c r="B155" s="1533"/>
      <c r="C155" s="1289"/>
      <c r="D155" s="1289"/>
      <c r="E155" s="4228"/>
      <c r="F155" s="4228"/>
      <c r="G155" s="21"/>
      <c r="H155" s="21"/>
      <c r="I155" s="21"/>
      <c r="J155" s="21"/>
      <c r="K155" s="21"/>
      <c r="L155" s="21"/>
      <c r="M155" s="21"/>
      <c r="N155" s="2529"/>
    </row>
    <row r="156" spans="1:14">
      <c r="A156" s="4585"/>
      <c r="B156" s="1533"/>
      <c r="C156" s="1289"/>
      <c r="D156" s="1289"/>
      <c r="E156" s="4228"/>
      <c r="F156" s="4228"/>
      <c r="G156" s="21"/>
      <c r="H156" s="21"/>
      <c r="I156" s="21"/>
      <c r="J156" s="21"/>
      <c r="K156" s="21"/>
      <c r="L156" s="21"/>
      <c r="M156" s="21"/>
      <c r="N156" s="2529"/>
    </row>
    <row r="157" spans="1:14">
      <c r="A157" s="4585"/>
      <c r="B157" s="1533"/>
      <c r="C157" s="1289"/>
      <c r="D157" s="1289"/>
      <c r="E157" s="4228"/>
      <c r="F157" s="4228"/>
      <c r="G157" s="21"/>
      <c r="H157" s="21"/>
      <c r="I157" s="21"/>
      <c r="J157" s="21"/>
      <c r="K157" s="21"/>
      <c r="L157" s="21"/>
      <c r="M157" s="21"/>
      <c r="N157" s="2529"/>
    </row>
    <row r="158" spans="1:14">
      <c r="A158" s="4585"/>
      <c r="B158" s="1533"/>
      <c r="C158" s="1289"/>
      <c r="D158" s="1289"/>
      <c r="E158" s="4228"/>
      <c r="F158" s="4228"/>
      <c r="G158" s="21"/>
      <c r="H158" s="21"/>
      <c r="I158" s="21"/>
      <c r="J158" s="21"/>
      <c r="K158" s="21"/>
      <c r="L158" s="21"/>
      <c r="M158" s="21"/>
      <c r="N158" s="2529"/>
    </row>
    <row r="159" spans="1:14">
      <c r="A159" s="4585"/>
      <c r="B159" s="1533"/>
      <c r="C159" s="1289"/>
      <c r="D159" s="1289"/>
      <c r="E159" s="4228"/>
      <c r="F159" s="4228"/>
      <c r="G159" s="21"/>
      <c r="H159" s="21"/>
      <c r="I159" s="21"/>
      <c r="J159" s="21"/>
      <c r="K159" s="21"/>
      <c r="L159" s="21"/>
      <c r="M159" s="21"/>
      <c r="N159" s="2529"/>
    </row>
    <row r="160" spans="1:14">
      <c r="A160" s="4585"/>
      <c r="B160" s="1533"/>
      <c r="C160" s="1289"/>
      <c r="D160" s="1289"/>
      <c r="E160" s="4228"/>
      <c r="F160" s="4228"/>
      <c r="G160" s="21"/>
      <c r="H160" s="21"/>
      <c r="I160" s="21"/>
      <c r="J160" s="21"/>
      <c r="K160" s="21"/>
      <c r="L160" s="21"/>
      <c r="M160" s="21"/>
      <c r="N160" s="2529"/>
    </row>
    <row r="161" spans="1:14">
      <c r="A161" s="4585"/>
      <c r="B161" s="1533"/>
      <c r="C161" s="1289"/>
      <c r="D161" s="1289"/>
      <c r="E161" s="4228"/>
      <c r="F161" s="4228"/>
      <c r="G161" s="21"/>
      <c r="H161" s="21"/>
      <c r="I161" s="21"/>
      <c r="J161" s="21"/>
      <c r="K161" s="21"/>
      <c r="L161" s="21"/>
      <c r="M161" s="21"/>
      <c r="N161" s="2529"/>
    </row>
    <row r="162" spans="1:14">
      <c r="A162" s="4585"/>
      <c r="B162" s="1533"/>
      <c r="C162" s="1289"/>
      <c r="D162" s="1289"/>
      <c r="E162" s="4228"/>
      <c r="F162" s="4228"/>
      <c r="G162" s="21"/>
      <c r="H162" s="21"/>
      <c r="I162" s="21"/>
      <c r="J162" s="21"/>
      <c r="K162" s="21"/>
      <c r="L162" s="21"/>
      <c r="M162" s="21"/>
      <c r="N162" s="2529"/>
    </row>
    <row r="163" spans="1:14">
      <c r="A163" s="4585"/>
      <c r="B163" s="1533"/>
      <c r="C163" s="1289"/>
      <c r="D163" s="1289"/>
      <c r="E163" s="4228"/>
      <c r="F163" s="4228"/>
      <c r="G163" s="21"/>
      <c r="H163" s="21"/>
      <c r="I163" s="21"/>
      <c r="J163" s="21"/>
      <c r="K163" s="21"/>
      <c r="L163" s="21"/>
      <c r="M163" s="21"/>
      <c r="N163" s="2529"/>
    </row>
    <row r="164" spans="1:14">
      <c r="A164" s="4585"/>
      <c r="B164" s="1533"/>
      <c r="C164" s="1289"/>
      <c r="D164" s="1289"/>
      <c r="E164" s="4228"/>
      <c r="F164" s="4228"/>
      <c r="G164" s="21"/>
      <c r="H164" s="21"/>
      <c r="I164" s="21"/>
      <c r="J164" s="21"/>
      <c r="K164" s="21"/>
      <c r="L164" s="21"/>
      <c r="M164" s="21"/>
      <c r="N164" s="2529"/>
    </row>
    <row r="165" spans="1:14">
      <c r="A165" s="4585"/>
      <c r="B165" s="1533"/>
      <c r="C165" s="1289"/>
      <c r="D165" s="1289"/>
      <c r="E165" s="4228"/>
      <c r="F165" s="4228"/>
      <c r="G165" s="21"/>
      <c r="H165" s="21"/>
      <c r="I165" s="21"/>
      <c r="J165" s="21"/>
      <c r="K165" s="21"/>
      <c r="L165" s="21"/>
      <c r="M165" s="21"/>
      <c r="N165" s="2529"/>
    </row>
    <row r="166" spans="1:14">
      <c r="A166" s="4585"/>
      <c r="B166" s="1533"/>
      <c r="C166" s="1289"/>
      <c r="D166" s="1289"/>
      <c r="E166" s="4228"/>
      <c r="F166" s="4228"/>
      <c r="G166" s="21"/>
      <c r="H166" s="21"/>
      <c r="I166" s="21"/>
      <c r="J166" s="21"/>
      <c r="K166" s="21"/>
      <c r="L166" s="21"/>
      <c r="M166" s="21"/>
      <c r="N166" s="2529"/>
    </row>
    <row r="167" spans="1:14">
      <c r="A167" s="4585"/>
      <c r="B167" s="1533"/>
      <c r="C167" s="1289"/>
      <c r="D167" s="1289"/>
      <c r="E167" s="4228"/>
      <c r="F167" s="4228"/>
      <c r="G167" s="21"/>
      <c r="H167" s="21"/>
      <c r="I167" s="21"/>
      <c r="J167" s="21"/>
      <c r="K167" s="21"/>
      <c r="L167" s="21"/>
      <c r="M167" s="21"/>
      <c r="N167" s="2529"/>
    </row>
    <row r="168" spans="1:14">
      <c r="A168" s="4585"/>
      <c r="B168" s="1533"/>
      <c r="C168" s="1289"/>
      <c r="D168" s="1289"/>
      <c r="E168" s="4228"/>
      <c r="F168" s="4228"/>
      <c r="G168" s="21"/>
      <c r="H168" s="21"/>
      <c r="I168" s="21"/>
      <c r="J168" s="21"/>
      <c r="K168" s="21"/>
      <c r="L168" s="21"/>
      <c r="M168" s="21"/>
      <c r="N168" s="2529"/>
    </row>
    <row r="169" spans="1:14">
      <c r="A169" s="4585"/>
      <c r="B169" s="1533"/>
      <c r="C169" s="1289"/>
      <c r="D169" s="1289"/>
      <c r="E169" s="4228"/>
      <c r="F169" s="4228"/>
      <c r="G169" s="21"/>
      <c r="H169" s="21"/>
      <c r="I169" s="21"/>
      <c r="J169" s="21"/>
      <c r="K169" s="21"/>
      <c r="L169" s="21"/>
      <c r="M169" s="21"/>
      <c r="N169" s="2529"/>
    </row>
    <row r="170" spans="1:14">
      <c r="A170" s="4585"/>
      <c r="B170" s="1533"/>
      <c r="C170" s="1289"/>
      <c r="D170" s="1289"/>
      <c r="E170" s="4228"/>
      <c r="F170" s="4228"/>
      <c r="G170" s="21"/>
      <c r="H170" s="21"/>
      <c r="I170" s="21"/>
      <c r="J170" s="21"/>
      <c r="K170" s="21"/>
      <c r="L170" s="21"/>
      <c r="M170" s="21"/>
      <c r="N170" s="2529"/>
    </row>
    <row r="171" spans="1:14">
      <c r="A171" s="4585"/>
      <c r="B171" s="1533"/>
      <c r="C171" s="1289"/>
      <c r="D171" s="1289"/>
      <c r="E171" s="4228"/>
      <c r="F171" s="4228"/>
      <c r="G171" s="21"/>
      <c r="H171" s="21"/>
      <c r="I171" s="21"/>
      <c r="J171" s="21"/>
      <c r="K171" s="21"/>
      <c r="L171" s="21"/>
      <c r="M171" s="21"/>
      <c r="N171" s="2529"/>
    </row>
    <row r="172" spans="1:14">
      <c r="A172" s="4585"/>
      <c r="B172" s="1533"/>
      <c r="C172" s="1289"/>
      <c r="D172" s="1289"/>
      <c r="E172" s="4228"/>
      <c r="F172" s="4228"/>
      <c r="G172" s="21"/>
      <c r="H172" s="21"/>
      <c r="I172" s="21"/>
      <c r="J172" s="21"/>
      <c r="K172" s="21"/>
      <c r="L172" s="21"/>
      <c r="M172" s="21"/>
      <c r="N172" s="2529"/>
    </row>
    <row r="173" spans="1:14">
      <c r="A173" s="4585"/>
      <c r="B173" s="1533"/>
      <c r="C173" s="1289"/>
      <c r="D173" s="1289"/>
      <c r="E173" s="4228"/>
      <c r="F173" s="4228"/>
      <c r="G173" s="21"/>
      <c r="H173" s="21"/>
      <c r="I173" s="21"/>
      <c r="J173" s="21"/>
      <c r="K173" s="21"/>
      <c r="L173" s="21"/>
      <c r="M173" s="21"/>
      <c r="N173" s="2529"/>
    </row>
    <row r="174" spans="1:14">
      <c r="A174" s="4585"/>
      <c r="B174" s="1533"/>
      <c r="C174" s="1289"/>
      <c r="D174" s="1289"/>
      <c r="E174" s="4228"/>
      <c r="F174" s="4228"/>
      <c r="G174" s="21"/>
      <c r="H174" s="21"/>
      <c r="I174" s="21"/>
      <c r="J174" s="21"/>
      <c r="K174" s="21"/>
      <c r="L174" s="21"/>
      <c r="M174" s="21"/>
      <c r="N174" s="2529"/>
    </row>
    <row r="175" spans="1:14">
      <c r="A175" s="4585"/>
      <c r="B175" s="1533"/>
      <c r="C175" s="1289"/>
      <c r="D175" s="1289"/>
      <c r="E175" s="4228"/>
      <c r="F175" s="4228"/>
      <c r="G175" s="21"/>
      <c r="H175" s="21"/>
      <c r="I175" s="21"/>
      <c r="J175" s="21"/>
      <c r="K175" s="21"/>
      <c r="L175" s="21"/>
      <c r="M175" s="21"/>
      <c r="N175" s="2529"/>
    </row>
    <row r="176" spans="1:14">
      <c r="A176" s="4585"/>
      <c r="B176" s="1533"/>
      <c r="C176" s="1289"/>
      <c r="D176" s="1289"/>
      <c r="E176" s="4228"/>
      <c r="F176" s="4228"/>
      <c r="G176" s="21"/>
      <c r="H176" s="21"/>
      <c r="I176" s="21"/>
      <c r="J176" s="21"/>
      <c r="K176" s="21"/>
      <c r="L176" s="21"/>
      <c r="M176" s="21"/>
      <c r="N176" s="2529"/>
    </row>
    <row r="177" spans="1:14">
      <c r="A177" s="4585"/>
      <c r="B177" s="1533"/>
      <c r="C177" s="1289"/>
      <c r="D177" s="1289"/>
      <c r="E177" s="4228"/>
      <c r="F177" s="4228"/>
      <c r="G177" s="21"/>
      <c r="H177" s="21"/>
      <c r="I177" s="21"/>
      <c r="J177" s="21"/>
      <c r="K177" s="21"/>
      <c r="L177" s="21"/>
      <c r="M177" s="21"/>
      <c r="N177" s="2529"/>
    </row>
    <row r="178" spans="1:14">
      <c r="A178" s="4585"/>
      <c r="B178" s="1533"/>
      <c r="C178" s="1289"/>
      <c r="D178" s="1289"/>
      <c r="E178" s="4228"/>
      <c r="F178" s="4228"/>
      <c r="G178" s="21"/>
      <c r="H178" s="21"/>
      <c r="I178" s="21"/>
      <c r="J178" s="21"/>
      <c r="K178" s="21"/>
      <c r="L178" s="21"/>
      <c r="M178" s="21"/>
      <c r="N178" s="2529"/>
    </row>
    <row r="179" spans="1:14">
      <c r="A179" s="4585"/>
      <c r="B179" s="1533"/>
      <c r="C179" s="3071"/>
      <c r="D179" s="3071"/>
      <c r="E179" s="4228"/>
      <c r="F179" s="4228"/>
      <c r="G179" s="21"/>
      <c r="H179" s="21"/>
      <c r="I179" s="21"/>
      <c r="J179" s="21"/>
      <c r="K179" s="21"/>
      <c r="L179" s="21"/>
      <c r="M179" s="21"/>
      <c r="N179" s="2529"/>
    </row>
    <row r="180" spans="1:14">
      <c r="A180" s="4585"/>
      <c r="B180" s="1533"/>
      <c r="C180" s="1533"/>
      <c r="D180" s="1533"/>
      <c r="E180" s="4228"/>
      <c r="F180" s="4228"/>
      <c r="G180" s="21"/>
      <c r="H180" s="21"/>
      <c r="I180" s="21"/>
      <c r="J180" s="21"/>
      <c r="K180" s="21"/>
      <c r="L180" s="21"/>
      <c r="M180" s="21"/>
      <c r="N180" s="2529"/>
    </row>
    <row r="181" spans="1:14" ht="16" thickBot="1">
      <c r="A181" s="3261"/>
      <c r="B181" s="4348"/>
      <c r="C181" s="4348"/>
      <c r="D181" s="4348"/>
      <c r="E181" s="3666"/>
      <c r="F181" s="4228"/>
      <c r="G181" s="21"/>
      <c r="H181" s="21"/>
      <c r="I181" s="21"/>
      <c r="J181" s="21"/>
      <c r="K181" s="21"/>
      <c r="L181" s="21"/>
      <c r="M181" s="21"/>
      <c r="N181" s="2529"/>
    </row>
    <row r="182" spans="1:14">
      <c r="A182" s="4224"/>
      <c r="B182" s="1533"/>
      <c r="C182" s="1533"/>
      <c r="D182" s="1533"/>
      <c r="E182" s="1533"/>
      <c r="F182" s="4228"/>
      <c r="G182" s="21"/>
      <c r="H182" s="21"/>
      <c r="I182" s="21"/>
      <c r="J182" s="21"/>
      <c r="K182" s="21"/>
      <c r="L182" s="21"/>
      <c r="M182" s="21"/>
      <c r="N182" s="2529"/>
    </row>
    <row r="183" spans="1:14">
      <c r="A183" s="4224"/>
      <c r="B183" s="1533"/>
      <c r="C183" s="1533"/>
      <c r="D183" s="1533"/>
      <c r="E183" s="1533"/>
      <c r="F183" s="4228"/>
      <c r="G183" s="21"/>
      <c r="H183" s="21"/>
      <c r="I183" s="21"/>
      <c r="J183" s="21"/>
      <c r="K183" s="21"/>
      <c r="L183" s="21"/>
      <c r="M183" s="21"/>
      <c r="N183" s="2529"/>
    </row>
    <row r="184" spans="1:14">
      <c r="A184" s="4224"/>
      <c r="B184" s="1533"/>
      <c r="C184" s="1533"/>
      <c r="D184" s="1533"/>
      <c r="E184" s="1533"/>
      <c r="F184" s="4228"/>
      <c r="G184" s="21"/>
      <c r="H184" s="21"/>
      <c r="I184" s="21"/>
      <c r="J184" s="21"/>
      <c r="K184" s="21"/>
      <c r="L184" s="21"/>
      <c r="M184" s="21"/>
      <c r="N184" s="2529"/>
    </row>
    <row r="185" spans="1:14">
      <c r="A185" s="4224"/>
      <c r="B185" s="1533"/>
      <c r="C185" s="1533"/>
      <c r="D185" s="1533"/>
      <c r="E185" s="1533"/>
      <c r="F185" s="4228"/>
      <c r="G185" s="21"/>
      <c r="H185" s="21"/>
      <c r="I185" s="21"/>
      <c r="J185" s="21"/>
      <c r="K185" s="21"/>
      <c r="L185" s="21"/>
      <c r="M185" s="21"/>
      <c r="N185" s="2529"/>
    </row>
    <row r="186" spans="1:14">
      <c r="A186" s="4224"/>
      <c r="B186" s="1533"/>
      <c r="C186" s="1533"/>
      <c r="D186" s="1533"/>
      <c r="E186" s="1533"/>
      <c r="F186" s="4228"/>
      <c r="G186" s="21"/>
      <c r="H186" s="21"/>
      <c r="I186" s="21"/>
      <c r="J186" s="21"/>
      <c r="K186" s="21"/>
      <c r="L186" s="21"/>
      <c r="M186" s="21"/>
      <c r="N186" s="2529"/>
    </row>
    <row r="187" spans="1:14">
      <c r="A187" s="4224"/>
      <c r="B187" s="1533"/>
      <c r="C187" s="1533"/>
      <c r="D187" s="1533"/>
      <c r="E187" s="1533"/>
      <c r="F187" s="4228"/>
      <c r="G187" s="21"/>
      <c r="H187" s="21"/>
      <c r="I187" s="21"/>
      <c r="J187" s="21"/>
      <c r="K187" s="21"/>
      <c r="L187" s="21"/>
      <c r="M187" s="21"/>
      <c r="N187" s="2529"/>
    </row>
    <row r="188" spans="1:14">
      <c r="A188" s="4227"/>
      <c r="B188" s="1621"/>
      <c r="C188" s="1621"/>
      <c r="D188" s="1621"/>
      <c r="E188" s="1621"/>
      <c r="F188" s="4270"/>
    </row>
    <row r="189" spans="1:14">
      <c r="A189" s="4227"/>
      <c r="B189" s="1621"/>
      <c r="C189" s="1621"/>
      <c r="D189" s="1621"/>
      <c r="E189" s="1621"/>
      <c r="F189" s="4270"/>
    </row>
    <row r="190" spans="1:14">
      <c r="A190" s="4227"/>
      <c r="B190" s="1621"/>
      <c r="C190" s="1621"/>
      <c r="D190" s="1621"/>
      <c r="E190" s="1621"/>
      <c r="F190" s="4270"/>
    </row>
    <row r="191" spans="1:14">
      <c r="A191" s="4227"/>
      <c r="B191" s="1621"/>
      <c r="C191" s="1621"/>
      <c r="D191" s="1621"/>
      <c r="E191" s="1621"/>
      <c r="F191" s="4270"/>
    </row>
    <row r="192" spans="1:14">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19">
    <mergeCell ref="F65:M65"/>
    <mergeCell ref="A12:E12"/>
    <mergeCell ref="A7:E7"/>
    <mergeCell ref="A8:E8"/>
    <mergeCell ref="A9:E9"/>
    <mergeCell ref="A64:B64"/>
    <mergeCell ref="F64:I64"/>
    <mergeCell ref="F14:H14"/>
    <mergeCell ref="F15:H15"/>
    <mergeCell ref="F16:H16"/>
    <mergeCell ref="F17:H17"/>
    <mergeCell ref="A10:E10"/>
    <mergeCell ref="F10:L10"/>
    <mergeCell ref="A6:E6"/>
    <mergeCell ref="A11:E11"/>
    <mergeCell ref="F6:L6"/>
    <mergeCell ref="F7:L7"/>
    <mergeCell ref="F8:L8"/>
    <mergeCell ref="F9:L9"/>
  </mergeCells>
  <printOptions horizontalCentered="1" verticalCentered="1"/>
  <pageMargins left="0.5" right="0.5" top="0.5" bottom="0.5" header="0.5" footer="0.5"/>
  <pageSetup scale="69" fitToWidth="2" orientation="portrait" r:id="rId1"/>
  <headerFooter alignWithMargins="0"/>
  <colBreaks count="1" manualBreakCount="1">
    <brk id="5" max="64"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ransitionEvaluation="1">
    <tabColor rgb="FF92D050"/>
  </sheetPr>
  <dimension ref="A1:AX60"/>
  <sheetViews>
    <sheetView topLeftCell="A4" workbookViewId="0"/>
  </sheetViews>
  <sheetFormatPr defaultColWidth="9.84375" defaultRowHeight="15.5"/>
  <cols>
    <col min="1" max="1" width="4.84375" style="1345" customWidth="1"/>
    <col min="2" max="2" width="35.84375" style="1345" customWidth="1"/>
    <col min="3" max="3" width="21.53515625" style="1345" customWidth="1"/>
    <col min="4" max="4" width="20.84375" style="1345" customWidth="1"/>
    <col min="5" max="5" width="17.07421875" style="1345" customWidth="1"/>
    <col min="6" max="16384" width="9.84375" style="1345"/>
  </cols>
  <sheetData>
    <row r="1" spans="1:50">
      <c r="A1" s="2045" t="s">
        <v>3537</v>
      </c>
      <c r="B1" s="2046"/>
      <c r="C1" s="2047" t="s">
        <v>3200</v>
      </c>
      <c r="D1" s="2048" t="s">
        <v>1759</v>
      </c>
      <c r="E1" s="2049" t="s">
        <v>1760</v>
      </c>
      <c r="F1" s="1368"/>
      <c r="G1" s="1368"/>
      <c r="H1" s="1368"/>
      <c r="I1" s="1368"/>
      <c r="J1" s="1368"/>
      <c r="K1" s="1368"/>
      <c r="L1" s="1368"/>
      <c r="M1" s="1368"/>
      <c r="N1" s="1368"/>
      <c r="O1" s="1368"/>
      <c r="P1" s="1368"/>
      <c r="Q1" s="1368"/>
      <c r="R1" s="1368"/>
      <c r="S1" s="1368"/>
      <c r="T1" s="1368"/>
      <c r="U1" s="1368"/>
      <c r="V1" s="1368"/>
      <c r="W1" s="1368"/>
      <c r="X1" s="1368"/>
      <c r="Y1" s="1368"/>
      <c r="Z1" s="1368"/>
      <c r="AA1" s="1368"/>
      <c r="AB1" s="1368"/>
      <c r="AC1" s="1368"/>
      <c r="AD1" s="1368"/>
      <c r="AE1" s="1368"/>
      <c r="AF1" s="1368"/>
      <c r="AG1" s="1368"/>
      <c r="AH1" s="1368"/>
      <c r="AI1" s="1368"/>
      <c r="AJ1" s="1368"/>
      <c r="AK1" s="1368"/>
      <c r="AL1" s="1368"/>
      <c r="AM1" s="1368"/>
      <c r="AN1" s="1368"/>
      <c r="AO1" s="1368"/>
      <c r="AP1" s="1368"/>
      <c r="AQ1" s="1368"/>
      <c r="AR1" s="1368"/>
      <c r="AS1" s="1368"/>
      <c r="AT1" s="1368"/>
      <c r="AU1" s="1368"/>
      <c r="AV1" s="1368"/>
      <c r="AW1" s="1368"/>
      <c r="AX1" s="1368"/>
    </row>
    <row r="2" spans="1:50">
      <c r="A2" s="2050" t="str">
        <f>'Data Sheet'!$C$25</f>
        <v xml:space="preserve">Niagara Mohawk Power Corporation </v>
      </c>
      <c r="B2" s="2051"/>
      <c r="C2" s="2052" t="s">
        <v>1775</v>
      </c>
      <c r="D2" s="2053" t="s">
        <v>3219</v>
      </c>
      <c r="E2" s="2054" t="s">
        <v>1746</v>
      </c>
      <c r="F2" s="1368"/>
      <c r="G2" s="1368"/>
      <c r="H2" s="1368"/>
      <c r="I2" s="1368"/>
      <c r="J2" s="1368"/>
      <c r="K2" s="1368"/>
      <c r="L2" s="1368"/>
      <c r="M2" s="1368"/>
      <c r="N2" s="1368"/>
      <c r="O2" s="1368"/>
      <c r="P2" s="1368"/>
      <c r="Q2" s="1368"/>
      <c r="R2" s="1368"/>
      <c r="S2" s="1368"/>
      <c r="T2" s="1368"/>
      <c r="U2" s="1368"/>
      <c r="V2" s="1368"/>
      <c r="W2" s="1368"/>
      <c r="X2" s="1368"/>
      <c r="Y2" s="1368"/>
      <c r="Z2" s="1368"/>
      <c r="AA2" s="1368"/>
      <c r="AB2" s="1368"/>
      <c r="AC2" s="1368"/>
      <c r="AD2" s="1368"/>
      <c r="AE2" s="1368"/>
      <c r="AF2" s="1368"/>
      <c r="AG2" s="1368"/>
      <c r="AH2" s="1368"/>
      <c r="AI2" s="1368"/>
      <c r="AJ2" s="1368"/>
      <c r="AK2" s="1368"/>
      <c r="AL2" s="1368"/>
      <c r="AM2" s="1368"/>
      <c r="AN2" s="1368"/>
      <c r="AO2" s="1368"/>
      <c r="AP2" s="1368"/>
      <c r="AQ2" s="1368"/>
      <c r="AR2" s="1368"/>
      <c r="AS2" s="1368"/>
      <c r="AT2" s="1368"/>
      <c r="AU2" s="1368"/>
      <c r="AV2" s="1368"/>
      <c r="AW2" s="1368"/>
      <c r="AX2" s="1368"/>
    </row>
    <row r="3" spans="1:50" ht="15" customHeight="1">
      <c r="A3" s="2055"/>
      <c r="B3" s="2056"/>
      <c r="C3" s="2057" t="s">
        <v>389</v>
      </c>
      <c r="D3" s="2058" t="str">
        <f>'Data Sheet'!$C$40</f>
        <v>April 30, 2024</v>
      </c>
      <c r="E3" s="2059" t="str">
        <f>'Data Sheet'!$C$38</f>
        <v>December 31, 2023</v>
      </c>
      <c r="F3" s="1368"/>
      <c r="G3" s="1368"/>
      <c r="H3" s="1368"/>
      <c r="I3" s="1368"/>
      <c r="J3" s="1368"/>
      <c r="K3" s="1368"/>
      <c r="L3" s="1368"/>
      <c r="M3" s="1368"/>
      <c r="N3" s="1368"/>
      <c r="O3" s="1368"/>
      <c r="P3" s="1368"/>
      <c r="Q3" s="1368"/>
      <c r="R3" s="1368"/>
      <c r="S3" s="1368"/>
      <c r="T3" s="1368"/>
      <c r="U3" s="1368"/>
      <c r="V3" s="1368"/>
      <c r="W3" s="1368"/>
      <c r="X3" s="1368"/>
      <c r="Y3" s="1368"/>
      <c r="Z3" s="1368"/>
      <c r="AA3" s="1368"/>
      <c r="AB3" s="1368"/>
      <c r="AC3" s="1368"/>
      <c r="AD3" s="1368"/>
      <c r="AE3" s="1368"/>
      <c r="AF3" s="1368"/>
      <c r="AG3" s="1368"/>
      <c r="AH3" s="1368"/>
      <c r="AI3" s="1368"/>
      <c r="AJ3" s="1368"/>
      <c r="AK3" s="1368"/>
      <c r="AL3" s="1368"/>
      <c r="AM3" s="1368"/>
      <c r="AN3" s="1368"/>
      <c r="AO3" s="1368"/>
      <c r="AP3" s="1368"/>
      <c r="AQ3" s="1368"/>
      <c r="AR3" s="1368"/>
      <c r="AS3" s="1368"/>
      <c r="AT3" s="1368"/>
      <c r="AU3" s="1368"/>
      <c r="AV3" s="1368"/>
      <c r="AW3" s="1368"/>
      <c r="AX3" s="1368"/>
    </row>
    <row r="4" spans="1:50">
      <c r="A4" s="1627" t="s">
        <v>3207</v>
      </c>
      <c r="B4" s="1541"/>
      <c r="C4" s="1541"/>
      <c r="D4" s="1541"/>
      <c r="E4" s="1542"/>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368"/>
      <c r="AI4" s="1368"/>
      <c r="AJ4" s="1368"/>
      <c r="AK4" s="1368"/>
      <c r="AL4" s="1368"/>
      <c r="AM4" s="1368"/>
      <c r="AN4" s="1368"/>
      <c r="AO4" s="1368"/>
      <c r="AP4" s="1368"/>
      <c r="AQ4" s="1368"/>
      <c r="AR4" s="1368"/>
      <c r="AS4" s="1368"/>
      <c r="AT4" s="1368"/>
      <c r="AU4" s="1368"/>
      <c r="AV4" s="1368"/>
      <c r="AW4" s="1368"/>
      <c r="AX4" s="1368"/>
    </row>
    <row r="5" spans="1:50">
      <c r="A5" s="5278" t="s">
        <v>3208</v>
      </c>
      <c r="B5" s="5276"/>
      <c r="C5" s="5276"/>
      <c r="D5" s="5276"/>
      <c r="E5" s="1630"/>
      <c r="F5" s="1368"/>
      <c r="G5" s="1368"/>
      <c r="H5" s="1368"/>
      <c r="I5" s="1368"/>
      <c r="J5" s="1368"/>
      <c r="K5" s="1368"/>
      <c r="L5" s="1368"/>
      <c r="M5" s="1368"/>
      <c r="N5" s="1368"/>
      <c r="O5" s="1368"/>
      <c r="P5" s="1368"/>
      <c r="Q5" s="1368"/>
      <c r="R5" s="1368"/>
      <c r="S5" s="1368"/>
      <c r="T5" s="1368"/>
      <c r="U5" s="1368"/>
      <c r="V5" s="1368"/>
      <c r="W5" s="1368"/>
      <c r="X5" s="1368"/>
      <c r="Y5" s="1368"/>
      <c r="Z5" s="1368"/>
      <c r="AA5" s="1368"/>
      <c r="AB5" s="1368"/>
      <c r="AC5" s="1368"/>
      <c r="AD5" s="1368"/>
      <c r="AE5" s="1368"/>
      <c r="AF5" s="1368"/>
      <c r="AG5" s="1368"/>
      <c r="AH5" s="1368"/>
      <c r="AI5" s="1368"/>
      <c r="AJ5" s="1368"/>
      <c r="AK5" s="1368"/>
      <c r="AL5" s="1368"/>
      <c r="AM5" s="1368"/>
      <c r="AN5" s="1368"/>
      <c r="AO5" s="1368"/>
      <c r="AP5" s="1368"/>
      <c r="AQ5" s="1368"/>
      <c r="AR5" s="1368"/>
      <c r="AS5" s="1368"/>
      <c r="AT5" s="1368"/>
      <c r="AU5" s="1368"/>
      <c r="AV5" s="1368"/>
      <c r="AW5" s="1368"/>
      <c r="AX5" s="1368"/>
    </row>
    <row r="6" spans="1:50">
      <c r="A6" s="5273" t="s">
        <v>856</v>
      </c>
      <c r="B6" s="5274"/>
      <c r="C6" s="5274"/>
      <c r="D6" s="5274"/>
      <c r="E6" s="1630"/>
      <c r="F6" s="1368"/>
      <c r="G6" s="1368"/>
      <c r="H6" s="1368"/>
      <c r="I6" s="1368"/>
      <c r="J6" s="1368"/>
      <c r="K6" s="1368"/>
      <c r="L6" s="1368"/>
      <c r="M6" s="1368"/>
      <c r="N6" s="1368"/>
      <c r="O6" s="1368"/>
      <c r="P6" s="1368"/>
      <c r="Q6" s="1368"/>
      <c r="R6" s="1368"/>
      <c r="S6" s="1368"/>
      <c r="T6" s="1368"/>
      <c r="U6" s="1368"/>
      <c r="V6" s="1368"/>
      <c r="W6" s="1368"/>
      <c r="X6" s="1368"/>
      <c r="Y6" s="1368"/>
      <c r="Z6" s="1368"/>
      <c r="AA6" s="1368"/>
      <c r="AB6" s="1368"/>
      <c r="AC6" s="1368"/>
      <c r="AD6" s="1368"/>
      <c r="AE6" s="1368"/>
      <c r="AF6" s="1368"/>
      <c r="AG6" s="1368"/>
      <c r="AH6" s="1368"/>
      <c r="AI6" s="1368"/>
      <c r="AJ6" s="1368"/>
      <c r="AK6" s="1368"/>
      <c r="AL6" s="1368"/>
      <c r="AM6" s="1368"/>
      <c r="AN6" s="1368"/>
      <c r="AO6" s="1368"/>
      <c r="AP6" s="1368"/>
      <c r="AQ6" s="1368"/>
      <c r="AR6" s="1368"/>
      <c r="AS6" s="1368"/>
      <c r="AT6" s="1368"/>
      <c r="AU6" s="1368"/>
      <c r="AV6" s="1368"/>
      <c r="AW6" s="1368"/>
      <c r="AX6" s="1368"/>
    </row>
    <row r="7" spans="1:50">
      <c r="A7" s="5273" t="s">
        <v>107</v>
      </c>
      <c r="B7" s="5274"/>
      <c r="C7" s="5274"/>
      <c r="D7" s="5274"/>
      <c r="E7" s="1630"/>
      <c r="F7" s="1368"/>
      <c r="G7" s="1368"/>
      <c r="H7" s="1368"/>
      <c r="I7" s="1368"/>
      <c r="J7" s="1368"/>
      <c r="K7" s="1368"/>
      <c r="L7" s="1368"/>
      <c r="M7" s="1368"/>
      <c r="N7" s="1368"/>
      <c r="O7" s="1368"/>
      <c r="P7" s="1368"/>
      <c r="Q7" s="1368"/>
      <c r="R7" s="1368"/>
      <c r="S7" s="1368"/>
      <c r="T7" s="1368"/>
      <c r="U7" s="1368"/>
      <c r="V7" s="1368"/>
      <c r="W7" s="1368"/>
      <c r="X7" s="1368"/>
      <c r="Y7" s="1368"/>
      <c r="Z7" s="1368"/>
      <c r="AA7" s="1368"/>
      <c r="AB7" s="1368"/>
      <c r="AC7" s="1368"/>
      <c r="AD7" s="1368"/>
      <c r="AE7" s="1368"/>
      <c r="AF7" s="1368"/>
      <c r="AG7" s="1368"/>
      <c r="AH7" s="1368"/>
      <c r="AI7" s="1368"/>
      <c r="AJ7" s="1368"/>
      <c r="AK7" s="1368"/>
      <c r="AL7" s="1368"/>
      <c r="AM7" s="1368"/>
      <c r="AN7" s="1368"/>
      <c r="AO7" s="1368"/>
      <c r="AP7" s="1368"/>
      <c r="AQ7" s="1368"/>
      <c r="AR7" s="1368"/>
      <c r="AS7" s="1368"/>
      <c r="AT7" s="1368"/>
      <c r="AU7" s="1368"/>
      <c r="AV7" s="1368"/>
      <c r="AW7" s="1368"/>
      <c r="AX7" s="1368"/>
    </row>
    <row r="8" spans="1:50">
      <c r="A8" s="5329" t="s">
        <v>108</v>
      </c>
      <c r="B8" s="5286"/>
      <c r="C8" s="5286"/>
      <c r="D8" s="5286"/>
      <c r="E8" s="1348"/>
      <c r="F8" s="1368"/>
      <c r="G8" s="1368"/>
      <c r="H8" s="1368"/>
      <c r="I8" s="1368"/>
      <c r="J8" s="1368"/>
      <c r="K8" s="1368"/>
      <c r="L8" s="1368"/>
      <c r="M8" s="1368"/>
      <c r="N8" s="1368"/>
      <c r="O8" s="1368"/>
      <c r="P8" s="1368"/>
      <c r="Q8" s="1368"/>
      <c r="R8" s="1368"/>
      <c r="S8" s="1368"/>
      <c r="T8" s="1368"/>
      <c r="U8" s="1368"/>
      <c r="V8" s="1368"/>
      <c r="W8" s="1368"/>
      <c r="X8" s="1368"/>
      <c r="Y8" s="1368"/>
      <c r="Z8" s="1368"/>
      <c r="AA8" s="1368"/>
      <c r="AB8" s="1368"/>
      <c r="AC8" s="1368"/>
      <c r="AD8" s="1368"/>
      <c r="AE8" s="1368"/>
      <c r="AF8" s="1368"/>
      <c r="AG8" s="1368"/>
      <c r="AH8" s="1368"/>
      <c r="AI8" s="1368"/>
      <c r="AJ8" s="1368"/>
      <c r="AK8" s="1368"/>
      <c r="AL8" s="1368"/>
      <c r="AM8" s="1368"/>
      <c r="AN8" s="1368"/>
      <c r="AO8" s="1368"/>
      <c r="AP8" s="1368"/>
      <c r="AQ8" s="1368"/>
      <c r="AR8" s="1368"/>
      <c r="AS8" s="1368"/>
      <c r="AT8" s="1368"/>
      <c r="AU8" s="1368"/>
      <c r="AV8" s="1368"/>
      <c r="AW8" s="1368"/>
      <c r="AX8" s="1368"/>
    </row>
    <row r="9" spans="1:50">
      <c r="A9" s="1346"/>
      <c r="B9" s="1368"/>
      <c r="C9" s="1368"/>
      <c r="D9" s="1368"/>
      <c r="E9" s="1348"/>
      <c r="F9" s="1368"/>
      <c r="G9" s="1368"/>
      <c r="H9" s="1368"/>
      <c r="I9" s="1368"/>
      <c r="J9" s="1368"/>
      <c r="K9" s="1368"/>
      <c r="L9" s="1368"/>
      <c r="M9" s="1368"/>
      <c r="N9" s="1368"/>
      <c r="O9" s="1368"/>
      <c r="P9" s="1368"/>
      <c r="Q9" s="1368"/>
      <c r="R9" s="1368"/>
      <c r="S9" s="1368"/>
      <c r="T9" s="1368"/>
      <c r="U9" s="1368"/>
      <c r="V9" s="1368"/>
      <c r="W9" s="1368"/>
      <c r="X9" s="1368"/>
      <c r="Y9" s="1368"/>
      <c r="Z9" s="1368"/>
      <c r="AA9" s="1368"/>
      <c r="AB9" s="1368"/>
      <c r="AC9" s="1368"/>
      <c r="AD9" s="1368"/>
      <c r="AE9" s="1368"/>
      <c r="AF9" s="1368"/>
      <c r="AG9" s="1368"/>
      <c r="AH9" s="1368"/>
      <c r="AI9" s="1368"/>
      <c r="AJ9" s="1368"/>
      <c r="AK9" s="1368"/>
      <c r="AL9" s="1368"/>
      <c r="AM9" s="1368"/>
      <c r="AN9" s="1368"/>
      <c r="AO9" s="1368"/>
      <c r="AP9" s="1368"/>
      <c r="AQ9" s="1368"/>
      <c r="AR9" s="1368"/>
      <c r="AS9" s="1368"/>
      <c r="AT9" s="1368"/>
      <c r="AU9" s="1368"/>
      <c r="AV9" s="1368"/>
      <c r="AW9" s="1368"/>
      <c r="AX9" s="1368"/>
    </row>
    <row r="10" spans="1:50">
      <c r="A10" s="1357"/>
      <c r="B10" s="1632"/>
      <c r="C10" s="1384"/>
      <c r="D10" s="1384"/>
      <c r="E10" s="1815" t="s">
        <v>1791</v>
      </c>
      <c r="F10" s="1368"/>
      <c r="G10" s="1368"/>
      <c r="H10" s="1368"/>
      <c r="I10" s="1368"/>
      <c r="J10" s="1368"/>
      <c r="K10" s="1368"/>
      <c r="L10" s="1368"/>
      <c r="M10" s="1368"/>
      <c r="N10" s="1368"/>
      <c r="O10" s="1368"/>
      <c r="P10" s="1368"/>
      <c r="Q10" s="1368"/>
      <c r="R10" s="1368"/>
      <c r="S10" s="1368"/>
      <c r="T10" s="1368"/>
      <c r="U10" s="1368"/>
      <c r="V10" s="1368"/>
      <c r="W10" s="1368"/>
      <c r="X10" s="1368"/>
      <c r="Y10" s="1368"/>
      <c r="Z10" s="1368"/>
      <c r="AA10" s="1368"/>
      <c r="AB10" s="1368"/>
      <c r="AC10" s="1368"/>
      <c r="AD10" s="1368"/>
      <c r="AE10" s="1368"/>
      <c r="AF10" s="1368"/>
      <c r="AG10" s="1368"/>
      <c r="AH10" s="1368"/>
      <c r="AI10" s="1368"/>
      <c r="AJ10" s="1368"/>
      <c r="AK10" s="1368"/>
      <c r="AL10" s="1368"/>
      <c r="AM10" s="1368"/>
      <c r="AN10" s="1368"/>
      <c r="AO10" s="1368"/>
      <c r="AP10" s="1368"/>
      <c r="AQ10" s="1368"/>
      <c r="AR10" s="1368"/>
      <c r="AS10" s="1368"/>
      <c r="AT10" s="1368"/>
      <c r="AU10" s="1368"/>
      <c r="AV10" s="1368"/>
      <c r="AW10" s="1368"/>
      <c r="AX10" s="1368"/>
    </row>
    <row r="11" spans="1:50">
      <c r="A11" s="1374" t="s">
        <v>1686</v>
      </c>
      <c r="B11" s="5324" t="s">
        <v>3206</v>
      </c>
      <c r="C11" s="5264"/>
      <c r="D11" s="5325"/>
      <c r="E11" s="1634" t="s">
        <v>2434</v>
      </c>
      <c r="F11" s="1368"/>
      <c r="G11" s="1368"/>
      <c r="H11" s="1368"/>
      <c r="I11" s="1368"/>
      <c r="J11" s="1368"/>
      <c r="K11" s="1368"/>
      <c r="L11" s="1368"/>
      <c r="M11" s="1368"/>
      <c r="N11" s="1368"/>
      <c r="O11" s="1368"/>
      <c r="P11" s="1368"/>
      <c r="Q11" s="1368"/>
      <c r="R11" s="1368"/>
      <c r="S11" s="1368"/>
      <c r="T11" s="1368"/>
      <c r="U11" s="1368"/>
      <c r="V11" s="1368"/>
      <c r="W11" s="1368"/>
      <c r="X11" s="1368"/>
      <c r="Y11" s="1368"/>
      <c r="Z11" s="1368"/>
      <c r="AA11" s="1368"/>
      <c r="AB11" s="1368"/>
      <c r="AC11" s="1368"/>
      <c r="AD11" s="1368"/>
      <c r="AE11" s="1368"/>
      <c r="AF11" s="1368"/>
      <c r="AG11" s="1368"/>
      <c r="AH11" s="1368"/>
      <c r="AI11" s="1368"/>
      <c r="AJ11" s="1368"/>
      <c r="AK11" s="1368"/>
      <c r="AL11" s="1368"/>
      <c r="AM11" s="1368"/>
      <c r="AN11" s="1368"/>
      <c r="AO11" s="1368"/>
      <c r="AP11" s="1368"/>
      <c r="AQ11" s="1368"/>
      <c r="AR11" s="1368"/>
      <c r="AS11" s="1368"/>
      <c r="AT11" s="1368"/>
      <c r="AU11" s="1368"/>
      <c r="AV11" s="1368"/>
      <c r="AW11" s="1368"/>
      <c r="AX11" s="1368"/>
    </row>
    <row r="12" spans="1:50">
      <c r="A12" s="1635" t="s">
        <v>1689</v>
      </c>
      <c r="B12" s="5326" t="s">
        <v>2935</v>
      </c>
      <c r="C12" s="5327"/>
      <c r="D12" s="5328"/>
      <c r="E12" s="1637" t="s">
        <v>2936</v>
      </c>
      <c r="F12" s="1368"/>
      <c r="G12" s="1368"/>
      <c r="H12" s="1368"/>
      <c r="I12" s="1368"/>
      <c r="J12" s="1368"/>
      <c r="K12" s="1368"/>
      <c r="L12" s="1368"/>
      <c r="M12" s="1368"/>
      <c r="N12" s="1368"/>
      <c r="O12" s="1368"/>
      <c r="P12" s="1368"/>
      <c r="Q12" s="1368"/>
      <c r="R12" s="1368"/>
      <c r="S12" s="1368"/>
      <c r="T12" s="1368"/>
      <c r="U12" s="1368"/>
      <c r="V12" s="1368"/>
      <c r="W12" s="1368"/>
      <c r="X12" s="1368"/>
      <c r="Y12" s="1368"/>
      <c r="Z12" s="1368"/>
      <c r="AA12" s="1368"/>
      <c r="AB12" s="1368"/>
      <c r="AC12" s="1368"/>
      <c r="AD12" s="1368"/>
      <c r="AE12" s="1368"/>
      <c r="AF12" s="1368"/>
      <c r="AG12" s="1368"/>
      <c r="AH12" s="1368"/>
      <c r="AI12" s="1368"/>
      <c r="AJ12" s="1368"/>
      <c r="AK12" s="1368"/>
      <c r="AL12" s="1368"/>
      <c r="AM12" s="1368"/>
      <c r="AN12" s="1368"/>
      <c r="AO12" s="1368"/>
      <c r="AP12" s="1368"/>
      <c r="AQ12" s="1368"/>
      <c r="AR12" s="1368"/>
      <c r="AS12" s="1368"/>
      <c r="AT12" s="1368"/>
      <c r="AU12" s="1368"/>
      <c r="AV12" s="1368"/>
      <c r="AW12" s="1368"/>
      <c r="AX12" s="1368"/>
    </row>
    <row r="13" spans="1:50">
      <c r="A13" s="1374" t="s">
        <v>1694</v>
      </c>
      <c r="B13" s="1536"/>
      <c r="C13" s="1368"/>
      <c r="D13" s="1368"/>
      <c r="E13" s="1678"/>
      <c r="F13" s="1368"/>
      <c r="G13" s="1368"/>
      <c r="H13" s="1368"/>
      <c r="I13" s="1368"/>
      <c r="J13" s="1368"/>
      <c r="K13" s="1368"/>
      <c r="L13" s="1368"/>
      <c r="M13" s="1368"/>
      <c r="N13" s="1368"/>
      <c r="O13" s="1368"/>
      <c r="P13" s="1368"/>
      <c r="Q13" s="1368"/>
      <c r="R13" s="1368"/>
      <c r="S13" s="1368"/>
      <c r="T13" s="1368"/>
      <c r="U13" s="1368"/>
      <c r="V13" s="1368"/>
      <c r="W13" s="1368"/>
      <c r="X13" s="1368"/>
      <c r="Y13" s="1368"/>
      <c r="Z13" s="1368"/>
      <c r="AA13" s="1368"/>
      <c r="AB13" s="1368"/>
      <c r="AC13" s="1368"/>
      <c r="AD13" s="1368"/>
      <c r="AE13" s="1368"/>
      <c r="AF13" s="1368"/>
      <c r="AG13" s="1368"/>
      <c r="AH13" s="1368"/>
      <c r="AI13" s="1368"/>
      <c r="AJ13" s="1368"/>
      <c r="AK13" s="1368"/>
      <c r="AL13" s="1368"/>
      <c r="AM13" s="1368"/>
      <c r="AN13" s="1368"/>
      <c r="AO13" s="1368"/>
      <c r="AP13" s="1368"/>
      <c r="AQ13" s="1368"/>
      <c r="AR13" s="1368"/>
      <c r="AS13" s="1368"/>
      <c r="AT13" s="1368"/>
      <c r="AU13" s="1368"/>
      <c r="AV13" s="1368"/>
      <c r="AW13" s="1368"/>
      <c r="AX13" s="1368"/>
    </row>
    <row r="14" spans="1:50">
      <c r="A14" s="1374" t="s">
        <v>1695</v>
      </c>
      <c r="B14" s="1536"/>
      <c r="C14" s="1368"/>
      <c r="D14" s="1368"/>
      <c r="E14" s="1679"/>
      <c r="F14" s="1368"/>
      <c r="G14" s="1368"/>
      <c r="H14" s="1368"/>
      <c r="I14" s="1368"/>
      <c r="J14" s="1368"/>
      <c r="K14" s="1368"/>
      <c r="L14" s="1368"/>
      <c r="M14" s="1368"/>
      <c r="N14" s="1368"/>
      <c r="O14" s="1368"/>
      <c r="P14" s="1368"/>
      <c r="Q14" s="1368"/>
      <c r="R14" s="1368"/>
      <c r="S14" s="1368"/>
      <c r="T14" s="1368"/>
      <c r="U14" s="1368"/>
      <c r="V14" s="1368"/>
      <c r="W14" s="1368"/>
      <c r="X14" s="1368"/>
      <c r="Y14" s="1368"/>
      <c r="Z14" s="1368"/>
      <c r="AA14" s="1368"/>
      <c r="AB14" s="1368"/>
      <c r="AC14" s="1368"/>
      <c r="AD14" s="1368"/>
      <c r="AE14" s="1368"/>
      <c r="AF14" s="1368"/>
      <c r="AG14" s="1368"/>
      <c r="AH14" s="1368"/>
      <c r="AI14" s="1368"/>
      <c r="AJ14" s="1368"/>
      <c r="AK14" s="1368"/>
      <c r="AL14" s="1368"/>
      <c r="AM14" s="1368"/>
      <c r="AN14" s="1368"/>
      <c r="AO14" s="1368"/>
      <c r="AP14" s="1368"/>
      <c r="AQ14" s="1368"/>
      <c r="AR14" s="1368"/>
      <c r="AS14" s="1368"/>
      <c r="AT14" s="1368"/>
      <c r="AU14" s="1368"/>
      <c r="AV14" s="1368"/>
      <c r="AW14" s="1368"/>
      <c r="AX14" s="1368"/>
    </row>
    <row r="15" spans="1:50">
      <c r="A15" s="1374" t="s">
        <v>1696</v>
      </c>
      <c r="B15" s="1536"/>
      <c r="C15" s="1368"/>
      <c r="D15" s="1368"/>
      <c r="E15" s="1679"/>
      <c r="F15" s="1368"/>
      <c r="G15" s="1368"/>
      <c r="H15" s="1368"/>
      <c r="I15" s="1368"/>
      <c r="J15" s="1368"/>
      <c r="K15" s="1368"/>
      <c r="L15" s="1368"/>
      <c r="M15" s="1368"/>
      <c r="N15" s="1368"/>
      <c r="O15" s="1368"/>
      <c r="P15" s="1368"/>
      <c r="Q15" s="1368"/>
      <c r="R15" s="1368"/>
      <c r="S15" s="1368"/>
      <c r="T15" s="1368"/>
      <c r="U15" s="1368"/>
      <c r="V15" s="1368"/>
      <c r="W15" s="1368"/>
      <c r="X15" s="1368"/>
      <c r="Y15" s="1368"/>
      <c r="Z15" s="1368"/>
      <c r="AA15" s="1368"/>
      <c r="AB15" s="1368"/>
      <c r="AC15" s="1368"/>
      <c r="AD15" s="1368"/>
      <c r="AE15" s="1368"/>
      <c r="AF15" s="1368"/>
      <c r="AG15" s="1368"/>
      <c r="AH15" s="1368"/>
      <c r="AI15" s="1368"/>
      <c r="AJ15" s="1368"/>
      <c r="AK15" s="1368"/>
      <c r="AL15" s="1368"/>
      <c r="AM15" s="1368"/>
      <c r="AN15" s="1368"/>
      <c r="AO15" s="1368"/>
      <c r="AP15" s="1368"/>
      <c r="AQ15" s="1368"/>
      <c r="AR15" s="1368"/>
      <c r="AS15" s="1368"/>
      <c r="AT15" s="1368"/>
      <c r="AU15" s="1368"/>
      <c r="AV15" s="1368"/>
      <c r="AW15" s="1368"/>
      <c r="AX15" s="1368"/>
    </row>
    <row r="16" spans="1:50">
      <c r="A16" s="1374" t="s">
        <v>1697</v>
      </c>
      <c r="B16" s="1536"/>
      <c r="C16" s="1368"/>
      <c r="D16" s="1368"/>
      <c r="E16" s="1679"/>
      <c r="F16" s="1368"/>
      <c r="G16" s="1368"/>
      <c r="H16" s="1368"/>
      <c r="I16" s="1368"/>
      <c r="J16" s="1368"/>
      <c r="K16" s="1368"/>
      <c r="L16" s="1368"/>
      <c r="M16" s="1368"/>
      <c r="N16" s="1368"/>
      <c r="O16" s="1368"/>
      <c r="P16" s="1368"/>
      <c r="Q16" s="1368"/>
      <c r="R16" s="1368"/>
      <c r="S16" s="1368"/>
      <c r="T16" s="1368"/>
      <c r="U16" s="1368"/>
      <c r="V16" s="1368"/>
      <c r="W16" s="1368"/>
      <c r="X16" s="1368"/>
      <c r="Y16" s="1368"/>
      <c r="Z16" s="1368"/>
      <c r="AA16" s="1368"/>
      <c r="AB16" s="1368"/>
      <c r="AC16" s="1368"/>
      <c r="AD16" s="1368"/>
      <c r="AE16" s="1368"/>
      <c r="AF16" s="1368"/>
      <c r="AG16" s="1368"/>
      <c r="AH16" s="1368"/>
      <c r="AI16" s="1368"/>
      <c r="AJ16" s="1368"/>
      <c r="AK16" s="1368"/>
      <c r="AL16" s="1368"/>
      <c r="AM16" s="1368"/>
      <c r="AN16" s="1368"/>
      <c r="AO16" s="1368"/>
      <c r="AP16" s="1368"/>
      <c r="AQ16" s="1368"/>
      <c r="AR16" s="1368"/>
      <c r="AS16" s="1368"/>
      <c r="AT16" s="1368"/>
      <c r="AU16" s="1368"/>
      <c r="AV16" s="1368"/>
      <c r="AW16" s="1368"/>
      <c r="AX16" s="1368"/>
    </row>
    <row r="17" spans="1:50">
      <c r="A17" s="1374" t="s">
        <v>1698</v>
      </c>
      <c r="B17" s="1536"/>
      <c r="C17" s="1368"/>
      <c r="D17" s="1368"/>
      <c r="E17" s="1679"/>
      <c r="F17" s="1368"/>
      <c r="G17" s="1368"/>
      <c r="H17" s="1368"/>
      <c r="I17" s="1368"/>
      <c r="J17" s="1368"/>
      <c r="K17" s="1368"/>
      <c r="L17" s="1368"/>
      <c r="M17" s="1368"/>
      <c r="N17" s="1368"/>
      <c r="O17" s="1368"/>
      <c r="P17" s="1368"/>
      <c r="Q17" s="1368"/>
      <c r="R17" s="1368"/>
      <c r="S17" s="1368"/>
      <c r="T17" s="1368"/>
      <c r="U17" s="1368"/>
      <c r="V17" s="1368"/>
      <c r="W17" s="1368"/>
      <c r="X17" s="1368"/>
      <c r="Y17" s="1368"/>
      <c r="Z17" s="1368"/>
      <c r="AA17" s="1368"/>
      <c r="AB17" s="1368"/>
      <c r="AC17" s="1368"/>
      <c r="AD17" s="1368"/>
      <c r="AE17" s="1368"/>
      <c r="AF17" s="1368"/>
      <c r="AG17" s="1368"/>
      <c r="AH17" s="1368"/>
      <c r="AI17" s="1368"/>
      <c r="AJ17" s="1368"/>
      <c r="AK17" s="1368"/>
      <c r="AL17" s="1368"/>
      <c r="AM17" s="1368"/>
      <c r="AN17" s="1368"/>
      <c r="AO17" s="1368"/>
      <c r="AP17" s="1368"/>
      <c r="AQ17" s="1368"/>
      <c r="AR17" s="1368"/>
      <c r="AS17" s="1368"/>
      <c r="AT17" s="1368"/>
      <c r="AU17" s="1368"/>
      <c r="AV17" s="1368"/>
      <c r="AW17" s="1368"/>
      <c r="AX17" s="1368"/>
    </row>
    <row r="18" spans="1:50">
      <c r="A18" s="1374" t="s">
        <v>1699</v>
      </c>
      <c r="B18" s="1536"/>
      <c r="C18" s="1368"/>
      <c r="D18" s="1368"/>
      <c r="E18" s="1679"/>
      <c r="F18" s="1368"/>
      <c r="G18" s="1368"/>
      <c r="H18" s="1368"/>
      <c r="I18" s="1368"/>
      <c r="J18" s="1368"/>
      <c r="K18" s="1368"/>
      <c r="L18" s="1368"/>
      <c r="M18" s="1368"/>
      <c r="N18" s="1368"/>
      <c r="O18" s="1368"/>
      <c r="P18" s="1368"/>
      <c r="Q18" s="1368"/>
      <c r="R18" s="1368"/>
      <c r="S18" s="1368"/>
      <c r="T18" s="1368"/>
      <c r="U18" s="1368"/>
      <c r="V18" s="1368"/>
      <c r="W18" s="1368"/>
      <c r="X18" s="1368"/>
      <c r="Y18" s="1368"/>
      <c r="Z18" s="1368"/>
      <c r="AA18" s="1368"/>
      <c r="AB18" s="1368"/>
      <c r="AC18" s="1368"/>
      <c r="AD18" s="1368"/>
      <c r="AE18" s="1368"/>
      <c r="AF18" s="1368"/>
      <c r="AG18" s="1368"/>
      <c r="AH18" s="1368"/>
      <c r="AI18" s="1368"/>
      <c r="AJ18" s="1368"/>
      <c r="AK18" s="1368"/>
      <c r="AL18" s="1368"/>
      <c r="AM18" s="1368"/>
      <c r="AN18" s="1368"/>
      <c r="AO18" s="1368"/>
      <c r="AP18" s="1368"/>
      <c r="AQ18" s="1368"/>
      <c r="AR18" s="1368"/>
      <c r="AS18" s="1368"/>
      <c r="AT18" s="1368"/>
      <c r="AU18" s="1368"/>
      <c r="AV18" s="1368"/>
      <c r="AW18" s="1368"/>
      <c r="AX18" s="1368"/>
    </row>
    <row r="19" spans="1:50">
      <c r="A19" s="1374" t="s">
        <v>1700</v>
      </c>
      <c r="B19" s="1536"/>
      <c r="C19" s="1368"/>
      <c r="D19" s="1368"/>
      <c r="E19" s="1679"/>
      <c r="F19" s="1368"/>
      <c r="G19" s="1368"/>
      <c r="H19" s="1368"/>
      <c r="I19" s="1368"/>
      <c r="J19" s="1368"/>
      <c r="K19" s="1368"/>
      <c r="L19" s="1368"/>
      <c r="M19" s="1368"/>
      <c r="N19" s="1368"/>
      <c r="O19" s="1368"/>
      <c r="P19" s="1368"/>
      <c r="Q19" s="1368"/>
      <c r="R19" s="1368"/>
      <c r="S19" s="1368"/>
      <c r="T19" s="1368"/>
      <c r="U19" s="1368"/>
      <c r="V19" s="1368"/>
      <c r="W19" s="1368"/>
      <c r="X19" s="1368"/>
      <c r="Y19" s="1368"/>
      <c r="Z19" s="1368"/>
      <c r="AA19" s="1368"/>
      <c r="AB19" s="1368"/>
      <c r="AC19" s="1368"/>
      <c r="AD19" s="1368"/>
      <c r="AE19" s="1368"/>
      <c r="AF19" s="1368"/>
      <c r="AG19" s="1368"/>
      <c r="AH19" s="1368"/>
      <c r="AI19" s="1368"/>
      <c r="AJ19" s="1368"/>
      <c r="AK19" s="1368"/>
      <c r="AL19" s="1368"/>
      <c r="AM19" s="1368"/>
      <c r="AN19" s="1368"/>
      <c r="AO19" s="1368"/>
      <c r="AP19" s="1368"/>
      <c r="AQ19" s="1368"/>
      <c r="AR19" s="1368"/>
      <c r="AS19" s="1368"/>
      <c r="AT19" s="1368"/>
      <c r="AU19" s="1368"/>
      <c r="AV19" s="1368"/>
      <c r="AW19" s="1368"/>
      <c r="AX19" s="1368"/>
    </row>
    <row r="20" spans="1:50">
      <c r="A20" s="1374" t="s">
        <v>1701</v>
      </c>
      <c r="B20" s="1536"/>
      <c r="C20" s="1368"/>
      <c r="D20" s="1368"/>
      <c r="E20" s="1679"/>
      <c r="F20" s="1368"/>
      <c r="G20" s="1368"/>
      <c r="H20" s="1368"/>
      <c r="I20" s="1368"/>
      <c r="J20" s="1368"/>
      <c r="K20" s="1368"/>
      <c r="L20" s="1368"/>
      <c r="M20" s="1368"/>
      <c r="N20" s="1368"/>
      <c r="O20" s="1368"/>
      <c r="P20" s="1368"/>
      <c r="Q20" s="1368"/>
      <c r="R20" s="1368"/>
      <c r="S20" s="1368"/>
      <c r="T20" s="1368"/>
      <c r="U20" s="1368"/>
      <c r="V20" s="1368"/>
      <c r="W20" s="1368"/>
      <c r="X20" s="1368"/>
      <c r="Y20" s="1368"/>
      <c r="Z20" s="1368"/>
      <c r="AA20" s="1368"/>
      <c r="AB20" s="1368"/>
      <c r="AC20" s="1368"/>
      <c r="AD20" s="1368"/>
      <c r="AE20" s="1368"/>
      <c r="AF20" s="1368"/>
      <c r="AG20" s="1368"/>
      <c r="AH20" s="1368"/>
      <c r="AI20" s="1368"/>
      <c r="AJ20" s="1368"/>
      <c r="AK20" s="1368"/>
      <c r="AL20" s="1368"/>
      <c r="AM20" s="1368"/>
      <c r="AN20" s="1368"/>
      <c r="AO20" s="1368"/>
      <c r="AP20" s="1368"/>
      <c r="AQ20" s="1368"/>
      <c r="AR20" s="1368"/>
      <c r="AS20" s="1368"/>
      <c r="AT20" s="1368"/>
      <c r="AU20" s="1368"/>
      <c r="AV20" s="1368"/>
      <c r="AW20" s="1368"/>
      <c r="AX20" s="1368"/>
    </row>
    <row r="21" spans="1:50">
      <c r="A21" s="1374" t="s">
        <v>1702</v>
      </c>
      <c r="B21" s="1536"/>
      <c r="C21" s="1368"/>
      <c r="D21" s="1368"/>
      <c r="E21" s="1679"/>
      <c r="F21" s="1368"/>
      <c r="G21" s="1368"/>
      <c r="H21" s="1368"/>
      <c r="I21" s="1368"/>
      <c r="J21" s="1368"/>
      <c r="K21" s="1368"/>
      <c r="L21" s="1368"/>
      <c r="M21" s="1368"/>
      <c r="N21" s="1368"/>
      <c r="O21" s="1368"/>
      <c r="P21" s="1368"/>
      <c r="Q21" s="1368"/>
      <c r="R21" s="1368"/>
      <c r="S21" s="1368"/>
      <c r="T21" s="1368"/>
      <c r="U21" s="1368"/>
      <c r="V21" s="1368"/>
      <c r="W21" s="1368"/>
      <c r="X21" s="1368"/>
      <c r="Y21" s="1368"/>
      <c r="Z21" s="1368"/>
      <c r="AA21" s="1368"/>
      <c r="AB21" s="1368"/>
      <c r="AC21" s="1368"/>
      <c r="AD21" s="1368"/>
      <c r="AE21" s="1368"/>
      <c r="AF21" s="1368"/>
      <c r="AG21" s="1368"/>
      <c r="AH21" s="1368"/>
      <c r="AI21" s="1368"/>
      <c r="AJ21" s="1368"/>
      <c r="AK21" s="1368"/>
      <c r="AL21" s="1368"/>
      <c r="AM21" s="1368"/>
      <c r="AN21" s="1368"/>
      <c r="AO21" s="1368"/>
      <c r="AP21" s="1368"/>
      <c r="AQ21" s="1368"/>
      <c r="AR21" s="1368"/>
      <c r="AS21" s="1368"/>
      <c r="AT21" s="1368"/>
      <c r="AU21" s="1368"/>
      <c r="AV21" s="1368"/>
      <c r="AW21" s="1368"/>
      <c r="AX21" s="1368"/>
    </row>
    <row r="22" spans="1:50">
      <c r="A22" s="1374" t="s">
        <v>1703</v>
      </c>
      <c r="B22" s="1536"/>
      <c r="C22" s="1368"/>
      <c r="D22" s="1368"/>
      <c r="E22" s="1679"/>
      <c r="F22" s="1368"/>
      <c r="G22" s="1368"/>
      <c r="H22" s="1368"/>
      <c r="I22" s="1368"/>
      <c r="J22" s="1368"/>
      <c r="K22" s="1368"/>
      <c r="L22" s="1368"/>
      <c r="M22" s="1368"/>
      <c r="N22" s="1368"/>
      <c r="O22" s="1368"/>
      <c r="P22" s="1368"/>
      <c r="Q22" s="1368"/>
      <c r="R22" s="1368"/>
      <c r="S22" s="1368"/>
      <c r="T22" s="1368"/>
      <c r="U22" s="1368"/>
      <c r="V22" s="1368"/>
      <c r="W22" s="1368"/>
      <c r="X22" s="1368"/>
      <c r="Y22" s="1368"/>
      <c r="Z22" s="1368"/>
      <c r="AA22" s="1368"/>
      <c r="AB22" s="1368"/>
      <c r="AC22" s="1368"/>
      <c r="AD22" s="1368"/>
      <c r="AE22" s="1368"/>
      <c r="AF22" s="1368"/>
      <c r="AG22" s="1368"/>
      <c r="AH22" s="1368"/>
      <c r="AI22" s="1368"/>
      <c r="AJ22" s="1368"/>
      <c r="AK22" s="1368"/>
      <c r="AL22" s="1368"/>
      <c r="AM22" s="1368"/>
      <c r="AN22" s="1368"/>
      <c r="AO22" s="1368"/>
      <c r="AP22" s="1368"/>
      <c r="AQ22" s="1368"/>
      <c r="AR22" s="1368"/>
      <c r="AS22" s="1368"/>
      <c r="AT22" s="1368"/>
      <c r="AU22" s="1368"/>
      <c r="AV22" s="1368"/>
      <c r="AW22" s="1368"/>
      <c r="AX22" s="1368"/>
    </row>
    <row r="23" spans="1:50">
      <c r="A23" s="1374" t="s">
        <v>1704</v>
      </c>
      <c r="B23" s="1536"/>
      <c r="C23" s="1368"/>
      <c r="D23" s="1368"/>
      <c r="E23" s="1679"/>
      <c r="F23" s="1368"/>
      <c r="G23" s="1368"/>
      <c r="H23" s="1368"/>
      <c r="I23" s="1368"/>
      <c r="J23" s="1368"/>
      <c r="K23" s="1368"/>
      <c r="L23" s="1368"/>
      <c r="M23" s="1368"/>
      <c r="N23" s="1368"/>
      <c r="O23" s="1368"/>
      <c r="P23" s="1368"/>
      <c r="Q23" s="1368"/>
      <c r="R23" s="1368"/>
      <c r="S23" s="1368"/>
      <c r="T23" s="1368"/>
      <c r="U23" s="1368"/>
      <c r="V23" s="1368"/>
      <c r="W23" s="1368"/>
      <c r="X23" s="1368"/>
      <c r="Y23" s="1368"/>
      <c r="Z23" s="1368"/>
      <c r="AA23" s="1368"/>
      <c r="AB23" s="1368"/>
      <c r="AC23" s="1368"/>
      <c r="AD23" s="1368"/>
      <c r="AE23" s="1368"/>
      <c r="AF23" s="1368"/>
      <c r="AG23" s="1368"/>
      <c r="AH23" s="1368"/>
      <c r="AI23" s="1368"/>
      <c r="AJ23" s="1368"/>
      <c r="AK23" s="1368"/>
      <c r="AL23" s="1368"/>
      <c r="AM23" s="1368"/>
      <c r="AN23" s="1368"/>
      <c r="AO23" s="1368"/>
      <c r="AP23" s="1368"/>
      <c r="AQ23" s="1368"/>
      <c r="AR23" s="1368"/>
      <c r="AS23" s="1368"/>
      <c r="AT23" s="1368"/>
      <c r="AU23" s="1368"/>
      <c r="AV23" s="1368"/>
      <c r="AW23" s="1368"/>
      <c r="AX23" s="1368"/>
    </row>
    <row r="24" spans="1:50">
      <c r="A24" s="1374" t="s">
        <v>1705</v>
      </c>
      <c r="B24" s="1536"/>
      <c r="C24" s="1368"/>
      <c r="D24" s="1368"/>
      <c r="E24" s="1679"/>
      <c r="F24" s="1368"/>
      <c r="G24" s="1368"/>
      <c r="H24" s="1368"/>
      <c r="I24" s="1368"/>
      <c r="J24" s="1368"/>
      <c r="K24" s="1368"/>
      <c r="L24" s="1368"/>
      <c r="M24" s="1368"/>
      <c r="N24" s="1368"/>
      <c r="O24" s="1368"/>
      <c r="P24" s="1368"/>
      <c r="Q24" s="1368"/>
      <c r="R24" s="1368"/>
      <c r="S24" s="1368"/>
      <c r="T24" s="1368"/>
      <c r="U24" s="1368"/>
      <c r="V24" s="1368"/>
      <c r="W24" s="1368"/>
      <c r="X24" s="1368"/>
      <c r="Y24" s="1368"/>
      <c r="Z24" s="1368"/>
      <c r="AA24" s="1368"/>
      <c r="AB24" s="1368"/>
      <c r="AC24" s="1368"/>
      <c r="AD24" s="1368"/>
      <c r="AE24" s="1368"/>
      <c r="AF24" s="1368"/>
      <c r="AG24" s="1368"/>
      <c r="AH24" s="1368"/>
      <c r="AI24" s="1368"/>
      <c r="AJ24" s="1368"/>
      <c r="AK24" s="1368"/>
      <c r="AL24" s="1368"/>
      <c r="AM24" s="1368"/>
      <c r="AN24" s="1368"/>
      <c r="AO24" s="1368"/>
      <c r="AP24" s="1368"/>
      <c r="AQ24" s="1368"/>
      <c r="AR24" s="1368"/>
      <c r="AS24" s="1368"/>
      <c r="AT24" s="1368"/>
      <c r="AU24" s="1368"/>
      <c r="AV24" s="1368"/>
      <c r="AW24" s="1368"/>
      <c r="AX24" s="1368"/>
    </row>
    <row r="25" spans="1:50">
      <c r="A25" s="1374" t="s">
        <v>1706</v>
      </c>
      <c r="B25" s="1536"/>
      <c r="C25" s="1368"/>
      <c r="D25" s="1368"/>
      <c r="E25" s="1679"/>
      <c r="F25" s="1368"/>
      <c r="G25" s="1368"/>
      <c r="H25" s="1368"/>
      <c r="I25" s="1368"/>
      <c r="J25" s="1368"/>
      <c r="K25" s="1368"/>
      <c r="L25" s="1368"/>
      <c r="M25" s="1368"/>
      <c r="N25" s="1368"/>
      <c r="O25" s="1368"/>
      <c r="P25" s="1368"/>
      <c r="Q25" s="1368"/>
      <c r="R25" s="1368"/>
      <c r="S25" s="1368"/>
      <c r="T25" s="1368"/>
      <c r="U25" s="1368"/>
      <c r="V25" s="1368"/>
      <c r="W25" s="1368"/>
      <c r="X25" s="1368"/>
      <c r="Y25" s="1368"/>
      <c r="Z25" s="1368"/>
      <c r="AA25" s="1368"/>
      <c r="AB25" s="1368"/>
      <c r="AC25" s="1368"/>
      <c r="AD25" s="1368"/>
      <c r="AE25" s="1368"/>
      <c r="AF25" s="1368"/>
      <c r="AG25" s="1368"/>
      <c r="AH25" s="1368"/>
      <c r="AI25" s="1368"/>
      <c r="AJ25" s="1368"/>
      <c r="AK25" s="1368"/>
      <c r="AL25" s="1368"/>
      <c r="AM25" s="1368"/>
      <c r="AN25" s="1368"/>
      <c r="AO25" s="1368"/>
      <c r="AP25" s="1368"/>
      <c r="AQ25" s="1368"/>
      <c r="AR25" s="1368"/>
      <c r="AS25" s="1368"/>
      <c r="AT25" s="1368"/>
      <c r="AU25" s="1368"/>
      <c r="AV25" s="1368"/>
      <c r="AW25" s="1368"/>
      <c r="AX25" s="1368"/>
    </row>
    <row r="26" spans="1:50">
      <c r="A26" s="1374" t="s">
        <v>1707</v>
      </c>
      <c r="B26" s="1536"/>
      <c r="C26" s="1368"/>
      <c r="D26" s="1368"/>
      <c r="E26" s="1679"/>
      <c r="F26" s="1368"/>
      <c r="G26" s="1368"/>
      <c r="H26" s="1368"/>
      <c r="I26" s="1368"/>
      <c r="J26" s="1368"/>
      <c r="K26" s="1368"/>
      <c r="L26" s="1368"/>
      <c r="M26" s="1368"/>
      <c r="N26" s="1368"/>
      <c r="O26" s="1368"/>
      <c r="P26" s="1368"/>
      <c r="Q26" s="1368"/>
      <c r="R26" s="1368"/>
      <c r="S26" s="1368"/>
      <c r="T26" s="1368"/>
      <c r="U26" s="1368"/>
      <c r="V26" s="1368"/>
      <c r="W26" s="1368"/>
      <c r="X26" s="1368"/>
      <c r="Y26" s="1368"/>
      <c r="Z26" s="1368"/>
      <c r="AA26" s="1368"/>
      <c r="AB26" s="1368"/>
      <c r="AC26" s="1368"/>
      <c r="AD26" s="1368"/>
      <c r="AE26" s="1368"/>
      <c r="AF26" s="1368"/>
      <c r="AG26" s="1368"/>
      <c r="AH26" s="1368"/>
      <c r="AI26" s="1368"/>
      <c r="AJ26" s="1368"/>
      <c r="AK26" s="1368"/>
      <c r="AL26" s="1368"/>
      <c r="AM26" s="1368"/>
      <c r="AN26" s="1368"/>
      <c r="AO26" s="1368"/>
      <c r="AP26" s="1368"/>
      <c r="AQ26" s="1368"/>
      <c r="AR26" s="1368"/>
      <c r="AS26" s="1368"/>
      <c r="AT26" s="1368"/>
      <c r="AU26" s="1368"/>
      <c r="AV26" s="1368"/>
      <c r="AW26" s="1368"/>
      <c r="AX26" s="1368"/>
    </row>
    <row r="27" spans="1:50">
      <c r="A27" s="1374" t="s">
        <v>1708</v>
      </c>
      <c r="B27" s="1536"/>
      <c r="C27" s="1368"/>
      <c r="D27" s="1368"/>
      <c r="E27" s="1679"/>
      <c r="F27" s="1368"/>
      <c r="G27" s="1368"/>
      <c r="H27" s="1368"/>
      <c r="I27" s="1368"/>
      <c r="J27" s="1368"/>
      <c r="K27" s="1368"/>
      <c r="L27" s="1368"/>
      <c r="M27" s="1368"/>
      <c r="N27" s="1368"/>
      <c r="O27" s="1368"/>
      <c r="P27" s="1368"/>
      <c r="Q27" s="1368"/>
      <c r="R27" s="1368"/>
      <c r="S27" s="1368"/>
      <c r="T27" s="1368"/>
      <c r="U27" s="1368"/>
      <c r="V27" s="1368"/>
      <c r="W27" s="1368"/>
      <c r="X27" s="1368"/>
      <c r="Y27" s="1368"/>
      <c r="Z27" s="1368"/>
      <c r="AA27" s="1368"/>
      <c r="AB27" s="1368"/>
      <c r="AC27" s="1368"/>
      <c r="AD27" s="1368"/>
      <c r="AE27" s="1368"/>
      <c r="AF27" s="1368"/>
      <c r="AG27" s="1368"/>
      <c r="AH27" s="1368"/>
      <c r="AI27" s="1368"/>
      <c r="AJ27" s="1368"/>
      <c r="AK27" s="1368"/>
      <c r="AL27" s="1368"/>
      <c r="AM27" s="1368"/>
      <c r="AN27" s="1368"/>
      <c r="AO27" s="1368"/>
      <c r="AP27" s="1368"/>
      <c r="AQ27" s="1368"/>
      <c r="AR27" s="1368"/>
      <c r="AS27" s="1368"/>
      <c r="AT27" s="1368"/>
      <c r="AU27" s="1368"/>
      <c r="AV27" s="1368"/>
      <c r="AW27" s="1368"/>
      <c r="AX27" s="1368"/>
    </row>
    <row r="28" spans="1:50">
      <c r="A28" s="1374" t="s">
        <v>1709</v>
      </c>
      <c r="B28" s="1536"/>
      <c r="C28" s="1368"/>
      <c r="D28" s="1368"/>
      <c r="E28" s="1679"/>
      <c r="F28" s="1368"/>
      <c r="G28" s="1368"/>
      <c r="H28" s="1368"/>
      <c r="I28" s="1368"/>
      <c r="J28" s="1368"/>
      <c r="K28" s="1368"/>
      <c r="L28" s="1368"/>
      <c r="M28" s="1368"/>
      <c r="N28" s="1368"/>
      <c r="O28" s="1368"/>
      <c r="P28" s="1368"/>
      <c r="Q28" s="1368"/>
      <c r="R28" s="1368"/>
      <c r="S28" s="1368"/>
      <c r="T28" s="1368"/>
      <c r="U28" s="1368"/>
      <c r="V28" s="1368"/>
      <c r="W28" s="1368"/>
      <c r="X28" s="1368"/>
      <c r="Y28" s="1368"/>
      <c r="Z28" s="1368"/>
      <c r="AA28" s="1368"/>
      <c r="AB28" s="1368"/>
      <c r="AC28" s="1368"/>
      <c r="AD28" s="1368"/>
      <c r="AE28" s="1368"/>
      <c r="AF28" s="1368"/>
      <c r="AG28" s="1368"/>
      <c r="AH28" s="1368"/>
      <c r="AI28" s="1368"/>
      <c r="AJ28" s="1368"/>
      <c r="AK28" s="1368"/>
      <c r="AL28" s="1368"/>
      <c r="AM28" s="1368"/>
      <c r="AN28" s="1368"/>
      <c r="AO28" s="1368"/>
      <c r="AP28" s="1368"/>
      <c r="AQ28" s="1368"/>
      <c r="AR28" s="1368"/>
      <c r="AS28" s="1368"/>
      <c r="AT28" s="1368"/>
      <c r="AU28" s="1368"/>
      <c r="AV28" s="1368"/>
      <c r="AW28" s="1368"/>
      <c r="AX28" s="1368"/>
    </row>
    <row r="29" spans="1:50">
      <c r="A29" s="1374" t="s">
        <v>1710</v>
      </c>
      <c r="B29" s="1536"/>
      <c r="C29" s="1368"/>
      <c r="D29" s="1368"/>
      <c r="E29" s="1679"/>
      <c r="F29" s="1368"/>
      <c r="G29" s="1368"/>
      <c r="H29" s="1368"/>
      <c r="I29" s="1368"/>
      <c r="J29" s="1368"/>
      <c r="K29" s="1368"/>
      <c r="L29" s="1368"/>
      <c r="M29" s="1368"/>
      <c r="N29" s="1368"/>
      <c r="O29" s="1368"/>
      <c r="P29" s="1368"/>
      <c r="Q29" s="1368"/>
      <c r="R29" s="1368"/>
      <c r="S29" s="1368"/>
      <c r="T29" s="1368"/>
      <c r="U29" s="1368"/>
      <c r="V29" s="1368"/>
      <c r="W29" s="1368"/>
      <c r="X29" s="1368"/>
      <c r="Y29" s="1368"/>
      <c r="Z29" s="1368"/>
      <c r="AA29" s="1368"/>
      <c r="AB29" s="1368"/>
      <c r="AC29" s="1368"/>
      <c r="AD29" s="1368"/>
      <c r="AE29" s="1368"/>
      <c r="AF29" s="1368"/>
      <c r="AG29" s="1368"/>
      <c r="AH29" s="1368"/>
      <c r="AI29" s="1368"/>
      <c r="AJ29" s="1368"/>
      <c r="AK29" s="1368"/>
      <c r="AL29" s="1368"/>
      <c r="AM29" s="1368"/>
      <c r="AN29" s="1368"/>
      <c r="AO29" s="1368"/>
      <c r="AP29" s="1368"/>
      <c r="AQ29" s="1368"/>
      <c r="AR29" s="1368"/>
      <c r="AS29" s="1368"/>
      <c r="AT29" s="1368"/>
      <c r="AU29" s="1368"/>
      <c r="AV29" s="1368"/>
      <c r="AW29" s="1368"/>
      <c r="AX29" s="1368"/>
    </row>
    <row r="30" spans="1:50">
      <c r="A30" s="1374" t="s">
        <v>1711</v>
      </c>
      <c r="B30" s="1536"/>
      <c r="C30" s="1368"/>
      <c r="D30" s="1368"/>
      <c r="E30" s="1679"/>
      <c r="F30" s="1368"/>
      <c r="G30" s="1368"/>
      <c r="H30" s="1368"/>
      <c r="I30" s="1368"/>
      <c r="J30" s="1368"/>
      <c r="K30" s="1368"/>
      <c r="L30" s="1368"/>
      <c r="M30" s="1368"/>
      <c r="N30" s="1368"/>
      <c r="O30" s="1368"/>
      <c r="P30" s="1368"/>
      <c r="Q30" s="1368"/>
      <c r="R30" s="1368"/>
      <c r="S30" s="1368"/>
      <c r="T30" s="1368"/>
      <c r="U30" s="1368"/>
      <c r="V30" s="1368"/>
      <c r="W30" s="1368"/>
      <c r="X30" s="1368"/>
      <c r="Y30" s="1368"/>
      <c r="Z30" s="1368"/>
      <c r="AA30" s="1368"/>
      <c r="AB30" s="1368"/>
      <c r="AC30" s="1368"/>
      <c r="AD30" s="1368"/>
      <c r="AE30" s="1368"/>
      <c r="AF30" s="1368"/>
      <c r="AG30" s="1368"/>
      <c r="AH30" s="1368"/>
      <c r="AI30" s="1368"/>
      <c r="AJ30" s="1368"/>
      <c r="AK30" s="1368"/>
      <c r="AL30" s="1368"/>
      <c r="AM30" s="1368"/>
      <c r="AN30" s="1368"/>
      <c r="AO30" s="1368"/>
      <c r="AP30" s="1368"/>
      <c r="AQ30" s="1368"/>
      <c r="AR30" s="1368"/>
      <c r="AS30" s="1368"/>
      <c r="AT30" s="1368"/>
      <c r="AU30" s="1368"/>
      <c r="AV30" s="1368"/>
      <c r="AW30" s="1368"/>
      <c r="AX30" s="1368"/>
    </row>
    <row r="31" spans="1:50">
      <c r="A31" s="1374" t="s">
        <v>1712</v>
      </c>
      <c r="B31" s="1536"/>
      <c r="C31" s="1368"/>
      <c r="D31" s="1368"/>
      <c r="E31" s="1679"/>
      <c r="F31" s="1368"/>
      <c r="G31" s="1368"/>
      <c r="H31" s="1368"/>
      <c r="I31" s="1368"/>
      <c r="J31" s="1368"/>
      <c r="K31" s="1368"/>
      <c r="L31" s="1368"/>
      <c r="M31" s="1368"/>
      <c r="N31" s="1368"/>
      <c r="O31" s="1368"/>
      <c r="P31" s="1368"/>
      <c r="Q31" s="1368"/>
      <c r="R31" s="1368"/>
      <c r="S31" s="1368"/>
      <c r="T31" s="1368"/>
      <c r="U31" s="1368"/>
      <c r="V31" s="1368"/>
      <c r="W31" s="1368"/>
      <c r="X31" s="1368"/>
      <c r="Y31" s="1368"/>
      <c r="Z31" s="1368"/>
      <c r="AA31" s="1368"/>
      <c r="AB31" s="1368"/>
      <c r="AC31" s="1368"/>
      <c r="AD31" s="1368"/>
      <c r="AE31" s="1368"/>
      <c r="AF31" s="1368"/>
      <c r="AG31" s="1368"/>
      <c r="AH31" s="1368"/>
      <c r="AI31" s="1368"/>
      <c r="AJ31" s="1368"/>
      <c r="AK31" s="1368"/>
      <c r="AL31" s="1368"/>
      <c r="AM31" s="1368"/>
      <c r="AN31" s="1368"/>
      <c r="AO31" s="1368"/>
      <c r="AP31" s="1368"/>
      <c r="AQ31" s="1368"/>
      <c r="AR31" s="1368"/>
      <c r="AS31" s="1368"/>
      <c r="AT31" s="1368"/>
      <c r="AU31" s="1368"/>
      <c r="AV31" s="1368"/>
      <c r="AW31" s="1368"/>
      <c r="AX31" s="1368"/>
    </row>
    <row r="32" spans="1:50">
      <c r="A32" s="1374" t="s">
        <v>1713</v>
      </c>
      <c r="B32" s="1536"/>
      <c r="C32" s="1368"/>
      <c r="D32" s="1368"/>
      <c r="E32" s="1679"/>
      <c r="F32" s="1368"/>
      <c r="G32" s="1368"/>
      <c r="H32" s="1368"/>
      <c r="I32" s="1368"/>
      <c r="J32" s="1368"/>
      <c r="K32" s="1368"/>
      <c r="L32" s="1368"/>
      <c r="M32" s="1368"/>
      <c r="N32" s="1368"/>
      <c r="O32" s="1368"/>
      <c r="P32" s="1368"/>
      <c r="Q32" s="1368"/>
      <c r="R32" s="1368"/>
      <c r="S32" s="1368"/>
      <c r="T32" s="1368"/>
      <c r="U32" s="1368"/>
      <c r="V32" s="1368"/>
      <c r="W32" s="1368"/>
      <c r="X32" s="1368"/>
      <c r="Y32" s="1368"/>
      <c r="Z32" s="1368"/>
      <c r="AA32" s="1368"/>
      <c r="AB32" s="1368"/>
      <c r="AC32" s="1368"/>
      <c r="AD32" s="1368"/>
      <c r="AE32" s="1368"/>
      <c r="AF32" s="1368"/>
      <c r="AG32" s="1368"/>
      <c r="AH32" s="1368"/>
      <c r="AI32" s="1368"/>
      <c r="AJ32" s="1368"/>
      <c r="AK32" s="1368"/>
      <c r="AL32" s="1368"/>
      <c r="AM32" s="1368"/>
      <c r="AN32" s="1368"/>
      <c r="AO32" s="1368"/>
      <c r="AP32" s="1368"/>
      <c r="AQ32" s="1368"/>
      <c r="AR32" s="1368"/>
      <c r="AS32" s="1368"/>
      <c r="AT32" s="1368"/>
      <c r="AU32" s="1368"/>
      <c r="AV32" s="1368"/>
      <c r="AW32" s="1368"/>
      <c r="AX32" s="1368"/>
    </row>
    <row r="33" spans="1:50">
      <c r="A33" s="2247">
        <v>21</v>
      </c>
      <c r="B33" s="1536"/>
      <c r="C33" s="1368"/>
      <c r="D33" s="1368"/>
      <c r="E33" s="1679"/>
      <c r="F33" s="1368"/>
      <c r="G33" s="1368"/>
      <c r="H33" s="1368"/>
      <c r="I33" s="1368"/>
      <c r="J33" s="1368"/>
      <c r="K33" s="1368"/>
      <c r="L33" s="1368"/>
      <c r="M33" s="1368"/>
      <c r="N33" s="1368"/>
      <c r="O33" s="1368"/>
      <c r="P33" s="1368"/>
      <c r="Q33" s="1368"/>
      <c r="R33" s="1368"/>
      <c r="S33" s="1368"/>
      <c r="T33" s="1368"/>
      <c r="U33" s="1368"/>
      <c r="V33" s="1368"/>
      <c r="W33" s="1368"/>
      <c r="X33" s="1368"/>
      <c r="Y33" s="1368"/>
      <c r="Z33" s="1368"/>
      <c r="AA33" s="1368"/>
      <c r="AB33" s="1368"/>
      <c r="AC33" s="1368"/>
      <c r="AD33" s="1368"/>
      <c r="AE33" s="1368"/>
      <c r="AF33" s="1368"/>
      <c r="AG33" s="1368"/>
      <c r="AH33" s="1368"/>
      <c r="AI33" s="1368"/>
      <c r="AJ33" s="1368"/>
      <c r="AK33" s="1368"/>
      <c r="AL33" s="1368"/>
      <c r="AM33" s="1368"/>
      <c r="AN33" s="1368"/>
      <c r="AO33" s="1368"/>
      <c r="AP33" s="1368"/>
      <c r="AQ33" s="1368"/>
      <c r="AR33" s="1368"/>
      <c r="AS33" s="1368"/>
      <c r="AT33" s="1368"/>
      <c r="AU33" s="1368"/>
      <c r="AV33" s="1368"/>
      <c r="AW33" s="1368"/>
      <c r="AX33" s="1368"/>
    </row>
    <row r="34" spans="1:50">
      <c r="A34" s="2247">
        <v>22</v>
      </c>
      <c r="B34" s="1536"/>
      <c r="C34" s="1368"/>
      <c r="D34" s="1368"/>
      <c r="E34" s="1679"/>
      <c r="F34" s="1368"/>
      <c r="G34" s="1368"/>
      <c r="H34" s="1368"/>
      <c r="I34" s="1368"/>
      <c r="J34" s="1368"/>
      <c r="K34" s="1368"/>
      <c r="L34" s="1368"/>
      <c r="M34" s="1368"/>
      <c r="N34" s="1368"/>
      <c r="O34" s="1368"/>
      <c r="P34" s="1368"/>
      <c r="Q34" s="1368"/>
      <c r="R34" s="1368"/>
      <c r="S34" s="1368"/>
      <c r="T34" s="1368"/>
      <c r="U34" s="1368"/>
      <c r="V34" s="1368"/>
      <c r="W34" s="1368"/>
      <c r="X34" s="1368"/>
      <c r="Y34" s="1368"/>
      <c r="Z34" s="1368"/>
      <c r="AA34" s="1368"/>
      <c r="AB34" s="1368"/>
      <c r="AC34" s="1368"/>
      <c r="AD34" s="1368"/>
      <c r="AE34" s="1368"/>
      <c r="AF34" s="1368"/>
      <c r="AG34" s="1368"/>
      <c r="AH34" s="1368"/>
      <c r="AI34" s="1368"/>
      <c r="AJ34" s="1368"/>
      <c r="AK34" s="1368"/>
      <c r="AL34" s="1368"/>
      <c r="AM34" s="1368"/>
      <c r="AN34" s="1368"/>
      <c r="AO34" s="1368"/>
      <c r="AP34" s="1368"/>
      <c r="AQ34" s="1368"/>
      <c r="AR34" s="1368"/>
      <c r="AS34" s="1368"/>
      <c r="AT34" s="1368"/>
      <c r="AU34" s="1368"/>
      <c r="AV34" s="1368"/>
      <c r="AW34" s="1368"/>
      <c r="AX34" s="1368"/>
    </row>
    <row r="35" spans="1:50">
      <c r="A35" s="2247">
        <v>23</v>
      </c>
      <c r="B35" s="1536"/>
      <c r="C35" s="1368"/>
      <c r="D35" s="1368"/>
      <c r="E35" s="1679"/>
      <c r="F35" s="1368"/>
      <c r="G35" s="1368"/>
      <c r="H35" s="1368"/>
      <c r="I35" s="1368"/>
      <c r="J35" s="1368"/>
      <c r="K35" s="1368"/>
      <c r="L35" s="1368"/>
      <c r="M35" s="1368"/>
      <c r="N35" s="1368"/>
      <c r="O35" s="1368"/>
      <c r="P35" s="1368"/>
      <c r="Q35" s="1368"/>
      <c r="R35" s="1368"/>
      <c r="S35" s="1368"/>
      <c r="T35" s="1368"/>
      <c r="U35" s="1368"/>
      <c r="V35" s="1368"/>
      <c r="W35" s="1368"/>
      <c r="X35" s="1368"/>
      <c r="Y35" s="1368"/>
      <c r="Z35" s="1368"/>
      <c r="AA35" s="1368"/>
      <c r="AB35" s="1368"/>
      <c r="AC35" s="1368"/>
      <c r="AD35" s="1368"/>
      <c r="AE35" s="1368"/>
      <c r="AF35" s="1368"/>
      <c r="AG35" s="1368"/>
      <c r="AH35" s="1368"/>
      <c r="AI35" s="1368"/>
      <c r="AJ35" s="1368"/>
      <c r="AK35" s="1368"/>
      <c r="AL35" s="1368"/>
      <c r="AM35" s="1368"/>
      <c r="AN35" s="1368"/>
      <c r="AO35" s="1368"/>
      <c r="AP35" s="1368"/>
      <c r="AQ35" s="1368"/>
      <c r="AR35" s="1368"/>
      <c r="AS35" s="1368"/>
      <c r="AT35" s="1368"/>
      <c r="AU35" s="1368"/>
      <c r="AV35" s="1368"/>
      <c r="AW35" s="1368"/>
      <c r="AX35" s="1368"/>
    </row>
    <row r="36" spans="1:50">
      <c r="A36" s="2247">
        <v>24</v>
      </c>
      <c r="B36" s="1536"/>
      <c r="C36" s="1368"/>
      <c r="D36" s="1368"/>
      <c r="E36" s="1679"/>
      <c r="F36" s="1368"/>
      <c r="G36" s="1368"/>
      <c r="H36" s="1368"/>
      <c r="I36" s="1368"/>
      <c r="J36" s="1368"/>
      <c r="K36" s="1368"/>
      <c r="L36" s="1368"/>
      <c r="M36" s="1368"/>
      <c r="N36" s="1368"/>
      <c r="O36" s="1368"/>
      <c r="P36" s="1368"/>
      <c r="Q36" s="1368"/>
      <c r="R36" s="1368"/>
      <c r="S36" s="1368"/>
      <c r="T36" s="1368"/>
      <c r="U36" s="1368"/>
      <c r="V36" s="1368"/>
      <c r="W36" s="1368"/>
      <c r="X36" s="1368"/>
      <c r="Y36" s="1368"/>
      <c r="Z36" s="1368"/>
      <c r="AA36" s="1368"/>
      <c r="AB36" s="1368"/>
      <c r="AC36" s="1368"/>
      <c r="AD36" s="1368"/>
      <c r="AE36" s="1368"/>
      <c r="AF36" s="1368"/>
      <c r="AG36" s="1368"/>
      <c r="AH36" s="1368"/>
      <c r="AI36" s="1368"/>
      <c r="AJ36" s="1368"/>
      <c r="AK36" s="1368"/>
      <c r="AL36" s="1368"/>
      <c r="AM36" s="1368"/>
      <c r="AN36" s="1368"/>
      <c r="AO36" s="1368"/>
      <c r="AP36" s="1368"/>
      <c r="AQ36" s="1368"/>
      <c r="AR36" s="1368"/>
      <c r="AS36" s="1368"/>
      <c r="AT36" s="1368"/>
      <c r="AU36" s="1368"/>
      <c r="AV36" s="1368"/>
      <c r="AW36" s="1368"/>
      <c r="AX36" s="1368"/>
    </row>
    <row r="37" spans="1:50">
      <c r="A37" s="2247">
        <v>25</v>
      </c>
      <c r="B37" s="1536"/>
      <c r="C37" s="1368"/>
      <c r="D37" s="1368"/>
      <c r="E37" s="1679"/>
      <c r="F37" s="1368"/>
      <c r="G37" s="1368"/>
      <c r="H37" s="1368"/>
      <c r="I37" s="1368"/>
      <c r="J37" s="1368"/>
      <c r="K37" s="1368"/>
      <c r="L37" s="1368"/>
      <c r="M37" s="1368"/>
      <c r="N37" s="1368"/>
      <c r="O37" s="1368"/>
      <c r="P37" s="1368"/>
      <c r="Q37" s="1368"/>
      <c r="R37" s="1368"/>
      <c r="S37" s="1368"/>
      <c r="T37" s="1368"/>
      <c r="U37" s="1368"/>
      <c r="V37" s="1368"/>
      <c r="W37" s="1368"/>
      <c r="X37" s="1368"/>
      <c r="Y37" s="1368"/>
      <c r="Z37" s="1368"/>
      <c r="AA37" s="1368"/>
      <c r="AB37" s="1368"/>
      <c r="AC37" s="1368"/>
      <c r="AD37" s="1368"/>
      <c r="AE37" s="1368"/>
      <c r="AF37" s="1368"/>
      <c r="AG37" s="1368"/>
      <c r="AH37" s="1368"/>
      <c r="AI37" s="1368"/>
      <c r="AJ37" s="1368"/>
      <c r="AK37" s="1368"/>
      <c r="AL37" s="1368"/>
      <c r="AM37" s="1368"/>
      <c r="AN37" s="1368"/>
      <c r="AO37" s="1368"/>
      <c r="AP37" s="1368"/>
      <c r="AQ37" s="1368"/>
      <c r="AR37" s="1368"/>
      <c r="AS37" s="1368"/>
      <c r="AT37" s="1368"/>
      <c r="AU37" s="1368"/>
      <c r="AV37" s="1368"/>
      <c r="AW37" s="1368"/>
      <c r="AX37" s="1368"/>
    </row>
    <row r="38" spans="1:50">
      <c r="A38" s="2247">
        <v>26</v>
      </c>
      <c r="B38" s="1536"/>
      <c r="C38" s="1368"/>
      <c r="D38" s="1368"/>
      <c r="E38" s="1679"/>
      <c r="F38" s="1368"/>
      <c r="G38" s="1368"/>
      <c r="H38" s="1368"/>
      <c r="I38" s="1368"/>
      <c r="J38" s="1368"/>
      <c r="K38" s="1368"/>
      <c r="L38" s="1368"/>
      <c r="M38" s="1368"/>
      <c r="N38" s="1368"/>
      <c r="O38" s="1368"/>
      <c r="P38" s="1368"/>
      <c r="Q38" s="1368"/>
      <c r="R38" s="1368"/>
      <c r="S38" s="1368"/>
      <c r="T38" s="1368"/>
      <c r="U38" s="1368"/>
      <c r="V38" s="1368"/>
      <c r="W38" s="1368"/>
      <c r="X38" s="1368"/>
      <c r="Y38" s="1368"/>
      <c r="Z38" s="1368"/>
      <c r="AA38" s="1368"/>
      <c r="AB38" s="1368"/>
      <c r="AC38" s="1368"/>
      <c r="AD38" s="1368"/>
      <c r="AE38" s="1368"/>
      <c r="AF38" s="1368"/>
      <c r="AG38" s="1368"/>
      <c r="AH38" s="1368"/>
      <c r="AI38" s="1368"/>
      <c r="AJ38" s="1368"/>
      <c r="AK38" s="1368"/>
      <c r="AL38" s="1368"/>
      <c r="AM38" s="1368"/>
      <c r="AN38" s="1368"/>
      <c r="AO38" s="1368"/>
      <c r="AP38" s="1368"/>
      <c r="AQ38" s="1368"/>
      <c r="AR38" s="1368"/>
      <c r="AS38" s="1368"/>
      <c r="AT38" s="1368"/>
      <c r="AU38" s="1368"/>
      <c r="AV38" s="1368"/>
      <c r="AW38" s="1368"/>
      <c r="AX38" s="1368"/>
    </row>
    <row r="39" spans="1:50">
      <c r="A39" s="2247">
        <v>27</v>
      </c>
      <c r="B39" s="1536"/>
      <c r="C39" s="1368"/>
      <c r="D39" s="1368"/>
      <c r="E39" s="1679"/>
      <c r="F39" s="1368"/>
      <c r="G39" s="1368"/>
      <c r="H39" s="1368"/>
      <c r="I39" s="1368"/>
      <c r="J39" s="1368"/>
      <c r="K39" s="1368"/>
      <c r="L39" s="1368"/>
      <c r="M39" s="1368"/>
      <c r="N39" s="1368"/>
      <c r="O39" s="1368"/>
      <c r="P39" s="1368"/>
      <c r="Q39" s="1368"/>
      <c r="R39" s="1368"/>
      <c r="S39" s="1368"/>
      <c r="T39" s="1368"/>
      <c r="U39" s="1368"/>
      <c r="V39" s="1368"/>
      <c r="W39" s="1368"/>
      <c r="X39" s="1368"/>
      <c r="Y39" s="1368"/>
      <c r="Z39" s="1368"/>
      <c r="AA39" s="1368"/>
      <c r="AB39" s="1368"/>
      <c r="AC39" s="1368"/>
      <c r="AD39" s="1368"/>
      <c r="AE39" s="1368"/>
      <c r="AF39" s="1368"/>
      <c r="AG39" s="1368"/>
      <c r="AH39" s="1368"/>
      <c r="AI39" s="1368"/>
      <c r="AJ39" s="1368"/>
      <c r="AK39" s="1368"/>
      <c r="AL39" s="1368"/>
      <c r="AM39" s="1368"/>
      <c r="AN39" s="1368"/>
      <c r="AO39" s="1368"/>
      <c r="AP39" s="1368"/>
      <c r="AQ39" s="1368"/>
      <c r="AR39" s="1368"/>
      <c r="AS39" s="1368"/>
      <c r="AT39" s="1368"/>
      <c r="AU39" s="1368"/>
      <c r="AV39" s="1368"/>
      <c r="AW39" s="1368"/>
      <c r="AX39" s="1368"/>
    </row>
    <row r="40" spans="1:50">
      <c r="A40" s="2247">
        <v>28</v>
      </c>
      <c r="B40" s="1536"/>
      <c r="C40" s="1368"/>
      <c r="D40" s="1368"/>
      <c r="E40" s="1679"/>
      <c r="F40" s="1368"/>
      <c r="G40" s="1368"/>
      <c r="H40" s="1368"/>
      <c r="I40" s="1368"/>
      <c r="J40" s="1368"/>
      <c r="K40" s="1368"/>
      <c r="L40" s="1368"/>
      <c r="M40" s="1368"/>
      <c r="N40" s="1368"/>
      <c r="O40" s="1368"/>
      <c r="P40" s="1368"/>
      <c r="Q40" s="1368"/>
      <c r="R40" s="1368"/>
      <c r="S40" s="1368"/>
      <c r="T40" s="1368"/>
      <c r="U40" s="1368"/>
      <c r="V40" s="1368"/>
      <c r="W40" s="1368"/>
      <c r="X40" s="1368"/>
      <c r="Y40" s="1368"/>
      <c r="Z40" s="1368"/>
      <c r="AA40" s="1368"/>
      <c r="AB40" s="1368"/>
      <c r="AC40" s="1368"/>
      <c r="AD40" s="1368"/>
      <c r="AE40" s="1368"/>
      <c r="AF40" s="1368"/>
      <c r="AG40" s="1368"/>
      <c r="AH40" s="1368"/>
      <c r="AI40" s="1368"/>
      <c r="AJ40" s="1368"/>
      <c r="AK40" s="1368"/>
      <c r="AL40" s="1368"/>
      <c r="AM40" s="1368"/>
      <c r="AN40" s="1368"/>
      <c r="AO40" s="1368"/>
      <c r="AP40" s="1368"/>
      <c r="AQ40" s="1368"/>
      <c r="AR40" s="1368"/>
      <c r="AS40" s="1368"/>
      <c r="AT40" s="1368"/>
      <c r="AU40" s="1368"/>
      <c r="AV40" s="1368"/>
      <c r="AW40" s="1368"/>
      <c r="AX40" s="1368"/>
    </row>
    <row r="41" spans="1:50">
      <c r="A41" s="2247">
        <v>29</v>
      </c>
      <c r="B41" s="1536"/>
      <c r="C41" s="1368"/>
      <c r="D41" s="1368"/>
      <c r="E41" s="1679"/>
      <c r="F41" s="1368"/>
      <c r="G41" s="1368"/>
      <c r="H41" s="1368"/>
      <c r="I41" s="1368"/>
      <c r="J41" s="1368"/>
      <c r="K41" s="1368"/>
      <c r="L41" s="1368"/>
      <c r="M41" s="1368"/>
      <c r="N41" s="1368"/>
      <c r="O41" s="1368"/>
      <c r="P41" s="1368"/>
      <c r="Q41" s="1368"/>
      <c r="R41" s="1368"/>
      <c r="S41" s="1368"/>
      <c r="T41" s="1368"/>
      <c r="U41" s="1368"/>
      <c r="V41" s="1368"/>
      <c r="W41" s="1368"/>
      <c r="X41" s="1368"/>
      <c r="Y41" s="1368"/>
      <c r="Z41" s="1368"/>
      <c r="AA41" s="1368"/>
      <c r="AB41" s="1368"/>
      <c r="AC41" s="1368"/>
      <c r="AD41" s="1368"/>
      <c r="AE41" s="1368"/>
      <c r="AF41" s="1368"/>
      <c r="AG41" s="1368"/>
      <c r="AH41" s="1368"/>
      <c r="AI41" s="1368"/>
      <c r="AJ41" s="1368"/>
      <c r="AK41" s="1368"/>
      <c r="AL41" s="1368"/>
      <c r="AM41" s="1368"/>
      <c r="AN41" s="1368"/>
      <c r="AO41" s="1368"/>
      <c r="AP41" s="1368"/>
      <c r="AQ41" s="1368"/>
      <c r="AR41" s="1368"/>
      <c r="AS41" s="1368"/>
      <c r="AT41" s="1368"/>
      <c r="AU41" s="1368"/>
      <c r="AV41" s="1368"/>
      <c r="AW41" s="1368"/>
      <c r="AX41" s="1368"/>
    </row>
    <row r="42" spans="1:50">
      <c r="A42" s="2247">
        <v>30</v>
      </c>
      <c r="B42" s="1536"/>
      <c r="C42" s="1368"/>
      <c r="D42" s="1368"/>
      <c r="E42" s="1679"/>
      <c r="F42" s="1368"/>
      <c r="G42" s="1368"/>
      <c r="H42" s="1368"/>
      <c r="I42" s="1368"/>
      <c r="J42" s="1368"/>
      <c r="K42" s="1368"/>
      <c r="L42" s="1368"/>
      <c r="M42" s="1368"/>
      <c r="N42" s="1368"/>
      <c r="O42" s="1368"/>
      <c r="P42" s="1368"/>
      <c r="Q42" s="1368"/>
      <c r="R42" s="1368"/>
      <c r="S42" s="1368"/>
      <c r="T42" s="1368"/>
      <c r="U42" s="1368"/>
      <c r="V42" s="1368"/>
      <c r="W42" s="1368"/>
      <c r="X42" s="1368"/>
      <c r="Y42" s="1368"/>
      <c r="Z42" s="1368"/>
      <c r="AA42" s="1368"/>
      <c r="AB42" s="1368"/>
      <c r="AC42" s="1368"/>
      <c r="AD42" s="1368"/>
      <c r="AE42" s="1368"/>
      <c r="AF42" s="1368"/>
      <c r="AG42" s="1368"/>
      <c r="AH42" s="1368"/>
      <c r="AI42" s="1368"/>
      <c r="AJ42" s="1368"/>
      <c r="AK42" s="1368"/>
      <c r="AL42" s="1368"/>
      <c r="AM42" s="1368"/>
      <c r="AN42" s="1368"/>
      <c r="AO42" s="1368"/>
      <c r="AP42" s="1368"/>
      <c r="AQ42" s="1368"/>
      <c r="AR42" s="1368"/>
      <c r="AS42" s="1368"/>
      <c r="AT42" s="1368"/>
      <c r="AU42" s="1368"/>
      <c r="AV42" s="1368"/>
      <c r="AW42" s="1368"/>
      <c r="AX42" s="1368"/>
    </row>
    <row r="43" spans="1:50">
      <c r="A43" s="2247">
        <v>31</v>
      </c>
      <c r="B43" s="1536"/>
      <c r="C43" s="1368"/>
      <c r="D43" s="1368"/>
      <c r="E43" s="1679"/>
      <c r="F43" s="1368"/>
      <c r="G43" s="1368"/>
      <c r="H43" s="1368"/>
      <c r="I43" s="1368"/>
      <c r="J43" s="1368"/>
      <c r="K43" s="1368"/>
      <c r="L43" s="1368"/>
      <c r="M43" s="1368"/>
      <c r="N43" s="1368"/>
      <c r="O43" s="1368"/>
      <c r="P43" s="1368"/>
      <c r="Q43" s="1368"/>
      <c r="R43" s="1368"/>
      <c r="S43" s="1368"/>
      <c r="T43" s="1368"/>
      <c r="U43" s="1368"/>
      <c r="V43" s="1368"/>
      <c r="W43" s="1368"/>
      <c r="X43" s="1368"/>
      <c r="Y43" s="1368"/>
      <c r="Z43" s="1368"/>
      <c r="AA43" s="1368"/>
      <c r="AB43" s="1368"/>
      <c r="AC43" s="1368"/>
      <c r="AD43" s="1368"/>
      <c r="AE43" s="1368"/>
      <c r="AF43" s="1368"/>
      <c r="AG43" s="1368"/>
      <c r="AH43" s="1368"/>
      <c r="AI43" s="1368"/>
      <c r="AJ43" s="1368"/>
      <c r="AK43" s="1368"/>
      <c r="AL43" s="1368"/>
      <c r="AM43" s="1368"/>
      <c r="AN43" s="1368"/>
      <c r="AO43" s="1368"/>
      <c r="AP43" s="1368"/>
      <c r="AQ43" s="1368"/>
      <c r="AR43" s="1368"/>
      <c r="AS43" s="1368"/>
      <c r="AT43" s="1368"/>
      <c r="AU43" s="1368"/>
      <c r="AV43" s="1368"/>
      <c r="AW43" s="1368"/>
      <c r="AX43" s="1368"/>
    </row>
    <row r="44" spans="1:50">
      <c r="A44" s="2247">
        <v>32</v>
      </c>
      <c r="B44" s="1536"/>
      <c r="C44" s="1368"/>
      <c r="D44" s="1368"/>
      <c r="E44" s="1679"/>
      <c r="F44" s="1368"/>
      <c r="G44" s="1368"/>
      <c r="H44" s="1368"/>
      <c r="I44" s="1368"/>
      <c r="J44" s="1368"/>
      <c r="K44" s="1368"/>
      <c r="L44" s="1368"/>
      <c r="M44" s="1368"/>
      <c r="N44" s="1368"/>
      <c r="O44" s="1368"/>
      <c r="P44" s="1368"/>
      <c r="Q44" s="1368"/>
      <c r="R44" s="1368"/>
      <c r="S44" s="1368"/>
      <c r="T44" s="1368"/>
      <c r="U44" s="1368"/>
      <c r="V44" s="1368"/>
      <c r="W44" s="1368"/>
      <c r="X44" s="1368"/>
      <c r="Y44" s="1368"/>
      <c r="Z44" s="1368"/>
      <c r="AA44" s="1368"/>
      <c r="AB44" s="1368"/>
      <c r="AC44" s="1368"/>
      <c r="AD44" s="1368"/>
      <c r="AE44" s="1368"/>
      <c r="AF44" s="1368"/>
      <c r="AG44" s="1368"/>
      <c r="AH44" s="1368"/>
      <c r="AI44" s="1368"/>
      <c r="AJ44" s="1368"/>
      <c r="AK44" s="1368"/>
      <c r="AL44" s="1368"/>
      <c r="AM44" s="1368"/>
      <c r="AN44" s="1368"/>
      <c r="AO44" s="1368"/>
      <c r="AP44" s="1368"/>
      <c r="AQ44" s="1368"/>
      <c r="AR44" s="1368"/>
      <c r="AS44" s="1368"/>
      <c r="AT44" s="1368"/>
      <c r="AU44" s="1368"/>
      <c r="AV44" s="1368"/>
      <c r="AW44" s="1368"/>
      <c r="AX44" s="1368"/>
    </row>
    <row r="45" spans="1:50">
      <c r="A45" s="2247">
        <v>33</v>
      </c>
      <c r="B45" s="1536"/>
      <c r="C45" s="1368"/>
      <c r="D45" s="1368"/>
      <c r="E45" s="1679"/>
      <c r="F45" s="1368"/>
      <c r="G45" s="1368"/>
      <c r="H45" s="1368"/>
      <c r="I45" s="1368"/>
      <c r="J45" s="1368"/>
      <c r="K45" s="1368"/>
      <c r="L45" s="1368"/>
      <c r="M45" s="1368"/>
      <c r="N45" s="1368"/>
      <c r="O45" s="1368"/>
      <c r="P45" s="1368"/>
      <c r="Q45" s="1368"/>
      <c r="R45" s="1368"/>
      <c r="S45" s="1368"/>
      <c r="T45" s="1368"/>
      <c r="U45" s="1368"/>
      <c r="V45" s="1368"/>
      <c r="W45" s="1368"/>
      <c r="X45" s="1368"/>
      <c r="Y45" s="1368"/>
      <c r="Z45" s="1368"/>
      <c r="AA45" s="1368"/>
      <c r="AB45" s="1368"/>
      <c r="AC45" s="1368"/>
      <c r="AD45" s="1368"/>
      <c r="AE45" s="1368"/>
      <c r="AF45" s="1368"/>
      <c r="AG45" s="1368"/>
      <c r="AH45" s="1368"/>
      <c r="AI45" s="1368"/>
      <c r="AJ45" s="1368"/>
      <c r="AK45" s="1368"/>
      <c r="AL45" s="1368"/>
      <c r="AM45" s="1368"/>
      <c r="AN45" s="1368"/>
      <c r="AO45" s="1368"/>
      <c r="AP45" s="1368"/>
      <c r="AQ45" s="1368"/>
      <c r="AR45" s="1368"/>
      <c r="AS45" s="1368"/>
      <c r="AT45" s="1368"/>
      <c r="AU45" s="1368"/>
      <c r="AV45" s="1368"/>
      <c r="AW45" s="1368"/>
      <c r="AX45" s="1368"/>
    </row>
    <row r="46" spans="1:50">
      <c r="A46" s="2247">
        <v>34</v>
      </c>
      <c r="B46" s="1536"/>
      <c r="C46" s="1368"/>
      <c r="D46" s="1368"/>
      <c r="E46" s="1679"/>
      <c r="F46" s="1368"/>
      <c r="G46" s="1368"/>
      <c r="H46" s="1368"/>
      <c r="I46" s="1368"/>
      <c r="J46" s="1368"/>
      <c r="K46" s="1368"/>
      <c r="L46" s="1368"/>
      <c r="M46" s="1368"/>
      <c r="N46" s="1368"/>
      <c r="O46" s="1368"/>
      <c r="P46" s="1368"/>
      <c r="Q46" s="1368"/>
      <c r="R46" s="1368"/>
      <c r="S46" s="1368"/>
      <c r="T46" s="1368"/>
      <c r="U46" s="1368"/>
      <c r="V46" s="1368"/>
      <c r="W46" s="1368"/>
      <c r="X46" s="1368"/>
      <c r="Y46" s="1368"/>
      <c r="Z46" s="1368"/>
      <c r="AA46" s="1368"/>
      <c r="AB46" s="1368"/>
      <c r="AC46" s="1368"/>
      <c r="AD46" s="1368"/>
      <c r="AE46" s="1368"/>
      <c r="AF46" s="1368"/>
      <c r="AG46" s="1368"/>
      <c r="AH46" s="1368"/>
      <c r="AI46" s="1368"/>
      <c r="AJ46" s="1368"/>
      <c r="AK46" s="1368"/>
      <c r="AL46" s="1368"/>
      <c r="AM46" s="1368"/>
      <c r="AN46" s="1368"/>
      <c r="AO46" s="1368"/>
      <c r="AP46" s="1368"/>
      <c r="AQ46" s="1368"/>
      <c r="AR46" s="1368"/>
      <c r="AS46" s="1368"/>
      <c r="AT46" s="1368"/>
      <c r="AU46" s="1368"/>
      <c r="AV46" s="1368"/>
      <c r="AW46" s="1368"/>
      <c r="AX46" s="1368"/>
    </row>
    <row r="47" spans="1:50">
      <c r="A47" s="2247">
        <v>35</v>
      </c>
      <c r="B47" s="1536"/>
      <c r="C47" s="1368"/>
      <c r="D47" s="1368"/>
      <c r="E47" s="1679"/>
      <c r="F47" s="1368"/>
      <c r="G47" s="1368"/>
      <c r="H47" s="1368"/>
      <c r="I47" s="1368"/>
      <c r="J47" s="1368"/>
      <c r="K47" s="1368"/>
      <c r="L47" s="1368"/>
      <c r="M47" s="1368"/>
      <c r="N47" s="1368"/>
      <c r="O47" s="1368"/>
      <c r="P47" s="1368"/>
      <c r="Q47" s="1368"/>
      <c r="R47" s="1368"/>
      <c r="S47" s="1368"/>
      <c r="T47" s="1368"/>
      <c r="U47" s="1368"/>
      <c r="V47" s="1368"/>
      <c r="W47" s="1368"/>
      <c r="X47" s="1368"/>
      <c r="Y47" s="1368"/>
      <c r="Z47" s="1368"/>
      <c r="AA47" s="1368"/>
      <c r="AB47" s="1368"/>
      <c r="AC47" s="1368"/>
      <c r="AD47" s="1368"/>
      <c r="AE47" s="1368"/>
      <c r="AF47" s="1368"/>
      <c r="AG47" s="1368"/>
      <c r="AH47" s="1368"/>
      <c r="AI47" s="1368"/>
      <c r="AJ47" s="1368"/>
      <c r="AK47" s="1368"/>
      <c r="AL47" s="1368"/>
      <c r="AM47" s="1368"/>
      <c r="AN47" s="1368"/>
      <c r="AO47" s="1368"/>
      <c r="AP47" s="1368"/>
      <c r="AQ47" s="1368"/>
      <c r="AR47" s="1368"/>
      <c r="AS47" s="1368"/>
      <c r="AT47" s="1368"/>
      <c r="AU47" s="1368"/>
      <c r="AV47" s="1368"/>
      <c r="AW47" s="1368"/>
      <c r="AX47" s="1368"/>
    </row>
    <row r="48" spans="1:50">
      <c r="A48" s="2247">
        <v>36</v>
      </c>
      <c r="B48" s="1536"/>
      <c r="C48" s="1368"/>
      <c r="D48" s="1368"/>
      <c r="E48" s="1679"/>
      <c r="F48" s="1368"/>
      <c r="G48" s="1368"/>
      <c r="H48" s="1368"/>
      <c r="I48" s="1368"/>
      <c r="J48" s="1368"/>
      <c r="K48" s="1368"/>
      <c r="L48" s="1368"/>
      <c r="M48" s="1368"/>
      <c r="N48" s="1368"/>
      <c r="O48" s="1368"/>
      <c r="P48" s="1368"/>
      <c r="Q48" s="1368"/>
      <c r="R48" s="1368"/>
      <c r="S48" s="1368"/>
      <c r="T48" s="1368"/>
      <c r="U48" s="1368"/>
      <c r="V48" s="1368"/>
      <c r="W48" s="1368"/>
      <c r="X48" s="1368"/>
      <c r="Y48" s="1368"/>
      <c r="Z48" s="1368"/>
      <c r="AA48" s="1368"/>
      <c r="AB48" s="1368"/>
      <c r="AC48" s="1368"/>
      <c r="AD48" s="1368"/>
      <c r="AE48" s="1368"/>
      <c r="AF48" s="1368"/>
      <c r="AG48" s="1368"/>
      <c r="AH48" s="1368"/>
      <c r="AI48" s="1368"/>
      <c r="AJ48" s="1368"/>
      <c r="AK48" s="1368"/>
      <c r="AL48" s="1368"/>
      <c r="AM48" s="1368"/>
      <c r="AN48" s="1368"/>
      <c r="AO48" s="1368"/>
      <c r="AP48" s="1368"/>
      <c r="AQ48" s="1368"/>
      <c r="AR48" s="1368"/>
      <c r="AS48" s="1368"/>
      <c r="AT48" s="1368"/>
      <c r="AU48" s="1368"/>
      <c r="AV48" s="1368"/>
      <c r="AW48" s="1368"/>
      <c r="AX48" s="1368"/>
    </row>
    <row r="49" spans="1:50">
      <c r="A49" s="2247">
        <v>37</v>
      </c>
      <c r="B49" s="1536"/>
      <c r="C49" s="1368"/>
      <c r="D49" s="1368"/>
      <c r="E49" s="1679"/>
      <c r="F49" s="1368"/>
      <c r="G49" s="1368"/>
      <c r="H49" s="1368"/>
      <c r="I49" s="1368"/>
      <c r="J49" s="1368"/>
      <c r="K49" s="1368"/>
      <c r="L49" s="1368"/>
      <c r="M49" s="1368"/>
      <c r="N49" s="1368"/>
      <c r="O49" s="1368"/>
      <c r="P49" s="1368"/>
      <c r="Q49" s="1368"/>
      <c r="R49" s="1368"/>
      <c r="S49" s="1368"/>
      <c r="T49" s="1368"/>
      <c r="U49" s="1368"/>
      <c r="V49" s="1368"/>
      <c r="W49" s="1368"/>
      <c r="X49" s="1368"/>
      <c r="Y49" s="1368"/>
      <c r="Z49" s="1368"/>
      <c r="AA49" s="1368"/>
      <c r="AB49" s="1368"/>
      <c r="AC49" s="1368"/>
      <c r="AD49" s="1368"/>
      <c r="AE49" s="1368"/>
      <c r="AF49" s="1368"/>
      <c r="AG49" s="1368"/>
      <c r="AH49" s="1368"/>
      <c r="AI49" s="1368"/>
      <c r="AJ49" s="1368"/>
      <c r="AK49" s="1368"/>
      <c r="AL49" s="1368"/>
      <c r="AM49" s="1368"/>
      <c r="AN49" s="1368"/>
      <c r="AO49" s="1368"/>
      <c r="AP49" s="1368"/>
      <c r="AQ49" s="1368"/>
      <c r="AR49" s="1368"/>
      <c r="AS49" s="1368"/>
      <c r="AT49" s="1368"/>
      <c r="AU49" s="1368"/>
      <c r="AV49" s="1368"/>
      <c r="AW49" s="1368"/>
      <c r="AX49" s="1368"/>
    </row>
    <row r="50" spans="1:50">
      <c r="A50" s="2247">
        <v>38</v>
      </c>
      <c r="B50" s="1536"/>
      <c r="C50" s="1368"/>
      <c r="D50" s="1368"/>
      <c r="E50" s="1679"/>
      <c r="F50" s="1368"/>
      <c r="G50" s="1368"/>
      <c r="H50" s="1368"/>
      <c r="I50" s="1368"/>
      <c r="J50" s="1368"/>
      <c r="K50" s="1368"/>
      <c r="L50" s="1368"/>
      <c r="M50" s="1368"/>
      <c r="N50" s="1368"/>
      <c r="O50" s="1368"/>
      <c r="P50" s="1368"/>
      <c r="Q50" s="1368"/>
      <c r="R50" s="1368"/>
      <c r="S50" s="1368"/>
      <c r="T50" s="1368"/>
      <c r="U50" s="1368"/>
      <c r="V50" s="1368"/>
      <c r="W50" s="1368"/>
      <c r="X50" s="1368"/>
      <c r="Y50" s="1368"/>
      <c r="Z50" s="1368"/>
      <c r="AA50" s="1368"/>
      <c r="AB50" s="1368"/>
      <c r="AC50" s="1368"/>
      <c r="AD50" s="1368"/>
      <c r="AE50" s="1368"/>
      <c r="AF50" s="1368"/>
      <c r="AG50" s="1368"/>
      <c r="AH50" s="1368"/>
      <c r="AI50" s="1368"/>
      <c r="AJ50" s="1368"/>
      <c r="AK50" s="1368"/>
      <c r="AL50" s="1368"/>
      <c r="AM50" s="1368"/>
      <c r="AN50" s="1368"/>
      <c r="AO50" s="1368"/>
      <c r="AP50" s="1368"/>
      <c r="AQ50" s="1368"/>
      <c r="AR50" s="1368"/>
      <c r="AS50" s="1368"/>
      <c r="AT50" s="1368"/>
      <c r="AU50" s="1368"/>
      <c r="AV50" s="1368"/>
      <c r="AW50" s="1368"/>
      <c r="AX50" s="1368"/>
    </row>
    <row r="51" spans="1:50">
      <c r="A51" s="2247">
        <v>39</v>
      </c>
      <c r="B51" s="1536"/>
      <c r="C51" s="1368"/>
      <c r="D51" s="1368"/>
      <c r="E51" s="1679"/>
      <c r="F51" s="1368"/>
      <c r="G51" s="1368"/>
      <c r="H51" s="1368"/>
      <c r="I51" s="1368"/>
      <c r="J51" s="1368"/>
      <c r="K51" s="1368"/>
      <c r="L51" s="1368"/>
      <c r="M51" s="1368"/>
      <c r="N51" s="1368"/>
      <c r="O51" s="1368"/>
      <c r="P51" s="1368"/>
      <c r="Q51" s="1368"/>
      <c r="R51" s="1368"/>
      <c r="S51" s="1368"/>
      <c r="T51" s="1368"/>
      <c r="U51" s="1368"/>
      <c r="V51" s="1368"/>
      <c r="W51" s="1368"/>
      <c r="X51" s="1368"/>
      <c r="Y51" s="1368"/>
      <c r="Z51" s="1368"/>
      <c r="AA51" s="1368"/>
      <c r="AB51" s="1368"/>
      <c r="AC51" s="1368"/>
      <c r="AD51" s="1368"/>
      <c r="AE51" s="1368"/>
      <c r="AF51" s="1368"/>
      <c r="AG51" s="1368"/>
      <c r="AH51" s="1368"/>
      <c r="AI51" s="1368"/>
      <c r="AJ51" s="1368"/>
      <c r="AK51" s="1368"/>
      <c r="AL51" s="1368"/>
      <c r="AM51" s="1368"/>
      <c r="AN51" s="1368"/>
      <c r="AO51" s="1368"/>
      <c r="AP51" s="1368"/>
      <c r="AQ51" s="1368"/>
      <c r="AR51" s="1368"/>
      <c r="AS51" s="1368"/>
      <c r="AT51" s="1368"/>
      <c r="AU51" s="1368"/>
      <c r="AV51" s="1368"/>
      <c r="AW51" s="1368"/>
      <c r="AX51" s="1368"/>
    </row>
    <row r="52" spans="1:50">
      <c r="A52" s="2247">
        <v>40</v>
      </c>
      <c r="B52" s="1536"/>
      <c r="C52" s="1368"/>
      <c r="D52" s="1368"/>
      <c r="E52" s="1679"/>
      <c r="F52" s="1368"/>
      <c r="G52" s="1368"/>
      <c r="H52" s="1368"/>
      <c r="I52" s="1368"/>
      <c r="J52" s="1368"/>
      <c r="K52" s="1368"/>
      <c r="L52" s="1368"/>
      <c r="M52" s="1368"/>
      <c r="N52" s="1368"/>
      <c r="O52" s="1368"/>
      <c r="P52" s="1368"/>
      <c r="Q52" s="1368"/>
      <c r="R52" s="1368"/>
      <c r="S52" s="1368"/>
      <c r="T52" s="1368"/>
      <c r="U52" s="1368"/>
      <c r="V52" s="1368"/>
      <c r="W52" s="1368"/>
      <c r="X52" s="1368"/>
      <c r="Y52" s="1368"/>
      <c r="Z52" s="1368"/>
      <c r="AA52" s="1368"/>
      <c r="AB52" s="1368"/>
      <c r="AC52" s="1368"/>
      <c r="AD52" s="1368"/>
      <c r="AE52" s="1368"/>
      <c r="AF52" s="1368"/>
      <c r="AG52" s="1368"/>
      <c r="AH52" s="1368"/>
      <c r="AI52" s="1368"/>
      <c r="AJ52" s="1368"/>
      <c r="AK52" s="1368"/>
      <c r="AL52" s="1368"/>
      <c r="AM52" s="1368"/>
      <c r="AN52" s="1368"/>
      <c r="AO52" s="1368"/>
      <c r="AP52" s="1368"/>
      <c r="AQ52" s="1368"/>
      <c r="AR52" s="1368"/>
      <c r="AS52" s="1368"/>
      <c r="AT52" s="1368"/>
      <c r="AU52" s="1368"/>
      <c r="AV52" s="1368"/>
      <c r="AW52" s="1368"/>
      <c r="AX52" s="1368"/>
    </row>
    <row r="53" spans="1:50">
      <c r="A53" s="2247">
        <v>41</v>
      </c>
      <c r="B53" s="1536"/>
      <c r="C53" s="1368"/>
      <c r="D53" s="1368"/>
      <c r="E53" s="1679"/>
      <c r="F53" s="1368"/>
      <c r="G53" s="1368"/>
      <c r="H53" s="1368"/>
      <c r="I53" s="1368"/>
      <c r="J53" s="1368"/>
      <c r="K53" s="1368"/>
      <c r="L53" s="1368"/>
      <c r="M53" s="1368"/>
      <c r="N53" s="1368"/>
      <c r="O53" s="1368"/>
      <c r="P53" s="1368"/>
      <c r="Q53" s="1368"/>
      <c r="R53" s="1368"/>
      <c r="S53" s="1368"/>
      <c r="T53" s="1368"/>
      <c r="U53" s="1368"/>
      <c r="V53" s="1368"/>
      <c r="W53" s="1368"/>
      <c r="X53" s="1368"/>
      <c r="Y53" s="1368"/>
      <c r="Z53" s="1368"/>
      <c r="AA53" s="1368"/>
      <c r="AB53" s="1368"/>
      <c r="AC53" s="1368"/>
      <c r="AD53" s="1368"/>
      <c r="AE53" s="1368"/>
      <c r="AF53" s="1368"/>
      <c r="AG53" s="1368"/>
      <c r="AH53" s="1368"/>
      <c r="AI53" s="1368"/>
      <c r="AJ53" s="1368"/>
      <c r="AK53" s="1368"/>
      <c r="AL53" s="1368"/>
      <c r="AM53" s="1368"/>
      <c r="AN53" s="1368"/>
      <c r="AO53" s="1368"/>
      <c r="AP53" s="1368"/>
      <c r="AQ53" s="1368"/>
      <c r="AR53" s="1368"/>
      <c r="AS53" s="1368"/>
      <c r="AT53" s="1368"/>
      <c r="AU53" s="1368"/>
      <c r="AV53" s="1368"/>
      <c r="AW53" s="1368"/>
      <c r="AX53" s="1368"/>
    </row>
    <row r="54" spans="1:50">
      <c r="A54" s="2247">
        <v>42</v>
      </c>
      <c r="B54" s="1536"/>
      <c r="C54" s="1368"/>
      <c r="D54" s="1368"/>
      <c r="E54" s="1679"/>
      <c r="F54" s="1368"/>
      <c r="G54" s="1368"/>
      <c r="H54" s="1368"/>
      <c r="I54" s="1368"/>
      <c r="J54" s="1368"/>
      <c r="K54" s="1368"/>
      <c r="L54" s="1368"/>
      <c r="M54" s="1368"/>
      <c r="N54" s="1368"/>
      <c r="O54" s="1368"/>
      <c r="P54" s="1368"/>
      <c r="Q54" s="1368"/>
      <c r="R54" s="1368"/>
      <c r="S54" s="1368"/>
      <c r="T54" s="1368"/>
      <c r="U54" s="1368"/>
      <c r="V54" s="1368"/>
      <c r="W54" s="1368"/>
      <c r="X54" s="1368"/>
      <c r="Y54" s="1368"/>
      <c r="Z54" s="1368"/>
      <c r="AA54" s="1368"/>
      <c r="AB54" s="1368"/>
      <c r="AC54" s="1368"/>
      <c r="AD54" s="1368"/>
      <c r="AE54" s="1368"/>
      <c r="AF54" s="1368"/>
      <c r="AG54" s="1368"/>
      <c r="AH54" s="1368"/>
      <c r="AI54" s="1368"/>
      <c r="AJ54" s="1368"/>
      <c r="AK54" s="1368"/>
      <c r="AL54" s="1368"/>
      <c r="AM54" s="1368"/>
      <c r="AN54" s="1368"/>
      <c r="AO54" s="1368"/>
      <c r="AP54" s="1368"/>
      <c r="AQ54" s="1368"/>
      <c r="AR54" s="1368"/>
      <c r="AS54" s="1368"/>
      <c r="AT54" s="1368"/>
      <c r="AU54" s="1368"/>
      <c r="AV54" s="1368"/>
      <c r="AW54" s="1368"/>
      <c r="AX54" s="1368"/>
    </row>
    <row r="55" spans="1:50">
      <c r="A55" s="2247">
        <v>43</v>
      </c>
      <c r="B55" s="1536"/>
      <c r="C55" s="1368"/>
      <c r="D55" s="1368"/>
      <c r="E55" s="1679"/>
      <c r="F55" s="1368"/>
      <c r="G55" s="1368"/>
      <c r="H55" s="1368"/>
      <c r="I55" s="1368"/>
      <c r="J55" s="1368"/>
      <c r="K55" s="1368"/>
      <c r="L55" s="1368"/>
      <c r="M55" s="1368"/>
      <c r="N55" s="1368"/>
      <c r="O55" s="1368"/>
      <c r="P55" s="1368"/>
      <c r="Q55" s="1368"/>
      <c r="R55" s="1368"/>
      <c r="S55" s="1368"/>
      <c r="T55" s="1368"/>
      <c r="U55" s="1368"/>
      <c r="V55" s="1368"/>
      <c r="W55" s="1368"/>
      <c r="X55" s="1368"/>
      <c r="Y55" s="1368"/>
      <c r="Z55" s="1368"/>
      <c r="AA55" s="1368"/>
      <c r="AB55" s="1368"/>
      <c r="AC55" s="1368"/>
      <c r="AD55" s="1368"/>
      <c r="AE55" s="1368"/>
      <c r="AF55" s="1368"/>
      <c r="AG55" s="1368"/>
      <c r="AH55" s="1368"/>
      <c r="AI55" s="1368"/>
      <c r="AJ55" s="1368"/>
      <c r="AK55" s="1368"/>
      <c r="AL55" s="1368"/>
      <c r="AM55" s="1368"/>
      <c r="AN55" s="1368"/>
      <c r="AO55" s="1368"/>
      <c r="AP55" s="1368"/>
      <c r="AQ55" s="1368"/>
      <c r="AR55" s="1368"/>
      <c r="AS55" s="1368"/>
      <c r="AT55" s="1368"/>
      <c r="AU55" s="1368"/>
      <c r="AV55" s="1368"/>
      <c r="AW55" s="1368"/>
      <c r="AX55" s="1368"/>
    </row>
    <row r="56" spans="1:50">
      <c r="A56" s="1374">
        <v>44</v>
      </c>
      <c r="B56" s="1536"/>
      <c r="C56" s="1368"/>
      <c r="D56" s="1368"/>
      <c r="E56" s="1679"/>
      <c r="F56" s="1368"/>
      <c r="G56" s="1368"/>
      <c r="H56" s="1368"/>
      <c r="I56" s="1368"/>
      <c r="J56" s="1368"/>
      <c r="K56" s="1368"/>
      <c r="L56" s="1368"/>
      <c r="M56" s="1368"/>
      <c r="N56" s="1368"/>
      <c r="O56" s="1368"/>
      <c r="P56" s="1368"/>
      <c r="Q56" s="1368"/>
      <c r="R56" s="1368"/>
      <c r="S56" s="1368"/>
      <c r="T56" s="1368"/>
      <c r="U56" s="1368"/>
      <c r="V56" s="1368"/>
      <c r="W56" s="1368"/>
      <c r="X56" s="1368"/>
      <c r="Y56" s="1368"/>
      <c r="Z56" s="1368"/>
      <c r="AA56" s="1368"/>
      <c r="AB56" s="1368"/>
      <c r="AC56" s="1368"/>
      <c r="AD56" s="1368"/>
      <c r="AE56" s="1368"/>
      <c r="AF56" s="1368"/>
      <c r="AG56" s="1368"/>
      <c r="AH56" s="1368"/>
      <c r="AI56" s="1368"/>
      <c r="AJ56" s="1368"/>
      <c r="AK56" s="1368"/>
      <c r="AL56" s="1368"/>
      <c r="AM56" s="1368"/>
      <c r="AN56" s="1368"/>
      <c r="AO56" s="1368"/>
      <c r="AP56" s="1368"/>
      <c r="AQ56" s="1368"/>
      <c r="AR56" s="1368"/>
      <c r="AS56" s="1368"/>
      <c r="AT56" s="1368"/>
      <c r="AU56" s="1368"/>
      <c r="AV56" s="1368"/>
      <c r="AW56" s="1368"/>
      <c r="AX56" s="1368"/>
    </row>
    <row r="57" spans="1:50" ht="16" thickBot="1">
      <c r="A57" s="1824">
        <v>45</v>
      </c>
      <c r="B57" s="1674"/>
      <c r="C57" s="1674" t="s">
        <v>159</v>
      </c>
      <c r="D57" s="1674"/>
      <c r="E57" s="1672">
        <f>SUM(E13:E56)</f>
        <v>0</v>
      </c>
    </row>
    <row r="58" spans="1:50">
      <c r="A58" s="1368"/>
      <c r="B58" s="1368"/>
      <c r="C58" s="1368"/>
      <c r="D58" s="1368"/>
      <c r="E58" s="1368"/>
    </row>
    <row r="59" spans="1:50">
      <c r="A59" s="5323" t="s">
        <v>4498</v>
      </c>
      <c r="B59" s="5323"/>
      <c r="C59" s="1368"/>
      <c r="D59" s="1368"/>
      <c r="E59" s="1675" t="s">
        <v>3209</v>
      </c>
    </row>
    <row r="60" spans="1:50">
      <c r="A60" s="5265" t="s">
        <v>3210</v>
      </c>
      <c r="B60" s="5265"/>
      <c r="C60" s="5265"/>
      <c r="D60" s="5265"/>
      <c r="E60" s="5265"/>
    </row>
  </sheetData>
  <mergeCells count="8">
    <mergeCell ref="A5:D5"/>
    <mergeCell ref="A6:D6"/>
    <mergeCell ref="A59:B59"/>
    <mergeCell ref="A60:E60"/>
    <mergeCell ref="B11:D11"/>
    <mergeCell ref="B12:D12"/>
    <mergeCell ref="A7:D7"/>
    <mergeCell ref="A8:D8"/>
  </mergeCells>
  <printOptions horizontalCentered="1" verticalCentered="1"/>
  <pageMargins left="0.5" right="0.5" top="0.5" bottom="0.5" header="0.5" footer="0.5"/>
  <pageSetup scale="65" fitToHeight="3"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pageSetUpPr fitToPage="1"/>
  </sheetPr>
  <dimension ref="A1:F200"/>
  <sheetViews>
    <sheetView view="pageBreakPreview" zoomScale="50" zoomScaleNormal="100" zoomScaleSheetLayoutView="50" workbookViewId="0">
      <selection activeCell="I69" sqref="I69"/>
    </sheetView>
  </sheetViews>
  <sheetFormatPr defaultColWidth="9.84375" defaultRowHeight="15.5"/>
  <cols>
    <col min="1" max="1" width="20.84375" style="13" customWidth="1"/>
    <col min="2" max="2" width="75.84375" style="13" customWidth="1"/>
    <col min="3" max="3" width="9.84375" style="13"/>
    <col min="4" max="5" width="16.84375" style="13" customWidth="1"/>
    <col min="6" max="16384" width="9.84375" style="13"/>
  </cols>
  <sheetData>
    <row r="1" spans="1:5" ht="18" thickBot="1">
      <c r="A1" s="432" t="str">
        <f>'Data Sheet'!A66</f>
        <v xml:space="preserve">Annual Report of Niagara Mohawk Power Corporation </v>
      </c>
      <c r="B1" s="556"/>
      <c r="C1" s="556"/>
      <c r="D1" s="556"/>
      <c r="E1" s="433" t="str">
        <f>'Data Sheet'!A6</f>
        <v>Year ended December 31, 2023</v>
      </c>
    </row>
    <row r="2" spans="1:5" ht="17.5">
      <c r="A2" s="661"/>
      <c r="B2" s="662"/>
      <c r="C2" s="662"/>
      <c r="D2" s="662"/>
      <c r="E2" s="663"/>
    </row>
    <row r="3" spans="1:5" ht="16.399999999999999" customHeight="1">
      <c r="A3" s="5138" t="s">
        <v>1738</v>
      </c>
      <c r="B3" s="5139"/>
      <c r="C3" s="5139"/>
      <c r="D3" s="5139"/>
      <c r="E3" s="5140"/>
    </row>
    <row r="4" spans="1:5" ht="16.399999999999999" customHeight="1">
      <c r="A4" s="664"/>
      <c r="B4" s="432"/>
      <c r="C4" s="432"/>
      <c r="D4" s="432"/>
      <c r="E4" s="665"/>
    </row>
    <row r="5" spans="1:5" ht="48.65" customHeight="1">
      <c r="A5" s="5135" t="s">
        <v>1739</v>
      </c>
      <c r="B5" s="5136"/>
      <c r="C5" s="5136"/>
      <c r="D5" s="5136"/>
      <c r="E5" s="5137"/>
    </row>
    <row r="6" spans="1:5" ht="16" thickBot="1">
      <c r="A6" s="74"/>
      <c r="B6" s="21"/>
      <c r="C6" s="21"/>
      <c r="D6" s="21"/>
      <c r="E6" s="75"/>
    </row>
    <row r="7" spans="1:5" ht="17.5">
      <c r="A7" s="666"/>
      <c r="B7" s="662"/>
      <c r="C7" s="662"/>
      <c r="D7" s="666"/>
      <c r="E7" s="663"/>
    </row>
    <row r="8" spans="1:5" ht="17.5">
      <c r="A8" s="667" t="s">
        <v>1740</v>
      </c>
      <c r="B8" s="668" t="s">
        <v>1741</v>
      </c>
      <c r="C8" s="434"/>
      <c r="D8" s="667" t="s">
        <v>1742</v>
      </c>
      <c r="E8" s="669" t="s">
        <v>1743</v>
      </c>
    </row>
    <row r="9" spans="1:5" ht="17.5">
      <c r="A9" s="670" t="s">
        <v>1744</v>
      </c>
      <c r="B9" s="432"/>
      <c r="C9" s="432"/>
      <c r="D9" s="670" t="s">
        <v>1744</v>
      </c>
      <c r="E9" s="671" t="s">
        <v>1744</v>
      </c>
    </row>
    <row r="10" spans="1:5" ht="18" thickBot="1">
      <c r="A10" s="672"/>
      <c r="B10" s="673"/>
      <c r="C10" s="673"/>
      <c r="D10" s="672"/>
      <c r="E10" s="674"/>
    </row>
    <row r="11" spans="1:5">
      <c r="A11" s="2490"/>
      <c r="C11" s="9"/>
      <c r="D11" s="591"/>
      <c r="E11" s="576"/>
    </row>
    <row r="12" spans="1:5">
      <c r="A12" s="2762">
        <v>1</v>
      </c>
      <c r="B12" s="2370"/>
      <c r="C12" s="9"/>
      <c r="D12" s="591"/>
      <c r="E12" s="2519"/>
    </row>
    <row r="13" spans="1:5">
      <c r="A13" s="2763"/>
      <c r="B13" s="2370"/>
      <c r="C13" s="2370"/>
      <c r="D13" s="2764"/>
      <c r="E13" s="2765"/>
    </row>
    <row r="14" spans="1:5">
      <c r="A14" s="579"/>
      <c r="B14" s="9"/>
      <c r="C14" s="9"/>
      <c r="D14" s="591"/>
      <c r="E14" s="576"/>
    </row>
    <row r="15" spans="1:5">
      <c r="A15" s="579"/>
      <c r="B15" s="9"/>
      <c r="C15" s="9"/>
      <c r="D15" s="591"/>
      <c r="E15" s="576"/>
    </row>
    <row r="16" spans="1:5">
      <c r="A16" s="579"/>
      <c r="B16" s="9"/>
      <c r="C16" s="9"/>
      <c r="D16" s="591"/>
      <c r="E16" s="576"/>
    </row>
    <row r="17" spans="1:5">
      <c r="A17" s="579"/>
      <c r="B17" s="9"/>
      <c r="C17" s="9"/>
      <c r="D17" s="591"/>
      <c r="E17" s="576"/>
    </row>
    <row r="18" spans="1:5">
      <c r="A18" s="579"/>
      <c r="B18" s="9"/>
      <c r="C18" s="9"/>
      <c r="D18" s="591"/>
      <c r="E18" s="576"/>
    </row>
    <row r="19" spans="1:5">
      <c r="A19" s="579"/>
      <c r="B19" s="9"/>
      <c r="C19" s="9"/>
      <c r="D19" s="591"/>
      <c r="E19" s="576"/>
    </row>
    <row r="20" spans="1:5">
      <c r="A20" s="579"/>
      <c r="B20" s="9"/>
      <c r="C20" s="9"/>
      <c r="D20" s="591"/>
      <c r="E20" s="576"/>
    </row>
    <row r="21" spans="1:5">
      <c r="A21" s="579"/>
      <c r="B21" s="9"/>
      <c r="C21" s="9"/>
      <c r="D21" s="591"/>
      <c r="E21" s="576"/>
    </row>
    <row r="22" spans="1:5">
      <c r="A22" s="579"/>
      <c r="B22" s="9"/>
      <c r="C22" s="9"/>
      <c r="D22" s="591"/>
      <c r="E22" s="576"/>
    </row>
    <row r="23" spans="1:5">
      <c r="A23" s="579"/>
      <c r="B23" s="9"/>
      <c r="C23" s="9"/>
      <c r="D23" s="591"/>
      <c r="E23" s="576"/>
    </row>
    <row r="24" spans="1:5">
      <c r="A24" s="579"/>
      <c r="B24" s="9"/>
      <c r="C24" s="9"/>
      <c r="D24" s="591"/>
      <c r="E24" s="576"/>
    </row>
    <row r="25" spans="1:5">
      <c r="A25" s="579"/>
      <c r="B25" s="9"/>
      <c r="C25" s="9"/>
      <c r="D25" s="591"/>
      <c r="E25" s="576"/>
    </row>
    <row r="26" spans="1:5">
      <c r="A26" s="579"/>
      <c r="B26" s="9"/>
      <c r="C26" s="9"/>
      <c r="D26" s="591"/>
      <c r="E26" s="576"/>
    </row>
    <row r="27" spans="1:5">
      <c r="A27" s="579"/>
      <c r="B27" s="9"/>
      <c r="C27" s="9"/>
      <c r="D27" s="591"/>
      <c r="E27" s="576"/>
    </row>
    <row r="28" spans="1:5">
      <c r="A28" s="579"/>
      <c r="B28" s="9"/>
      <c r="C28" s="9"/>
      <c r="D28" s="591"/>
      <c r="E28" s="576"/>
    </row>
    <row r="29" spans="1:5">
      <c r="A29" s="579"/>
      <c r="B29" s="9"/>
      <c r="C29" s="9"/>
      <c r="D29" s="591"/>
      <c r="E29" s="576"/>
    </row>
    <row r="30" spans="1:5">
      <c r="A30" s="579"/>
      <c r="B30" s="9"/>
      <c r="C30" s="9"/>
      <c r="D30" s="591"/>
      <c r="E30" s="576"/>
    </row>
    <row r="31" spans="1:5">
      <c r="A31" s="579"/>
      <c r="B31" s="9"/>
      <c r="C31" s="9"/>
      <c r="D31" s="591"/>
      <c r="E31" s="576"/>
    </row>
    <row r="32" spans="1:5">
      <c r="A32" s="579"/>
      <c r="B32" s="9"/>
      <c r="C32" s="9"/>
      <c r="D32" s="591"/>
      <c r="E32" s="576"/>
    </row>
    <row r="33" spans="1:5">
      <c r="A33" s="579"/>
      <c r="B33" s="9"/>
      <c r="C33" s="9"/>
      <c r="D33" s="591"/>
      <c r="E33" s="576"/>
    </row>
    <row r="34" spans="1:5">
      <c r="A34" s="579"/>
      <c r="B34" s="9"/>
      <c r="C34" s="9"/>
      <c r="D34" s="591"/>
      <c r="E34" s="576"/>
    </row>
    <row r="35" spans="1:5">
      <c r="A35" s="579"/>
      <c r="B35" s="9"/>
      <c r="C35" s="9"/>
      <c r="D35" s="591"/>
      <c r="E35" s="576"/>
    </row>
    <row r="36" spans="1:5">
      <c r="A36" s="579"/>
      <c r="B36" s="9"/>
      <c r="C36" s="9"/>
      <c r="D36" s="591"/>
      <c r="E36" s="576"/>
    </row>
    <row r="37" spans="1:5">
      <c r="A37" s="579"/>
      <c r="B37" s="9"/>
      <c r="C37" s="9"/>
      <c r="D37" s="591"/>
      <c r="E37" s="576"/>
    </row>
    <row r="38" spans="1:5">
      <c r="A38" s="579"/>
      <c r="B38" s="9"/>
      <c r="C38" s="9"/>
      <c r="D38" s="591"/>
      <c r="E38" s="576"/>
    </row>
    <row r="39" spans="1:5">
      <c r="A39" s="579"/>
      <c r="B39" s="9"/>
      <c r="C39" s="9"/>
      <c r="D39" s="591"/>
      <c r="E39" s="576"/>
    </row>
    <row r="40" spans="1:5">
      <c r="A40" s="579"/>
      <c r="B40" s="9"/>
      <c r="C40" s="9"/>
      <c r="D40" s="591"/>
      <c r="E40" s="576"/>
    </row>
    <row r="41" spans="1:5">
      <c r="A41" s="579"/>
      <c r="B41" s="9"/>
      <c r="C41" s="9"/>
      <c r="D41" s="591"/>
      <c r="E41" s="576"/>
    </row>
    <row r="42" spans="1:5">
      <c r="A42" s="579"/>
      <c r="B42" s="9"/>
      <c r="C42" s="9"/>
      <c r="D42" s="591"/>
      <c r="E42" s="576"/>
    </row>
    <row r="43" spans="1:5">
      <c r="A43" s="579"/>
      <c r="B43" s="9"/>
      <c r="C43" s="9"/>
      <c r="D43" s="591"/>
      <c r="E43" s="576"/>
    </row>
    <row r="44" spans="1:5">
      <c r="A44" s="579"/>
      <c r="B44" s="9"/>
      <c r="C44" s="9"/>
      <c r="D44" s="591"/>
      <c r="E44" s="576"/>
    </row>
    <row r="45" spans="1:5">
      <c r="A45" s="579"/>
      <c r="B45" s="9"/>
      <c r="C45" s="9"/>
      <c r="D45" s="591"/>
      <c r="E45" s="576"/>
    </row>
    <row r="46" spans="1:5">
      <c r="A46" s="579"/>
      <c r="B46" s="9"/>
      <c r="C46" s="9"/>
      <c r="D46" s="591"/>
      <c r="E46" s="576"/>
    </row>
    <row r="47" spans="1:5">
      <c r="A47" s="579"/>
      <c r="B47" s="9"/>
      <c r="C47" s="9"/>
      <c r="D47" s="591"/>
      <c r="E47" s="576"/>
    </row>
    <row r="48" spans="1:5">
      <c r="A48" s="579"/>
      <c r="B48" s="9"/>
      <c r="C48" s="9"/>
      <c r="D48" s="591"/>
      <c r="E48" s="576"/>
    </row>
    <row r="49" spans="1:5">
      <c r="A49" s="579"/>
      <c r="B49" s="9"/>
      <c r="C49" s="9"/>
      <c r="D49" s="591"/>
      <c r="E49" s="576"/>
    </row>
    <row r="50" spans="1:5">
      <c r="A50" s="579"/>
      <c r="B50" s="9"/>
      <c r="C50" s="9"/>
      <c r="D50" s="591"/>
      <c r="E50" s="576"/>
    </row>
    <row r="51" spans="1:5">
      <c r="A51" s="579"/>
      <c r="B51" s="9"/>
      <c r="C51" s="9"/>
      <c r="D51" s="591"/>
      <c r="E51" s="576"/>
    </row>
    <row r="52" spans="1:5">
      <c r="A52" s="579"/>
      <c r="B52" s="9"/>
      <c r="C52" s="9"/>
      <c r="D52" s="591"/>
      <c r="E52" s="576"/>
    </row>
    <row r="53" spans="1:5">
      <c r="A53" s="579"/>
      <c r="B53" s="9"/>
      <c r="C53" s="9"/>
      <c r="D53" s="591"/>
      <c r="E53" s="576"/>
    </row>
    <row r="54" spans="1:5">
      <c r="A54" s="579"/>
      <c r="B54" s="9"/>
      <c r="C54" s="9"/>
      <c r="D54" s="591"/>
      <c r="E54" s="576"/>
    </row>
    <row r="55" spans="1:5">
      <c r="A55" s="579"/>
      <c r="B55" s="9"/>
      <c r="C55" s="9"/>
      <c r="D55" s="591"/>
      <c r="E55" s="576"/>
    </row>
    <row r="56" spans="1:5">
      <c r="A56" s="579"/>
      <c r="B56" s="9"/>
      <c r="C56" s="9"/>
      <c r="D56" s="591"/>
      <c r="E56" s="576"/>
    </row>
    <row r="57" spans="1:5">
      <c r="A57" s="579"/>
      <c r="B57" s="9"/>
      <c r="C57" s="9"/>
      <c r="D57" s="591"/>
      <c r="E57" s="576"/>
    </row>
    <row r="58" spans="1:5">
      <c r="A58" s="579"/>
      <c r="B58" s="9"/>
      <c r="C58" s="9"/>
      <c r="D58" s="591"/>
      <c r="E58" s="576"/>
    </row>
    <row r="59" spans="1:5">
      <c r="A59" s="579"/>
      <c r="B59" s="9"/>
      <c r="C59" s="9"/>
      <c r="D59" s="591"/>
      <c r="E59" s="576"/>
    </row>
    <row r="60" spans="1:5">
      <c r="A60" s="579"/>
      <c r="B60" s="9"/>
      <c r="C60" s="9"/>
      <c r="D60" s="591"/>
      <c r="E60" s="576"/>
    </row>
    <row r="61" spans="1:5">
      <c r="A61" s="579"/>
      <c r="B61" s="9"/>
      <c r="C61" s="9"/>
      <c r="D61" s="591"/>
      <c r="E61" s="576"/>
    </row>
    <row r="62" spans="1:5">
      <c r="A62" s="579"/>
      <c r="B62" s="9"/>
      <c r="C62" s="9"/>
      <c r="D62" s="591"/>
      <c r="E62" s="576"/>
    </row>
    <row r="63" spans="1:5">
      <c r="A63" s="579"/>
      <c r="B63" s="9"/>
      <c r="C63" s="9"/>
      <c r="D63" s="591"/>
      <c r="E63" s="576"/>
    </row>
    <row r="64" spans="1:5">
      <c r="A64" s="579"/>
      <c r="B64" s="9"/>
      <c r="C64" s="9"/>
      <c r="D64" s="591"/>
      <c r="E64" s="576"/>
    </row>
    <row r="65" spans="1:5">
      <c r="A65" s="579"/>
      <c r="B65" s="9"/>
      <c r="C65" s="9"/>
      <c r="D65" s="591"/>
      <c r="E65" s="576"/>
    </row>
    <row r="66" spans="1:5">
      <c r="A66" s="579"/>
      <c r="B66" s="9"/>
      <c r="C66" s="9"/>
      <c r="D66" s="591"/>
      <c r="E66" s="576"/>
    </row>
    <row r="67" spans="1:5">
      <c r="A67" s="579"/>
      <c r="B67" s="9"/>
      <c r="C67" s="9"/>
      <c r="D67" s="591"/>
      <c r="E67" s="576"/>
    </row>
    <row r="68" spans="1:5">
      <c r="A68" s="579"/>
      <c r="B68" s="9"/>
      <c r="C68" s="9"/>
      <c r="D68" s="591"/>
      <c r="E68" s="576"/>
    </row>
    <row r="69" spans="1:5">
      <c r="A69" s="579"/>
      <c r="B69" s="9"/>
      <c r="C69" s="9"/>
      <c r="D69" s="591"/>
      <c r="E69" s="576"/>
    </row>
    <row r="70" spans="1:5">
      <c r="A70" s="579"/>
      <c r="B70" s="9"/>
      <c r="C70" s="9"/>
      <c r="D70" s="591"/>
      <c r="E70" s="576"/>
    </row>
    <row r="71" spans="1:5">
      <c r="A71" s="579"/>
      <c r="B71" s="9"/>
      <c r="C71" s="9"/>
      <c r="D71" s="591"/>
      <c r="E71" s="576"/>
    </row>
    <row r="72" spans="1:5">
      <c r="A72" s="579"/>
      <c r="B72" s="9"/>
      <c r="C72" s="9"/>
      <c r="D72" s="591"/>
      <c r="E72" s="576"/>
    </row>
    <row r="73" spans="1:5">
      <c r="A73" s="579"/>
      <c r="B73" s="9"/>
      <c r="C73" s="9"/>
      <c r="D73" s="591"/>
      <c r="E73" s="576"/>
    </row>
    <row r="74" spans="1:5" ht="16" thickBot="1">
      <c r="A74" s="592"/>
      <c r="B74" s="577"/>
      <c r="C74" s="577"/>
      <c r="D74" s="593"/>
      <c r="E74" s="578"/>
    </row>
    <row r="75" spans="1:5" ht="17.5">
      <c r="A75" s="71" t="s">
        <v>1745</v>
      </c>
      <c r="B75" s="434"/>
      <c r="C75" s="71"/>
      <c r="D75" s="71"/>
      <c r="E75" s="71"/>
    </row>
    <row r="81" spans="1:2">
      <c r="B81"/>
    </row>
    <row r="82" spans="1:2">
      <c r="A82" s="21"/>
      <c r="B82"/>
    </row>
    <row r="83" spans="1:2">
      <c r="B83"/>
    </row>
    <row r="84" spans="1:2">
      <c r="B84"/>
    </row>
    <row r="85" spans="1:2">
      <c r="B85"/>
    </row>
    <row r="86" spans="1:2">
      <c r="B86"/>
    </row>
    <row r="87" spans="1:2">
      <c r="B87"/>
    </row>
    <row r="88" spans="1:2">
      <c r="B88"/>
    </row>
    <row r="125" spans="1:5" ht="16" thickBot="1"/>
    <row r="126" spans="1:5">
      <c r="A126" s="3189"/>
      <c r="B126" s="3607"/>
      <c r="C126" s="3607"/>
      <c r="D126" s="3607"/>
      <c r="E126" s="3191"/>
    </row>
    <row r="127" spans="1:5">
      <c r="A127" s="4597"/>
      <c r="B127" s="1621"/>
      <c r="C127" s="1621"/>
      <c r="D127" s="1621"/>
      <c r="E127" s="4270"/>
    </row>
    <row r="128" spans="1:5">
      <c r="A128" s="4597"/>
      <c r="B128" s="1621"/>
      <c r="C128" s="1621"/>
      <c r="D128" s="1621"/>
      <c r="E128" s="4270"/>
    </row>
    <row r="129" spans="1:6">
      <c r="A129" s="4597"/>
      <c r="B129" s="1621"/>
      <c r="C129" s="1621"/>
      <c r="D129" s="1621"/>
      <c r="E129" s="4270"/>
    </row>
    <row r="130" spans="1:6">
      <c r="A130" s="4597"/>
      <c r="B130" s="1621"/>
      <c r="C130" s="1621"/>
      <c r="D130" s="1621"/>
      <c r="E130" s="4270"/>
    </row>
    <row r="131" spans="1:6">
      <c r="A131" s="4597"/>
      <c r="B131" s="1621"/>
      <c r="C131" s="1621"/>
      <c r="D131" s="1621"/>
      <c r="E131" s="4270"/>
    </row>
    <row r="132" spans="1:6">
      <c r="A132" s="4597"/>
      <c r="B132" s="1621"/>
      <c r="C132" s="4498"/>
      <c r="D132" s="4498"/>
      <c r="E132" s="4270"/>
    </row>
    <row r="133" spans="1:6">
      <c r="A133" s="4597"/>
      <c r="B133" s="1621"/>
      <c r="C133" s="4499"/>
      <c r="D133" s="4499"/>
      <c r="E133" s="4270"/>
    </row>
    <row r="134" spans="1:6">
      <c r="A134" s="4597"/>
      <c r="B134" s="1621"/>
      <c r="C134" s="4499"/>
      <c r="D134" s="4499"/>
      <c r="E134" s="4270"/>
    </row>
    <row r="135" spans="1:6">
      <c r="A135" s="4597"/>
      <c r="B135" s="1621"/>
      <c r="C135" s="4499"/>
      <c r="D135" s="4499"/>
      <c r="E135" s="4270"/>
      <c r="F135" s="1621"/>
    </row>
    <row r="136" spans="1:6">
      <c r="A136" s="4597"/>
      <c r="B136" s="1621"/>
      <c r="C136" s="4499"/>
      <c r="D136" s="4499"/>
      <c r="E136" s="4270"/>
      <c r="F136" s="4270"/>
    </row>
    <row r="137" spans="1:6">
      <c r="A137" s="4597"/>
      <c r="B137" s="1621"/>
      <c r="C137" s="4499"/>
      <c r="D137" s="4499"/>
      <c r="E137" s="4270"/>
      <c r="F137" s="4270"/>
    </row>
    <row r="138" spans="1:6">
      <c r="A138" s="4597"/>
      <c r="B138" s="1621"/>
      <c r="C138" s="4499"/>
      <c r="D138" s="4499"/>
      <c r="E138" s="4270"/>
      <c r="F138" s="4270"/>
    </row>
    <row r="139" spans="1:6">
      <c r="A139" s="4597"/>
      <c r="B139" s="1621"/>
      <c r="C139" s="4499"/>
      <c r="D139" s="4499"/>
      <c r="E139" s="4270"/>
      <c r="F139" s="4270"/>
    </row>
    <row r="140" spans="1:6">
      <c r="A140" s="4597"/>
      <c r="B140" s="1621"/>
      <c r="C140" s="4499"/>
      <c r="D140" s="4499"/>
      <c r="E140" s="4270"/>
      <c r="F140" s="4270"/>
    </row>
    <row r="141" spans="1:6">
      <c r="A141" s="4597"/>
      <c r="B141" s="1621"/>
      <c r="C141" s="4499"/>
      <c r="D141" s="4499"/>
      <c r="E141" s="4270"/>
      <c r="F141" s="4270"/>
    </row>
    <row r="142" spans="1:6">
      <c r="A142" s="4597"/>
      <c r="B142" s="1621"/>
      <c r="C142" s="4499"/>
      <c r="D142" s="4499"/>
      <c r="E142" s="4270"/>
      <c r="F142" s="4270"/>
    </row>
    <row r="143" spans="1:6">
      <c r="A143" s="4597"/>
      <c r="B143" s="1621"/>
      <c r="C143" s="4499"/>
      <c r="D143" s="4499"/>
      <c r="E143" s="4270"/>
      <c r="F143" s="4270"/>
    </row>
    <row r="144" spans="1:6">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2">
    <mergeCell ref="A5:E5"/>
    <mergeCell ref="A3:E3"/>
  </mergeCells>
  <printOptions horizontalCentered="1" verticalCentered="1"/>
  <pageMargins left="0.5" right="0.5" top="0.5" bottom="0.5" header="0.5" footer="0.5"/>
  <pageSetup scale="57"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ransitionEvaluation="1">
    <tabColor rgb="FF92D050"/>
  </sheetPr>
  <dimension ref="A1:S200"/>
  <sheetViews>
    <sheetView view="pageBreakPreview" topLeftCell="A47" zoomScale="80" zoomScaleNormal="60" zoomScaleSheetLayoutView="80" workbookViewId="0">
      <selection activeCell="I69" sqref="I69"/>
    </sheetView>
  </sheetViews>
  <sheetFormatPr defaultColWidth="9.84375" defaultRowHeight="15.5"/>
  <cols>
    <col min="1" max="1" width="2.84375" style="13" customWidth="1"/>
    <col min="2" max="2" width="4.84375" style="13" customWidth="1"/>
    <col min="3" max="3" width="30.84375" style="13" customWidth="1"/>
    <col min="4" max="4" width="20.84375" style="13" customWidth="1"/>
    <col min="5" max="5" width="15.84375" style="13" customWidth="1"/>
    <col min="6" max="6" width="16.84375" style="13" customWidth="1"/>
    <col min="7" max="7" width="14.07421875" style="13" bestFit="1" customWidth="1"/>
    <col min="8" max="8" width="19.07421875" style="2530" customWidth="1"/>
    <col min="9" max="9" width="23.4609375" style="13" customWidth="1"/>
    <col min="10" max="16" width="9.84375" style="13"/>
    <col min="17" max="17" width="21.53515625" style="13" customWidth="1"/>
    <col min="18" max="18" width="14.07421875" style="13" bestFit="1" customWidth="1"/>
    <col min="19" max="16384" width="9.84375" style="13"/>
  </cols>
  <sheetData>
    <row r="1" spans="1:18" ht="16" thickBot="1">
      <c r="A1" s="33" t="s">
        <v>1757</v>
      </c>
      <c r="B1" s="68"/>
      <c r="C1" s="191"/>
      <c r="D1" s="192" t="s">
        <v>3200</v>
      </c>
      <c r="E1" s="192" t="s">
        <v>1759</v>
      </c>
      <c r="F1" s="220" t="s">
        <v>1760</v>
      </c>
      <c r="I1" s="3041" t="s">
        <v>5054</v>
      </c>
      <c r="J1" s="1533"/>
      <c r="K1" s="5330" t="s">
        <v>5004</v>
      </c>
      <c r="L1" s="5331"/>
      <c r="M1" s="2529"/>
      <c r="N1" s="5330" t="s">
        <v>4999</v>
      </c>
      <c r="O1" s="5331"/>
      <c r="Q1" s="5256" t="s">
        <v>5025</v>
      </c>
      <c r="R1" s="5257"/>
    </row>
    <row r="2" spans="1:18" ht="16" thickBot="1">
      <c r="A2" s="74" t="str">
        <f>'Data Sheet'!$C$25</f>
        <v xml:space="preserve">Niagara Mohawk Power Corporation </v>
      </c>
      <c r="B2" s="21"/>
      <c r="C2" s="83"/>
      <c r="D2" s="80" t="s">
        <v>5952</v>
      </c>
      <c r="E2" s="80" t="s">
        <v>3219</v>
      </c>
      <c r="F2" s="85"/>
      <c r="I2" s="1533"/>
      <c r="J2" s="1533"/>
      <c r="K2" s="3020" t="s">
        <v>2930</v>
      </c>
      <c r="L2" s="3021" t="s">
        <v>5000</v>
      </c>
      <c r="M2" s="2529"/>
      <c r="N2" s="3020" t="s">
        <v>2930</v>
      </c>
      <c r="O2" s="3021" t="s">
        <v>5000</v>
      </c>
      <c r="Q2" s="3103" t="s">
        <v>5005</v>
      </c>
      <c r="R2" s="3021" t="s">
        <v>5000</v>
      </c>
    </row>
    <row r="3" spans="1:18" ht="15" customHeight="1">
      <c r="A3" s="76"/>
      <c r="B3" s="79"/>
      <c r="C3" s="104"/>
      <c r="D3" s="88" t="s">
        <v>2907</v>
      </c>
      <c r="E3" s="582" t="str">
        <f>'Data Sheet'!$C$40</f>
        <v>April 30, 2024</v>
      </c>
      <c r="F3" s="97" t="str">
        <f>'Data Sheet'!$C$38</f>
        <v>December 31, 2023</v>
      </c>
      <c r="I3" s="1533"/>
      <c r="J3" s="1533"/>
      <c r="K3" s="2529"/>
      <c r="L3" s="574"/>
      <c r="M3" s="2529"/>
      <c r="N3" s="2529"/>
      <c r="O3" s="2529"/>
    </row>
    <row r="4" spans="1:18" ht="15" customHeight="1">
      <c r="A4" s="221"/>
      <c r="B4" s="195" t="s">
        <v>927</v>
      </c>
      <c r="C4" s="195"/>
      <c r="D4" s="195"/>
      <c r="E4" s="195"/>
      <c r="F4" s="196"/>
      <c r="H4" s="3114" t="s">
        <v>5016</v>
      </c>
      <c r="I4" s="3115">
        <f>SUM(I5:I5000)</f>
        <v>0</v>
      </c>
      <c r="J4" s="2736"/>
      <c r="K4" s="2736"/>
      <c r="L4" s="3115">
        <f t="shared" ref="L4" si="0">SUM(L5:L5000)</f>
        <v>0</v>
      </c>
      <c r="M4" s="3009"/>
      <c r="N4" s="3009"/>
      <c r="O4" s="3115">
        <f t="shared" ref="O4" si="1">SUM(O5:O5000)</f>
        <v>0</v>
      </c>
      <c r="P4" s="2736"/>
      <c r="Q4" s="2736"/>
      <c r="R4" s="3115">
        <f t="shared" ref="R4" si="2">SUM(R5:R5000)</f>
        <v>0</v>
      </c>
    </row>
    <row r="5" spans="1:18">
      <c r="A5" s="74"/>
      <c r="B5" s="5334" t="s">
        <v>851</v>
      </c>
      <c r="C5" s="5334"/>
      <c r="D5" s="5334"/>
      <c r="E5" s="5334"/>
      <c r="F5" s="5336"/>
    </row>
    <row r="6" spans="1:18">
      <c r="A6" s="74"/>
      <c r="B6" s="5317" t="s">
        <v>2289</v>
      </c>
      <c r="C6" s="5317"/>
      <c r="D6" s="5317"/>
      <c r="E6" s="5317"/>
      <c r="F6" s="5337"/>
    </row>
    <row r="7" spans="1:18">
      <c r="A7" s="74"/>
      <c r="B7" s="5317" t="s">
        <v>2290</v>
      </c>
      <c r="C7" s="5317"/>
      <c r="D7" s="5317"/>
      <c r="E7" s="5317"/>
      <c r="F7" s="5337"/>
    </row>
    <row r="8" spans="1:18">
      <c r="A8" s="74"/>
      <c r="B8" s="5317" t="s">
        <v>2291</v>
      </c>
      <c r="C8" s="5317"/>
      <c r="D8" s="5317"/>
      <c r="E8" s="5317"/>
      <c r="F8" s="5337"/>
    </row>
    <row r="9" spans="1:18">
      <c r="A9" s="74"/>
      <c r="B9" s="5317" t="s">
        <v>1289</v>
      </c>
      <c r="C9" s="5317"/>
      <c r="D9" s="5317"/>
      <c r="E9" s="5317"/>
      <c r="F9" s="5337"/>
    </row>
    <row r="10" spans="1:18">
      <c r="A10" s="74"/>
      <c r="B10" s="5317" t="s">
        <v>852</v>
      </c>
      <c r="C10" s="5317"/>
      <c r="D10" s="5317"/>
      <c r="E10" s="5317"/>
      <c r="F10" s="5337"/>
    </row>
    <row r="11" spans="1:18">
      <c r="A11" s="74"/>
      <c r="B11" s="5317" t="s">
        <v>1290</v>
      </c>
      <c r="C11" s="5317"/>
      <c r="D11" s="5317"/>
      <c r="E11" s="5317"/>
      <c r="F11" s="5337"/>
    </row>
    <row r="12" spans="1:18">
      <c r="A12" s="74"/>
      <c r="B12" s="5317" t="s">
        <v>853</v>
      </c>
      <c r="C12" s="5317"/>
      <c r="D12" s="5317"/>
      <c r="E12" s="5317"/>
      <c r="F12" s="5337"/>
    </row>
    <row r="13" spans="1:18">
      <c r="A13" s="74"/>
      <c r="B13" s="5317" t="s">
        <v>1291</v>
      </c>
      <c r="C13" s="5317"/>
      <c r="D13" s="5317"/>
      <c r="E13" s="5317"/>
      <c r="F13" s="5337"/>
    </row>
    <row r="14" spans="1:18">
      <c r="A14" s="74"/>
      <c r="B14" s="5317" t="s">
        <v>1292</v>
      </c>
      <c r="C14" s="5317"/>
      <c r="D14" s="5317"/>
      <c r="E14" s="5317"/>
      <c r="F14" s="5337"/>
    </row>
    <row r="15" spans="1:18">
      <c r="A15" s="74"/>
      <c r="B15" s="5317" t="s">
        <v>854</v>
      </c>
      <c r="C15" s="5317"/>
      <c r="D15" s="5317"/>
      <c r="E15" s="5317"/>
      <c r="F15" s="5337"/>
    </row>
    <row r="16" spans="1:18">
      <c r="A16" s="74"/>
      <c r="B16" s="5317" t="s">
        <v>1293</v>
      </c>
      <c r="C16" s="5317"/>
      <c r="D16" s="5317"/>
      <c r="E16" s="5317"/>
      <c r="F16" s="5337"/>
    </row>
    <row r="17" spans="1:18">
      <c r="A17" s="74"/>
      <c r="B17" s="5317" t="s">
        <v>1294</v>
      </c>
      <c r="C17" s="5317"/>
      <c r="D17" s="5317"/>
      <c r="E17" s="5317"/>
      <c r="F17" s="5337"/>
    </row>
    <row r="18" spans="1:18">
      <c r="A18" s="74"/>
      <c r="B18" s="5317" t="s">
        <v>855</v>
      </c>
      <c r="C18" s="5317"/>
      <c r="D18" s="5317"/>
      <c r="E18" s="5317"/>
      <c r="F18" s="5337"/>
    </row>
    <row r="19" spans="1:18">
      <c r="A19" s="74"/>
      <c r="B19" s="5317" t="s">
        <v>1295</v>
      </c>
      <c r="C19" s="5317"/>
      <c r="D19" s="5317"/>
      <c r="E19" s="5317"/>
      <c r="F19" s="5337"/>
    </row>
    <row r="20" spans="1:18">
      <c r="A20" s="74"/>
      <c r="B20" s="5317" t="s">
        <v>1296</v>
      </c>
      <c r="C20" s="5317"/>
      <c r="D20" s="5317"/>
      <c r="E20" s="5317"/>
      <c r="F20" s="5337"/>
    </row>
    <row r="21" spans="1:18">
      <c r="A21" s="74"/>
      <c r="B21" s="21"/>
      <c r="C21" s="21"/>
      <c r="D21" s="21"/>
      <c r="E21" s="21"/>
      <c r="F21" s="75"/>
    </row>
    <row r="22" spans="1:18">
      <c r="A22" s="89"/>
      <c r="B22" s="90" t="s">
        <v>1686</v>
      </c>
      <c r="C22" s="436" t="s">
        <v>1740</v>
      </c>
      <c r="D22" s="289"/>
      <c r="E22" s="289"/>
      <c r="F22" s="283" t="s">
        <v>1795</v>
      </c>
      <c r="R22" s="2736"/>
    </row>
    <row r="23" spans="1:18">
      <c r="A23" s="76"/>
      <c r="B23" s="79" t="s">
        <v>1689</v>
      </c>
      <c r="C23" s="271" t="s">
        <v>2935</v>
      </c>
      <c r="D23" s="77"/>
      <c r="E23" s="77"/>
      <c r="F23" s="203" t="s">
        <v>2936</v>
      </c>
      <c r="R23" s="2736"/>
    </row>
    <row r="24" spans="1:18">
      <c r="A24" s="74"/>
      <c r="B24" s="83">
        <v>1</v>
      </c>
      <c r="C24" s="253" t="s">
        <v>1297</v>
      </c>
      <c r="D24" s="21"/>
      <c r="E24" s="21"/>
      <c r="F24" s="243"/>
      <c r="R24" s="2736"/>
    </row>
    <row r="25" spans="1:18">
      <c r="A25" s="74"/>
      <c r="B25" s="83">
        <v>2</v>
      </c>
      <c r="C25" s="21"/>
      <c r="D25" s="21"/>
      <c r="E25" s="21"/>
      <c r="F25" s="242"/>
      <c r="R25" s="2736"/>
    </row>
    <row r="26" spans="1:18">
      <c r="A26" s="74"/>
      <c r="B26" s="83">
        <v>3</v>
      </c>
      <c r="C26" s="21"/>
      <c r="D26" s="251" t="s">
        <v>1154</v>
      </c>
      <c r="E26" s="265"/>
      <c r="F26" s="224">
        <f>SUM(F25:F25)</f>
        <v>0</v>
      </c>
      <c r="Q26" s="2530" t="s">
        <v>5044</v>
      </c>
      <c r="R26" s="3007">
        <v>0</v>
      </c>
    </row>
    <row r="27" spans="1:18">
      <c r="A27" s="74"/>
      <c r="B27" s="83">
        <v>4</v>
      </c>
      <c r="C27" s="21"/>
      <c r="D27" s="21"/>
      <c r="E27" s="21"/>
      <c r="F27" s="243"/>
      <c r="R27" s="2736"/>
    </row>
    <row r="28" spans="1:18">
      <c r="A28" s="74"/>
      <c r="B28" s="83">
        <v>5</v>
      </c>
      <c r="C28" s="253" t="s">
        <v>1298</v>
      </c>
      <c r="D28" s="21"/>
      <c r="E28" s="265"/>
      <c r="F28" s="243"/>
      <c r="R28" s="2736"/>
    </row>
    <row r="29" spans="1:18">
      <c r="A29" s="74"/>
      <c r="B29" s="83">
        <v>6</v>
      </c>
      <c r="C29" s="21"/>
      <c r="D29" s="21"/>
      <c r="E29" s="265"/>
      <c r="F29" s="243"/>
      <c r="R29" s="2736"/>
    </row>
    <row r="30" spans="1:18">
      <c r="A30" s="74"/>
      <c r="B30" s="83">
        <v>7</v>
      </c>
      <c r="C30" s="21"/>
      <c r="D30" s="251" t="s">
        <v>1154</v>
      </c>
      <c r="E30" s="265"/>
      <c r="F30" s="224">
        <f>SUM(F29:F29)</f>
        <v>0</v>
      </c>
      <c r="Q30" s="2530" t="s">
        <v>5045</v>
      </c>
      <c r="R30" s="3007">
        <v>0</v>
      </c>
    </row>
    <row r="31" spans="1:18">
      <c r="A31" s="74"/>
      <c r="B31" s="83">
        <v>8</v>
      </c>
      <c r="C31" s="21"/>
      <c r="D31" s="21"/>
      <c r="E31" s="265"/>
      <c r="F31" s="243"/>
      <c r="R31" s="2736"/>
    </row>
    <row r="32" spans="1:18">
      <c r="A32" s="74"/>
      <c r="B32" s="83">
        <v>9</v>
      </c>
      <c r="C32" s="253" t="s">
        <v>1299</v>
      </c>
      <c r="D32" s="21"/>
      <c r="E32" s="265"/>
      <c r="F32" s="243"/>
      <c r="R32" s="2736"/>
    </row>
    <row r="33" spans="1:18">
      <c r="A33" s="74"/>
      <c r="B33" s="83">
        <v>10</v>
      </c>
      <c r="C33" s="21" t="s">
        <v>5526</v>
      </c>
      <c r="D33" s="21"/>
      <c r="E33" s="265"/>
      <c r="F33" s="242">
        <v>10865988</v>
      </c>
      <c r="R33" s="2736"/>
    </row>
    <row r="34" spans="1:18">
      <c r="A34" s="74"/>
      <c r="B34" s="83">
        <v>11</v>
      </c>
      <c r="C34" s="21"/>
      <c r="D34" s="21"/>
      <c r="E34" s="265"/>
      <c r="F34" s="243"/>
      <c r="R34" s="2736"/>
    </row>
    <row r="35" spans="1:18">
      <c r="A35" s="74"/>
      <c r="B35" s="83">
        <v>12</v>
      </c>
      <c r="C35" s="21"/>
      <c r="D35" s="251" t="s">
        <v>1154</v>
      </c>
      <c r="E35" s="265"/>
      <c r="F35" s="224">
        <f>SUM(F33:F34)</f>
        <v>10865988</v>
      </c>
      <c r="Q35" s="2530" t="s">
        <v>5046</v>
      </c>
      <c r="R35" s="3007">
        <v>0</v>
      </c>
    </row>
    <row r="36" spans="1:18">
      <c r="A36" s="74"/>
      <c r="B36" s="83">
        <v>13</v>
      </c>
      <c r="C36" s="21"/>
      <c r="D36" s="21"/>
      <c r="E36" s="265"/>
      <c r="F36" s="243"/>
      <c r="R36" s="2736"/>
    </row>
    <row r="37" spans="1:18">
      <c r="A37" s="74"/>
      <c r="B37" s="83">
        <v>14</v>
      </c>
      <c r="C37" s="253" t="s">
        <v>1300</v>
      </c>
      <c r="D37" s="21"/>
      <c r="E37" s="265"/>
      <c r="F37" s="243"/>
      <c r="R37" s="2736"/>
    </row>
    <row r="38" spans="1:18">
      <c r="A38" s="74"/>
      <c r="B38" s="83">
        <v>15</v>
      </c>
      <c r="C38" s="21" t="s">
        <v>5527</v>
      </c>
      <c r="D38" s="21"/>
      <c r="E38" s="265"/>
      <c r="F38" s="242"/>
      <c r="R38" s="2736"/>
    </row>
    <row r="39" spans="1:18">
      <c r="A39" s="74"/>
      <c r="B39" s="83">
        <v>16</v>
      </c>
      <c r="C39" s="21" t="s">
        <v>5528</v>
      </c>
      <c r="D39" s="21"/>
      <c r="E39" s="265"/>
      <c r="F39" s="243"/>
      <c r="R39" s="2736"/>
    </row>
    <row r="40" spans="1:18">
      <c r="A40" s="74"/>
      <c r="B40" s="83">
        <v>17</v>
      </c>
      <c r="C40" s="21" t="s">
        <v>5529</v>
      </c>
      <c r="D40" s="21"/>
      <c r="E40" s="21"/>
      <c r="F40" s="243"/>
    </row>
    <row r="41" spans="1:18">
      <c r="A41" s="74"/>
      <c r="B41" s="83">
        <v>18</v>
      </c>
      <c r="C41" s="21" t="s">
        <v>5530</v>
      </c>
      <c r="D41" s="21"/>
      <c r="E41" s="21"/>
      <c r="F41" s="243"/>
    </row>
    <row r="42" spans="1:18">
      <c r="A42" s="74"/>
      <c r="B42" s="83">
        <v>19</v>
      </c>
      <c r="C42" s="21" t="s">
        <v>5531</v>
      </c>
      <c r="D42" s="21"/>
      <c r="E42" s="21"/>
      <c r="F42" s="243">
        <v>2137110</v>
      </c>
    </row>
    <row r="43" spans="1:18">
      <c r="A43" s="74"/>
      <c r="B43" s="83">
        <v>20</v>
      </c>
      <c r="C43" s="21"/>
      <c r="D43" s="21"/>
      <c r="E43" s="21"/>
      <c r="F43" s="243"/>
    </row>
    <row r="44" spans="1:18">
      <c r="A44" s="74"/>
      <c r="B44" s="83">
        <v>21</v>
      </c>
      <c r="C44" s="21" t="s">
        <v>5949</v>
      </c>
      <c r="D44" s="21"/>
      <c r="E44" s="21"/>
      <c r="F44" s="243"/>
    </row>
    <row r="45" spans="1:18" ht="15" customHeight="1">
      <c r="A45" s="74"/>
      <c r="B45" s="83">
        <v>22</v>
      </c>
      <c r="C45" s="21" t="s">
        <v>5532</v>
      </c>
      <c r="D45" s="21"/>
      <c r="E45" s="21"/>
      <c r="F45" s="243">
        <v>500000</v>
      </c>
      <c r="G45" s="2717"/>
      <c r="H45" s="2717"/>
    </row>
    <row r="46" spans="1:18" ht="15" customHeight="1">
      <c r="A46" s="74"/>
      <c r="B46" s="83">
        <v>23</v>
      </c>
      <c r="C46" s="21"/>
      <c r="D46" s="21"/>
      <c r="E46" s="21"/>
      <c r="F46" s="243"/>
    </row>
    <row r="47" spans="1:18" ht="15" customHeight="1">
      <c r="A47" s="74"/>
      <c r="B47" s="83">
        <v>24</v>
      </c>
      <c r="C47" s="21" t="s">
        <v>5533</v>
      </c>
      <c r="D47" s="21"/>
      <c r="E47" s="21"/>
      <c r="F47" s="243"/>
    </row>
    <row r="48" spans="1:18" ht="15" customHeight="1">
      <c r="A48" s="74"/>
      <c r="B48" s="83">
        <v>25</v>
      </c>
      <c r="C48" s="21" t="s">
        <v>5534</v>
      </c>
      <c r="D48" s="21"/>
      <c r="E48" s="21"/>
      <c r="F48" s="243"/>
    </row>
    <row r="49" spans="1:17" ht="15" customHeight="1">
      <c r="A49" s="74"/>
      <c r="B49" s="83">
        <v>26</v>
      </c>
      <c r="C49" s="21" t="s">
        <v>5535</v>
      </c>
      <c r="D49" s="21"/>
      <c r="E49" s="21"/>
      <c r="F49" s="243">
        <v>28773</v>
      </c>
    </row>
    <row r="50" spans="1:17" ht="15" customHeight="1">
      <c r="A50" s="74"/>
      <c r="B50" s="83">
        <v>27</v>
      </c>
      <c r="C50" s="21"/>
      <c r="D50" s="21"/>
      <c r="E50" s="21"/>
      <c r="F50" s="243"/>
    </row>
    <row r="51" spans="1:17" ht="15" customHeight="1">
      <c r="A51" s="74"/>
      <c r="B51" s="83">
        <v>28</v>
      </c>
      <c r="C51" s="21" t="s">
        <v>5536</v>
      </c>
      <c r="D51" s="21"/>
      <c r="E51" s="21"/>
      <c r="F51" s="243"/>
    </row>
    <row r="52" spans="1:17" ht="15" customHeight="1">
      <c r="A52" s="74"/>
      <c r="B52" s="83">
        <v>29</v>
      </c>
      <c r="C52" s="21" t="s">
        <v>5537</v>
      </c>
      <c r="D52" s="21"/>
      <c r="E52" s="21"/>
      <c r="F52" s="243">
        <v>209084</v>
      </c>
    </row>
    <row r="53" spans="1:17" ht="15" customHeight="1">
      <c r="A53" s="74"/>
      <c r="B53" s="83">
        <v>30</v>
      </c>
      <c r="C53" s="21"/>
      <c r="D53" s="21"/>
      <c r="E53" s="21"/>
      <c r="F53" s="243"/>
    </row>
    <row r="54" spans="1:17" ht="15" customHeight="1">
      <c r="A54" s="74"/>
      <c r="B54" s="83">
        <v>31</v>
      </c>
      <c r="C54" s="21" t="s">
        <v>5538</v>
      </c>
      <c r="D54" s="21"/>
      <c r="E54" s="21"/>
      <c r="F54" s="243"/>
    </row>
    <row r="55" spans="1:17" ht="15" customHeight="1">
      <c r="A55" s="74"/>
      <c r="B55" s="83">
        <v>32</v>
      </c>
      <c r="C55" s="21" t="s">
        <v>5539</v>
      </c>
      <c r="D55" s="21"/>
      <c r="E55" s="21"/>
      <c r="F55" s="243">
        <v>5164</v>
      </c>
    </row>
    <row r="56" spans="1:17" ht="15" customHeight="1">
      <c r="A56" s="74"/>
      <c r="B56" s="83">
        <v>33</v>
      </c>
      <c r="C56" s="21"/>
      <c r="D56" s="21"/>
      <c r="E56" s="21"/>
      <c r="F56" s="243"/>
    </row>
    <row r="57" spans="1:17" ht="15" customHeight="1">
      <c r="A57" s="74"/>
      <c r="B57" s="83">
        <v>34</v>
      </c>
      <c r="C57" s="21" t="s">
        <v>5950</v>
      </c>
      <c r="D57" s="21"/>
      <c r="E57" s="21"/>
      <c r="F57" s="243"/>
    </row>
    <row r="58" spans="1:17" ht="15" customHeight="1">
      <c r="A58" s="74"/>
      <c r="B58" s="83">
        <v>35</v>
      </c>
      <c r="C58" s="21" t="s">
        <v>5540</v>
      </c>
      <c r="D58" s="21"/>
      <c r="E58" s="21"/>
      <c r="F58" s="243">
        <v>124121</v>
      </c>
    </row>
    <row r="59" spans="1:17">
      <c r="A59" s="74"/>
      <c r="B59" s="83">
        <v>36</v>
      </c>
      <c r="C59" s="21"/>
      <c r="D59" s="21"/>
      <c r="E59" s="21"/>
      <c r="F59" s="243"/>
    </row>
    <row r="60" spans="1:17">
      <c r="A60" s="74"/>
      <c r="B60" s="83">
        <v>37</v>
      </c>
      <c r="C60" s="21"/>
      <c r="D60" s="251"/>
      <c r="E60" s="21"/>
      <c r="F60" s="243"/>
    </row>
    <row r="61" spans="1:17">
      <c r="A61" s="74"/>
      <c r="B61" s="83">
        <v>38</v>
      </c>
      <c r="C61" s="21"/>
      <c r="D61" s="21"/>
      <c r="E61" s="21"/>
      <c r="F61" s="243"/>
    </row>
    <row r="62" spans="1:17">
      <c r="A62" s="74"/>
      <c r="B62" s="83">
        <v>39</v>
      </c>
      <c r="C62" s="21"/>
      <c r="D62" s="21"/>
      <c r="E62" s="21"/>
      <c r="F62" s="243"/>
    </row>
    <row r="63" spans="1:17" ht="16" thickBot="1">
      <c r="A63" s="257"/>
      <c r="B63" s="216">
        <v>40</v>
      </c>
      <c r="C63" s="235" t="s">
        <v>159</v>
      </c>
      <c r="D63" s="235"/>
      <c r="E63" s="233"/>
      <c r="F63" s="232">
        <f>+F131</f>
        <v>1858731405</v>
      </c>
      <c r="I63" s="2736">
        <f>F63-F131</f>
        <v>0</v>
      </c>
      <c r="Q63" s="2530"/>
    </row>
    <row r="65" spans="1:6">
      <c r="B65" s="5338" t="s">
        <v>1301</v>
      </c>
      <c r="C65" s="5338"/>
      <c r="D65" s="5338"/>
    </row>
    <row r="66" spans="1:6">
      <c r="A66" s="21"/>
      <c r="B66" s="5265" t="s">
        <v>3536</v>
      </c>
      <c r="C66" s="5265"/>
      <c r="D66" s="5265"/>
      <c r="E66" s="5265"/>
      <c r="F66" s="5265"/>
    </row>
    <row r="68" spans="1:6" ht="16" thickBot="1"/>
    <row r="69" spans="1:6">
      <c r="A69" s="3254" t="s">
        <v>1757</v>
      </c>
      <c r="B69" s="3544"/>
      <c r="C69" s="3305"/>
      <c r="D69" s="3306" t="s">
        <v>3200</v>
      </c>
      <c r="E69" s="3306" t="s">
        <v>1759</v>
      </c>
      <c r="F69" s="3593" t="s">
        <v>1760</v>
      </c>
    </row>
    <row r="70" spans="1:6">
      <c r="A70" s="4224" t="str">
        <f>'Data Sheet'!$C$25</f>
        <v xml:space="preserve">Niagara Mohawk Power Corporation </v>
      </c>
      <c r="B70" s="1533"/>
      <c r="C70" s="2309"/>
      <c r="D70" s="1376" t="s">
        <v>5952</v>
      </c>
      <c r="E70" s="1376" t="s">
        <v>3219</v>
      </c>
      <c r="F70" s="3577"/>
    </row>
    <row r="71" spans="1:6">
      <c r="A71" s="4352"/>
      <c r="B71" s="1463"/>
      <c r="C71" s="4432"/>
      <c r="D71" s="1661" t="s">
        <v>2907</v>
      </c>
      <c r="E71" s="4436" t="str">
        <f>'Data Sheet'!$C$40</f>
        <v>April 30, 2024</v>
      </c>
      <c r="F71" s="3565" t="str">
        <f>'Data Sheet'!$C$38</f>
        <v>December 31, 2023</v>
      </c>
    </row>
    <row r="72" spans="1:6">
      <c r="A72" s="3569"/>
      <c r="B72" s="1541" t="s">
        <v>927</v>
      </c>
      <c r="C72" s="1541"/>
      <c r="D72" s="1541"/>
      <c r="E72" s="1541"/>
      <c r="F72" s="3312"/>
    </row>
    <row r="73" spans="1:6">
      <c r="A73" s="4224"/>
      <c r="B73" s="5334" t="s">
        <v>851</v>
      </c>
      <c r="C73" s="5334"/>
      <c r="D73" s="5334"/>
      <c r="E73" s="5334"/>
      <c r="F73" s="5335"/>
    </row>
    <row r="74" spans="1:6">
      <c r="A74" s="4224"/>
      <c r="B74" s="5286" t="s">
        <v>2289</v>
      </c>
      <c r="C74" s="5286"/>
      <c r="D74" s="5286"/>
      <c r="E74" s="5286"/>
      <c r="F74" s="5332"/>
    </row>
    <row r="75" spans="1:6">
      <c r="A75" s="4224"/>
      <c r="B75" s="5286" t="s">
        <v>2290</v>
      </c>
      <c r="C75" s="5286"/>
      <c r="D75" s="5286"/>
      <c r="E75" s="5286"/>
      <c r="F75" s="5332"/>
    </row>
    <row r="76" spans="1:6">
      <c r="A76" s="4224"/>
      <c r="B76" s="5286" t="s">
        <v>2291</v>
      </c>
      <c r="C76" s="5286"/>
      <c r="D76" s="5286"/>
      <c r="E76" s="5286"/>
      <c r="F76" s="5332"/>
    </row>
    <row r="77" spans="1:6">
      <c r="A77" s="4224"/>
      <c r="B77" s="5286" t="s">
        <v>1289</v>
      </c>
      <c r="C77" s="5286"/>
      <c r="D77" s="5286"/>
      <c r="E77" s="5286"/>
      <c r="F77" s="5332"/>
    </row>
    <row r="78" spans="1:6">
      <c r="A78" s="4224"/>
      <c r="B78" s="5286" t="s">
        <v>852</v>
      </c>
      <c r="C78" s="5286"/>
      <c r="D78" s="5286"/>
      <c r="E78" s="5286"/>
      <c r="F78" s="5332"/>
    </row>
    <row r="79" spans="1:6">
      <c r="A79" s="4224"/>
      <c r="B79" s="5286" t="s">
        <v>1290</v>
      </c>
      <c r="C79" s="5286"/>
      <c r="D79" s="5286"/>
      <c r="E79" s="5286"/>
      <c r="F79" s="5332"/>
    </row>
    <row r="80" spans="1:6">
      <c r="A80" s="4224"/>
      <c r="B80" s="5286" t="s">
        <v>853</v>
      </c>
      <c r="C80" s="5286"/>
      <c r="D80" s="5286"/>
      <c r="E80" s="5286"/>
      <c r="F80" s="5332"/>
    </row>
    <row r="81" spans="1:6">
      <c r="A81" s="4224"/>
      <c r="B81" s="5286" t="s">
        <v>1291</v>
      </c>
      <c r="C81" s="5286"/>
      <c r="D81" s="5286"/>
      <c r="E81" s="5286"/>
      <c r="F81" s="5332"/>
    </row>
    <row r="82" spans="1:6">
      <c r="A82" s="4224"/>
      <c r="B82" s="5286" t="s">
        <v>1292</v>
      </c>
      <c r="C82" s="5286"/>
      <c r="D82" s="5286"/>
      <c r="E82" s="5286"/>
      <c r="F82" s="5332"/>
    </row>
    <row r="83" spans="1:6">
      <c r="A83" s="4224"/>
      <c r="B83" s="5286" t="s">
        <v>854</v>
      </c>
      <c r="C83" s="5286"/>
      <c r="D83" s="5286"/>
      <c r="E83" s="5286"/>
      <c r="F83" s="5332"/>
    </row>
    <row r="84" spans="1:6">
      <c r="A84" s="4224"/>
      <c r="B84" s="5286" t="s">
        <v>1293</v>
      </c>
      <c r="C84" s="5286"/>
      <c r="D84" s="5286"/>
      <c r="E84" s="5286"/>
      <c r="F84" s="5332"/>
    </row>
    <row r="85" spans="1:6">
      <c r="A85" s="4224"/>
      <c r="B85" s="5286" t="s">
        <v>1294</v>
      </c>
      <c r="C85" s="5286"/>
      <c r="D85" s="5286"/>
      <c r="E85" s="5286"/>
      <c r="F85" s="5332"/>
    </row>
    <row r="86" spans="1:6">
      <c r="A86" s="4224"/>
      <c r="B86" s="5286" t="s">
        <v>855</v>
      </c>
      <c r="C86" s="5286"/>
      <c r="D86" s="5286"/>
      <c r="E86" s="5286"/>
      <c r="F86" s="5332"/>
    </row>
    <row r="87" spans="1:6">
      <c r="A87" s="4224"/>
      <c r="B87" s="5286" t="s">
        <v>1295</v>
      </c>
      <c r="C87" s="5286"/>
      <c r="D87" s="5286"/>
      <c r="E87" s="5286"/>
      <c r="F87" s="5332"/>
    </row>
    <row r="88" spans="1:6">
      <c r="A88" s="4224"/>
      <c r="B88" s="5286" t="s">
        <v>1296</v>
      </c>
      <c r="C88" s="5286"/>
      <c r="D88" s="5286"/>
      <c r="E88" s="5286"/>
      <c r="F88" s="5332"/>
    </row>
    <row r="89" spans="1:6">
      <c r="A89" s="4224"/>
      <c r="B89" s="1533"/>
      <c r="C89" s="1533"/>
      <c r="D89" s="1533"/>
      <c r="E89" s="1533"/>
      <c r="F89" s="4228"/>
    </row>
    <row r="90" spans="1:6">
      <c r="A90" s="3337"/>
      <c r="B90" s="2341" t="s">
        <v>1686</v>
      </c>
      <c r="C90" s="436" t="s">
        <v>1740</v>
      </c>
      <c r="D90" s="1880"/>
      <c r="E90" s="1880"/>
      <c r="F90" s="3664" t="s">
        <v>1795</v>
      </c>
    </row>
    <row r="91" spans="1:6">
      <c r="A91" s="4352"/>
      <c r="B91" s="1463" t="s">
        <v>1689</v>
      </c>
      <c r="C91" s="81" t="s">
        <v>2935</v>
      </c>
      <c r="D91" s="1620"/>
      <c r="E91" s="1620"/>
      <c r="F91" s="3548" t="s">
        <v>2936</v>
      </c>
    </row>
    <row r="92" spans="1:6">
      <c r="A92" s="4224"/>
      <c r="B92" s="1533">
        <v>1</v>
      </c>
      <c r="C92" s="4749" t="s">
        <v>5541</v>
      </c>
      <c r="D92" s="3163"/>
      <c r="E92" s="4774"/>
      <c r="F92" s="3292"/>
    </row>
    <row r="93" spans="1:6">
      <c r="A93" s="4224"/>
      <c r="B93" s="1533">
        <v>2</v>
      </c>
      <c r="C93" s="4201" t="s">
        <v>6119</v>
      </c>
      <c r="D93" s="1533"/>
      <c r="E93" s="4449"/>
      <c r="F93" s="3282"/>
    </row>
    <row r="94" spans="1:6">
      <c r="A94" s="4224"/>
      <c r="B94" s="1533">
        <v>3</v>
      </c>
      <c r="C94" s="4201" t="s">
        <v>5542</v>
      </c>
      <c r="D94" s="1533"/>
      <c r="E94" s="4449"/>
      <c r="F94" s="3282"/>
    </row>
    <row r="95" spans="1:6">
      <c r="A95" s="4224"/>
      <c r="B95" s="1533">
        <v>4</v>
      </c>
      <c r="C95" s="4201" t="s">
        <v>5543</v>
      </c>
      <c r="D95" s="1533"/>
      <c r="E95" s="4449"/>
      <c r="F95" s="3282">
        <v>204267</v>
      </c>
    </row>
    <row r="96" spans="1:6">
      <c r="A96" s="4224"/>
      <c r="B96" s="1533">
        <v>5</v>
      </c>
      <c r="C96" s="4201"/>
      <c r="D96" s="1533"/>
      <c r="E96" s="4449"/>
      <c r="F96" s="3282"/>
    </row>
    <row r="97" spans="1:6">
      <c r="A97" s="4224"/>
      <c r="B97" s="1533">
        <v>6</v>
      </c>
      <c r="C97" s="4201" t="s">
        <v>6125</v>
      </c>
      <c r="D97" s="1533"/>
      <c r="E97" s="4449"/>
      <c r="F97" s="3282"/>
    </row>
    <row r="98" spans="1:6">
      <c r="A98" s="4224"/>
      <c r="B98" s="1533">
        <v>7</v>
      </c>
      <c r="C98" s="4201" t="s">
        <v>5544</v>
      </c>
      <c r="D98" s="1533"/>
      <c r="E98" s="4449"/>
      <c r="F98" s="3282"/>
    </row>
    <row r="99" spans="1:6">
      <c r="A99" s="4224"/>
      <c r="B99" s="1533">
        <v>8</v>
      </c>
      <c r="C99" s="4201" t="s">
        <v>5545</v>
      </c>
      <c r="D99" s="1533"/>
      <c r="E99" s="4449"/>
      <c r="F99" s="3282"/>
    </row>
    <row r="100" spans="1:6">
      <c r="A100" s="4224"/>
      <c r="B100" s="1533">
        <v>9</v>
      </c>
      <c r="C100" s="4201" t="s">
        <v>5546</v>
      </c>
      <c r="D100" s="1533"/>
      <c r="E100" s="4449"/>
      <c r="F100" s="3282"/>
    </row>
    <row r="101" spans="1:6">
      <c r="A101" s="4224"/>
      <c r="B101" s="1533">
        <v>10</v>
      </c>
      <c r="C101" s="4201" t="s">
        <v>5547</v>
      </c>
      <c r="D101" s="1533"/>
      <c r="E101" s="4449"/>
      <c r="F101" s="3282"/>
    </row>
    <row r="102" spans="1:6">
      <c r="A102" s="4224"/>
      <c r="B102" s="1533">
        <v>11</v>
      </c>
      <c r="C102" s="4201" t="s">
        <v>5548</v>
      </c>
      <c r="D102" s="1533"/>
      <c r="E102" s="4449"/>
      <c r="F102" s="3282"/>
    </row>
    <row r="103" spans="1:6">
      <c r="A103" s="4224"/>
      <c r="B103" s="1533">
        <v>12</v>
      </c>
      <c r="C103" s="4976">
        <v>1982</v>
      </c>
      <c r="D103" s="1533"/>
      <c r="E103" s="4449"/>
      <c r="F103" s="3282">
        <v>4360429</v>
      </c>
    </row>
    <row r="104" spans="1:6">
      <c r="A104" s="4224"/>
      <c r="B104" s="1533">
        <v>13</v>
      </c>
      <c r="C104" s="4201"/>
      <c r="D104" s="1533"/>
      <c r="E104" s="4449"/>
      <c r="F104" s="3282"/>
    </row>
    <row r="105" spans="1:6">
      <c r="A105" s="4224"/>
      <c r="B105" s="1533">
        <v>14</v>
      </c>
      <c r="C105" s="4201" t="s">
        <v>5549</v>
      </c>
      <c r="D105" s="1533"/>
      <c r="E105" s="4449"/>
      <c r="F105" s="3282"/>
    </row>
    <row r="106" spans="1:6">
      <c r="A106" s="4224"/>
      <c r="B106" s="1533">
        <v>15</v>
      </c>
      <c r="C106" s="4201" t="s">
        <v>5550</v>
      </c>
      <c r="D106" s="1533"/>
      <c r="E106" s="4449"/>
      <c r="F106" s="3282">
        <v>-62872</v>
      </c>
    </row>
    <row r="107" spans="1:6">
      <c r="A107" s="4224"/>
      <c r="B107" s="1533">
        <v>16</v>
      </c>
      <c r="C107" s="4201"/>
      <c r="D107" s="1533"/>
      <c r="E107" s="4449"/>
      <c r="F107" s="3282"/>
    </row>
    <row r="108" spans="1:6">
      <c r="A108" s="4224"/>
      <c r="B108" s="1533">
        <v>17</v>
      </c>
      <c r="C108" s="4201" t="s">
        <v>5551</v>
      </c>
      <c r="D108" s="1533"/>
      <c r="E108" s="4449"/>
      <c r="F108" s="3282"/>
    </row>
    <row r="109" spans="1:6">
      <c r="A109" s="4224"/>
      <c r="B109" s="1533">
        <v>18</v>
      </c>
      <c r="C109" s="4201" t="s">
        <v>5552</v>
      </c>
      <c r="D109" s="1533"/>
      <c r="E109" s="4449"/>
      <c r="F109" s="3282"/>
    </row>
    <row r="110" spans="1:6">
      <c r="A110" s="4224"/>
      <c r="B110" s="1533">
        <v>19</v>
      </c>
      <c r="C110" s="4201" t="s">
        <v>5553</v>
      </c>
      <c r="D110" s="1533"/>
      <c r="E110" s="4449"/>
      <c r="F110" s="3282">
        <v>477984</v>
      </c>
    </row>
    <row r="111" spans="1:6">
      <c r="A111" s="4224"/>
      <c r="B111" s="1533">
        <v>20</v>
      </c>
      <c r="C111" s="4201"/>
      <c r="D111" s="1533"/>
      <c r="E111" s="4449"/>
      <c r="F111" s="3282"/>
    </row>
    <row r="112" spans="1:6">
      <c r="A112" s="4224"/>
      <c r="B112" s="1533">
        <v>21</v>
      </c>
      <c r="C112" s="4201"/>
      <c r="D112" s="1533"/>
      <c r="E112" s="4449"/>
      <c r="F112" s="3282"/>
    </row>
    <row r="113" spans="1:9">
      <c r="A113" s="4224"/>
      <c r="B113" s="1533">
        <v>22</v>
      </c>
      <c r="C113" s="4201" t="s">
        <v>4594</v>
      </c>
      <c r="D113" s="1533"/>
      <c r="E113" s="4449"/>
      <c r="F113" s="3282">
        <v>1382244317</v>
      </c>
      <c r="G113" s="3077"/>
      <c r="H113" s="3077"/>
      <c r="I113" s="2749"/>
    </row>
    <row r="114" spans="1:9">
      <c r="A114" s="4224"/>
      <c r="B114" s="1533">
        <v>23</v>
      </c>
      <c r="C114" s="4201"/>
      <c r="D114" s="1533"/>
      <c r="E114" s="4449"/>
      <c r="F114" s="3282"/>
    </row>
    <row r="115" spans="1:9">
      <c r="A115" s="4224"/>
      <c r="B115" s="1533">
        <v>24</v>
      </c>
      <c r="C115" s="4201" t="s">
        <v>5087</v>
      </c>
      <c r="D115" s="1533"/>
      <c r="E115" s="4449"/>
      <c r="F115" s="3282">
        <v>-86086034</v>
      </c>
    </row>
    <row r="116" spans="1:9">
      <c r="A116" s="4224"/>
      <c r="B116" s="1533">
        <v>25</v>
      </c>
      <c r="C116" s="4201"/>
      <c r="D116" s="1533"/>
      <c r="E116" s="4449"/>
      <c r="F116" s="3282"/>
    </row>
    <row r="117" spans="1:9">
      <c r="A117" s="4224"/>
      <c r="B117" s="1533">
        <v>26</v>
      </c>
      <c r="C117" s="4201" t="s">
        <v>5088</v>
      </c>
      <c r="D117" s="1533"/>
      <c r="E117" s="4449"/>
      <c r="F117" s="3282">
        <v>404127268</v>
      </c>
    </row>
    <row r="118" spans="1:9">
      <c r="A118" s="4224"/>
      <c r="B118" s="1533">
        <v>27</v>
      </c>
      <c r="C118" s="4201"/>
      <c r="D118" s="1533"/>
      <c r="E118" s="4449"/>
      <c r="F118" s="3282"/>
    </row>
    <row r="119" spans="1:9">
      <c r="A119" s="4224"/>
      <c r="B119" s="1533">
        <v>28</v>
      </c>
      <c r="C119" s="4201" t="s">
        <v>5089</v>
      </c>
      <c r="D119" s="1533"/>
      <c r="E119" s="4449"/>
      <c r="F119" s="3282">
        <v>3751505</v>
      </c>
      <c r="I119" s="2736"/>
    </row>
    <row r="120" spans="1:9">
      <c r="A120" s="4224"/>
      <c r="B120" s="1533">
        <v>29</v>
      </c>
      <c r="C120" s="4201"/>
      <c r="D120" s="1533"/>
      <c r="E120" s="4449"/>
      <c r="F120" s="3282"/>
      <c r="I120" s="2736"/>
    </row>
    <row r="121" spans="1:9">
      <c r="A121" s="4224"/>
      <c r="B121" s="1533">
        <v>30</v>
      </c>
      <c r="C121" s="4201" t="s">
        <v>4595</v>
      </c>
      <c r="D121" s="1533"/>
      <c r="E121" s="4449"/>
      <c r="F121" s="3282">
        <v>135844301</v>
      </c>
      <c r="I121" s="2736"/>
    </row>
    <row r="122" spans="1:9">
      <c r="A122" s="4224"/>
      <c r="B122" s="1533">
        <v>31</v>
      </c>
      <c r="C122" s="4201"/>
      <c r="D122" s="1533"/>
      <c r="E122" s="4449"/>
      <c r="F122" s="3282"/>
      <c r="I122" s="2736"/>
    </row>
    <row r="123" spans="1:9">
      <c r="A123" s="4224"/>
      <c r="B123" s="1533">
        <v>32</v>
      </c>
      <c r="C123" s="4201"/>
      <c r="D123" s="4422" t="s">
        <v>1154</v>
      </c>
      <c r="E123" s="4449"/>
      <c r="F123" s="4977">
        <f>SUM(F92:F121,F38:F58)</f>
        <v>1847865417</v>
      </c>
      <c r="H123" s="2826"/>
      <c r="I123" s="2736">
        <f>SUM(F92:F122,F38:F62)-F123</f>
        <v>0</v>
      </c>
    </row>
    <row r="124" spans="1:9">
      <c r="A124" s="4224"/>
      <c r="B124" s="1533">
        <v>33</v>
      </c>
      <c r="C124" s="4201"/>
      <c r="D124" s="1533"/>
      <c r="E124" s="4449"/>
      <c r="F124" s="3282"/>
      <c r="I124" s="2736"/>
    </row>
    <row r="125" spans="1:9">
      <c r="A125" s="4224"/>
      <c r="B125" s="1533">
        <v>34</v>
      </c>
      <c r="C125" s="4201"/>
      <c r="D125" s="1533"/>
      <c r="E125" s="4449"/>
      <c r="F125" s="3282"/>
      <c r="I125" s="2736"/>
    </row>
    <row r="126" spans="1:9">
      <c r="A126" s="4224"/>
      <c r="B126" s="1533">
        <v>35</v>
      </c>
      <c r="C126" s="4201"/>
      <c r="D126" s="4422"/>
      <c r="E126" s="4449"/>
      <c r="F126" s="3282"/>
      <c r="I126" s="2736"/>
    </row>
    <row r="127" spans="1:9">
      <c r="A127" s="4224"/>
      <c r="B127" s="1533">
        <v>36</v>
      </c>
      <c r="C127" s="4201"/>
      <c r="D127" s="1533"/>
      <c r="E127" s="4449"/>
      <c r="F127" s="3282"/>
      <c r="I127" s="2736"/>
    </row>
    <row r="128" spans="1:9">
      <c r="A128" s="4224"/>
      <c r="B128" s="1533">
        <v>37</v>
      </c>
      <c r="C128" s="4201"/>
      <c r="D128" s="1533"/>
      <c r="E128" s="4449"/>
      <c r="F128" s="3282"/>
      <c r="I128" s="2736"/>
    </row>
    <row r="129" spans="1:19">
      <c r="A129" s="4224"/>
      <c r="B129" s="1533">
        <v>38</v>
      </c>
      <c r="C129" s="4201"/>
      <c r="D129" s="1533"/>
      <c r="E129" s="4449"/>
      <c r="F129" s="3282"/>
      <c r="I129" s="2736"/>
    </row>
    <row r="130" spans="1:19">
      <c r="A130" s="4224"/>
      <c r="B130" s="1533">
        <v>39</v>
      </c>
      <c r="C130" s="4201"/>
      <c r="D130" s="1533"/>
      <c r="E130" s="4449"/>
      <c r="F130" s="3282"/>
      <c r="I130" s="2736"/>
    </row>
    <row r="131" spans="1:19" ht="16" thickBot="1">
      <c r="A131" s="3261"/>
      <c r="B131" s="4348">
        <v>40</v>
      </c>
      <c r="C131" s="4978" t="s">
        <v>159</v>
      </c>
      <c r="D131" s="4348"/>
      <c r="E131" s="4979"/>
      <c r="F131" s="3290">
        <f>F26+F30+F35+F123</f>
        <v>1858731405</v>
      </c>
      <c r="G131" s="2823"/>
      <c r="H131" s="2823"/>
      <c r="I131" s="3007">
        <f>SUM(F123,F35,F30,F26)-F131</f>
        <v>0</v>
      </c>
      <c r="Q131" s="2530" t="s">
        <v>5028</v>
      </c>
      <c r="R131" s="3007"/>
    </row>
    <row r="132" spans="1:19">
      <c r="A132" s="1621"/>
      <c r="B132" s="1621"/>
      <c r="C132" s="1621"/>
      <c r="D132" s="1621"/>
      <c r="E132" s="1621"/>
      <c r="F132" s="1621"/>
      <c r="I132" s="2736"/>
      <c r="O132" s="1621"/>
      <c r="P132" s="1621"/>
      <c r="Q132" s="2834"/>
      <c r="R132" s="2834"/>
      <c r="S132" s="1621"/>
    </row>
    <row r="133" spans="1:19">
      <c r="A133" s="1621"/>
      <c r="B133" s="5333" t="s">
        <v>1301</v>
      </c>
      <c r="C133" s="5333"/>
      <c r="D133" s="5333"/>
      <c r="E133" s="1621"/>
      <c r="F133" s="1621"/>
      <c r="I133" s="2736"/>
      <c r="O133" s="1621"/>
      <c r="P133" s="1621"/>
      <c r="Q133" s="1621"/>
      <c r="R133" s="1621"/>
      <c r="S133" s="1621"/>
    </row>
    <row r="134" spans="1:19">
      <c r="A134" s="1533"/>
      <c r="B134" s="5264" t="s">
        <v>4600</v>
      </c>
      <c r="C134" s="5264"/>
      <c r="D134" s="5264"/>
      <c r="E134" s="5264"/>
      <c r="F134" s="5264"/>
      <c r="I134" s="2736"/>
    </row>
    <row r="135" spans="1:19">
      <c r="A135" s="1621"/>
      <c r="B135" s="1621"/>
      <c r="C135" s="1621"/>
      <c r="D135" s="1621"/>
      <c r="E135" s="1621"/>
      <c r="F135" s="1621"/>
      <c r="I135" s="2736"/>
    </row>
    <row r="136" spans="1:19">
      <c r="A136" s="1621"/>
      <c r="B136" s="1621"/>
      <c r="C136" s="1621"/>
      <c r="D136" s="1621"/>
      <c r="E136" s="1621"/>
      <c r="F136" s="1621"/>
      <c r="I136" s="2736"/>
    </row>
    <row r="137" spans="1:19">
      <c r="A137" s="1621"/>
      <c r="B137" s="1621"/>
      <c r="C137" s="1621"/>
      <c r="D137" s="1621"/>
      <c r="E137" s="1621"/>
      <c r="F137" s="1621"/>
      <c r="I137" s="2736"/>
    </row>
    <row r="138" spans="1:19">
      <c r="A138" s="1621"/>
      <c r="B138" s="1621"/>
      <c r="C138" s="1621"/>
      <c r="D138" s="1621"/>
      <c r="E138" s="1621"/>
      <c r="F138" s="1621"/>
      <c r="I138" s="2736"/>
    </row>
    <row r="139" spans="1:19">
      <c r="A139" s="4597"/>
      <c r="B139" s="1621"/>
      <c r="C139" s="1621"/>
      <c r="D139" s="1621"/>
      <c r="E139" s="1621"/>
      <c r="F139" s="1621"/>
      <c r="I139" s="2736"/>
    </row>
    <row r="140" spans="1:19">
      <c r="A140" s="4597"/>
      <c r="B140" s="1621"/>
      <c r="C140" s="1621"/>
      <c r="D140" s="1621"/>
      <c r="E140" s="1621"/>
      <c r="F140" s="1621"/>
      <c r="I140" s="2736"/>
    </row>
    <row r="141" spans="1:19">
      <c r="A141" s="4597"/>
      <c r="B141" s="1621"/>
      <c r="C141" s="4499"/>
      <c r="D141" s="4499"/>
      <c r="E141" s="4270"/>
      <c r="F141" s="4270"/>
      <c r="I141" s="2736"/>
    </row>
    <row r="142" spans="1:19">
      <c r="A142" s="4597"/>
      <c r="B142" s="1621"/>
      <c r="C142" s="4499"/>
      <c r="D142" s="4499"/>
      <c r="E142" s="4270"/>
      <c r="F142" s="4270"/>
      <c r="I142" s="2736"/>
    </row>
    <row r="143" spans="1:19">
      <c r="A143" s="4597"/>
      <c r="B143" s="1621"/>
      <c r="C143" s="4499"/>
      <c r="D143" s="4499"/>
      <c r="E143" s="4270"/>
      <c r="F143" s="4270"/>
      <c r="I143" s="2736"/>
    </row>
    <row r="144" spans="1:19">
      <c r="A144" s="4597"/>
      <c r="B144" s="1621"/>
      <c r="C144" s="4499"/>
      <c r="D144" s="4499"/>
      <c r="E144" s="4270"/>
      <c r="F144" s="4270"/>
      <c r="I144" s="2736"/>
    </row>
    <row r="145" spans="1:9">
      <c r="A145" s="4597"/>
      <c r="B145" s="1621"/>
      <c r="C145" s="4499"/>
      <c r="D145" s="4499"/>
      <c r="E145" s="4270"/>
      <c r="F145" s="4270"/>
      <c r="I145" s="2736"/>
    </row>
    <row r="146" spans="1:9">
      <c r="A146" s="4597"/>
      <c r="B146" s="1621"/>
      <c r="C146" s="4499"/>
      <c r="D146" s="4499"/>
      <c r="E146" s="4270"/>
      <c r="F146" s="4270"/>
      <c r="I146" s="2736"/>
    </row>
    <row r="147" spans="1:9">
      <c r="A147" s="4597"/>
      <c r="B147" s="1621"/>
      <c r="C147" s="4499"/>
      <c r="D147" s="4499"/>
      <c r="E147" s="4270"/>
      <c r="F147" s="4270"/>
      <c r="I147" s="2736"/>
    </row>
    <row r="148" spans="1:9">
      <c r="A148" s="4597"/>
      <c r="B148" s="1621"/>
      <c r="C148" s="4499"/>
      <c r="D148" s="4499"/>
      <c r="E148" s="4270"/>
      <c r="F148" s="4270"/>
      <c r="I148" s="2736"/>
    </row>
    <row r="149" spans="1:9">
      <c r="A149" s="4597"/>
      <c r="B149" s="1621"/>
      <c r="C149" s="4499"/>
      <c r="D149" s="4499"/>
      <c r="E149" s="4270"/>
      <c r="F149" s="4270"/>
      <c r="I149" s="2736"/>
    </row>
    <row r="150" spans="1:9">
      <c r="A150" s="4597"/>
      <c r="B150" s="1621"/>
      <c r="C150" s="4499"/>
      <c r="D150" s="4499"/>
      <c r="E150" s="4270"/>
      <c r="F150" s="4270"/>
      <c r="I150" s="2736"/>
    </row>
    <row r="151" spans="1:9">
      <c r="A151" s="4597"/>
      <c r="B151" s="1621"/>
      <c r="C151" s="4499"/>
      <c r="D151" s="4499"/>
      <c r="E151" s="4270"/>
      <c r="F151" s="4270"/>
      <c r="I151" s="2736"/>
    </row>
    <row r="152" spans="1:9">
      <c r="A152" s="4597"/>
      <c r="B152" s="1621"/>
      <c r="C152" s="4499"/>
      <c r="D152" s="4499"/>
      <c r="E152" s="4270"/>
      <c r="F152" s="4270"/>
      <c r="I152" s="2736"/>
    </row>
    <row r="153" spans="1:9">
      <c r="A153" s="4597"/>
      <c r="B153" s="1621"/>
      <c r="C153" s="4499"/>
      <c r="D153" s="4499"/>
      <c r="E153" s="4270"/>
      <c r="F153" s="4270"/>
      <c r="I153" s="2736"/>
    </row>
    <row r="154" spans="1:9">
      <c r="A154" s="4597"/>
      <c r="B154" s="1621"/>
      <c r="C154" s="4499"/>
      <c r="D154" s="4499"/>
      <c r="E154" s="4270"/>
      <c r="F154" s="4270"/>
      <c r="I154" s="2736"/>
    </row>
    <row r="155" spans="1:9">
      <c r="A155" s="4597"/>
      <c r="B155" s="1621"/>
      <c r="C155" s="4499"/>
      <c r="D155" s="4499"/>
      <c r="E155" s="4270"/>
      <c r="F155" s="4270"/>
      <c r="I155" s="2736"/>
    </row>
    <row r="156" spans="1:9">
      <c r="A156" s="4597"/>
      <c r="B156" s="1621"/>
      <c r="C156" s="4499"/>
      <c r="D156" s="4499"/>
      <c r="E156" s="4270"/>
      <c r="F156" s="4270"/>
    </row>
    <row r="157" spans="1:9">
      <c r="A157" s="4597"/>
      <c r="B157" s="1621"/>
      <c r="C157" s="4499"/>
      <c r="D157" s="4499"/>
      <c r="E157" s="4270"/>
      <c r="F157" s="4270"/>
    </row>
    <row r="158" spans="1:9">
      <c r="A158" s="4597"/>
      <c r="B158" s="1621"/>
      <c r="C158" s="4499"/>
      <c r="D158" s="4499"/>
      <c r="E158" s="4270"/>
      <c r="F158" s="4270"/>
    </row>
    <row r="159" spans="1:9">
      <c r="A159" s="4597"/>
      <c r="B159" s="1621"/>
      <c r="C159" s="4499"/>
      <c r="D159" s="4499"/>
      <c r="E159" s="4270"/>
      <c r="F159" s="4270"/>
    </row>
    <row r="160" spans="1:9">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39">
    <mergeCell ref="B65:D65"/>
    <mergeCell ref="B66:F66"/>
    <mergeCell ref="B17:F17"/>
    <mergeCell ref="B18:F18"/>
    <mergeCell ref="B19:F19"/>
    <mergeCell ref="B20:F20"/>
    <mergeCell ref="B15:F15"/>
    <mergeCell ref="B16:F16"/>
    <mergeCell ref="B9:F9"/>
    <mergeCell ref="B10:F10"/>
    <mergeCell ref="B11:F11"/>
    <mergeCell ref="B12:F12"/>
    <mergeCell ref="B6:F6"/>
    <mergeCell ref="B7:F7"/>
    <mergeCell ref="B8:F8"/>
    <mergeCell ref="B13:F13"/>
    <mergeCell ref="B14:F14"/>
    <mergeCell ref="B134:F134"/>
    <mergeCell ref="B83:F83"/>
    <mergeCell ref="B84:F84"/>
    <mergeCell ref="B85:F85"/>
    <mergeCell ref="B86:F86"/>
    <mergeCell ref="B87:F87"/>
    <mergeCell ref="Q1:R1"/>
    <mergeCell ref="K1:L1"/>
    <mergeCell ref="N1:O1"/>
    <mergeCell ref="B88:F88"/>
    <mergeCell ref="B133:D133"/>
    <mergeCell ref="B78:F78"/>
    <mergeCell ref="B79:F79"/>
    <mergeCell ref="B80:F80"/>
    <mergeCell ref="B81:F81"/>
    <mergeCell ref="B82:F82"/>
    <mergeCell ref="B73:F73"/>
    <mergeCell ref="B74:F74"/>
    <mergeCell ref="B75:F75"/>
    <mergeCell ref="B76:F76"/>
    <mergeCell ref="B77:F77"/>
    <mergeCell ref="B5:F5"/>
  </mergeCells>
  <printOptions horizontalCentered="1" verticalCentered="1"/>
  <pageMargins left="0.5" right="0.5" top="0.5" bottom="0.5" header="0.5" footer="0.5"/>
  <pageSetup scale="71" fitToHeight="2" orientation="portrait" r:id="rId1"/>
  <headerFooter alignWithMargins="0"/>
  <rowBreaks count="1" manualBreakCount="1">
    <brk id="68" max="5"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ransitionEvaluation="1">
    <tabColor rgb="FF92D050"/>
  </sheetPr>
  <dimension ref="A1:CT347"/>
  <sheetViews>
    <sheetView view="pageBreakPreview" topLeftCell="C1" zoomScale="60" zoomScaleNormal="60" workbookViewId="0">
      <selection activeCell="N1" sqref="N1:AG1048576"/>
    </sheetView>
  </sheetViews>
  <sheetFormatPr defaultColWidth="9.84375" defaultRowHeight="15.5"/>
  <cols>
    <col min="1" max="1" width="4.84375" style="13" customWidth="1"/>
    <col min="2" max="2" width="58.84375" style="13" bestFit="1" customWidth="1"/>
    <col min="3" max="3" width="21.07421875" style="13" customWidth="1"/>
    <col min="4" max="6" width="16.84375" style="13" customWidth="1"/>
    <col min="7" max="7" width="15.84375" style="13" customWidth="1"/>
    <col min="8" max="8" width="20.07421875" style="13" bestFit="1" customWidth="1"/>
    <col min="9" max="9" width="14.84375" style="13" customWidth="1"/>
    <col min="10" max="10" width="18.84375" style="13" customWidth="1"/>
    <col min="11" max="11" width="14.84375" style="13" customWidth="1"/>
    <col min="12" max="12" width="4.84375" style="13" customWidth="1"/>
    <col min="13" max="13" width="4.84375" style="2530" customWidth="1"/>
    <col min="14" max="14" width="19.4609375" customWidth="1"/>
    <col min="15" max="15" width="17.53515625" customWidth="1"/>
    <col min="16" max="16" width="4.84375" customWidth="1"/>
    <col min="17" max="17" width="14.53515625" customWidth="1"/>
    <col min="18" max="23" width="9.84375" customWidth="1"/>
    <col min="26" max="26" width="19.84375" customWidth="1"/>
    <col min="28" max="28" width="17" customWidth="1"/>
    <col min="30" max="30" width="17.4609375" customWidth="1"/>
    <col min="32" max="32" width="13.07421875" customWidth="1"/>
    <col min="34" max="16384" width="9.84375" style="13"/>
  </cols>
  <sheetData>
    <row r="1" spans="1:98">
      <c r="A1" s="33" t="s">
        <v>1757</v>
      </c>
      <c r="B1" s="191"/>
      <c r="C1" s="192" t="s">
        <v>3200</v>
      </c>
      <c r="D1" s="192" t="s">
        <v>1759</v>
      </c>
      <c r="E1" s="220" t="s">
        <v>1760</v>
      </c>
      <c r="F1" s="33" t="s">
        <v>1757</v>
      </c>
      <c r="G1" s="68"/>
      <c r="H1" s="192" t="s">
        <v>3200</v>
      </c>
      <c r="I1" s="192" t="s">
        <v>1759</v>
      </c>
      <c r="J1" s="193" t="s">
        <v>1760</v>
      </c>
      <c r="K1" s="68"/>
      <c r="L1" s="69"/>
      <c r="M1" s="1533"/>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row>
    <row r="2" spans="1:98">
      <c r="A2" s="74" t="str">
        <f>'Data Sheet'!$C$25</f>
        <v xml:space="preserve">Niagara Mohawk Power Corporation </v>
      </c>
      <c r="B2" s="83"/>
      <c r="C2" s="1376" t="s">
        <v>5952</v>
      </c>
      <c r="D2" s="80" t="s">
        <v>3219</v>
      </c>
      <c r="E2" s="85"/>
      <c r="F2" s="74" t="str">
        <f>'Data Sheet'!$C$25</f>
        <v xml:space="preserve">Niagara Mohawk Power Corporation </v>
      </c>
      <c r="G2" s="21"/>
      <c r="H2" s="1376" t="s">
        <v>5952</v>
      </c>
      <c r="I2" s="80" t="s">
        <v>3219</v>
      </c>
      <c r="J2" s="93"/>
      <c r="K2" s="21"/>
      <c r="L2" s="75"/>
      <c r="M2" s="1533"/>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row>
    <row r="3" spans="1:98" ht="15" customHeight="1">
      <c r="A3" s="76"/>
      <c r="B3" s="104"/>
      <c r="C3" s="88" t="s">
        <v>2907</v>
      </c>
      <c r="D3" s="582" t="str">
        <f>'Data Sheet'!$C$40</f>
        <v>April 30, 2024</v>
      </c>
      <c r="E3" s="97" t="str">
        <f>'Data Sheet'!$C$38</f>
        <v>December 31, 2023</v>
      </c>
      <c r="F3" s="76"/>
      <c r="G3" s="79" t="s">
        <v>1746</v>
      </c>
      <c r="H3" s="88" t="s">
        <v>2907</v>
      </c>
      <c r="I3" s="582" t="str">
        <f>'Data Sheet'!$C$40</f>
        <v>April 30, 2024</v>
      </c>
      <c r="J3" s="21" t="str">
        <f>'Data Sheet'!$C$38</f>
        <v>December 31, 2023</v>
      </c>
      <c r="K3" s="79"/>
      <c r="L3" s="78"/>
      <c r="M3" s="1533"/>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row>
    <row r="4" spans="1:98" ht="15" customHeight="1">
      <c r="A4" s="194" t="s">
        <v>3211</v>
      </c>
      <c r="B4" s="195"/>
      <c r="C4" s="195"/>
      <c r="D4" s="195"/>
      <c r="E4" s="196"/>
      <c r="F4" s="194" t="s">
        <v>3212</v>
      </c>
      <c r="G4" s="195"/>
      <c r="H4" s="195"/>
      <c r="I4" s="195"/>
      <c r="J4" s="195"/>
      <c r="K4" s="195"/>
      <c r="L4" s="196"/>
      <c r="M4" s="1533"/>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row>
    <row r="5" spans="1:98">
      <c r="A5" s="74"/>
      <c r="B5" s="21"/>
      <c r="C5" s="21"/>
      <c r="D5" s="21"/>
      <c r="E5" s="75"/>
      <c r="F5" s="74"/>
      <c r="G5" s="21"/>
      <c r="H5" s="21"/>
      <c r="I5" s="21"/>
      <c r="J5" s="21"/>
      <c r="K5" s="21"/>
      <c r="L5" s="75"/>
      <c r="M5" s="1533"/>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row>
    <row r="6" spans="1:98">
      <c r="A6" s="573" t="s">
        <v>109</v>
      </c>
      <c r="B6" s="21"/>
      <c r="C6" s="21" t="s">
        <v>117</v>
      </c>
      <c r="D6" s="21"/>
      <c r="E6" s="75"/>
      <c r="F6" s="573" t="s">
        <v>118</v>
      </c>
      <c r="G6" s="21"/>
      <c r="H6" s="21"/>
      <c r="I6" s="337" t="s">
        <v>3213</v>
      </c>
      <c r="J6" s="21"/>
      <c r="K6" s="21"/>
      <c r="L6" s="75"/>
      <c r="M6" s="1533"/>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row>
    <row r="7" spans="1:98">
      <c r="A7" s="573" t="s">
        <v>3214</v>
      </c>
      <c r="B7" s="21"/>
      <c r="C7" s="21" t="s">
        <v>3215</v>
      </c>
      <c r="D7" s="21"/>
      <c r="E7" s="75"/>
      <c r="F7" s="573" t="s">
        <v>3216</v>
      </c>
      <c r="G7" s="21"/>
      <c r="H7" s="21"/>
      <c r="I7" s="337" t="s">
        <v>3217</v>
      </c>
      <c r="J7" s="21"/>
      <c r="K7" s="21"/>
      <c r="L7" s="75"/>
      <c r="M7" s="1533"/>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row>
    <row r="8" spans="1:98">
      <c r="A8" s="573" t="s">
        <v>3218</v>
      </c>
      <c r="B8" s="21"/>
      <c r="C8" s="21" t="s">
        <v>116</v>
      </c>
      <c r="D8" s="21"/>
      <c r="E8" s="75"/>
      <c r="F8" s="573" t="s">
        <v>119</v>
      </c>
      <c r="G8" s="21"/>
      <c r="H8" s="21"/>
      <c r="I8" s="337" t="s">
        <v>124</v>
      </c>
      <c r="J8" s="21"/>
      <c r="K8" s="21"/>
      <c r="L8" s="75"/>
      <c r="M8" s="1533"/>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row>
    <row r="9" spans="1:98">
      <c r="A9" s="573" t="s">
        <v>1314</v>
      </c>
      <c r="B9" s="21"/>
      <c r="C9" s="21" t="s">
        <v>1315</v>
      </c>
      <c r="D9" s="21"/>
      <c r="E9" s="75"/>
      <c r="F9" s="573" t="s">
        <v>1316</v>
      </c>
      <c r="G9" s="21"/>
      <c r="H9" s="21"/>
      <c r="I9" s="337" t="s">
        <v>1317</v>
      </c>
      <c r="J9" s="21"/>
      <c r="K9" s="21"/>
      <c r="L9" s="75"/>
      <c r="M9" s="1533"/>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row>
    <row r="10" spans="1:98">
      <c r="A10" s="573" t="s">
        <v>110</v>
      </c>
      <c r="B10" s="21"/>
      <c r="C10" s="21" t="s">
        <v>1318</v>
      </c>
      <c r="D10" s="21"/>
      <c r="E10" s="75"/>
      <c r="F10" s="573" t="s">
        <v>1319</v>
      </c>
      <c r="G10" s="21"/>
      <c r="H10" s="21"/>
      <c r="I10" s="337" t="s">
        <v>194</v>
      </c>
      <c r="J10" s="21"/>
      <c r="K10" s="21"/>
      <c r="L10" s="75"/>
      <c r="M10" s="1533"/>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row>
    <row r="11" spans="1:98">
      <c r="A11" s="573" t="s">
        <v>195</v>
      </c>
      <c r="B11" s="21"/>
      <c r="C11" s="21" t="s">
        <v>115</v>
      </c>
      <c r="D11" s="21"/>
      <c r="E11" s="75"/>
      <c r="F11" s="573" t="s">
        <v>196</v>
      </c>
      <c r="G11" s="21"/>
      <c r="H11" s="21"/>
      <c r="I11" s="337" t="s">
        <v>178</v>
      </c>
      <c r="J11" s="21"/>
      <c r="K11" s="21"/>
      <c r="L11" s="75"/>
      <c r="M11" s="1533"/>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row>
    <row r="12" spans="1:98">
      <c r="A12" s="573" t="s">
        <v>111</v>
      </c>
      <c r="B12" s="21"/>
      <c r="C12" s="21" t="s">
        <v>179</v>
      </c>
      <c r="D12" s="21"/>
      <c r="E12" s="75"/>
      <c r="F12" s="573" t="s">
        <v>120</v>
      </c>
      <c r="G12" s="21"/>
      <c r="H12" s="21"/>
      <c r="I12" s="337" t="s">
        <v>123</v>
      </c>
      <c r="J12" s="21"/>
      <c r="K12" s="21"/>
      <c r="L12" s="75"/>
      <c r="M12" s="1533"/>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row>
    <row r="13" spans="1:98">
      <c r="A13" s="573" t="s">
        <v>2715</v>
      </c>
      <c r="B13" s="21"/>
      <c r="C13" s="21" t="s">
        <v>2716</v>
      </c>
      <c r="D13" s="21"/>
      <c r="E13" s="75"/>
      <c r="F13" s="573" t="s">
        <v>2717</v>
      </c>
      <c r="G13" s="21"/>
      <c r="H13" s="21"/>
      <c r="I13" s="337" t="s">
        <v>2718</v>
      </c>
      <c r="J13" s="21"/>
      <c r="K13" s="21"/>
      <c r="L13" s="75"/>
      <c r="M13" s="1533"/>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row>
    <row r="14" spans="1:98">
      <c r="A14" s="573" t="s">
        <v>2719</v>
      </c>
      <c r="B14" s="21"/>
      <c r="C14" s="21" t="s">
        <v>2720</v>
      </c>
      <c r="D14" s="21"/>
      <c r="E14" s="75"/>
      <c r="F14" s="573" t="s">
        <v>3220</v>
      </c>
      <c r="G14" s="21"/>
      <c r="H14" s="21"/>
      <c r="I14" s="337" t="s">
        <v>3221</v>
      </c>
      <c r="J14" s="21"/>
      <c r="K14" s="21"/>
      <c r="L14" s="75"/>
      <c r="M14" s="1533"/>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row>
    <row r="15" spans="1:98">
      <c r="A15" s="573" t="s">
        <v>112</v>
      </c>
      <c r="B15" s="21"/>
      <c r="C15" s="21" t="s">
        <v>3222</v>
      </c>
      <c r="D15" s="21"/>
      <c r="E15" s="75"/>
      <c r="F15" s="573" t="s">
        <v>3223</v>
      </c>
      <c r="G15" s="21"/>
      <c r="H15" s="21"/>
      <c r="I15" s="337" t="s">
        <v>3224</v>
      </c>
      <c r="J15" s="21"/>
      <c r="K15" s="21"/>
      <c r="L15" s="75"/>
      <c r="M15" s="1533"/>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row>
    <row r="16" spans="1:98">
      <c r="A16" s="573" t="s">
        <v>3225</v>
      </c>
      <c r="B16" s="21"/>
      <c r="C16" s="21" t="s">
        <v>114</v>
      </c>
      <c r="D16" s="21"/>
      <c r="E16" s="75"/>
      <c r="F16" s="573" t="s">
        <v>3226</v>
      </c>
      <c r="G16" s="21"/>
      <c r="H16" s="21"/>
      <c r="I16" s="337" t="s">
        <v>3227</v>
      </c>
      <c r="J16" s="21"/>
      <c r="K16" s="21"/>
      <c r="L16" s="75"/>
      <c r="M16" s="1533"/>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row>
    <row r="17" spans="1:98">
      <c r="A17" s="573" t="s">
        <v>3228</v>
      </c>
      <c r="B17" s="21"/>
      <c r="C17" s="21" t="s">
        <v>3229</v>
      </c>
      <c r="D17" s="21"/>
      <c r="E17" s="75"/>
      <c r="F17" s="573" t="s">
        <v>3230</v>
      </c>
      <c r="G17" s="21"/>
      <c r="H17" s="21"/>
      <c r="I17" s="337" t="s">
        <v>3231</v>
      </c>
      <c r="J17" s="21"/>
      <c r="K17" s="21"/>
      <c r="L17" s="75"/>
      <c r="M17" s="1533"/>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row>
    <row r="18" spans="1:98">
      <c r="A18" s="573" t="s">
        <v>3232</v>
      </c>
      <c r="B18" s="21"/>
      <c r="C18" s="21" t="s">
        <v>3233</v>
      </c>
      <c r="D18" s="21"/>
      <c r="E18" s="75"/>
      <c r="F18" s="573" t="s">
        <v>3234</v>
      </c>
      <c r="G18" s="21"/>
      <c r="H18" s="21"/>
      <c r="I18" s="337" t="s">
        <v>122</v>
      </c>
      <c r="J18" s="21"/>
      <c r="K18" s="21"/>
      <c r="L18" s="75"/>
      <c r="M18" s="1533"/>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row>
    <row r="19" spans="1:98">
      <c r="A19" s="573" t="s">
        <v>113</v>
      </c>
      <c r="B19" s="21"/>
      <c r="C19" s="21" t="s">
        <v>3235</v>
      </c>
      <c r="D19" s="21"/>
      <c r="E19" s="75"/>
      <c r="F19" s="573" t="s">
        <v>121</v>
      </c>
      <c r="G19" s="21"/>
      <c r="H19" s="21"/>
      <c r="I19" s="337" t="s">
        <v>3236</v>
      </c>
      <c r="J19" s="21"/>
      <c r="K19" s="21"/>
      <c r="L19" s="75"/>
      <c r="M19" s="1533"/>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row>
    <row r="20" spans="1:98">
      <c r="A20" s="573" t="s">
        <v>2796</v>
      </c>
      <c r="B20" s="21"/>
      <c r="C20" s="21" t="s">
        <v>2797</v>
      </c>
      <c r="D20" s="21"/>
      <c r="E20" s="75"/>
      <c r="F20" s="74"/>
      <c r="G20" s="21"/>
      <c r="H20" s="21"/>
      <c r="I20" s="21"/>
      <c r="J20" s="21"/>
      <c r="K20" s="21"/>
      <c r="L20" s="75"/>
      <c r="M20" s="1533"/>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row>
    <row r="21" spans="1:98">
      <c r="A21" s="573" t="s">
        <v>2798</v>
      </c>
      <c r="B21" s="21"/>
      <c r="C21" s="21" t="s">
        <v>2799</v>
      </c>
      <c r="D21" s="21"/>
      <c r="E21" s="75"/>
      <c r="F21" s="74"/>
      <c r="G21" s="21"/>
      <c r="H21" s="21"/>
      <c r="I21" s="21"/>
      <c r="J21" s="21"/>
      <c r="K21" s="21"/>
      <c r="L21" s="75"/>
      <c r="M21" s="1533"/>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row>
    <row r="22" spans="1:98">
      <c r="A22" s="74"/>
      <c r="B22" s="21"/>
      <c r="C22" s="21"/>
      <c r="D22" s="21"/>
      <c r="E22" s="75"/>
      <c r="F22" s="74"/>
      <c r="G22" s="21"/>
      <c r="H22" s="21"/>
      <c r="I22" s="21"/>
      <c r="J22" s="21"/>
      <c r="K22" s="21"/>
      <c r="L22" s="75"/>
      <c r="M22" s="1533"/>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row>
    <row r="23" spans="1:98">
      <c r="A23" s="316" t="s">
        <v>1746</v>
      </c>
      <c r="B23" s="90" t="s">
        <v>1746</v>
      </c>
      <c r="C23" s="84"/>
      <c r="D23" s="84"/>
      <c r="E23" s="87"/>
      <c r="F23" s="316" t="s">
        <v>1746</v>
      </c>
      <c r="G23" s="84"/>
      <c r="H23" s="195" t="s">
        <v>2800</v>
      </c>
      <c r="I23" s="318"/>
      <c r="J23" s="449" t="s">
        <v>2801</v>
      </c>
      <c r="K23" s="84"/>
      <c r="L23" s="92"/>
      <c r="M23" s="1533"/>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row>
    <row r="24" spans="1:98">
      <c r="A24" s="82" t="s">
        <v>1746</v>
      </c>
      <c r="B24" s="21" t="s">
        <v>2802</v>
      </c>
      <c r="C24" s="83"/>
      <c r="D24" s="252" t="s">
        <v>2803</v>
      </c>
      <c r="E24" s="85" t="s">
        <v>2804</v>
      </c>
      <c r="F24" s="237" t="s">
        <v>2805</v>
      </c>
      <c r="G24" s="252" t="s">
        <v>1111</v>
      </c>
      <c r="H24" s="83"/>
      <c r="I24" s="84"/>
      <c r="J24" s="252" t="s">
        <v>2806</v>
      </c>
      <c r="K24" s="252" t="s">
        <v>2807</v>
      </c>
      <c r="L24" s="85"/>
      <c r="M24" s="1533"/>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row>
    <row r="25" spans="1:98">
      <c r="A25" s="237" t="s">
        <v>1686</v>
      </c>
      <c r="B25" s="21" t="s">
        <v>2808</v>
      </c>
      <c r="C25" s="83"/>
      <c r="D25" s="252" t="s">
        <v>2979</v>
      </c>
      <c r="E25" s="85" t="s">
        <v>2809</v>
      </c>
      <c r="F25" s="237" t="s">
        <v>2810</v>
      </c>
      <c r="G25" s="252" t="s">
        <v>2988</v>
      </c>
      <c r="H25" s="252" t="s">
        <v>2811</v>
      </c>
      <c r="I25" s="252" t="s">
        <v>2812</v>
      </c>
      <c r="J25" s="252" t="s">
        <v>2813</v>
      </c>
      <c r="K25" s="252" t="s">
        <v>1795</v>
      </c>
      <c r="L25" s="200" t="s">
        <v>1686</v>
      </c>
      <c r="M25" s="3015"/>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row>
    <row r="26" spans="1:98">
      <c r="A26" s="237" t="s">
        <v>1689</v>
      </c>
      <c r="B26" s="21"/>
      <c r="C26" s="83"/>
      <c r="D26" s="252" t="s">
        <v>2814</v>
      </c>
      <c r="E26" s="85" t="s">
        <v>2815</v>
      </c>
      <c r="F26" s="82"/>
      <c r="G26" s="83"/>
      <c r="H26" s="83"/>
      <c r="I26" s="83"/>
      <c r="J26" s="252" t="s">
        <v>2816</v>
      </c>
      <c r="K26" s="83"/>
      <c r="L26" s="200" t="s">
        <v>1689</v>
      </c>
      <c r="M26" s="3015"/>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row>
    <row r="27" spans="1:98">
      <c r="A27" s="82"/>
      <c r="B27" s="21"/>
      <c r="C27" s="83"/>
      <c r="D27" s="83"/>
      <c r="E27" s="85"/>
      <c r="F27" s="82"/>
      <c r="G27" s="83"/>
      <c r="H27" s="83"/>
      <c r="I27" s="83"/>
      <c r="J27" s="252" t="s">
        <v>2817</v>
      </c>
      <c r="K27" s="83"/>
      <c r="L27" s="85"/>
      <c r="M27" s="1533"/>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row>
    <row r="28" spans="1:98">
      <c r="A28" s="82"/>
      <c r="B28" s="21"/>
      <c r="C28" s="83"/>
      <c r="D28" s="83"/>
      <c r="E28" s="85"/>
      <c r="F28" s="82"/>
      <c r="G28" s="83"/>
      <c r="H28" s="83"/>
      <c r="I28" s="83"/>
      <c r="J28" s="252" t="s">
        <v>2818</v>
      </c>
      <c r="K28" s="83"/>
      <c r="L28" s="85"/>
      <c r="M28" s="1533"/>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row>
    <row r="29" spans="1:98">
      <c r="A29" s="82"/>
      <c r="B29" s="251" t="s">
        <v>2819</v>
      </c>
      <c r="C29" s="104"/>
      <c r="D29" s="251" t="s">
        <v>2936</v>
      </c>
      <c r="E29" s="200" t="s">
        <v>2937</v>
      </c>
      <c r="F29" s="237" t="s">
        <v>2938</v>
      </c>
      <c r="G29" s="251" t="s">
        <v>2268</v>
      </c>
      <c r="H29" s="535" t="s">
        <v>2269</v>
      </c>
      <c r="I29" s="251" t="s">
        <v>2270</v>
      </c>
      <c r="J29" s="535" t="s">
        <v>2271</v>
      </c>
      <c r="K29" s="251" t="s">
        <v>2272</v>
      </c>
      <c r="L29" s="97"/>
      <c r="M29" s="1533"/>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row>
    <row r="30" spans="1:98">
      <c r="A30" s="288" t="s">
        <v>1694</v>
      </c>
      <c r="B30" s="319" t="s">
        <v>2820</v>
      </c>
      <c r="C30" s="84"/>
      <c r="D30" s="84"/>
      <c r="E30" s="87"/>
      <c r="F30" s="3104"/>
      <c r="G30" s="3105"/>
      <c r="H30" s="3105"/>
      <c r="I30" s="3105"/>
      <c r="J30" s="90"/>
      <c r="K30" s="86"/>
      <c r="L30" s="283" t="s">
        <v>1694</v>
      </c>
      <c r="M30" s="3015"/>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row>
    <row r="31" spans="1:98">
      <c r="A31" s="237" t="s">
        <v>1695</v>
      </c>
      <c r="B31" s="21"/>
      <c r="C31" s="83"/>
      <c r="D31" s="320"/>
      <c r="E31" s="75"/>
      <c r="F31" s="3106"/>
      <c r="G31" s="3107"/>
      <c r="H31" s="3107"/>
      <c r="I31" s="3107"/>
      <c r="J31" s="320"/>
      <c r="K31" s="80"/>
      <c r="L31" s="200" t="s">
        <v>1695</v>
      </c>
      <c r="M31" s="3015"/>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row>
    <row r="32" spans="1:98">
      <c r="A32" s="237" t="s">
        <v>1696</v>
      </c>
      <c r="B32" s="2304" t="s">
        <v>5099</v>
      </c>
      <c r="C32" s="2305"/>
      <c r="D32" s="2818">
        <v>400000000</v>
      </c>
      <c r="E32" s="2310">
        <v>3642569</v>
      </c>
      <c r="F32" s="3108">
        <v>41241</v>
      </c>
      <c r="G32" s="2687">
        <v>52198</v>
      </c>
      <c r="H32" s="2686">
        <v>41241</v>
      </c>
      <c r="I32" s="2688">
        <v>52198</v>
      </c>
      <c r="J32" s="2311">
        <v>400000000</v>
      </c>
      <c r="K32" s="2306">
        <v>16476000</v>
      </c>
      <c r="L32" s="200" t="s">
        <v>1696</v>
      </c>
      <c r="M32" s="3015"/>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row>
    <row r="33" spans="1:98">
      <c r="A33" s="237" t="s">
        <v>1697</v>
      </c>
      <c r="B33" s="2307" t="s">
        <v>5090</v>
      </c>
      <c r="C33" s="2309"/>
      <c r="D33" s="2818">
        <v>500000000</v>
      </c>
      <c r="E33" s="2310">
        <v>3060582</v>
      </c>
      <c r="F33" s="2685">
        <v>41907</v>
      </c>
      <c r="G33" s="2687">
        <v>45566</v>
      </c>
      <c r="H33" s="2686">
        <v>41907</v>
      </c>
      <c r="I33" s="2688">
        <v>45566</v>
      </c>
      <c r="J33" s="2311">
        <v>500000000</v>
      </c>
      <c r="K33" s="2311">
        <v>17540000</v>
      </c>
      <c r="L33" s="200" t="s">
        <v>1697</v>
      </c>
      <c r="M33" s="3015"/>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row>
    <row r="34" spans="1:98">
      <c r="A34" s="237" t="s">
        <v>1698</v>
      </c>
      <c r="B34" s="2307" t="s">
        <v>5091</v>
      </c>
      <c r="C34" s="2309"/>
      <c r="D34" s="2818">
        <v>400000000</v>
      </c>
      <c r="E34" s="2310">
        <v>2060582</v>
      </c>
      <c r="F34" s="2685">
        <v>41907</v>
      </c>
      <c r="G34" s="2687">
        <v>49218</v>
      </c>
      <c r="H34" s="2686">
        <v>41907</v>
      </c>
      <c r="I34" s="2688">
        <v>49218</v>
      </c>
      <c r="J34" s="2311">
        <v>400000000</v>
      </c>
      <c r="K34" s="2311">
        <v>17112000</v>
      </c>
      <c r="L34" s="200" t="s">
        <v>1698</v>
      </c>
      <c r="M34" s="3015"/>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row>
    <row r="35" spans="1:98">
      <c r="A35" s="237" t="s">
        <v>1699</v>
      </c>
      <c r="B35" s="2861" t="s">
        <v>5092</v>
      </c>
      <c r="C35" s="2309"/>
      <c r="D35" s="2818">
        <v>500000000</v>
      </c>
      <c r="E35" s="2310">
        <v>2755598</v>
      </c>
      <c r="F35" s="2685">
        <v>43438</v>
      </c>
      <c r="G35" s="2687">
        <v>47102</v>
      </c>
      <c r="H35" s="2686">
        <v>47102</v>
      </c>
      <c r="I35" s="2688">
        <v>47102</v>
      </c>
      <c r="J35" s="2311">
        <v>500000000</v>
      </c>
      <c r="K35" s="2306">
        <v>21390000</v>
      </c>
      <c r="L35" s="200" t="s">
        <v>1699</v>
      </c>
      <c r="M35" s="3015"/>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row>
    <row r="36" spans="1:98">
      <c r="A36" s="237" t="s">
        <v>1700</v>
      </c>
      <c r="B36" s="2861" t="s">
        <v>5685</v>
      </c>
      <c r="C36" s="2309"/>
      <c r="D36" s="2818">
        <v>500000000</v>
      </c>
      <c r="E36" s="2310">
        <v>3908552</v>
      </c>
      <c r="F36" s="2685">
        <v>44007</v>
      </c>
      <c r="G36" s="2687">
        <v>54966</v>
      </c>
      <c r="H36" s="2686">
        <v>44007</v>
      </c>
      <c r="I36" s="2688">
        <v>54966</v>
      </c>
      <c r="J36" s="2311">
        <v>500000000</v>
      </c>
      <c r="K36" s="2306">
        <v>15125000</v>
      </c>
      <c r="L36" s="200" t="s">
        <v>1700</v>
      </c>
      <c r="M36" s="3015"/>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row>
    <row r="37" spans="1:98">
      <c r="A37" s="237" t="s">
        <v>1701</v>
      </c>
      <c r="B37" s="2529" t="s">
        <v>5686</v>
      </c>
      <c r="C37" s="2309"/>
      <c r="D37" s="2818">
        <v>600000000</v>
      </c>
      <c r="E37" s="2310">
        <v>2589762</v>
      </c>
      <c r="F37" s="2685">
        <v>44007</v>
      </c>
      <c r="G37" s="2687">
        <v>47661</v>
      </c>
      <c r="H37" s="2686">
        <v>44007</v>
      </c>
      <c r="I37" s="2688">
        <v>47661</v>
      </c>
      <c r="J37" s="2311">
        <v>600000000</v>
      </c>
      <c r="K37" s="2311">
        <v>11760000</v>
      </c>
      <c r="L37" s="200" t="s">
        <v>1701</v>
      </c>
      <c r="M37" s="3015"/>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row>
    <row r="38" spans="1:98">
      <c r="A38" s="237" t="s">
        <v>1702</v>
      </c>
      <c r="B38" s="2308" t="s">
        <v>6329</v>
      </c>
      <c r="C38" s="2309"/>
      <c r="D38" s="2818">
        <v>400000000</v>
      </c>
      <c r="E38" s="2310">
        <v>2028896</v>
      </c>
      <c r="F38" s="2685">
        <v>44571</v>
      </c>
      <c r="G38" s="2687">
        <v>48223</v>
      </c>
      <c r="H38" s="2686">
        <v>44571</v>
      </c>
      <c r="I38" s="2688">
        <v>48223</v>
      </c>
      <c r="J38" s="2311">
        <v>400000000</v>
      </c>
      <c r="K38" s="2306">
        <v>11036000</v>
      </c>
      <c r="L38" s="200" t="s">
        <v>1702</v>
      </c>
      <c r="M38" s="3015"/>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row>
    <row r="39" spans="1:98" s="2530" customFormat="1">
      <c r="A39" s="1825" t="s">
        <v>1703</v>
      </c>
      <c r="B39" s="3997" t="s">
        <v>6330</v>
      </c>
      <c r="C39" s="2309"/>
      <c r="D39" s="2818">
        <v>500000000</v>
      </c>
      <c r="E39" s="2310">
        <v>4120018</v>
      </c>
      <c r="F39" s="2685">
        <v>44820</v>
      </c>
      <c r="G39" s="2687">
        <v>55778</v>
      </c>
      <c r="H39" s="2686">
        <v>44820</v>
      </c>
      <c r="I39" s="2688">
        <v>55778</v>
      </c>
      <c r="J39" s="2311">
        <v>500000000</v>
      </c>
      <c r="K39" s="2306">
        <v>28915000</v>
      </c>
      <c r="L39" s="1634" t="s">
        <v>1703</v>
      </c>
      <c r="M39" s="3998"/>
      <c r="N39"/>
      <c r="O39"/>
      <c r="P39"/>
      <c r="Q39"/>
      <c r="R39"/>
      <c r="S39"/>
      <c r="T39"/>
      <c r="U39"/>
      <c r="V39"/>
      <c r="W39"/>
      <c r="X39"/>
      <c r="Y39"/>
      <c r="Z39"/>
      <c r="AA39"/>
      <c r="AB39"/>
      <c r="AC39"/>
      <c r="AD39"/>
      <c r="AE39"/>
      <c r="AF39"/>
      <c r="AG39"/>
      <c r="AH39" s="2529"/>
      <c r="AI39" s="2529"/>
      <c r="AJ39" s="2529"/>
      <c r="AK39" s="2529"/>
      <c r="AL39" s="2529"/>
      <c r="AM39" s="2529"/>
      <c r="AN39" s="2529"/>
      <c r="AO39" s="2529"/>
      <c r="AP39" s="2529"/>
      <c r="AQ39" s="2529"/>
      <c r="AR39" s="2529"/>
      <c r="AS39" s="2529"/>
      <c r="AT39" s="2529"/>
      <c r="AU39" s="2529"/>
      <c r="AV39" s="2529"/>
      <c r="AW39" s="2529"/>
      <c r="AX39" s="2529"/>
      <c r="AY39" s="2529"/>
      <c r="AZ39" s="2529"/>
      <c r="BA39" s="2529"/>
      <c r="BB39" s="2529"/>
      <c r="BC39" s="2529"/>
      <c r="BD39" s="2529"/>
      <c r="BE39" s="2529"/>
      <c r="BF39" s="2529"/>
      <c r="BG39" s="2529"/>
      <c r="BH39" s="2529"/>
      <c r="BI39" s="2529"/>
      <c r="BJ39" s="2529"/>
      <c r="BK39" s="2529"/>
      <c r="BL39" s="2529"/>
      <c r="BM39" s="2529"/>
      <c r="BN39" s="2529"/>
      <c r="BO39" s="2529"/>
      <c r="BP39" s="2529"/>
      <c r="BQ39" s="2529"/>
      <c r="BR39" s="2529"/>
      <c r="BS39" s="2529"/>
      <c r="BT39" s="2529"/>
      <c r="BU39" s="2529"/>
      <c r="BV39" s="2529"/>
      <c r="BW39" s="2529"/>
      <c r="BX39" s="2529"/>
      <c r="BY39" s="2529"/>
      <c r="BZ39" s="2529"/>
      <c r="CA39" s="2529"/>
      <c r="CB39" s="2529"/>
      <c r="CC39" s="2529"/>
      <c r="CD39" s="2529"/>
      <c r="CE39" s="2529"/>
      <c r="CF39" s="2529"/>
      <c r="CG39" s="2529"/>
      <c r="CH39" s="2529"/>
      <c r="CI39" s="2529"/>
      <c r="CJ39" s="2529"/>
      <c r="CK39" s="2529"/>
      <c r="CL39" s="2529"/>
      <c r="CM39" s="2529"/>
      <c r="CN39" s="2529"/>
      <c r="CO39" s="2529"/>
      <c r="CP39" s="2529"/>
      <c r="CQ39" s="2529"/>
      <c r="CR39" s="2529"/>
      <c r="CS39" s="2529"/>
      <c r="CT39" s="2529"/>
    </row>
    <row r="40" spans="1:98" s="2530" customFormat="1">
      <c r="A40" s="1825" t="s">
        <v>1704</v>
      </c>
      <c r="B40" s="3997"/>
      <c r="C40" s="2309"/>
      <c r="D40" s="2818"/>
      <c r="E40" s="2310"/>
      <c r="F40" s="2685"/>
      <c r="G40" s="2687"/>
      <c r="H40" s="2686"/>
      <c r="I40" s="2688"/>
      <c r="J40" s="2311"/>
      <c r="K40" s="2306"/>
      <c r="L40" s="1634" t="s">
        <v>1704</v>
      </c>
      <c r="M40" s="3998"/>
      <c r="N40"/>
      <c r="O40"/>
      <c r="P40"/>
      <c r="Q40"/>
      <c r="R40"/>
      <c r="S40"/>
      <c r="T40"/>
      <c r="U40"/>
      <c r="V40"/>
      <c r="W40"/>
      <c r="X40"/>
      <c r="Y40"/>
      <c r="Z40"/>
      <c r="AA40"/>
      <c r="AB40"/>
      <c r="AC40"/>
      <c r="AD40"/>
      <c r="AE40"/>
      <c r="AF40"/>
      <c r="AG40"/>
      <c r="AH40" s="2529"/>
      <c r="AI40" s="2529"/>
      <c r="AJ40" s="2529"/>
      <c r="AK40" s="2529"/>
      <c r="AL40" s="2529"/>
      <c r="AM40" s="2529"/>
      <c r="AN40" s="2529"/>
      <c r="AO40" s="2529"/>
      <c r="AP40" s="2529"/>
      <c r="AQ40" s="2529"/>
      <c r="AR40" s="2529"/>
      <c r="AS40" s="2529"/>
      <c r="AT40" s="2529"/>
      <c r="AU40" s="2529"/>
      <c r="AV40" s="2529"/>
      <c r="AW40" s="2529"/>
      <c r="AX40" s="2529"/>
      <c r="AY40" s="2529"/>
      <c r="AZ40" s="2529"/>
      <c r="BA40" s="2529"/>
      <c r="BB40" s="2529"/>
      <c r="BC40" s="2529"/>
      <c r="BD40" s="2529"/>
      <c r="BE40" s="2529"/>
      <c r="BF40" s="2529"/>
      <c r="BG40" s="2529"/>
      <c r="BH40" s="2529"/>
      <c r="BI40" s="2529"/>
      <c r="BJ40" s="2529"/>
      <c r="BK40" s="2529"/>
      <c r="BL40" s="2529"/>
      <c r="BM40" s="2529"/>
      <c r="BN40" s="2529"/>
      <c r="BO40" s="2529"/>
      <c r="BP40" s="2529"/>
      <c r="BQ40" s="2529"/>
      <c r="BR40" s="2529"/>
      <c r="BS40" s="2529"/>
      <c r="BT40" s="2529"/>
      <c r="BU40" s="2529"/>
      <c r="BV40" s="2529"/>
      <c r="BW40" s="2529"/>
      <c r="BX40" s="2529"/>
      <c r="BY40" s="2529"/>
      <c r="BZ40" s="2529"/>
      <c r="CA40" s="2529"/>
      <c r="CB40" s="2529"/>
      <c r="CC40" s="2529"/>
      <c r="CD40" s="2529"/>
      <c r="CE40" s="2529"/>
      <c r="CF40" s="2529"/>
      <c r="CG40" s="2529"/>
      <c r="CH40" s="2529"/>
      <c r="CI40" s="2529"/>
      <c r="CJ40" s="2529"/>
      <c r="CK40" s="2529"/>
      <c r="CL40" s="2529"/>
      <c r="CM40" s="2529"/>
      <c r="CN40" s="2529"/>
      <c r="CO40" s="2529"/>
      <c r="CP40" s="2529"/>
      <c r="CQ40" s="2529"/>
      <c r="CR40" s="2529"/>
      <c r="CS40" s="2529"/>
      <c r="CT40" s="2529"/>
    </row>
    <row r="41" spans="1:98">
      <c r="A41" s="1825" t="s">
        <v>1705</v>
      </c>
      <c r="B41" s="2307"/>
      <c r="C41" s="2309"/>
      <c r="D41" s="2818"/>
      <c r="E41" s="2310"/>
      <c r="F41" s="2685"/>
      <c r="G41" s="2687"/>
      <c r="H41" s="2686"/>
      <c r="I41" s="2688"/>
      <c r="J41" s="2311"/>
      <c r="K41" s="2311"/>
      <c r="L41" s="1634" t="s">
        <v>1705</v>
      </c>
      <c r="M41" s="3015"/>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row>
    <row r="42" spans="1:98">
      <c r="A42" s="1825" t="s">
        <v>1706</v>
      </c>
      <c r="B42" s="2861" t="s">
        <v>5994</v>
      </c>
      <c r="C42" s="2309"/>
      <c r="D42" s="2818"/>
      <c r="E42" s="2310"/>
      <c r="F42" s="2685"/>
      <c r="G42" s="2687"/>
      <c r="H42" s="2687"/>
      <c r="I42" s="2687"/>
      <c r="J42" s="2311"/>
      <c r="K42" s="2306"/>
      <c r="L42" s="1634" t="s">
        <v>1706</v>
      </c>
      <c r="M42" s="3015"/>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row>
    <row r="43" spans="1:98">
      <c r="A43" s="1825" t="s">
        <v>1707</v>
      </c>
      <c r="B43" s="2529" t="s">
        <v>5093</v>
      </c>
      <c r="C43" s="2309"/>
      <c r="D43" s="2818">
        <v>69800000</v>
      </c>
      <c r="E43" s="2310">
        <v>922980</v>
      </c>
      <c r="F43" s="2685">
        <v>32478</v>
      </c>
      <c r="G43" s="2687">
        <v>45261</v>
      </c>
      <c r="H43" s="2687">
        <v>32478</v>
      </c>
      <c r="I43" s="2687">
        <v>45261</v>
      </c>
      <c r="J43" s="2311"/>
      <c r="K43" s="2311">
        <v>2065382</v>
      </c>
      <c r="L43" s="1634" t="s">
        <v>1707</v>
      </c>
      <c r="M43" s="3015"/>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row>
    <row r="44" spans="1:98">
      <c r="A44" s="1825" t="s">
        <v>1708</v>
      </c>
      <c r="B44" s="2861" t="s">
        <v>5094</v>
      </c>
      <c r="C44" s="2309"/>
      <c r="D44" s="2818">
        <v>75000000</v>
      </c>
      <c r="E44" s="2310">
        <v>12428734</v>
      </c>
      <c r="F44" s="2685">
        <v>31382</v>
      </c>
      <c r="G44" s="2687">
        <v>45992</v>
      </c>
      <c r="H44" s="2687">
        <v>31382</v>
      </c>
      <c r="I44" s="2687">
        <v>45992</v>
      </c>
      <c r="J44" s="2311">
        <v>75000000</v>
      </c>
      <c r="K44" s="2306">
        <v>2467500</v>
      </c>
      <c r="L44" s="1634" t="s">
        <v>1708</v>
      </c>
      <c r="M44" s="3015"/>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row>
    <row r="45" spans="1:98">
      <c r="A45" s="1825" t="s">
        <v>1709</v>
      </c>
      <c r="B45" s="2861" t="s">
        <v>5095</v>
      </c>
      <c r="C45" s="2309"/>
      <c r="D45" s="2818">
        <v>44700000</v>
      </c>
      <c r="E45" s="2310">
        <v>780562</v>
      </c>
      <c r="F45" s="2685">
        <v>31747</v>
      </c>
      <c r="G45" s="2687">
        <v>46357</v>
      </c>
      <c r="H45" s="2687">
        <v>31747</v>
      </c>
      <c r="I45" s="2687">
        <v>46357</v>
      </c>
      <c r="J45" s="2311">
        <v>44700000</v>
      </c>
      <c r="K45" s="2306">
        <v>1528293</v>
      </c>
      <c r="L45" s="1634" t="s">
        <v>1709</v>
      </c>
      <c r="M45" s="3015"/>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row>
    <row r="46" spans="1:98">
      <c r="A46" s="1825" t="s">
        <v>1710</v>
      </c>
      <c r="B46" s="13" t="s">
        <v>5096</v>
      </c>
      <c r="C46" s="83"/>
      <c r="D46" s="2818">
        <v>25760000</v>
      </c>
      <c r="E46" s="2310">
        <v>2459194</v>
      </c>
      <c r="F46" s="2685">
        <v>31837</v>
      </c>
      <c r="G46" s="2687">
        <v>46447</v>
      </c>
      <c r="H46" s="2687">
        <v>31837</v>
      </c>
      <c r="I46" s="2687">
        <v>46447</v>
      </c>
      <c r="J46" s="304">
        <v>25760000</v>
      </c>
      <c r="K46" s="2306">
        <v>888204</v>
      </c>
      <c r="L46" s="1634" t="s">
        <v>1710</v>
      </c>
      <c r="M46" s="3015"/>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row>
    <row r="47" spans="1:98">
      <c r="A47" s="1825" t="s">
        <v>1711</v>
      </c>
      <c r="B47" s="21" t="s">
        <v>5097</v>
      </c>
      <c r="C47" s="83"/>
      <c r="D47" s="2818">
        <v>93200000</v>
      </c>
      <c r="E47" s="2310">
        <v>1594258</v>
      </c>
      <c r="F47" s="2685">
        <v>31959</v>
      </c>
      <c r="G47" s="2687">
        <v>46569</v>
      </c>
      <c r="H47" s="2687">
        <v>31959</v>
      </c>
      <c r="I47" s="2687">
        <v>46569</v>
      </c>
      <c r="J47" s="304">
        <v>93200000</v>
      </c>
      <c r="K47" s="2311">
        <v>3205349.9999999995</v>
      </c>
      <c r="L47" s="1634" t="s">
        <v>1711</v>
      </c>
      <c r="M47" s="3015"/>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row>
    <row r="48" spans="1:98">
      <c r="A48" s="1825" t="s">
        <v>1712</v>
      </c>
      <c r="B48" s="21" t="s">
        <v>5098</v>
      </c>
      <c r="C48" s="83"/>
      <c r="D48" s="2818">
        <v>115705000</v>
      </c>
      <c r="E48" s="2310">
        <v>4505193</v>
      </c>
      <c r="F48" s="2685">
        <v>34516</v>
      </c>
      <c r="G48" s="2687">
        <v>47300</v>
      </c>
      <c r="H48" s="2687">
        <v>34516</v>
      </c>
      <c r="I48" s="2687">
        <v>47300</v>
      </c>
      <c r="J48" s="304">
        <v>115705000</v>
      </c>
      <c r="K48" s="2311">
        <v>3973310</v>
      </c>
      <c r="L48" s="1634" t="s">
        <v>1712</v>
      </c>
      <c r="M48" s="3015"/>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row>
    <row r="49" spans="1:98">
      <c r="A49" s="1825" t="s">
        <v>1713</v>
      </c>
      <c r="B49" s="21"/>
      <c r="C49" s="83"/>
      <c r="D49" s="304"/>
      <c r="E49" s="269"/>
      <c r="F49" s="3106"/>
      <c r="G49" s="2687"/>
      <c r="H49" s="2687"/>
      <c r="I49" s="2687"/>
      <c r="J49" s="304"/>
      <c r="K49" s="275"/>
      <c r="L49" s="1634" t="s">
        <v>1713</v>
      </c>
      <c r="M49" s="3015"/>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row>
    <row r="50" spans="1:98">
      <c r="A50" s="1825" t="s">
        <v>558</v>
      </c>
      <c r="B50" s="21"/>
      <c r="C50" s="83"/>
      <c r="D50" s="304"/>
      <c r="E50" s="269"/>
      <c r="F50" s="3106"/>
      <c r="G50" s="2694"/>
      <c r="H50" s="2694"/>
      <c r="I50" s="2694"/>
      <c r="J50" s="304"/>
      <c r="K50" s="275"/>
      <c r="L50" s="1634" t="s">
        <v>558</v>
      </c>
      <c r="M50" s="3015"/>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row>
    <row r="51" spans="1:98">
      <c r="A51" s="1825" t="s">
        <v>559</v>
      </c>
      <c r="B51" s="251" t="s">
        <v>1154</v>
      </c>
      <c r="C51" s="83"/>
      <c r="D51" s="210">
        <f>SUM(D31:D50)</f>
        <v>4224165000</v>
      </c>
      <c r="E51" s="208">
        <f>SUM(E31:E50)</f>
        <v>46857480</v>
      </c>
      <c r="F51" s="3106"/>
      <c r="G51" s="2694"/>
      <c r="H51" s="2694"/>
      <c r="I51" s="2694"/>
      <c r="J51" s="3073">
        <f>SUM(J31:J50)</f>
        <v>4154365000</v>
      </c>
      <c r="K51" s="3073">
        <f>SUM(K31:K50)</f>
        <v>153482039</v>
      </c>
      <c r="L51" s="1634" t="s">
        <v>559</v>
      </c>
      <c r="M51" s="3015"/>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row>
    <row r="52" spans="1:98">
      <c r="A52" s="1825" t="s">
        <v>560</v>
      </c>
      <c r="B52" s="21"/>
      <c r="C52" s="83"/>
      <c r="D52" s="83"/>
      <c r="E52" s="75"/>
      <c r="F52" s="3106"/>
      <c r="G52" s="3107"/>
      <c r="H52" s="3107"/>
      <c r="I52" s="3107"/>
      <c r="J52" s="83"/>
      <c r="K52" s="80"/>
      <c r="L52" s="1634" t="s">
        <v>560</v>
      </c>
      <c r="M52" s="3015"/>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row>
    <row r="53" spans="1:98">
      <c r="A53" s="1825" t="s">
        <v>561</v>
      </c>
      <c r="B53" s="253" t="s">
        <v>2821</v>
      </c>
      <c r="C53" s="83"/>
      <c r="D53" s="83"/>
      <c r="E53" s="75"/>
      <c r="F53" s="3106"/>
      <c r="G53" s="3107"/>
      <c r="H53" s="3107"/>
      <c r="I53" s="3107"/>
      <c r="J53" s="83"/>
      <c r="K53" s="80"/>
      <c r="L53" s="1634" t="s">
        <v>561</v>
      </c>
      <c r="M53" s="3015"/>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row>
    <row r="54" spans="1:98">
      <c r="A54" s="1825" t="s">
        <v>562</v>
      </c>
      <c r="B54" s="21"/>
      <c r="C54" s="83"/>
      <c r="D54" s="320"/>
      <c r="E54" s="274"/>
      <c r="F54" s="3106"/>
      <c r="G54" s="3107"/>
      <c r="H54" s="3107"/>
      <c r="I54" s="3107"/>
      <c r="J54" s="320"/>
      <c r="K54" s="273"/>
      <c r="L54" s="1634" t="s">
        <v>562</v>
      </c>
      <c r="M54" s="3015"/>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row>
    <row r="55" spans="1:98">
      <c r="A55" s="1825" t="s">
        <v>563</v>
      </c>
      <c r="B55" s="21"/>
      <c r="C55" s="83"/>
      <c r="D55" s="304"/>
      <c r="E55" s="269"/>
      <c r="F55" s="3106"/>
      <c r="G55" s="3107"/>
      <c r="H55" s="3107"/>
      <c r="I55" s="3107"/>
      <c r="J55" s="304"/>
      <c r="K55" s="275"/>
      <c r="L55" s="1634" t="s">
        <v>563</v>
      </c>
      <c r="M55" s="3015"/>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row>
    <row r="56" spans="1:98">
      <c r="A56" s="1825" t="s">
        <v>564</v>
      </c>
      <c r="B56" s="21"/>
      <c r="C56" s="83"/>
      <c r="D56" s="304"/>
      <c r="E56" s="269"/>
      <c r="F56" s="3106"/>
      <c r="G56" s="3107"/>
      <c r="H56" s="3107"/>
      <c r="I56" s="3107"/>
      <c r="J56" s="304"/>
      <c r="K56" s="275"/>
      <c r="L56" s="1634" t="s">
        <v>564</v>
      </c>
      <c r="M56" s="3015"/>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row>
    <row r="57" spans="1:98">
      <c r="A57" s="1825" t="s">
        <v>2293</v>
      </c>
      <c r="B57" s="21"/>
      <c r="C57" s="83"/>
      <c r="D57" s="304"/>
      <c r="E57" s="269"/>
      <c r="F57" s="3106"/>
      <c r="G57" s="3107"/>
      <c r="H57" s="3107"/>
      <c r="I57" s="3107"/>
      <c r="J57" s="304"/>
      <c r="K57" s="275"/>
      <c r="L57" s="1634" t="s">
        <v>2293</v>
      </c>
      <c r="M57" s="3015"/>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row>
    <row r="58" spans="1:98">
      <c r="A58" s="1825" t="s">
        <v>2294</v>
      </c>
      <c r="B58" s="21"/>
      <c r="C58" s="83"/>
      <c r="D58" s="304"/>
      <c r="E58" s="269"/>
      <c r="F58" s="3106"/>
      <c r="G58" s="3107"/>
      <c r="H58" s="3107"/>
      <c r="I58" s="3107"/>
      <c r="J58" s="304"/>
      <c r="K58" s="275"/>
      <c r="L58" s="1634" t="s">
        <v>2294</v>
      </c>
      <c r="M58" s="3015"/>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row>
    <row r="59" spans="1:98">
      <c r="A59" s="1825" t="s">
        <v>2295</v>
      </c>
      <c r="B59" s="251" t="s">
        <v>1154</v>
      </c>
      <c r="C59" s="83"/>
      <c r="D59" s="210">
        <f>SUM(D54:D58)</f>
        <v>0</v>
      </c>
      <c r="E59" s="208">
        <f>SUM(E54:E58)</f>
        <v>0</v>
      </c>
      <c r="F59" s="3106"/>
      <c r="G59" s="3107"/>
      <c r="H59" s="3107"/>
      <c r="I59" s="3107"/>
      <c r="J59" s="210">
        <f>SUM(J54:J58)</f>
        <v>0</v>
      </c>
      <c r="K59" s="210">
        <f>SUM(K54:K58)</f>
        <v>0</v>
      </c>
      <c r="L59" s="1634" t="s">
        <v>2295</v>
      </c>
      <c r="M59" s="3015"/>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row>
    <row r="60" spans="1:98">
      <c r="A60" s="1825" t="s">
        <v>2296</v>
      </c>
      <c r="B60" s="21"/>
      <c r="C60" s="83"/>
      <c r="D60" s="83"/>
      <c r="E60" s="75"/>
      <c r="F60" s="3106"/>
      <c r="G60" s="3107"/>
      <c r="H60" s="3107"/>
      <c r="I60" s="3107"/>
      <c r="J60" s="83"/>
      <c r="K60" s="80"/>
      <c r="L60" s="1634" t="s">
        <v>2296</v>
      </c>
      <c r="M60" s="3015"/>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row>
    <row r="61" spans="1:98">
      <c r="A61" s="1825" t="s">
        <v>2297</v>
      </c>
      <c r="B61" s="253" t="s">
        <v>1153</v>
      </c>
      <c r="C61" s="83"/>
      <c r="D61" s="83"/>
      <c r="E61" s="75"/>
      <c r="F61" s="3106"/>
      <c r="G61" s="3107"/>
      <c r="H61" s="3107"/>
      <c r="I61" s="3107"/>
      <c r="J61" s="83"/>
      <c r="K61" s="80"/>
      <c r="L61" s="1634" t="s">
        <v>2297</v>
      </c>
      <c r="M61" s="3015"/>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row>
    <row r="62" spans="1:98">
      <c r="A62" s="1825" t="s">
        <v>2298</v>
      </c>
      <c r="B62" s="21" t="s">
        <v>3244</v>
      </c>
      <c r="C62" s="83"/>
      <c r="D62" s="304">
        <f>D92</f>
        <v>0</v>
      </c>
      <c r="E62" s="269">
        <f>E92</f>
        <v>0</v>
      </c>
      <c r="F62" s="82"/>
      <c r="G62" s="83"/>
      <c r="H62" s="83"/>
      <c r="I62" s="83"/>
      <c r="J62" s="304">
        <f>J92</f>
        <v>0</v>
      </c>
      <c r="K62" s="275">
        <f>K92</f>
        <v>0</v>
      </c>
      <c r="L62" s="1634" t="s">
        <v>2298</v>
      </c>
      <c r="M62" s="3015"/>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row>
    <row r="63" spans="1:98">
      <c r="A63" s="1825" t="s">
        <v>2299</v>
      </c>
      <c r="B63" s="21" t="s">
        <v>3245</v>
      </c>
      <c r="C63" s="104"/>
      <c r="D63" s="2311">
        <f>D129</f>
        <v>0</v>
      </c>
      <c r="E63" s="2820">
        <f>E129</f>
        <v>0</v>
      </c>
      <c r="F63" s="82"/>
      <c r="G63" s="83"/>
      <c r="H63" s="83"/>
      <c r="I63" s="83"/>
      <c r="J63" s="2312">
        <f>J129</f>
        <v>0</v>
      </c>
      <c r="K63" s="2312">
        <f>K129</f>
        <v>0</v>
      </c>
      <c r="L63" s="1634" t="s">
        <v>2299</v>
      </c>
      <c r="M63" s="3015"/>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row>
    <row r="64" spans="1:98" ht="16" thickBot="1">
      <c r="A64" s="4073" t="s">
        <v>2300</v>
      </c>
      <c r="B64" s="235" t="s">
        <v>159</v>
      </c>
      <c r="C64" s="99"/>
      <c r="D64" s="1673">
        <f>D51+D59+D62+D63</f>
        <v>4224165000</v>
      </c>
      <c r="E64" s="1672">
        <f>E51+E59+E62+E63</f>
        <v>46857480</v>
      </c>
      <c r="F64" s="4033"/>
      <c r="G64" s="321"/>
      <c r="H64" s="321"/>
      <c r="I64" s="321"/>
      <c r="J64" s="1673">
        <f>J51+J59+J62+J63</f>
        <v>4154365000</v>
      </c>
      <c r="K64" s="1671">
        <f>K51+K59+K62+K63</f>
        <v>153482039</v>
      </c>
      <c r="L64" s="4074" t="s">
        <v>2300</v>
      </c>
      <c r="M64" s="3015"/>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row>
    <row r="65" spans="1:98">
      <c r="A65" s="21"/>
      <c r="B65" s="21"/>
      <c r="C65" s="21"/>
      <c r="D65" s="21"/>
      <c r="E65" s="21"/>
      <c r="F65" s="21"/>
      <c r="G65" s="21"/>
      <c r="H65" s="21"/>
      <c r="I65" s="21"/>
      <c r="J65" s="21"/>
      <c r="K65" s="21"/>
      <c r="L65" s="21"/>
      <c r="M65" s="2529"/>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row>
    <row r="66" spans="1:98">
      <c r="A66" s="21" t="s">
        <v>3246</v>
      </c>
      <c r="B66" s="21"/>
      <c r="C66" s="21"/>
      <c r="D66" s="21"/>
      <c r="E66" s="21"/>
      <c r="F66" s="21" t="str">
        <f>A66</f>
        <v xml:space="preserve"> FERC FORM NO.1 (ED. 12-96) NYPSC Modified-96</v>
      </c>
      <c r="G66" s="21"/>
      <c r="H66" s="21"/>
      <c r="I66" s="21"/>
      <c r="J66" s="21"/>
      <c r="K66" s="21"/>
      <c r="L66" s="236" t="s">
        <v>3247</v>
      </c>
      <c r="M66" s="1675"/>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row>
    <row r="67" spans="1:98">
      <c r="A67" s="71" t="s">
        <v>3248</v>
      </c>
      <c r="B67" s="71"/>
      <c r="C67" s="71"/>
      <c r="D67" s="71"/>
      <c r="E67" s="71"/>
      <c r="F67" s="5265" t="s">
        <v>3249</v>
      </c>
      <c r="G67" s="5265"/>
      <c r="H67" s="5265"/>
      <c r="I67" s="5265"/>
      <c r="J67" s="5265"/>
      <c r="K67" s="5265"/>
      <c r="L67" s="5265"/>
      <c r="M67" s="2586"/>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row>
    <row r="68" spans="1:98">
      <c r="A68" s="21"/>
      <c r="B68" s="21"/>
      <c r="C68" s="21"/>
      <c r="D68" s="21"/>
      <c r="E68" s="21"/>
      <c r="F68" s="21"/>
      <c r="G68" s="21"/>
      <c r="H68" s="21"/>
      <c r="I68" s="21"/>
      <c r="J68" s="21"/>
      <c r="K68" s="21"/>
      <c r="L68" s="21"/>
      <c r="M68" s="2529"/>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row>
    <row r="69" spans="1:98">
      <c r="A69" s="21"/>
      <c r="B69" s="21"/>
      <c r="C69" s="21"/>
      <c r="D69" s="21"/>
      <c r="E69" s="21"/>
      <c r="F69" s="21"/>
      <c r="G69" s="21"/>
      <c r="H69" s="21"/>
      <c r="I69" s="21"/>
      <c r="J69" s="21"/>
      <c r="K69" s="21"/>
      <c r="L69" s="21"/>
      <c r="M69" s="2529"/>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row>
    <row r="70" spans="1:98">
      <c r="A70" s="21"/>
      <c r="B70" s="21"/>
      <c r="C70" s="21"/>
      <c r="D70" s="21"/>
      <c r="E70" s="21"/>
      <c r="F70" s="21"/>
      <c r="G70" s="21"/>
      <c r="H70" s="21"/>
      <c r="I70" s="21"/>
      <c r="J70" s="21"/>
      <c r="K70" s="21"/>
      <c r="L70" s="21"/>
      <c r="M70" s="2529"/>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row>
    <row r="71" spans="1:98">
      <c r="A71" s="21"/>
      <c r="B71" s="21"/>
      <c r="C71" s="21"/>
      <c r="D71" s="21"/>
      <c r="E71" s="21"/>
      <c r="F71" s="21"/>
      <c r="G71" s="21"/>
      <c r="H71" s="21"/>
      <c r="I71" s="21"/>
      <c r="J71" s="21"/>
      <c r="K71" s="21"/>
      <c r="L71" s="21"/>
      <c r="M71" s="2529"/>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row>
    <row r="72" spans="1:98">
      <c r="A72" s="21"/>
      <c r="B72" s="21"/>
      <c r="C72" s="21"/>
      <c r="D72" s="21"/>
      <c r="E72" s="21"/>
      <c r="F72" s="21"/>
      <c r="G72" s="21"/>
      <c r="H72" s="21"/>
      <c r="I72" s="21"/>
      <c r="J72" s="21"/>
      <c r="K72" s="21"/>
      <c r="L72" s="21"/>
      <c r="M72" s="2529"/>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row>
    <row r="73" spans="1:98">
      <c r="A73" s="21"/>
      <c r="B73" s="21"/>
      <c r="C73" s="21"/>
      <c r="D73" s="21"/>
      <c r="E73" s="21"/>
      <c r="F73" s="21"/>
      <c r="G73" s="21"/>
      <c r="H73" s="21"/>
      <c r="I73" s="21"/>
      <c r="J73" s="21"/>
      <c r="K73" s="21"/>
      <c r="L73" s="21"/>
      <c r="M73" s="2529"/>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row>
    <row r="74" spans="1:98" ht="16" thickBot="1">
      <c r="A74" s="21" t="str">
        <f>'Data Sheet'!$C$25</f>
        <v xml:space="preserve">Niagara Mohawk Power Corporation </v>
      </c>
      <c r="B74" s="21"/>
      <c r="C74" s="21"/>
      <c r="D74" s="3188" t="str">
        <f>'Data Sheet'!$C$40</f>
        <v>April 30, 2024</v>
      </c>
      <c r="E74" s="21" t="str">
        <f>'Data Sheet'!$C$38</f>
        <v>December 31, 2023</v>
      </c>
      <c r="F74" s="21" t="str">
        <f>'Data Sheet'!$C$25</f>
        <v xml:space="preserve">Niagara Mohawk Power Corporation </v>
      </c>
      <c r="G74" s="21"/>
      <c r="H74" s="21"/>
      <c r="I74" s="3188" t="str">
        <f>'Data Sheet'!$C$40</f>
        <v>April 30, 2024</v>
      </c>
      <c r="J74" s="21" t="str">
        <f>'Data Sheet'!$C$38</f>
        <v>December 31, 2023</v>
      </c>
      <c r="K74" s="21"/>
      <c r="L74" s="21"/>
      <c r="M74" s="2529"/>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row>
    <row r="75" spans="1:98">
      <c r="A75" s="3667"/>
      <c r="B75" s="3668"/>
      <c r="C75" s="3668"/>
      <c r="D75" s="3668"/>
      <c r="E75" s="3669"/>
      <c r="F75" s="3667"/>
      <c r="G75" s="3668"/>
      <c r="H75" s="3668"/>
      <c r="I75" s="3668"/>
      <c r="J75" s="3668"/>
      <c r="K75" s="3669"/>
      <c r="L75" s="3669"/>
      <c r="M75" s="1620"/>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row>
    <row r="76" spans="1:98">
      <c r="A76" s="4310" t="s">
        <v>3211</v>
      </c>
      <c r="B76" s="1620"/>
      <c r="C76" s="1620"/>
      <c r="D76" s="1620"/>
      <c r="E76" s="4229"/>
      <c r="F76" s="4766" t="s">
        <v>5963</v>
      </c>
      <c r="G76" s="1620"/>
      <c r="H76" s="1620"/>
      <c r="I76" s="1620"/>
      <c r="J76" s="1620"/>
      <c r="K76" s="4229"/>
      <c r="L76" s="4229"/>
      <c r="M76" s="1620"/>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row>
    <row r="77" spans="1:98">
      <c r="A77" s="4224"/>
      <c r="B77" s="1533"/>
      <c r="C77" s="1533"/>
      <c r="D77" s="1533"/>
      <c r="E77" s="4653" t="s">
        <v>1746</v>
      </c>
      <c r="F77" s="4224"/>
      <c r="G77" s="1533"/>
      <c r="H77" s="1533"/>
      <c r="I77" s="1533"/>
      <c r="J77" s="1533"/>
      <c r="K77" s="4228"/>
      <c r="L77" s="4228"/>
      <c r="M77" s="1533"/>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row>
    <row r="78" spans="1:98">
      <c r="A78" s="3670" t="s">
        <v>1746</v>
      </c>
      <c r="B78" s="2341" t="s">
        <v>1746</v>
      </c>
      <c r="C78" s="1633"/>
      <c r="D78" s="1633"/>
      <c r="E78" s="3567"/>
      <c r="F78" s="3670" t="s">
        <v>1746</v>
      </c>
      <c r="G78" s="1633"/>
      <c r="H78" s="1541" t="s">
        <v>2800</v>
      </c>
      <c r="I78" s="1951"/>
      <c r="J78" s="4419" t="s">
        <v>2801</v>
      </c>
      <c r="K78" s="3567"/>
      <c r="L78" s="3567"/>
      <c r="M78" s="1533"/>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row>
    <row r="79" spans="1:98">
      <c r="A79" s="3564" t="s">
        <v>1746</v>
      </c>
      <c r="B79" s="1533" t="s">
        <v>2802</v>
      </c>
      <c r="C79" s="2309"/>
      <c r="D79" s="4423" t="s">
        <v>2803</v>
      </c>
      <c r="E79" s="3577" t="s">
        <v>2804</v>
      </c>
      <c r="F79" s="3315" t="s">
        <v>2805</v>
      </c>
      <c r="G79" s="4423" t="s">
        <v>1111</v>
      </c>
      <c r="H79" s="2309"/>
      <c r="I79" s="1633"/>
      <c r="J79" s="4423" t="s">
        <v>2806</v>
      </c>
      <c r="K79" s="4428" t="s">
        <v>2807</v>
      </c>
      <c r="L79" s="4228"/>
      <c r="M79" s="1533"/>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row>
    <row r="80" spans="1:98">
      <c r="A80" s="3315" t="s">
        <v>1686</v>
      </c>
      <c r="B80" s="1533" t="s">
        <v>2808</v>
      </c>
      <c r="C80" s="2309"/>
      <c r="D80" s="4423" t="s">
        <v>2979</v>
      </c>
      <c r="E80" s="3577" t="s">
        <v>2809</v>
      </c>
      <c r="F80" s="3315" t="s">
        <v>2810</v>
      </c>
      <c r="G80" s="4423" t="s">
        <v>2988</v>
      </c>
      <c r="H80" s="4423" t="s">
        <v>2811</v>
      </c>
      <c r="I80" s="4423" t="s">
        <v>2812</v>
      </c>
      <c r="J80" s="4423" t="s">
        <v>2813</v>
      </c>
      <c r="K80" s="4428" t="s">
        <v>1795</v>
      </c>
      <c r="L80" s="4428" t="s">
        <v>1686</v>
      </c>
      <c r="M80" s="3015"/>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row>
    <row r="81" spans="1:98">
      <c r="A81" s="3315" t="s">
        <v>1689</v>
      </c>
      <c r="B81" s="1533"/>
      <c r="C81" s="2309"/>
      <c r="D81" s="4423" t="s">
        <v>2814</v>
      </c>
      <c r="E81" s="3577" t="s">
        <v>2815</v>
      </c>
      <c r="F81" s="3564"/>
      <c r="G81" s="2309"/>
      <c r="H81" s="2309"/>
      <c r="I81" s="2309"/>
      <c r="J81" s="4423" t="s">
        <v>2816</v>
      </c>
      <c r="K81" s="4228"/>
      <c r="L81" s="4428" t="s">
        <v>1689</v>
      </c>
      <c r="M81" s="3015"/>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row>
    <row r="82" spans="1:98">
      <c r="A82" s="3564"/>
      <c r="B82" s="1533"/>
      <c r="C82" s="2309"/>
      <c r="D82" s="2309"/>
      <c r="E82" s="3577"/>
      <c r="F82" s="3564"/>
      <c r="G82" s="2309"/>
      <c r="H82" s="2309"/>
      <c r="I82" s="2309"/>
      <c r="J82" s="4423" t="s">
        <v>2817</v>
      </c>
      <c r="K82" s="4228"/>
      <c r="L82" s="4228"/>
      <c r="M82" s="1533"/>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row>
    <row r="83" spans="1:98">
      <c r="A83" s="3564"/>
      <c r="B83" s="1533"/>
      <c r="C83" s="2309"/>
      <c r="D83" s="2309"/>
      <c r="E83" s="3577"/>
      <c r="F83" s="3564"/>
      <c r="G83" s="2309"/>
      <c r="H83" s="2309"/>
      <c r="I83" s="2309"/>
      <c r="J83" s="4423" t="s">
        <v>2818</v>
      </c>
      <c r="K83" s="4228"/>
      <c r="L83" s="4228"/>
      <c r="M83" s="1533"/>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row>
    <row r="84" spans="1:98">
      <c r="A84" s="3564"/>
      <c r="B84" s="4422" t="s">
        <v>2819</v>
      </c>
      <c r="C84" s="4432"/>
      <c r="D84" s="4422" t="s">
        <v>2936</v>
      </c>
      <c r="E84" s="3548" t="s">
        <v>2937</v>
      </c>
      <c r="F84" s="3315" t="s">
        <v>2938</v>
      </c>
      <c r="G84" s="4422" t="s">
        <v>2268</v>
      </c>
      <c r="H84" s="1363" t="s">
        <v>2269</v>
      </c>
      <c r="I84" s="4422" t="s">
        <v>2270</v>
      </c>
      <c r="J84" s="1363" t="s">
        <v>2271</v>
      </c>
      <c r="K84" s="4428" t="s">
        <v>2272</v>
      </c>
      <c r="L84" s="3278"/>
      <c r="M84" s="1533"/>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row>
    <row r="85" spans="1:98">
      <c r="A85" s="3599" t="s">
        <v>1694</v>
      </c>
      <c r="B85" s="319" t="s">
        <v>3244</v>
      </c>
      <c r="C85" s="1633"/>
      <c r="D85" s="1633"/>
      <c r="E85" s="3567"/>
      <c r="F85" s="3670"/>
      <c r="G85" s="1633"/>
      <c r="H85" s="1633"/>
      <c r="I85" s="1633"/>
      <c r="J85" s="2341"/>
      <c r="K85" s="3579"/>
      <c r="L85" s="4575" t="s">
        <v>1694</v>
      </c>
      <c r="M85" s="3015"/>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row>
    <row r="86" spans="1:98">
      <c r="A86" s="4427" t="s">
        <v>1695</v>
      </c>
      <c r="B86" s="4749"/>
      <c r="C86" s="4774"/>
      <c r="D86" s="2819"/>
      <c r="E86" s="4228"/>
      <c r="F86" s="3564"/>
      <c r="G86" s="2309"/>
      <c r="H86" s="2309"/>
      <c r="I86" s="2312"/>
      <c r="J86" s="2311"/>
      <c r="K86" s="3611"/>
      <c r="L86" s="4428" t="s">
        <v>1695</v>
      </c>
      <c r="M86" s="3015"/>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row>
    <row r="87" spans="1:98">
      <c r="A87" s="4427" t="s">
        <v>1696</v>
      </c>
      <c r="B87" s="4201"/>
      <c r="C87" s="4449"/>
      <c r="D87" s="2311"/>
      <c r="E87" s="4362"/>
      <c r="F87" s="3564"/>
      <c r="G87" s="2309"/>
      <c r="H87" s="2309"/>
      <c r="I87" s="2309"/>
      <c r="J87" s="2311"/>
      <c r="K87" s="3339"/>
      <c r="L87" s="4428" t="s">
        <v>1696</v>
      </c>
      <c r="M87" s="3015"/>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row>
    <row r="88" spans="1:98">
      <c r="A88" s="4427" t="s">
        <v>1697</v>
      </c>
      <c r="B88" s="4201"/>
      <c r="C88" s="4449"/>
      <c r="D88" s="2311"/>
      <c r="E88" s="4362"/>
      <c r="F88" s="3564"/>
      <c r="G88" s="2309"/>
      <c r="H88" s="2309"/>
      <c r="I88" s="2309"/>
      <c r="J88" s="2311"/>
      <c r="K88" s="3339"/>
      <c r="L88" s="4428" t="s">
        <v>1697</v>
      </c>
      <c r="M88" s="3015"/>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row>
    <row r="89" spans="1:98">
      <c r="A89" s="4427" t="s">
        <v>1698</v>
      </c>
      <c r="B89" s="4201"/>
      <c r="C89" s="4449"/>
      <c r="D89" s="2311"/>
      <c r="E89" s="4362"/>
      <c r="F89" s="3564"/>
      <c r="G89" s="2309"/>
      <c r="H89" s="2309"/>
      <c r="I89" s="2311"/>
      <c r="J89" s="2311"/>
      <c r="K89" s="3339"/>
      <c r="L89" s="4428" t="s">
        <v>1698</v>
      </c>
      <c r="M89" s="3015"/>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row>
    <row r="90" spans="1:98">
      <c r="A90" s="4427" t="s">
        <v>1699</v>
      </c>
      <c r="B90" s="4201"/>
      <c r="C90" s="4449"/>
      <c r="D90" s="2311"/>
      <c r="E90" s="4362"/>
      <c r="F90" s="3564"/>
      <c r="G90" s="2309"/>
      <c r="H90" s="2309"/>
      <c r="I90" s="2309"/>
      <c r="J90" s="2311"/>
      <c r="K90" s="3339"/>
      <c r="L90" s="4428" t="s">
        <v>1699</v>
      </c>
      <c r="M90" s="3015"/>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row>
    <row r="91" spans="1:98">
      <c r="A91" s="4427" t="s">
        <v>1700</v>
      </c>
      <c r="B91" s="4201"/>
      <c r="C91" s="4449"/>
      <c r="D91" s="2311"/>
      <c r="E91" s="4362"/>
      <c r="F91" s="3564"/>
      <c r="G91" s="2309"/>
      <c r="H91" s="2309"/>
      <c r="I91" s="2309"/>
      <c r="J91" s="2311"/>
      <c r="K91" s="3339"/>
      <c r="L91" s="4428" t="s">
        <v>1700</v>
      </c>
      <c r="M91" s="3015"/>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row>
    <row r="92" spans="1:98">
      <c r="A92" s="4427" t="s">
        <v>1701</v>
      </c>
      <c r="B92" s="4434" t="s">
        <v>1154</v>
      </c>
      <c r="C92" s="4449"/>
      <c r="D92" s="1643">
        <f>SUM(D86:D91)</f>
        <v>0</v>
      </c>
      <c r="E92" s="4763">
        <f>SUM(E86:E91)</f>
        <v>0</v>
      </c>
      <c r="F92" s="3564"/>
      <c r="G92" s="2309"/>
      <c r="H92" s="2309"/>
      <c r="I92" s="2309"/>
      <c r="J92" s="1643">
        <f>SUM(J86:J91)</f>
        <v>0</v>
      </c>
      <c r="K92" s="3571">
        <f>SUM(K86:K91)</f>
        <v>0</v>
      </c>
      <c r="L92" s="4428" t="s">
        <v>1701</v>
      </c>
      <c r="M92" s="3015"/>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row>
    <row r="93" spans="1:98">
      <c r="A93" s="4427" t="s">
        <v>1702</v>
      </c>
      <c r="B93" s="4201"/>
      <c r="C93" s="4449"/>
      <c r="D93" s="1533"/>
      <c r="E93" s="4764"/>
      <c r="F93" s="3564"/>
      <c r="G93" s="2309"/>
      <c r="H93" s="2309"/>
      <c r="I93" s="2309"/>
      <c r="J93" s="2309"/>
      <c r="K93" s="3577"/>
      <c r="L93" s="4428" t="s">
        <v>1702</v>
      </c>
      <c r="M93" s="3015"/>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row>
    <row r="94" spans="1:98">
      <c r="A94" s="4427" t="s">
        <v>1703</v>
      </c>
      <c r="B94" s="4980" t="s">
        <v>4872</v>
      </c>
      <c r="C94" s="4449"/>
      <c r="D94" s="1533"/>
      <c r="E94" s="4765"/>
      <c r="F94" s="3564"/>
      <c r="G94" s="2309"/>
      <c r="H94" s="2309"/>
      <c r="I94" s="2309"/>
      <c r="J94" s="2309"/>
      <c r="K94" s="3577"/>
      <c r="L94" s="4428" t="s">
        <v>1703</v>
      </c>
      <c r="M94" s="3015"/>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row>
    <row r="95" spans="1:98">
      <c r="A95" s="4427" t="s">
        <v>1704</v>
      </c>
      <c r="B95" s="4875"/>
      <c r="C95" s="4449"/>
      <c r="D95" s="2306"/>
      <c r="E95" s="3282"/>
      <c r="F95" s="3564"/>
      <c r="G95" s="4422"/>
      <c r="H95" s="2689"/>
      <c r="I95" s="2688"/>
      <c r="J95" s="2311"/>
      <c r="K95" s="4362"/>
      <c r="L95" s="4428" t="s">
        <v>1704</v>
      </c>
      <c r="M95" s="3015"/>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row>
    <row r="96" spans="1:98">
      <c r="A96" s="4427" t="s">
        <v>1705</v>
      </c>
      <c r="B96" s="4981"/>
      <c r="C96" s="4449"/>
      <c r="D96" s="2306"/>
      <c r="E96" s="3282"/>
      <c r="F96" s="3672"/>
      <c r="G96" s="2686"/>
      <c r="H96" s="2689"/>
      <c r="I96" s="2688"/>
      <c r="J96" s="2311"/>
      <c r="K96" s="4362"/>
      <c r="L96" s="4428" t="s">
        <v>1705</v>
      </c>
      <c r="M96" s="3015"/>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row>
    <row r="97" spans="1:98">
      <c r="A97" s="4427" t="s">
        <v>1706</v>
      </c>
      <c r="B97" s="4981"/>
      <c r="C97" s="4449"/>
      <c r="D97" s="2306"/>
      <c r="E97" s="3282"/>
      <c r="F97" s="3672"/>
      <c r="G97" s="2686"/>
      <c r="H97" s="2689"/>
      <c r="I97" s="2688"/>
      <c r="J97" s="2311"/>
      <c r="K97" s="4362"/>
      <c r="L97" s="4428" t="s">
        <v>1706</v>
      </c>
      <c r="M97" s="3015"/>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row>
    <row r="98" spans="1:98">
      <c r="A98" s="4427" t="s">
        <v>1707</v>
      </c>
      <c r="B98" s="4981"/>
      <c r="C98" s="4449"/>
      <c r="D98" s="2306"/>
      <c r="E98" s="3282"/>
      <c r="F98" s="3672"/>
      <c r="G98" s="2686"/>
      <c r="H98" s="2689"/>
      <c r="I98" s="2688"/>
      <c r="J98" s="2311"/>
      <c r="K98" s="4362"/>
      <c r="L98" s="4428" t="s">
        <v>1707</v>
      </c>
      <c r="M98" s="3015"/>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row>
    <row r="99" spans="1:98">
      <c r="A99" s="4427" t="s">
        <v>1708</v>
      </c>
      <c r="B99" s="4981"/>
      <c r="C99" s="4449"/>
      <c r="D99" s="2306"/>
      <c r="E99" s="3282"/>
      <c r="F99" s="3672"/>
      <c r="G99" s="2686"/>
      <c r="H99" s="2689"/>
      <c r="I99" s="2688"/>
      <c r="J99" s="2311"/>
      <c r="K99" s="4362"/>
      <c r="L99" s="4428" t="s">
        <v>1708</v>
      </c>
      <c r="M99" s="3015"/>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row>
    <row r="100" spans="1:98">
      <c r="A100" s="4427" t="s">
        <v>1709</v>
      </c>
      <c r="B100" s="4981"/>
      <c r="C100" s="4449"/>
      <c r="D100" s="2306"/>
      <c r="E100" s="3282"/>
      <c r="F100" s="3672"/>
      <c r="G100" s="2686"/>
      <c r="H100" s="2689"/>
      <c r="I100" s="2688"/>
      <c r="J100" s="2311"/>
      <c r="K100" s="4362"/>
      <c r="L100" s="4428" t="s">
        <v>1709</v>
      </c>
      <c r="M100" s="3015"/>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row>
    <row r="101" spans="1:98">
      <c r="A101" s="4427" t="s">
        <v>1710</v>
      </c>
      <c r="B101" s="4201"/>
      <c r="C101" s="4449"/>
      <c r="D101" s="2306"/>
      <c r="E101" s="3282"/>
      <c r="F101" s="3672"/>
      <c r="G101" s="2686"/>
      <c r="H101" s="2689"/>
      <c r="I101" s="2688"/>
      <c r="J101" s="2311"/>
      <c r="K101" s="3339"/>
      <c r="L101" s="4428" t="s">
        <v>1710</v>
      </c>
      <c r="M101" s="3015"/>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row>
    <row r="102" spans="1:98">
      <c r="A102" s="4427" t="s">
        <v>1711</v>
      </c>
      <c r="B102" s="4201"/>
      <c r="C102" s="4449"/>
      <c r="D102" s="2306"/>
      <c r="E102" s="3282"/>
      <c r="F102" s="3564"/>
      <c r="G102" s="4422"/>
      <c r="H102" s="2690"/>
      <c r="I102" s="2688"/>
      <c r="J102" s="2311"/>
      <c r="K102" s="3339"/>
      <c r="L102" s="4428" t="s">
        <v>1711</v>
      </c>
      <c r="M102" s="3015"/>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row>
    <row r="103" spans="1:98">
      <c r="A103" s="4427" t="s">
        <v>1712</v>
      </c>
      <c r="B103" s="4201"/>
      <c r="C103" s="4449"/>
      <c r="D103" s="2306"/>
      <c r="E103" s="3282"/>
      <c r="F103" s="3564"/>
      <c r="G103" s="2309"/>
      <c r="H103" s="1533"/>
      <c r="I103" s="2688"/>
      <c r="J103" s="2311"/>
      <c r="K103" s="3339"/>
      <c r="L103" s="4428" t="s">
        <v>1712</v>
      </c>
      <c r="M103" s="3015"/>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row>
    <row r="104" spans="1:98">
      <c r="A104" s="4427" t="s">
        <v>1713</v>
      </c>
      <c r="B104" s="4201"/>
      <c r="C104" s="4449"/>
      <c r="D104" s="2306"/>
      <c r="E104" s="3282"/>
      <c r="F104" s="3564"/>
      <c r="G104" s="2309"/>
      <c r="H104" s="1533"/>
      <c r="I104" s="2688"/>
      <c r="J104" s="2311"/>
      <c r="K104" s="3339"/>
      <c r="L104" s="4428" t="s">
        <v>1713</v>
      </c>
      <c r="M104" s="3015"/>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row>
    <row r="105" spans="1:98">
      <c r="A105" s="4427" t="s">
        <v>558</v>
      </c>
      <c r="B105" s="4201"/>
      <c r="C105" s="4449"/>
      <c r="D105" s="2306"/>
      <c r="E105" s="3282"/>
      <c r="F105" s="3564"/>
      <c r="G105" s="2309"/>
      <c r="H105" s="1533"/>
      <c r="I105" s="2688"/>
      <c r="J105" s="2311"/>
      <c r="K105" s="3339"/>
      <c r="L105" s="4428" t="s">
        <v>558</v>
      </c>
      <c r="M105" s="3015"/>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row>
    <row r="106" spans="1:98">
      <c r="A106" s="4427" t="s">
        <v>559</v>
      </c>
      <c r="B106" s="4201"/>
      <c r="C106" s="4449"/>
      <c r="D106" s="2306"/>
      <c r="E106" s="3282"/>
      <c r="F106" s="3564"/>
      <c r="G106" s="2309"/>
      <c r="H106" s="1533"/>
      <c r="I106" s="2691"/>
      <c r="J106" s="2311"/>
      <c r="K106" s="3339"/>
      <c r="L106" s="4428" t="s">
        <v>559</v>
      </c>
      <c r="M106" s="3015"/>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row>
    <row r="107" spans="1:98">
      <c r="A107" s="4427" t="s">
        <v>560</v>
      </c>
      <c r="B107" s="4201"/>
      <c r="C107" s="4449"/>
      <c r="D107" s="2306"/>
      <c r="E107" s="3282"/>
      <c r="F107" s="3564"/>
      <c r="G107" s="2309"/>
      <c r="H107" s="2309"/>
      <c r="I107" s="2309"/>
      <c r="J107" s="2311"/>
      <c r="K107" s="3339"/>
      <c r="L107" s="4428" t="s">
        <v>560</v>
      </c>
      <c r="M107" s="3015"/>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row>
    <row r="108" spans="1:98">
      <c r="A108" s="4427" t="s">
        <v>561</v>
      </c>
      <c r="B108" s="4201"/>
      <c r="C108" s="4449"/>
      <c r="D108" s="2306"/>
      <c r="E108" s="3282"/>
      <c r="F108" s="3564"/>
      <c r="G108" s="2309"/>
      <c r="H108" s="2309"/>
      <c r="I108" s="2309"/>
      <c r="J108" s="2311"/>
      <c r="K108" s="3339"/>
      <c r="L108" s="4428" t="s">
        <v>561</v>
      </c>
      <c r="M108" s="3015"/>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row>
    <row r="109" spans="1:98">
      <c r="A109" s="4427" t="s">
        <v>562</v>
      </c>
      <c r="B109" s="4201"/>
      <c r="C109" s="4449"/>
      <c r="D109" s="2306"/>
      <c r="E109" s="3282"/>
      <c r="F109" s="3564"/>
      <c r="G109" s="2309"/>
      <c r="H109" s="2309"/>
      <c r="I109" s="2309"/>
      <c r="J109" s="2311"/>
      <c r="K109" s="3339"/>
      <c r="L109" s="4428" t="s">
        <v>562</v>
      </c>
      <c r="M109" s="3015"/>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row>
    <row r="110" spans="1:98">
      <c r="A110" s="4427" t="s">
        <v>563</v>
      </c>
      <c r="B110" s="4201"/>
      <c r="C110" s="4449"/>
      <c r="D110" s="2306"/>
      <c r="E110" s="3282"/>
      <c r="F110" s="3564"/>
      <c r="G110" s="2309"/>
      <c r="H110" s="2309"/>
      <c r="I110" s="2309"/>
      <c r="J110" s="2311"/>
      <c r="K110" s="3339"/>
      <c r="L110" s="4428" t="s">
        <v>563</v>
      </c>
      <c r="M110" s="3015"/>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row>
    <row r="111" spans="1:98">
      <c r="A111" s="4427" t="s">
        <v>564</v>
      </c>
      <c r="B111" s="4201"/>
      <c r="C111" s="4449"/>
      <c r="D111" s="2306"/>
      <c r="E111" s="3282"/>
      <c r="F111" s="3564"/>
      <c r="G111" s="2309"/>
      <c r="H111" s="2309"/>
      <c r="I111" s="2309"/>
      <c r="J111" s="2311"/>
      <c r="K111" s="3339"/>
      <c r="L111" s="4428" t="s">
        <v>564</v>
      </c>
      <c r="M111" s="3015"/>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row>
    <row r="112" spans="1:98">
      <c r="A112" s="4427" t="s">
        <v>2293</v>
      </c>
      <c r="B112" s="4201"/>
      <c r="C112" s="4449"/>
      <c r="D112" s="2306"/>
      <c r="E112" s="3282"/>
      <c r="F112" s="3564"/>
      <c r="G112" s="2309"/>
      <c r="H112" s="2309"/>
      <c r="I112" s="2309"/>
      <c r="J112" s="2311"/>
      <c r="K112" s="3339"/>
      <c r="L112" s="4428" t="s">
        <v>2293</v>
      </c>
      <c r="M112" s="3015"/>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row>
    <row r="113" spans="1:98">
      <c r="A113" s="4427" t="s">
        <v>2294</v>
      </c>
      <c r="B113" s="4201"/>
      <c r="C113" s="4449"/>
      <c r="D113" s="2306"/>
      <c r="E113" s="3282"/>
      <c r="F113" s="3564"/>
      <c r="G113" s="2309"/>
      <c r="H113" s="2309"/>
      <c r="I113" s="2309"/>
      <c r="J113" s="2311"/>
      <c r="K113" s="3339"/>
      <c r="L113" s="4428" t="s">
        <v>2294</v>
      </c>
      <c r="M113" s="3015"/>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row>
    <row r="114" spans="1:98">
      <c r="A114" s="4427" t="s">
        <v>2295</v>
      </c>
      <c r="B114" s="4201"/>
      <c r="C114" s="4449"/>
      <c r="D114" s="2306"/>
      <c r="E114" s="3282"/>
      <c r="F114" s="3564"/>
      <c r="G114" s="2309"/>
      <c r="H114" s="2309"/>
      <c r="I114" s="2309"/>
      <c r="J114" s="2311"/>
      <c r="K114" s="3339"/>
      <c r="L114" s="4428" t="s">
        <v>2295</v>
      </c>
      <c r="M114" s="3015"/>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row>
    <row r="115" spans="1:98">
      <c r="A115" s="4427" t="s">
        <v>2296</v>
      </c>
      <c r="B115" s="4201"/>
      <c r="C115" s="4449"/>
      <c r="D115" s="2306"/>
      <c r="E115" s="3282"/>
      <c r="F115" s="3564"/>
      <c r="G115" s="2309"/>
      <c r="H115" s="2309"/>
      <c r="I115" s="2309"/>
      <c r="J115" s="2311"/>
      <c r="K115" s="3339"/>
      <c r="L115" s="4428" t="s">
        <v>2296</v>
      </c>
      <c r="M115" s="3015"/>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row>
    <row r="116" spans="1:98">
      <c r="A116" s="4427" t="s">
        <v>2297</v>
      </c>
      <c r="B116" s="4201"/>
      <c r="C116" s="4449"/>
      <c r="D116" s="2306"/>
      <c r="E116" s="3282"/>
      <c r="F116" s="3564"/>
      <c r="G116" s="2309"/>
      <c r="H116" s="2309"/>
      <c r="I116" s="2309"/>
      <c r="J116" s="2311"/>
      <c r="K116" s="3339"/>
      <c r="L116" s="4428" t="s">
        <v>2297</v>
      </c>
      <c r="M116" s="3015"/>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row>
    <row r="117" spans="1:98">
      <c r="A117" s="4427">
        <v>33</v>
      </c>
      <c r="B117" s="4201"/>
      <c r="C117" s="4449"/>
      <c r="D117" s="2306"/>
      <c r="E117" s="3282"/>
      <c r="F117" s="3564"/>
      <c r="G117" s="2309"/>
      <c r="H117" s="2309"/>
      <c r="I117" s="2309"/>
      <c r="J117" s="2311"/>
      <c r="K117" s="3339"/>
      <c r="L117" s="4428">
        <v>33</v>
      </c>
      <c r="M117" s="3015"/>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row>
    <row r="118" spans="1:98">
      <c r="A118" s="4427">
        <v>34</v>
      </c>
      <c r="B118" s="4201"/>
      <c r="C118" s="4449"/>
      <c r="D118" s="2306"/>
      <c r="E118" s="3282"/>
      <c r="F118" s="3564"/>
      <c r="G118" s="2309"/>
      <c r="H118" s="2309"/>
      <c r="I118" s="2309"/>
      <c r="J118" s="2311"/>
      <c r="K118" s="3339"/>
      <c r="L118" s="4428">
        <v>34</v>
      </c>
      <c r="M118" s="3015"/>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row>
    <row r="119" spans="1:98">
      <c r="A119" s="4427">
        <v>35</v>
      </c>
      <c r="B119" s="4201"/>
      <c r="C119" s="4449"/>
      <c r="D119" s="2306"/>
      <c r="E119" s="3282"/>
      <c r="F119" s="3564"/>
      <c r="G119" s="2309"/>
      <c r="H119" s="2309"/>
      <c r="I119" s="2309"/>
      <c r="J119" s="2311"/>
      <c r="K119" s="3339"/>
      <c r="L119" s="4428">
        <v>35</v>
      </c>
      <c r="M119" s="3015"/>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row>
    <row r="120" spans="1:98">
      <c r="A120" s="4427">
        <v>36</v>
      </c>
      <c r="B120" s="4201"/>
      <c r="C120" s="4449"/>
      <c r="D120" s="2306"/>
      <c r="E120" s="3282"/>
      <c r="F120" s="3564"/>
      <c r="G120" s="2309"/>
      <c r="H120" s="2309"/>
      <c r="I120" s="2309"/>
      <c r="J120" s="2311"/>
      <c r="K120" s="3339"/>
      <c r="L120" s="4428">
        <v>36</v>
      </c>
      <c r="M120" s="3015"/>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row>
    <row r="121" spans="1:98">
      <c r="A121" s="4427">
        <v>37</v>
      </c>
      <c r="B121" s="4201"/>
      <c r="C121" s="4449"/>
      <c r="D121" s="2306"/>
      <c r="E121" s="3282"/>
      <c r="F121" s="3564"/>
      <c r="G121" s="2309"/>
      <c r="H121" s="2309"/>
      <c r="I121" s="2309"/>
      <c r="J121" s="2311"/>
      <c r="K121" s="3339"/>
      <c r="L121" s="4428">
        <v>37</v>
      </c>
      <c r="M121" s="3015"/>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row>
    <row r="122" spans="1:98">
      <c r="A122" s="4427">
        <v>38</v>
      </c>
      <c r="B122" s="4201"/>
      <c r="C122" s="4449"/>
      <c r="D122" s="2306"/>
      <c r="E122" s="3282"/>
      <c r="F122" s="3564"/>
      <c r="G122" s="2309"/>
      <c r="H122" s="2309"/>
      <c r="I122" s="2309"/>
      <c r="J122" s="2311"/>
      <c r="K122" s="3339"/>
      <c r="L122" s="4428">
        <v>38</v>
      </c>
      <c r="M122" s="3015"/>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row>
    <row r="123" spans="1:98">
      <c r="A123" s="4427">
        <v>39</v>
      </c>
      <c r="B123" s="4201"/>
      <c r="C123" s="4449"/>
      <c r="D123" s="2306"/>
      <c r="E123" s="3282"/>
      <c r="F123" s="3564"/>
      <c r="G123" s="2309"/>
      <c r="H123" s="2309"/>
      <c r="I123" s="2309"/>
      <c r="J123" s="2311"/>
      <c r="K123" s="3339"/>
      <c r="L123" s="4428">
        <v>39</v>
      </c>
      <c r="M123" s="3015"/>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row>
    <row r="124" spans="1:98">
      <c r="A124" s="4427">
        <v>40</v>
      </c>
      <c r="B124" s="4201"/>
      <c r="C124" s="4449"/>
      <c r="D124" s="2306"/>
      <c r="E124" s="3282"/>
      <c r="F124" s="3564"/>
      <c r="G124" s="2309"/>
      <c r="H124" s="2309"/>
      <c r="I124" s="2309"/>
      <c r="J124" s="2311"/>
      <c r="K124" s="3339"/>
      <c r="L124" s="4428">
        <v>40</v>
      </c>
      <c r="M124" s="3015"/>
    </row>
    <row r="125" spans="1:98">
      <c r="A125" s="4427">
        <v>41</v>
      </c>
      <c r="B125" s="4201"/>
      <c r="C125" s="4449"/>
      <c r="D125" s="2306"/>
      <c r="E125" s="3282"/>
      <c r="F125" s="3564"/>
      <c r="G125" s="2309"/>
      <c r="H125" s="2309"/>
      <c r="I125" s="2309"/>
      <c r="J125" s="2311"/>
      <c r="K125" s="3339"/>
      <c r="L125" s="4428">
        <v>41</v>
      </c>
      <c r="M125" s="3015"/>
    </row>
    <row r="126" spans="1:98">
      <c r="A126" s="4427">
        <v>42</v>
      </c>
      <c r="B126" s="4201"/>
      <c r="C126" s="4449"/>
      <c r="D126" s="2306"/>
      <c r="E126" s="3282"/>
      <c r="F126" s="3564"/>
      <c r="G126" s="2309"/>
      <c r="H126" s="2309"/>
      <c r="I126" s="2309"/>
      <c r="J126" s="2311"/>
      <c r="K126" s="3339"/>
      <c r="L126" s="4428">
        <v>42</v>
      </c>
      <c r="M126" s="3015"/>
    </row>
    <row r="127" spans="1:98">
      <c r="A127" s="4427">
        <v>43</v>
      </c>
      <c r="B127" s="4201"/>
      <c r="C127" s="4449"/>
      <c r="D127" s="2306"/>
      <c r="E127" s="3282"/>
      <c r="F127" s="3564"/>
      <c r="G127" s="2309"/>
      <c r="H127" s="2309"/>
      <c r="I127" s="2309"/>
      <c r="J127" s="2311"/>
      <c r="K127" s="3339"/>
      <c r="L127" s="4428">
        <v>43</v>
      </c>
      <c r="M127" s="3015"/>
    </row>
    <row r="128" spans="1:98">
      <c r="A128" s="4427">
        <v>44</v>
      </c>
      <c r="B128" s="4201"/>
      <c r="C128" s="4449"/>
      <c r="D128" s="2306"/>
      <c r="E128" s="4982"/>
      <c r="F128" s="3564"/>
      <c r="G128" s="2309"/>
      <c r="H128" s="2309"/>
      <c r="I128" s="2309"/>
      <c r="J128" s="2311"/>
      <c r="K128" s="3339"/>
      <c r="L128" s="4428">
        <v>44</v>
      </c>
      <c r="M128" s="3015"/>
    </row>
    <row r="129" spans="1:13">
      <c r="A129" s="4427">
        <v>45</v>
      </c>
      <c r="B129" s="4434" t="s">
        <v>1154</v>
      </c>
      <c r="C129" s="4449"/>
      <c r="D129" s="4762">
        <f>SUM(D95:D128)</f>
        <v>0</v>
      </c>
      <c r="E129" s="4656">
        <f>SUM(E95:E128)</f>
        <v>0</v>
      </c>
      <c r="F129" s="3564"/>
      <c r="G129" s="2309"/>
      <c r="H129" s="2309"/>
      <c r="I129" s="2309"/>
      <c r="J129" s="1643">
        <f>SUM(J95:J128)</f>
        <v>0</v>
      </c>
      <c r="K129" s="3571">
        <f>SUM(K95:K128)</f>
        <v>0</v>
      </c>
      <c r="L129" s="4428">
        <v>45</v>
      </c>
      <c r="M129" s="3015"/>
    </row>
    <row r="130" spans="1:13">
      <c r="A130" s="4427">
        <v>46</v>
      </c>
      <c r="B130" s="4201"/>
      <c r="C130" s="4449"/>
      <c r="D130" s="4774"/>
      <c r="E130" s="4764"/>
      <c r="F130" s="3564"/>
      <c r="G130" s="2309"/>
      <c r="H130" s="2309"/>
      <c r="I130" s="2309"/>
      <c r="J130" s="2309"/>
      <c r="K130" s="3577"/>
      <c r="L130" s="4428">
        <v>46</v>
      </c>
      <c r="M130" s="3015"/>
    </row>
    <row r="131" spans="1:13">
      <c r="A131" s="4427">
        <v>47</v>
      </c>
      <c r="B131" s="4201"/>
      <c r="C131" s="4449"/>
      <c r="D131" s="4449"/>
      <c r="E131" s="4765"/>
      <c r="F131" s="3564"/>
      <c r="G131" s="2309"/>
      <c r="H131" s="2309"/>
      <c r="I131" s="2309"/>
      <c r="J131" s="2309"/>
      <c r="K131" s="3577"/>
      <c r="L131" s="4428">
        <v>47</v>
      </c>
      <c r="M131" s="3015"/>
    </row>
    <row r="132" spans="1:13" ht="16" thickBot="1">
      <c r="A132" s="3289">
        <v>48</v>
      </c>
      <c r="B132" s="4978"/>
      <c r="C132" s="4983"/>
      <c r="D132" s="4979"/>
      <c r="E132" s="3290"/>
      <c r="F132" s="3673"/>
      <c r="G132" s="3605"/>
      <c r="H132" s="3605"/>
      <c r="I132" s="3674"/>
      <c r="J132" s="3675"/>
      <c r="K132" s="3606"/>
      <c r="L132" s="3684">
        <v>48</v>
      </c>
      <c r="M132" s="3015"/>
    </row>
    <row r="133" spans="1:13">
      <c r="A133" s="1533" t="str">
        <f>A66</f>
        <v xml:space="preserve"> FERC FORM NO.1 (ED. 12-96) NYPSC Modified-96</v>
      </c>
      <c r="B133" s="1533"/>
      <c r="C133" s="1533"/>
      <c r="D133" s="1533"/>
      <c r="E133" s="1533"/>
      <c r="F133" s="21" t="str">
        <f>A66</f>
        <v xml:space="preserve"> FERC FORM NO.1 (ED. 12-96) NYPSC Modified-96</v>
      </c>
      <c r="G133" s="21"/>
      <c r="H133" s="21"/>
      <c r="I133" s="21"/>
      <c r="J133" s="21"/>
      <c r="K133" s="21"/>
      <c r="L133" s="21"/>
      <c r="M133" s="2529"/>
    </row>
    <row r="134" spans="1:13">
      <c r="A134" s="1620" t="s">
        <v>3250</v>
      </c>
      <c r="B134" s="1620"/>
      <c r="C134" s="1620"/>
      <c r="D134" s="1620"/>
      <c r="E134" s="1620"/>
      <c r="F134" s="5265" t="s">
        <v>3251</v>
      </c>
      <c r="G134" s="5265"/>
      <c r="H134" s="5265"/>
      <c r="I134" s="5265"/>
      <c r="J134" s="5265"/>
      <c r="K134" s="5265"/>
      <c r="L134" s="5265"/>
      <c r="M134" s="2586"/>
    </row>
    <row r="135" spans="1:13" ht="16" thickBot="1">
      <c r="A135" s="4585"/>
      <c r="B135" s="1620"/>
      <c r="C135" s="4524"/>
      <c r="D135" s="4566" t="str">
        <f>'Data Sheet'!$C$40</f>
        <v>April 30, 2024</v>
      </c>
      <c r="E135" s="4228" t="str">
        <f>'Data Sheet'!$C$38</f>
        <v>December 31, 2023</v>
      </c>
      <c r="F135" s="1533" t="str">
        <f>'Data Sheet'!$C$25</f>
        <v xml:space="preserve">Niagara Mohawk Power Corporation </v>
      </c>
      <c r="G135" s="71"/>
      <c r="H135" s="71"/>
      <c r="I135" s="572" t="str">
        <f>'Data Sheet'!$C$40</f>
        <v>April 30, 2024</v>
      </c>
      <c r="J135" s="21" t="str">
        <f>'Data Sheet'!$C$38</f>
        <v>December 31, 2023</v>
      </c>
      <c r="K135" s="71"/>
      <c r="L135" s="71"/>
      <c r="M135" s="2586"/>
    </row>
    <row r="136" spans="1:13">
      <c r="A136" s="4340"/>
      <c r="B136" s="2587"/>
      <c r="C136" s="4528"/>
      <c r="D136" s="4528"/>
      <c r="E136" s="3870"/>
      <c r="F136" s="4341"/>
      <c r="G136" s="323"/>
      <c r="H136" s="323"/>
      <c r="I136" s="323"/>
      <c r="J136" s="323"/>
      <c r="K136" s="323"/>
      <c r="L136" s="324"/>
      <c r="M136" s="1620"/>
    </row>
    <row r="137" spans="1:13">
      <c r="A137" s="4086" t="s">
        <v>3211</v>
      </c>
      <c r="B137" s="1620"/>
      <c r="C137" s="4524"/>
      <c r="D137" s="4524"/>
      <c r="E137" s="4229"/>
      <c r="F137" s="4317" t="str">
        <f>F4</f>
        <v>LONG-TERM DEBT (Accounts 221, 222, 223, and 224) (Continued)</v>
      </c>
      <c r="G137" s="71"/>
      <c r="H137" s="71"/>
      <c r="I137" s="71"/>
      <c r="J137" s="71"/>
      <c r="K137" s="71"/>
      <c r="L137" s="72"/>
      <c r="M137" s="1620"/>
    </row>
    <row r="138" spans="1:13">
      <c r="A138" s="4585"/>
      <c r="B138" s="1533"/>
      <c r="C138" s="1289"/>
      <c r="D138" s="1289"/>
      <c r="E138" s="4653" t="s">
        <v>1746</v>
      </c>
      <c r="F138" s="4315"/>
      <c r="G138" s="21"/>
      <c r="H138" s="21"/>
      <c r="I138" s="21"/>
      <c r="J138" s="21"/>
      <c r="K138" s="21"/>
      <c r="L138" s="75"/>
      <c r="M138" s="1533"/>
    </row>
    <row r="139" spans="1:13">
      <c r="A139" s="3670" t="s">
        <v>1746</v>
      </c>
      <c r="B139" s="2341" t="s">
        <v>1746</v>
      </c>
      <c r="C139" s="1190"/>
      <c r="D139" s="1190"/>
      <c r="E139" s="3567"/>
      <c r="F139" s="4342" t="s">
        <v>1746</v>
      </c>
      <c r="G139" s="84"/>
      <c r="H139" s="195" t="s">
        <v>2800</v>
      </c>
      <c r="I139" s="318"/>
      <c r="J139" s="449" t="s">
        <v>2801</v>
      </c>
      <c r="K139" s="84"/>
      <c r="L139" s="92"/>
      <c r="M139" s="1533"/>
    </row>
    <row r="140" spans="1:13">
      <c r="A140" s="3564" t="s">
        <v>1746</v>
      </c>
      <c r="B140" s="1533" t="s">
        <v>2802</v>
      </c>
      <c r="C140" s="1289"/>
      <c r="D140" s="2321" t="s">
        <v>2803</v>
      </c>
      <c r="E140" s="3577" t="s">
        <v>2804</v>
      </c>
      <c r="F140" s="3671" t="s">
        <v>2805</v>
      </c>
      <c r="G140" s="252" t="s">
        <v>1111</v>
      </c>
      <c r="H140" s="83"/>
      <c r="I140" s="84"/>
      <c r="J140" s="252" t="s">
        <v>2806</v>
      </c>
      <c r="K140" s="252" t="s">
        <v>2807</v>
      </c>
      <c r="L140" s="85"/>
      <c r="M140" s="1533"/>
    </row>
    <row r="141" spans="1:13">
      <c r="A141" s="3315" t="s">
        <v>1686</v>
      </c>
      <c r="B141" s="1533" t="s">
        <v>2808</v>
      </c>
      <c r="C141" s="1289"/>
      <c r="D141" s="2321" t="s">
        <v>2979</v>
      </c>
      <c r="E141" s="3577" t="s">
        <v>2809</v>
      </c>
      <c r="F141" s="3671" t="s">
        <v>2810</v>
      </c>
      <c r="G141" s="252" t="s">
        <v>2988</v>
      </c>
      <c r="H141" s="252" t="s">
        <v>2811</v>
      </c>
      <c r="I141" s="252" t="s">
        <v>2812</v>
      </c>
      <c r="J141" s="252" t="s">
        <v>2813</v>
      </c>
      <c r="K141" s="252" t="s">
        <v>1795</v>
      </c>
      <c r="L141" s="200" t="s">
        <v>1686</v>
      </c>
      <c r="M141" s="3015"/>
    </row>
    <row r="142" spans="1:13">
      <c r="A142" s="3315" t="s">
        <v>1689</v>
      </c>
      <c r="B142" s="1533"/>
      <c r="C142" s="1289"/>
      <c r="D142" s="2321" t="s">
        <v>2814</v>
      </c>
      <c r="E142" s="3577" t="s">
        <v>2815</v>
      </c>
      <c r="F142" s="4315"/>
      <c r="G142" s="83"/>
      <c r="H142" s="83"/>
      <c r="I142" s="83"/>
      <c r="J142" s="252" t="s">
        <v>2816</v>
      </c>
      <c r="K142" s="83"/>
      <c r="L142" s="200" t="s">
        <v>1689</v>
      </c>
      <c r="M142" s="3015"/>
    </row>
    <row r="143" spans="1:13">
      <c r="A143" s="3564"/>
      <c r="B143" s="1533"/>
      <c r="C143" s="1289"/>
      <c r="D143" s="1289"/>
      <c r="E143" s="3577"/>
      <c r="F143" s="4315"/>
      <c r="G143" s="83"/>
      <c r="H143" s="83"/>
      <c r="I143" s="83"/>
      <c r="J143" s="252" t="s">
        <v>2817</v>
      </c>
      <c r="K143" s="83"/>
      <c r="L143" s="85"/>
      <c r="M143" s="1533"/>
    </row>
    <row r="144" spans="1:13">
      <c r="A144" s="3564"/>
      <c r="B144" s="1533"/>
      <c r="C144" s="1289"/>
      <c r="D144" s="1289"/>
      <c r="E144" s="3577"/>
      <c r="F144" s="4315"/>
      <c r="G144" s="83"/>
      <c r="H144" s="83"/>
      <c r="I144" s="83"/>
      <c r="J144" s="252" t="s">
        <v>2818</v>
      </c>
      <c r="K144" s="83"/>
      <c r="L144" s="85"/>
      <c r="M144" s="1533"/>
    </row>
    <row r="145" spans="1:13">
      <c r="A145" s="3564"/>
      <c r="B145" s="4422" t="s">
        <v>2819</v>
      </c>
      <c r="C145" s="4510"/>
      <c r="D145" s="2321" t="s">
        <v>2936</v>
      </c>
      <c r="E145" s="3548" t="s">
        <v>2937</v>
      </c>
      <c r="F145" s="3671" t="s">
        <v>2938</v>
      </c>
      <c r="G145" s="251" t="s">
        <v>2268</v>
      </c>
      <c r="H145" s="535" t="s">
        <v>2269</v>
      </c>
      <c r="I145" s="251" t="s">
        <v>2270</v>
      </c>
      <c r="J145" s="535" t="s">
        <v>2271</v>
      </c>
      <c r="K145" s="251" t="s">
        <v>2272</v>
      </c>
      <c r="L145" s="97"/>
      <c r="M145" s="1533"/>
    </row>
    <row r="146" spans="1:13">
      <c r="A146" s="3599" t="s">
        <v>1694</v>
      </c>
      <c r="B146" s="319"/>
      <c r="C146" s="1190"/>
      <c r="D146" s="4567"/>
      <c r="E146" s="4654"/>
      <c r="F146" s="4343"/>
      <c r="G146" s="327"/>
      <c r="H146" s="327"/>
      <c r="I146" s="327"/>
      <c r="J146" s="328"/>
      <c r="K146" s="329"/>
      <c r="L146" s="547" t="s">
        <v>1694</v>
      </c>
      <c r="M146" s="3015"/>
    </row>
    <row r="147" spans="1:13">
      <c r="A147" s="3315" t="s">
        <v>1695</v>
      </c>
      <c r="B147" s="1533"/>
      <c r="C147" s="1289"/>
      <c r="D147" s="4568"/>
      <c r="E147" s="4228"/>
      <c r="F147" s="4315"/>
      <c r="G147" s="83"/>
      <c r="H147" s="83"/>
      <c r="I147" s="320"/>
      <c r="J147" s="320"/>
      <c r="K147" s="273"/>
      <c r="L147" s="325" t="s">
        <v>1695</v>
      </c>
      <c r="M147" s="3015"/>
    </row>
    <row r="148" spans="1:13">
      <c r="A148" s="3315" t="s">
        <v>1696</v>
      </c>
      <c r="B148" s="1533"/>
      <c r="C148" s="1289"/>
      <c r="D148" s="4569"/>
      <c r="E148" s="4362"/>
      <c r="F148" s="4315"/>
      <c r="G148" s="83"/>
      <c r="H148" s="83"/>
      <c r="I148" s="83"/>
      <c r="J148" s="304"/>
      <c r="K148" s="275"/>
      <c r="L148" s="325" t="s">
        <v>1696</v>
      </c>
      <c r="M148" s="3015"/>
    </row>
    <row r="149" spans="1:13">
      <c r="A149" s="3315" t="s">
        <v>1697</v>
      </c>
      <c r="B149" s="1533"/>
      <c r="C149" s="1289"/>
      <c r="D149" s="4569"/>
      <c r="E149" s="4362"/>
      <c r="F149" s="4315"/>
      <c r="G149" s="83"/>
      <c r="H149" s="83"/>
      <c r="I149" s="83"/>
      <c r="J149" s="304"/>
      <c r="K149" s="275"/>
      <c r="L149" s="325" t="s">
        <v>1697</v>
      </c>
      <c r="M149" s="3015"/>
    </row>
    <row r="150" spans="1:13">
      <c r="A150" s="3315" t="s">
        <v>1698</v>
      </c>
      <c r="B150" s="1533"/>
      <c r="C150" s="1289"/>
      <c r="D150" s="4569"/>
      <c r="E150" s="4362"/>
      <c r="F150" s="4315"/>
      <c r="G150" s="83"/>
      <c r="H150" s="83"/>
      <c r="I150" s="304"/>
      <c r="J150" s="304"/>
      <c r="K150" s="275"/>
      <c r="L150" s="325" t="s">
        <v>1698</v>
      </c>
      <c r="M150" s="3015"/>
    </row>
    <row r="151" spans="1:13">
      <c r="A151" s="3315" t="s">
        <v>1699</v>
      </c>
      <c r="B151" s="1533"/>
      <c r="C151" s="1289"/>
      <c r="D151" s="4569"/>
      <c r="E151" s="4362"/>
      <c r="F151" s="4315"/>
      <c r="G151" s="83"/>
      <c r="H151" s="83"/>
      <c r="I151" s="83"/>
      <c r="J151" s="304"/>
      <c r="K151" s="275"/>
      <c r="L151" s="325" t="s">
        <v>1699</v>
      </c>
      <c r="M151" s="3015"/>
    </row>
    <row r="152" spans="1:13">
      <c r="A152" s="3315" t="s">
        <v>1700</v>
      </c>
      <c r="B152" s="1533"/>
      <c r="C152" s="1289"/>
      <c r="D152" s="4569"/>
      <c r="E152" s="4362"/>
      <c r="F152" s="4315"/>
      <c r="G152" s="83"/>
      <c r="H152" s="83"/>
      <c r="I152" s="83"/>
      <c r="J152" s="304"/>
      <c r="K152" s="275"/>
      <c r="L152" s="325" t="s">
        <v>1700</v>
      </c>
      <c r="M152" s="3015"/>
    </row>
    <row r="153" spans="1:13">
      <c r="A153" s="3315" t="s">
        <v>1701</v>
      </c>
      <c r="B153" s="4422" t="s">
        <v>1154</v>
      </c>
      <c r="C153" s="1289"/>
      <c r="D153" s="1579">
        <f>SUM(D147:D152)</f>
        <v>0</v>
      </c>
      <c r="E153" s="3571">
        <f>SUM(E147:E152)</f>
        <v>0</v>
      </c>
      <c r="F153" s="4315"/>
      <c r="G153" s="83"/>
      <c r="H153" s="83"/>
      <c r="I153" s="83"/>
      <c r="J153" s="210">
        <f>SUM(J147:J152)</f>
        <v>0</v>
      </c>
      <c r="K153" s="210">
        <f>SUM(K147:K152)</f>
        <v>0</v>
      </c>
      <c r="L153" s="325" t="s">
        <v>1701</v>
      </c>
      <c r="M153" s="3015"/>
    </row>
    <row r="154" spans="1:13">
      <c r="A154" s="3315" t="s">
        <v>1702</v>
      </c>
      <c r="B154" s="1533"/>
      <c r="C154" s="1289"/>
      <c r="D154" s="4570"/>
      <c r="E154" s="4655"/>
      <c r="F154" s="4345"/>
      <c r="G154" s="330"/>
      <c r="H154" s="330"/>
      <c r="I154" s="330"/>
      <c r="J154" s="330"/>
      <c r="K154" s="331"/>
      <c r="L154" s="325" t="s">
        <v>1702</v>
      </c>
      <c r="M154" s="3015"/>
    </row>
    <row r="155" spans="1:13">
      <c r="A155" s="3315" t="s">
        <v>1703</v>
      </c>
      <c r="B155" s="3676"/>
      <c r="C155" s="1289"/>
      <c r="D155" s="4570"/>
      <c r="E155" s="4655"/>
      <c r="F155" s="4345"/>
      <c r="G155" s="330"/>
      <c r="H155" s="330"/>
      <c r="I155" s="330"/>
      <c r="J155" s="330"/>
      <c r="K155" s="331"/>
      <c r="L155" s="325" t="s">
        <v>1703</v>
      </c>
      <c r="M155" s="3015"/>
    </row>
    <row r="156" spans="1:13">
      <c r="A156" s="3315" t="s">
        <v>1704</v>
      </c>
      <c r="B156" s="1533"/>
      <c r="C156" s="1289"/>
      <c r="D156" s="4568"/>
      <c r="E156" s="4656"/>
      <c r="F156" s="4315"/>
      <c r="G156" s="83"/>
      <c r="H156" s="83"/>
      <c r="I156" s="83"/>
      <c r="J156" s="320"/>
      <c r="K156" s="273"/>
      <c r="L156" s="325" t="s">
        <v>1704</v>
      </c>
      <c r="M156" s="3015"/>
    </row>
    <row r="157" spans="1:13">
      <c r="A157" s="3315" t="s">
        <v>1705</v>
      </c>
      <c r="B157" s="1533"/>
      <c r="C157" s="1289"/>
      <c r="D157" s="4569"/>
      <c r="E157" s="4362"/>
      <c r="F157" s="4315"/>
      <c r="G157" s="83"/>
      <c r="H157" s="83"/>
      <c r="I157" s="83"/>
      <c r="J157" s="304"/>
      <c r="K157" s="275"/>
      <c r="L157" s="325" t="s">
        <v>1705</v>
      </c>
      <c r="M157" s="3015"/>
    </row>
    <row r="158" spans="1:13">
      <c r="A158" s="3315" t="s">
        <v>1706</v>
      </c>
      <c r="B158" s="1533"/>
      <c r="C158" s="1289"/>
      <c r="D158" s="4569"/>
      <c r="E158" s="4362"/>
      <c r="F158" s="4315"/>
      <c r="G158" s="83"/>
      <c r="H158" s="83"/>
      <c r="I158" s="83"/>
      <c r="J158" s="304"/>
      <c r="K158" s="275"/>
      <c r="L158" s="325" t="s">
        <v>1706</v>
      </c>
      <c r="M158" s="3015"/>
    </row>
    <row r="159" spans="1:13">
      <c r="A159" s="3315" t="s">
        <v>1707</v>
      </c>
      <c r="B159" s="1533"/>
      <c r="C159" s="1289"/>
      <c r="D159" s="4569"/>
      <c r="E159" s="4362"/>
      <c r="F159" s="4315"/>
      <c r="G159" s="83"/>
      <c r="H159" s="83"/>
      <c r="I159" s="83"/>
      <c r="J159" s="304"/>
      <c r="K159" s="275"/>
      <c r="L159" s="325" t="s">
        <v>1707</v>
      </c>
      <c r="M159" s="3015"/>
    </row>
    <row r="160" spans="1:13">
      <c r="A160" s="3315" t="s">
        <v>1708</v>
      </c>
      <c r="B160" s="1533"/>
      <c r="C160" s="1289"/>
      <c r="D160" s="4569"/>
      <c r="E160" s="4362"/>
      <c r="F160" s="4315"/>
      <c r="G160" s="83"/>
      <c r="H160" s="83"/>
      <c r="I160" s="83"/>
      <c r="J160" s="304"/>
      <c r="K160" s="275"/>
      <c r="L160" s="325" t="s">
        <v>1708</v>
      </c>
      <c r="M160" s="3015"/>
    </row>
    <row r="161" spans="1:13">
      <c r="A161" s="3315" t="s">
        <v>1709</v>
      </c>
      <c r="B161" s="1533"/>
      <c r="C161" s="1289"/>
      <c r="D161" s="4569"/>
      <c r="E161" s="4362"/>
      <c r="F161" s="4315"/>
      <c r="G161" s="83"/>
      <c r="H161" s="83"/>
      <c r="I161" s="83"/>
      <c r="J161" s="304"/>
      <c r="K161" s="275"/>
      <c r="L161" s="325" t="s">
        <v>1709</v>
      </c>
      <c r="M161" s="3015"/>
    </row>
    <row r="162" spans="1:13">
      <c r="A162" s="3315" t="s">
        <v>1710</v>
      </c>
      <c r="B162" s="1533"/>
      <c r="C162" s="1289"/>
      <c r="D162" s="4569"/>
      <c r="E162" s="4362"/>
      <c r="F162" s="4315"/>
      <c r="G162" s="83"/>
      <c r="H162" s="83"/>
      <c r="I162" s="83"/>
      <c r="J162" s="304"/>
      <c r="K162" s="275"/>
      <c r="L162" s="325" t="s">
        <v>1710</v>
      </c>
      <c r="M162" s="3015"/>
    </row>
    <row r="163" spans="1:13">
      <c r="A163" s="3315" t="s">
        <v>1711</v>
      </c>
      <c r="B163" s="1533"/>
      <c r="C163" s="1289"/>
      <c r="D163" s="4569"/>
      <c r="E163" s="4362"/>
      <c r="F163" s="4315"/>
      <c r="G163" s="83"/>
      <c r="H163" s="83"/>
      <c r="I163" s="83"/>
      <c r="J163" s="304"/>
      <c r="K163" s="275"/>
      <c r="L163" s="325" t="s">
        <v>1711</v>
      </c>
      <c r="M163" s="3015"/>
    </row>
    <row r="164" spans="1:13">
      <c r="A164" s="3315" t="s">
        <v>1712</v>
      </c>
      <c r="B164" s="1533"/>
      <c r="C164" s="1289"/>
      <c r="D164" s="4569"/>
      <c r="E164" s="4362"/>
      <c r="F164" s="4315"/>
      <c r="G164" s="83"/>
      <c r="H164" s="83"/>
      <c r="I164" s="83"/>
      <c r="J164" s="304"/>
      <c r="K164" s="275"/>
      <c r="L164" s="325" t="s">
        <v>1712</v>
      </c>
      <c r="M164" s="3015"/>
    </row>
    <row r="165" spans="1:13">
      <c r="A165" s="3315" t="s">
        <v>1713</v>
      </c>
      <c r="B165" s="1533"/>
      <c r="C165" s="1289"/>
      <c r="D165" s="4569"/>
      <c r="E165" s="4362"/>
      <c r="F165" s="4315"/>
      <c r="G165" s="83"/>
      <c r="H165" s="83"/>
      <c r="I165" s="83"/>
      <c r="J165" s="304"/>
      <c r="K165" s="275"/>
      <c r="L165" s="325" t="s">
        <v>1713</v>
      </c>
      <c r="M165" s="3015"/>
    </row>
    <row r="166" spans="1:13">
      <c r="A166" s="3315" t="s">
        <v>558</v>
      </c>
      <c r="B166" s="1533"/>
      <c r="C166" s="1289"/>
      <c r="D166" s="4569"/>
      <c r="E166" s="4362"/>
      <c r="F166" s="4315"/>
      <c r="G166" s="83"/>
      <c r="H166" s="83"/>
      <c r="I166" s="83"/>
      <c r="J166" s="304"/>
      <c r="K166" s="275"/>
      <c r="L166" s="325" t="s">
        <v>558</v>
      </c>
      <c r="M166" s="3015"/>
    </row>
    <row r="167" spans="1:13">
      <c r="A167" s="3315" t="s">
        <v>559</v>
      </c>
      <c r="B167" s="1533"/>
      <c r="C167" s="1289"/>
      <c r="D167" s="4569"/>
      <c r="E167" s="4362"/>
      <c r="F167" s="4315"/>
      <c r="G167" s="83"/>
      <c r="H167" s="83"/>
      <c r="I167" s="83"/>
      <c r="J167" s="304"/>
      <c r="K167" s="275"/>
      <c r="L167" s="325" t="s">
        <v>559</v>
      </c>
      <c r="M167" s="3015"/>
    </row>
    <row r="168" spans="1:13">
      <c r="A168" s="3315" t="s">
        <v>560</v>
      </c>
      <c r="B168" s="1533"/>
      <c r="C168" s="1289"/>
      <c r="D168" s="4569"/>
      <c r="E168" s="4362"/>
      <c r="F168" s="4315"/>
      <c r="G168" s="83"/>
      <c r="H168" s="83"/>
      <c r="I168" s="83"/>
      <c r="J168" s="304"/>
      <c r="K168" s="275"/>
      <c r="L168" s="325" t="s">
        <v>560</v>
      </c>
      <c r="M168" s="3015"/>
    </row>
    <row r="169" spans="1:13">
      <c r="A169" s="3315" t="s">
        <v>561</v>
      </c>
      <c r="B169" s="1533"/>
      <c r="C169" s="1289"/>
      <c r="D169" s="4569"/>
      <c r="E169" s="4362"/>
      <c r="F169" s="4315"/>
      <c r="G169" s="83"/>
      <c r="H169" s="83"/>
      <c r="I169" s="83"/>
      <c r="J169" s="304"/>
      <c r="K169" s="275"/>
      <c r="L169" s="325" t="s">
        <v>561</v>
      </c>
      <c r="M169" s="3015"/>
    </row>
    <row r="170" spans="1:13">
      <c r="A170" s="3315" t="s">
        <v>562</v>
      </c>
      <c r="B170" s="1533"/>
      <c r="C170" s="1289"/>
      <c r="D170" s="4569"/>
      <c r="E170" s="4362"/>
      <c r="F170" s="4315"/>
      <c r="G170" s="83"/>
      <c r="H170" s="83"/>
      <c r="I170" s="83"/>
      <c r="J170" s="304"/>
      <c r="K170" s="275"/>
      <c r="L170" s="325" t="s">
        <v>562</v>
      </c>
      <c r="M170" s="3015"/>
    </row>
    <row r="171" spans="1:13">
      <c r="A171" s="3315" t="s">
        <v>563</v>
      </c>
      <c r="B171" s="1533"/>
      <c r="C171" s="1289"/>
      <c r="D171" s="4569"/>
      <c r="E171" s="4362"/>
      <c r="F171" s="4315"/>
      <c r="G171" s="83"/>
      <c r="H171" s="83"/>
      <c r="I171" s="83"/>
      <c r="J171" s="304"/>
      <c r="K171" s="275"/>
      <c r="L171" s="325" t="s">
        <v>563</v>
      </c>
      <c r="M171" s="3015"/>
    </row>
    <row r="172" spans="1:13">
      <c r="A172" s="3315" t="s">
        <v>564</v>
      </c>
      <c r="B172" s="1533"/>
      <c r="C172" s="1289"/>
      <c r="D172" s="4569"/>
      <c r="E172" s="4362"/>
      <c r="F172" s="4315"/>
      <c r="G172" s="83"/>
      <c r="H172" s="83"/>
      <c r="I172" s="83"/>
      <c r="J172" s="304"/>
      <c r="K172" s="275"/>
      <c r="L172" s="325" t="s">
        <v>564</v>
      </c>
      <c r="M172" s="3015"/>
    </row>
    <row r="173" spans="1:13">
      <c r="A173" s="3315" t="s">
        <v>2293</v>
      </c>
      <c r="B173" s="1533"/>
      <c r="C173" s="1289"/>
      <c r="D173" s="4569"/>
      <c r="E173" s="4362"/>
      <c r="F173" s="4315"/>
      <c r="G173" s="83"/>
      <c r="H173" s="83"/>
      <c r="I173" s="83"/>
      <c r="J173" s="304"/>
      <c r="K173" s="275"/>
      <c r="L173" s="325" t="s">
        <v>2293</v>
      </c>
      <c r="M173" s="3015"/>
    </row>
    <row r="174" spans="1:13">
      <c r="A174" s="3315" t="s">
        <v>2294</v>
      </c>
      <c r="B174" s="1533"/>
      <c r="C174" s="1289"/>
      <c r="D174" s="4569"/>
      <c r="E174" s="4362"/>
      <c r="F174" s="4315"/>
      <c r="G174" s="83"/>
      <c r="H174" s="83"/>
      <c r="I174" s="83"/>
      <c r="J174" s="304"/>
      <c r="K174" s="275"/>
      <c r="L174" s="325" t="s">
        <v>2294</v>
      </c>
      <c r="M174" s="3015"/>
    </row>
    <row r="175" spans="1:13">
      <c r="A175" s="3315" t="s">
        <v>2295</v>
      </c>
      <c r="B175" s="1533"/>
      <c r="C175" s="1289"/>
      <c r="D175" s="4569"/>
      <c r="E175" s="4362"/>
      <c r="F175" s="4315"/>
      <c r="G175" s="83"/>
      <c r="H175" s="83"/>
      <c r="I175" s="83"/>
      <c r="J175" s="304"/>
      <c r="K175" s="275"/>
      <c r="L175" s="325" t="s">
        <v>2295</v>
      </c>
      <c r="M175" s="3015"/>
    </row>
    <row r="176" spans="1:13">
      <c r="A176" s="3315" t="s">
        <v>2296</v>
      </c>
      <c r="B176" s="1533"/>
      <c r="C176" s="1289"/>
      <c r="D176" s="4569"/>
      <c r="E176" s="4362"/>
      <c r="F176" s="4315"/>
      <c r="G176" s="83"/>
      <c r="H176" s="83"/>
      <c r="I176" s="83"/>
      <c r="J176" s="304"/>
      <c r="K176" s="275"/>
      <c r="L176" s="325" t="s">
        <v>2296</v>
      </c>
      <c r="M176" s="3015"/>
    </row>
    <row r="177" spans="1:13">
      <c r="A177" s="3315" t="s">
        <v>2297</v>
      </c>
      <c r="B177" s="1533"/>
      <c r="C177" s="1289"/>
      <c r="D177" s="4569"/>
      <c r="E177" s="4362"/>
      <c r="F177" s="4315"/>
      <c r="G177" s="83"/>
      <c r="H177" s="83"/>
      <c r="I177" s="83"/>
      <c r="J177" s="304"/>
      <c r="K177" s="275"/>
      <c r="L177" s="325" t="s">
        <v>2297</v>
      </c>
      <c r="M177" s="3015"/>
    </row>
    <row r="178" spans="1:13">
      <c r="A178" s="3315">
        <v>33</v>
      </c>
      <c r="B178" s="1533"/>
      <c r="C178" s="1289"/>
      <c r="D178" s="4569"/>
      <c r="E178" s="4362"/>
      <c r="F178" s="4315"/>
      <c r="G178" s="83"/>
      <c r="H178" s="83"/>
      <c r="I178" s="83"/>
      <c r="J178" s="304"/>
      <c r="K178" s="275"/>
      <c r="L178" s="325">
        <v>33</v>
      </c>
      <c r="M178" s="3015"/>
    </row>
    <row r="179" spans="1:13">
      <c r="A179" s="3315">
        <v>34</v>
      </c>
      <c r="B179" s="1533"/>
      <c r="C179" s="3071"/>
      <c r="D179" s="4565"/>
      <c r="E179" s="4362"/>
      <c r="F179" s="4315"/>
      <c r="G179" s="83"/>
      <c r="H179" s="83"/>
      <c r="I179" s="83"/>
      <c r="J179" s="304"/>
      <c r="K179" s="275"/>
      <c r="L179" s="325">
        <v>34</v>
      </c>
      <c r="M179" s="3015"/>
    </row>
    <row r="180" spans="1:13">
      <c r="A180" s="3315">
        <v>35</v>
      </c>
      <c r="B180" s="1533"/>
      <c r="C180" s="2309"/>
      <c r="D180" s="2311"/>
      <c r="E180" s="4362"/>
      <c r="F180" s="4315"/>
      <c r="G180" s="83"/>
      <c r="H180" s="83"/>
      <c r="I180" s="83"/>
      <c r="J180" s="304"/>
      <c r="K180" s="275"/>
      <c r="L180" s="325">
        <v>35</v>
      </c>
      <c r="M180" s="3015"/>
    </row>
    <row r="181" spans="1:13" ht="16" thickBot="1">
      <c r="A181" s="3603">
        <v>36</v>
      </c>
      <c r="B181" s="4348"/>
      <c r="C181" s="3819"/>
      <c r="D181" s="3832"/>
      <c r="E181" s="4657"/>
      <c r="F181" s="4315"/>
      <c r="G181" s="83"/>
      <c r="H181" s="83"/>
      <c r="I181" s="83"/>
      <c r="J181" s="304"/>
      <c r="K181" s="275"/>
      <c r="L181" s="325">
        <v>36</v>
      </c>
      <c r="M181" s="3015"/>
    </row>
    <row r="182" spans="1:13">
      <c r="A182" s="3315">
        <v>37</v>
      </c>
      <c r="B182" s="1533"/>
      <c r="C182" s="2309"/>
      <c r="D182" s="2311"/>
      <c r="E182" s="4344"/>
      <c r="F182" s="4315"/>
      <c r="G182" s="83"/>
      <c r="H182" s="83"/>
      <c r="I182" s="83"/>
      <c r="J182" s="304"/>
      <c r="K182" s="275"/>
      <c r="L182" s="325">
        <v>37</v>
      </c>
      <c r="M182" s="3015"/>
    </row>
    <row r="183" spans="1:13">
      <c r="A183" s="3315">
        <v>38</v>
      </c>
      <c r="B183" s="1533"/>
      <c r="C183" s="2309"/>
      <c r="D183" s="2311"/>
      <c r="E183" s="4344"/>
      <c r="F183" s="4315"/>
      <c r="G183" s="83"/>
      <c r="H183" s="83"/>
      <c r="I183" s="83"/>
      <c r="J183" s="304"/>
      <c r="K183" s="275"/>
      <c r="L183" s="325">
        <v>38</v>
      </c>
      <c r="M183" s="3015"/>
    </row>
    <row r="184" spans="1:13">
      <c r="A184" s="3315">
        <v>39</v>
      </c>
      <c r="B184" s="1533"/>
      <c r="C184" s="2309"/>
      <c r="D184" s="2311"/>
      <c r="E184" s="4344"/>
      <c r="F184" s="4315"/>
      <c r="G184" s="83"/>
      <c r="H184" s="83"/>
      <c r="I184" s="83"/>
      <c r="J184" s="304"/>
      <c r="K184" s="275"/>
      <c r="L184" s="325">
        <v>39</v>
      </c>
      <c r="M184" s="3015"/>
    </row>
    <row r="185" spans="1:13">
      <c r="A185" s="3315">
        <v>40</v>
      </c>
      <c r="B185" s="1533"/>
      <c r="C185" s="2309"/>
      <c r="D185" s="2311"/>
      <c r="E185" s="4344"/>
      <c r="F185" s="4315"/>
      <c r="G185" s="83"/>
      <c r="H185" s="83"/>
      <c r="I185" s="83"/>
      <c r="J185" s="304"/>
      <c r="K185" s="275"/>
      <c r="L185" s="325">
        <v>40</v>
      </c>
      <c r="M185" s="3015"/>
    </row>
    <row r="186" spans="1:13">
      <c r="A186" s="3315">
        <v>41</v>
      </c>
      <c r="B186" s="1533"/>
      <c r="C186" s="2309"/>
      <c r="D186" s="2311"/>
      <c r="E186" s="4344"/>
      <c r="F186" s="4315"/>
      <c r="G186" s="83"/>
      <c r="H186" s="83"/>
      <c r="I186" s="83"/>
      <c r="J186" s="304"/>
      <c r="K186" s="275"/>
      <c r="L186" s="325">
        <v>41</v>
      </c>
      <c r="M186" s="3015"/>
    </row>
    <row r="187" spans="1:13">
      <c r="A187" s="3315">
        <v>42</v>
      </c>
      <c r="B187" s="1533"/>
      <c r="C187" s="2309"/>
      <c r="D187" s="2311"/>
      <c r="E187" s="4344"/>
      <c r="F187" s="4315"/>
      <c r="G187" s="83"/>
      <c r="H187" s="83"/>
      <c r="I187" s="83"/>
      <c r="J187" s="304"/>
      <c r="K187" s="275"/>
      <c r="L187" s="325">
        <v>42</v>
      </c>
      <c r="M187" s="3015"/>
    </row>
    <row r="188" spans="1:13">
      <c r="A188" s="3315">
        <v>43</v>
      </c>
      <c r="B188" s="1533"/>
      <c r="C188" s="2309"/>
      <c r="D188" s="2311"/>
      <c r="E188" s="4344"/>
      <c r="F188" s="4315"/>
      <c r="G188" s="83"/>
      <c r="H188" s="83"/>
      <c r="I188" s="83"/>
      <c r="J188" s="304"/>
      <c r="K188" s="275"/>
      <c r="L188" s="325">
        <v>43</v>
      </c>
      <c r="M188" s="3015"/>
    </row>
    <row r="189" spans="1:13">
      <c r="A189" s="3315">
        <v>44</v>
      </c>
      <c r="B189" s="1533"/>
      <c r="C189" s="2309"/>
      <c r="D189" s="2311"/>
      <c r="E189" s="4344"/>
      <c r="F189" s="4315"/>
      <c r="G189" s="83"/>
      <c r="H189" s="83"/>
      <c r="I189" s="83"/>
      <c r="J189" s="304"/>
      <c r="K189" s="275"/>
      <c r="L189" s="325">
        <v>44</v>
      </c>
      <c r="M189" s="3015"/>
    </row>
    <row r="190" spans="1:13">
      <c r="A190" s="3315">
        <v>45</v>
      </c>
      <c r="B190" s="4211" t="s">
        <v>1154</v>
      </c>
      <c r="C190" s="2309"/>
      <c r="D190" s="1643">
        <f>SUM(D156:D189)</f>
        <v>0</v>
      </c>
      <c r="E190" s="208">
        <f>SUM(E156:E189)</f>
        <v>0</v>
      </c>
      <c r="F190" s="4315"/>
      <c r="G190" s="83"/>
      <c r="H190" s="83"/>
      <c r="I190" s="83"/>
      <c r="J190" s="210">
        <f>SUM(J156:J189)</f>
        <v>0</v>
      </c>
      <c r="K190" s="210">
        <f>SUM(K156:K189)</f>
        <v>0</v>
      </c>
      <c r="L190" s="325">
        <v>45</v>
      </c>
      <c r="M190" s="3015"/>
    </row>
    <row r="191" spans="1:13">
      <c r="A191" s="3315">
        <v>46</v>
      </c>
      <c r="B191" s="1533"/>
      <c r="C191" s="2309"/>
      <c r="D191" s="2309"/>
      <c r="E191" s="4219"/>
      <c r="F191" s="4315"/>
      <c r="G191" s="83"/>
      <c r="H191" s="83"/>
      <c r="I191" s="83"/>
      <c r="J191" s="83"/>
      <c r="K191" s="80"/>
      <c r="L191" s="325">
        <v>46</v>
      </c>
      <c r="M191" s="3015"/>
    </row>
    <row r="192" spans="1:13">
      <c r="A192" s="3315">
        <v>47</v>
      </c>
      <c r="B192" s="1533"/>
      <c r="C192" s="2309"/>
      <c r="D192" s="2309"/>
      <c r="E192" s="4219"/>
      <c r="F192" s="4315"/>
      <c r="G192" s="83"/>
      <c r="H192" s="83"/>
      <c r="I192" s="83"/>
      <c r="J192" s="83"/>
      <c r="K192" s="80"/>
      <c r="L192" s="325">
        <v>47</v>
      </c>
      <c r="M192" s="3015"/>
    </row>
    <row r="193" spans="1:13" ht="16" thickBot="1">
      <c r="A193" s="4309">
        <v>48</v>
      </c>
      <c r="B193" s="2657"/>
      <c r="C193" s="2657"/>
      <c r="D193" s="1695"/>
      <c r="E193" s="4346"/>
      <c r="F193" s="4347"/>
      <c r="G193" s="286"/>
      <c r="H193" s="286"/>
      <c r="I193" s="321"/>
      <c r="J193" s="267"/>
      <c r="K193" s="267"/>
      <c r="L193" s="326">
        <v>48</v>
      </c>
      <c r="M193" s="3015"/>
    </row>
    <row r="194" spans="1:13">
      <c r="A194" s="4224" t="str">
        <f>A66</f>
        <v xml:space="preserve"> FERC FORM NO.1 (ED. 12-96) NYPSC Modified-96</v>
      </c>
      <c r="B194" s="1533"/>
      <c r="C194" s="1533"/>
      <c r="D194" s="1533"/>
      <c r="E194" s="1533"/>
      <c r="F194" s="4228" t="str">
        <f>A66</f>
        <v xml:space="preserve"> FERC FORM NO.1 (ED. 12-96) NYPSC Modified-96</v>
      </c>
      <c r="G194" s="21"/>
      <c r="H194" s="21"/>
      <c r="I194" s="21"/>
      <c r="J194" s="21"/>
      <c r="K194" s="21"/>
      <c r="L194" s="21"/>
      <c r="M194" s="2529"/>
    </row>
    <row r="195" spans="1:13">
      <c r="A195" s="4310" t="s">
        <v>3252</v>
      </c>
      <c r="B195" s="1620"/>
      <c r="C195" s="1620"/>
      <c r="D195" s="1620"/>
      <c r="E195" s="1620"/>
      <c r="F195" s="4229" t="s">
        <v>3253</v>
      </c>
      <c r="G195" s="71"/>
      <c r="H195" s="71"/>
      <c r="I195" s="71"/>
      <c r="J195" s="71"/>
      <c r="K195" s="71"/>
      <c r="L195" s="71"/>
      <c r="M195" s="2586"/>
    </row>
    <row r="196" spans="1:13">
      <c r="A196" s="4224"/>
      <c r="B196" s="1533"/>
      <c r="C196" s="1533"/>
      <c r="D196" s="1533"/>
      <c r="E196" s="1533"/>
      <c r="F196" s="4228"/>
      <c r="G196" s="21"/>
      <c r="H196" s="21"/>
      <c r="I196" s="21"/>
      <c r="J196" s="21"/>
      <c r="K196" s="21"/>
      <c r="L196" s="21"/>
      <c r="M196" s="2529"/>
    </row>
    <row r="197" spans="1:13">
      <c r="A197" s="4224"/>
      <c r="B197" s="1533"/>
      <c r="C197" s="1533"/>
      <c r="D197" s="1533"/>
      <c r="E197" s="1533"/>
      <c r="F197" s="4228"/>
      <c r="G197" s="21"/>
      <c r="H197" s="21"/>
      <c r="I197" s="21"/>
      <c r="J197" s="21"/>
      <c r="K197" s="21"/>
      <c r="L197" s="21"/>
      <c r="M197" s="2529"/>
    </row>
    <row r="198" spans="1:13">
      <c r="A198" s="4224"/>
      <c r="B198" s="1533"/>
      <c r="C198" s="1533"/>
      <c r="D198" s="1533"/>
      <c r="E198" s="1533"/>
      <c r="F198" s="4228"/>
      <c r="G198" s="21"/>
      <c r="H198" s="21"/>
      <c r="I198" s="21"/>
      <c r="J198" s="21"/>
      <c r="K198" s="21"/>
      <c r="L198" s="21"/>
      <c r="M198" s="2529"/>
    </row>
    <row r="199" spans="1:13">
      <c r="A199" s="4224"/>
      <c r="B199" s="1533"/>
      <c r="C199" s="1533"/>
      <c r="D199" s="1533"/>
      <c r="E199" s="1533"/>
      <c r="F199" s="4228"/>
      <c r="G199" s="21"/>
      <c r="H199" s="21"/>
      <c r="I199" s="21"/>
      <c r="J199" s="21"/>
      <c r="K199" s="21"/>
      <c r="L199" s="21"/>
      <c r="M199" s="2529"/>
    </row>
    <row r="200" spans="1:13" ht="16" thickBot="1">
      <c r="A200" s="3261"/>
      <c r="B200" s="4348"/>
      <c r="C200" s="4348"/>
      <c r="D200" s="4348"/>
      <c r="E200" s="4348"/>
      <c r="F200" s="3666"/>
      <c r="G200" s="21"/>
      <c r="H200" s="21"/>
      <c r="I200" s="21"/>
      <c r="J200" s="21"/>
      <c r="K200" s="21"/>
      <c r="L200" s="21"/>
      <c r="M200" s="2529"/>
    </row>
    <row r="201" spans="1:13">
      <c r="A201" s="21"/>
      <c r="B201" s="21"/>
      <c r="C201" s="21"/>
      <c r="D201" s="21"/>
      <c r="E201" s="21"/>
      <c r="F201" s="21"/>
      <c r="G201" s="21"/>
      <c r="H201" s="21"/>
      <c r="I201" s="21"/>
      <c r="J201" s="21"/>
      <c r="K201" s="21"/>
      <c r="L201" s="21"/>
      <c r="M201" s="2529"/>
    </row>
    <row r="202" spans="1:13">
      <c r="A202" s="21"/>
      <c r="B202" s="21"/>
      <c r="C202" s="21"/>
      <c r="D202" s="21"/>
      <c r="E202" s="21"/>
      <c r="F202" s="21"/>
      <c r="G202" s="21"/>
      <c r="H202" s="21"/>
      <c r="I202" s="21"/>
      <c r="J202" s="21"/>
      <c r="K202" s="21"/>
      <c r="L202" s="21"/>
      <c r="M202" s="2529"/>
    </row>
    <row r="203" spans="1:13">
      <c r="A203" s="21"/>
      <c r="B203" s="21"/>
      <c r="C203" s="21"/>
      <c r="D203" s="21"/>
      <c r="E203" s="21"/>
      <c r="F203" s="21"/>
      <c r="G203" s="21"/>
      <c r="H203" s="21"/>
      <c r="I203" s="21"/>
      <c r="J203" s="21"/>
      <c r="K203" s="21"/>
      <c r="L203" s="21"/>
      <c r="M203" s="2529"/>
    </row>
    <row r="204" spans="1:13">
      <c r="A204" s="21"/>
      <c r="B204" s="21"/>
      <c r="C204" s="21"/>
      <c r="D204" s="21"/>
      <c r="E204" s="21"/>
      <c r="F204" s="21"/>
      <c r="G204" s="21"/>
      <c r="H204" s="21"/>
      <c r="I204" s="21"/>
      <c r="J204" s="21"/>
      <c r="K204" s="21"/>
      <c r="L204" s="21"/>
      <c r="M204" s="2529"/>
    </row>
    <row r="205" spans="1:13">
      <c r="A205" s="21"/>
      <c r="B205" s="21"/>
      <c r="C205" s="21"/>
      <c r="D205" s="21"/>
      <c r="E205" s="21"/>
      <c r="F205" s="21"/>
      <c r="G205" s="21"/>
      <c r="H205" s="21"/>
      <c r="I205" s="21"/>
      <c r="J205" s="21"/>
      <c r="K205" s="21"/>
      <c r="L205" s="21"/>
      <c r="M205" s="2529"/>
    </row>
    <row r="206" spans="1:13">
      <c r="A206" s="21"/>
      <c r="B206" s="21"/>
      <c r="C206" s="21"/>
      <c r="D206" s="21"/>
      <c r="E206" s="21"/>
      <c r="F206" s="21"/>
      <c r="G206" s="21"/>
      <c r="H206" s="21"/>
      <c r="I206" s="21"/>
      <c r="J206" s="21"/>
      <c r="K206" s="21"/>
      <c r="L206" s="21"/>
      <c r="M206" s="2529"/>
    </row>
    <row r="207" spans="1:13">
      <c r="A207" s="21"/>
      <c r="B207" s="21"/>
      <c r="C207" s="21"/>
      <c r="D207" s="21"/>
      <c r="E207" s="21"/>
      <c r="F207" s="21"/>
      <c r="G207" s="21"/>
      <c r="H207" s="21"/>
      <c r="I207" s="21"/>
      <c r="J207" s="21"/>
      <c r="K207" s="21"/>
      <c r="L207" s="21"/>
      <c r="M207" s="2529"/>
    </row>
    <row r="208" spans="1:13">
      <c r="A208" s="21"/>
      <c r="B208" s="21"/>
      <c r="C208" s="21"/>
      <c r="D208" s="21"/>
      <c r="E208" s="21"/>
      <c r="F208" s="21"/>
      <c r="G208" s="21"/>
      <c r="H208" s="21"/>
      <c r="I208" s="21"/>
      <c r="J208" s="21"/>
      <c r="K208" s="21"/>
      <c r="L208" s="21"/>
      <c r="M208" s="2529"/>
    </row>
    <row r="209" spans="1:13">
      <c r="A209" s="21"/>
      <c r="B209" s="21"/>
      <c r="C209" s="21"/>
      <c r="D209" s="21"/>
      <c r="E209" s="21"/>
      <c r="F209" s="21"/>
      <c r="G209" s="21"/>
      <c r="H209" s="21"/>
      <c r="I209" s="21"/>
      <c r="J209" s="21"/>
      <c r="K209" s="21"/>
      <c r="L209" s="21"/>
      <c r="M209" s="2529"/>
    </row>
    <row r="210" spans="1:13">
      <c r="A210" s="21"/>
      <c r="B210" s="21"/>
      <c r="C210" s="21"/>
      <c r="D210" s="21"/>
      <c r="E210" s="21"/>
      <c r="F210" s="21"/>
      <c r="G210" s="21"/>
      <c r="H210" s="21"/>
      <c r="I210" s="21"/>
      <c r="J210" s="21"/>
      <c r="K210" s="21"/>
      <c r="L210" s="21"/>
      <c r="M210" s="2529"/>
    </row>
    <row r="211" spans="1:13">
      <c r="A211" s="21"/>
      <c r="B211" s="21"/>
      <c r="C211" s="21"/>
      <c r="D211" s="21"/>
      <c r="E211" s="21"/>
      <c r="F211" s="21"/>
      <c r="G211" s="21"/>
      <c r="H211" s="21"/>
      <c r="I211" s="21"/>
      <c r="J211" s="21"/>
      <c r="K211" s="21"/>
      <c r="L211" s="21"/>
      <c r="M211" s="2529"/>
    </row>
    <row r="212" spans="1:13">
      <c r="A212" s="21"/>
      <c r="B212" s="21"/>
      <c r="C212" s="21"/>
      <c r="D212" s="21"/>
      <c r="E212" s="21"/>
      <c r="F212" s="21"/>
      <c r="G212" s="21"/>
      <c r="H212" s="21"/>
      <c r="I212" s="21"/>
      <c r="J212" s="21"/>
      <c r="K212" s="21"/>
      <c r="L212" s="21"/>
      <c r="M212" s="2529"/>
    </row>
    <row r="213" spans="1:13">
      <c r="A213" s="21"/>
      <c r="B213" s="21"/>
      <c r="C213" s="21"/>
      <c r="D213" s="21"/>
      <c r="E213" s="21"/>
      <c r="F213" s="21"/>
      <c r="G213" s="21"/>
      <c r="H213" s="21"/>
      <c r="I213" s="21"/>
      <c r="J213" s="21"/>
      <c r="K213" s="21"/>
      <c r="L213" s="21"/>
      <c r="M213" s="2529"/>
    </row>
    <row r="214" spans="1:13">
      <c r="A214" s="21"/>
      <c r="B214" s="21"/>
      <c r="C214" s="21"/>
      <c r="D214" s="21"/>
      <c r="E214" s="21"/>
      <c r="F214" s="21"/>
      <c r="G214" s="21"/>
      <c r="H214" s="21"/>
      <c r="I214" s="21"/>
      <c r="J214" s="21"/>
      <c r="K214" s="21"/>
      <c r="L214" s="21"/>
      <c r="M214" s="2529"/>
    </row>
    <row r="215" spans="1:13">
      <c r="A215" s="21"/>
      <c r="B215" s="21"/>
      <c r="C215" s="21"/>
      <c r="D215" s="21"/>
      <c r="E215" s="21"/>
      <c r="F215" s="21"/>
      <c r="G215" s="21"/>
      <c r="H215" s="21"/>
      <c r="I215" s="21"/>
      <c r="J215" s="21"/>
      <c r="K215" s="21"/>
      <c r="L215" s="21"/>
      <c r="M215" s="2529"/>
    </row>
    <row r="216" spans="1:13">
      <c r="A216" s="21"/>
      <c r="B216" s="21"/>
      <c r="C216" s="21"/>
      <c r="D216" s="21"/>
      <c r="E216" s="21"/>
      <c r="F216" s="21"/>
      <c r="G216" s="21"/>
      <c r="H216" s="21"/>
      <c r="I216" s="21"/>
      <c r="J216" s="21"/>
      <c r="K216" s="21"/>
      <c r="L216" s="21"/>
      <c r="M216" s="2529"/>
    </row>
    <row r="217" spans="1:13">
      <c r="A217" s="21"/>
      <c r="B217" s="21"/>
      <c r="C217" s="21"/>
      <c r="D217" s="21"/>
      <c r="E217" s="21"/>
      <c r="F217" s="21"/>
      <c r="G217" s="21"/>
      <c r="H217" s="21"/>
      <c r="I217" s="21"/>
      <c r="J217" s="21"/>
      <c r="K217" s="21"/>
      <c r="L217" s="21"/>
      <c r="M217" s="2529"/>
    </row>
    <row r="218" spans="1:13">
      <c r="A218" s="21"/>
      <c r="B218" s="21"/>
      <c r="C218" s="21"/>
      <c r="D218" s="21"/>
      <c r="E218" s="21"/>
      <c r="F218" s="21"/>
      <c r="G218" s="21"/>
      <c r="H218" s="21"/>
      <c r="I218" s="21"/>
      <c r="J218" s="21"/>
      <c r="K218" s="21"/>
      <c r="L218" s="21"/>
      <c r="M218" s="2529"/>
    </row>
    <row r="219" spans="1:13">
      <c r="A219" s="21"/>
      <c r="B219" s="21"/>
      <c r="C219" s="21"/>
      <c r="D219" s="21"/>
      <c r="E219" s="21"/>
      <c r="F219" s="21"/>
      <c r="G219" s="21"/>
      <c r="H219" s="21"/>
      <c r="I219" s="21"/>
      <c r="J219" s="21"/>
      <c r="K219" s="21"/>
      <c r="L219" s="21"/>
      <c r="M219" s="2529"/>
    </row>
    <row r="220" spans="1:13">
      <c r="A220" s="21"/>
      <c r="B220" s="21"/>
      <c r="C220" s="21"/>
      <c r="D220" s="21"/>
      <c r="E220" s="21"/>
      <c r="F220" s="21"/>
      <c r="G220" s="21"/>
      <c r="H220" s="21"/>
      <c r="I220" s="21"/>
      <c r="J220" s="21"/>
      <c r="K220" s="21"/>
      <c r="L220" s="21"/>
      <c r="M220" s="2529"/>
    </row>
    <row r="221" spans="1:13">
      <c r="A221" s="21"/>
      <c r="B221" s="21"/>
      <c r="C221" s="21"/>
      <c r="D221" s="21"/>
      <c r="E221" s="21"/>
      <c r="F221" s="21"/>
      <c r="G221" s="21"/>
      <c r="H221" s="21"/>
      <c r="I221" s="21"/>
      <c r="J221" s="21"/>
      <c r="K221" s="21"/>
      <c r="L221" s="21"/>
      <c r="M221" s="2529"/>
    </row>
    <row r="222" spans="1:13">
      <c r="A222" s="21"/>
      <c r="B222" s="21"/>
      <c r="C222" s="21"/>
      <c r="D222" s="21"/>
      <c r="E222" s="21"/>
      <c r="F222" s="21"/>
      <c r="G222" s="21"/>
      <c r="H222" s="21"/>
      <c r="I222" s="21"/>
      <c r="J222" s="21"/>
      <c r="K222" s="21"/>
      <c r="L222" s="21"/>
      <c r="M222" s="2529"/>
    </row>
    <row r="223" spans="1:13">
      <c r="A223" s="21"/>
      <c r="B223" s="21"/>
      <c r="C223" s="21"/>
      <c r="D223" s="21"/>
      <c r="E223" s="21"/>
      <c r="F223" s="21"/>
      <c r="G223" s="21"/>
      <c r="H223" s="21"/>
      <c r="I223" s="21"/>
      <c r="J223" s="21"/>
      <c r="K223" s="21"/>
      <c r="L223" s="21"/>
      <c r="M223" s="2529"/>
    </row>
    <row r="224" spans="1:13">
      <c r="A224" s="21"/>
      <c r="B224" s="21"/>
      <c r="C224" s="21"/>
      <c r="D224" s="21"/>
      <c r="E224" s="21"/>
      <c r="F224" s="21"/>
      <c r="G224" s="21"/>
      <c r="H224" s="21"/>
      <c r="I224" s="21"/>
      <c r="J224" s="21"/>
      <c r="K224" s="21"/>
      <c r="L224" s="21"/>
      <c r="M224" s="2529"/>
    </row>
    <row r="225" spans="1:13">
      <c r="A225" s="21"/>
      <c r="B225" s="21"/>
      <c r="C225" s="21"/>
      <c r="D225" s="21"/>
      <c r="E225" s="21"/>
      <c r="F225" s="21"/>
      <c r="G225" s="21"/>
      <c r="H225" s="21"/>
      <c r="I225" s="21"/>
      <c r="J225" s="21"/>
      <c r="K225" s="21"/>
      <c r="L225" s="21"/>
      <c r="M225" s="2529"/>
    </row>
    <row r="226" spans="1:13">
      <c r="A226" s="21"/>
      <c r="B226" s="21"/>
      <c r="C226" s="21"/>
      <c r="D226" s="21"/>
      <c r="E226" s="21"/>
      <c r="F226" s="21"/>
      <c r="G226" s="21"/>
      <c r="H226" s="21"/>
      <c r="I226" s="21"/>
      <c r="J226" s="21"/>
      <c r="K226" s="21"/>
      <c r="L226" s="21"/>
      <c r="M226" s="2529"/>
    </row>
    <row r="227" spans="1:13">
      <c r="A227" s="21"/>
      <c r="B227" s="21"/>
      <c r="C227" s="21"/>
      <c r="D227" s="21"/>
      <c r="E227" s="21"/>
      <c r="F227" s="21"/>
      <c r="G227" s="21"/>
      <c r="H227" s="21"/>
      <c r="I227" s="21"/>
      <c r="J227" s="21"/>
      <c r="K227" s="21"/>
      <c r="L227" s="21"/>
      <c r="M227" s="2529"/>
    </row>
    <row r="228" spans="1:13">
      <c r="A228" s="21"/>
      <c r="B228" s="21"/>
      <c r="C228" s="21"/>
      <c r="D228" s="21"/>
      <c r="E228" s="21"/>
      <c r="F228" s="21"/>
      <c r="G228" s="21"/>
      <c r="H228" s="21"/>
      <c r="I228" s="21"/>
      <c r="J228" s="21"/>
      <c r="K228" s="21"/>
      <c r="L228" s="21"/>
      <c r="M228" s="2529"/>
    </row>
    <row r="229" spans="1:13">
      <c r="A229" s="21"/>
      <c r="B229" s="21"/>
      <c r="C229" s="21"/>
      <c r="D229" s="21"/>
      <c r="E229" s="21"/>
      <c r="F229" s="21"/>
      <c r="G229" s="21"/>
      <c r="H229" s="21"/>
      <c r="I229" s="21"/>
      <c r="J229" s="21"/>
      <c r="K229" s="21"/>
      <c r="L229" s="21"/>
      <c r="M229" s="2529"/>
    </row>
    <row r="230" spans="1:13">
      <c r="A230" s="21"/>
      <c r="B230" s="21"/>
      <c r="C230" s="21"/>
      <c r="D230" s="21"/>
      <c r="E230" s="21"/>
      <c r="F230" s="21"/>
      <c r="G230" s="21"/>
      <c r="H230" s="21"/>
      <c r="I230" s="21"/>
      <c r="J230" s="21"/>
      <c r="K230" s="21"/>
      <c r="L230" s="21"/>
      <c r="M230" s="2529"/>
    </row>
    <row r="231" spans="1:13">
      <c r="A231" s="21"/>
      <c r="B231" s="21"/>
      <c r="C231" s="21"/>
      <c r="D231" s="21"/>
      <c r="E231" s="21"/>
      <c r="F231" s="21"/>
      <c r="G231" s="21"/>
      <c r="H231" s="21"/>
      <c r="I231" s="21"/>
      <c r="J231" s="21"/>
      <c r="K231" s="21"/>
      <c r="L231" s="21"/>
      <c r="M231" s="2529"/>
    </row>
    <row r="232" spans="1:13">
      <c r="A232" s="21"/>
      <c r="B232" s="21"/>
      <c r="C232" s="21"/>
      <c r="D232" s="21"/>
      <c r="E232" s="21"/>
      <c r="F232" s="21"/>
      <c r="G232" s="21"/>
      <c r="H232" s="21"/>
      <c r="I232" s="21"/>
      <c r="J232" s="21"/>
      <c r="K232" s="21"/>
      <c r="L232" s="21"/>
      <c r="M232" s="2529"/>
    </row>
    <row r="233" spans="1:13">
      <c r="A233" s="21"/>
      <c r="B233" s="21"/>
      <c r="C233" s="21"/>
      <c r="D233" s="21"/>
      <c r="E233" s="21"/>
      <c r="F233" s="21"/>
      <c r="G233" s="21"/>
      <c r="H233" s="21"/>
      <c r="I233" s="21"/>
      <c r="J233" s="21"/>
      <c r="K233" s="21"/>
      <c r="L233" s="21"/>
      <c r="M233" s="2529"/>
    </row>
    <row r="234" spans="1:13">
      <c r="A234" s="21"/>
      <c r="B234" s="21"/>
      <c r="C234" s="21"/>
      <c r="D234" s="21"/>
      <c r="E234" s="21"/>
      <c r="F234" s="21"/>
      <c r="G234" s="21"/>
      <c r="H234" s="21"/>
      <c r="I234" s="21"/>
      <c r="J234" s="21"/>
      <c r="K234" s="21"/>
      <c r="L234" s="21"/>
      <c r="M234" s="2529"/>
    </row>
    <row r="235" spans="1:13">
      <c r="A235" s="21"/>
      <c r="B235" s="21"/>
      <c r="C235" s="21"/>
      <c r="D235" s="21"/>
      <c r="E235" s="21"/>
      <c r="F235" s="21"/>
      <c r="G235" s="21"/>
      <c r="H235" s="21"/>
      <c r="I235" s="21"/>
      <c r="J235" s="21"/>
      <c r="K235" s="21"/>
      <c r="L235" s="21"/>
      <c r="M235" s="2529"/>
    </row>
    <row r="236" spans="1:13">
      <c r="A236" s="21"/>
      <c r="B236" s="21"/>
      <c r="C236" s="21"/>
      <c r="D236" s="21"/>
      <c r="E236" s="21"/>
      <c r="F236" s="21"/>
      <c r="G236" s="21"/>
      <c r="H236" s="21"/>
      <c r="I236" s="21"/>
      <c r="J236" s="21"/>
      <c r="K236" s="21"/>
      <c r="L236" s="21"/>
      <c r="M236" s="2529"/>
    </row>
    <row r="237" spans="1:13">
      <c r="A237" s="21"/>
      <c r="B237" s="21"/>
      <c r="C237" s="21"/>
      <c r="D237" s="21"/>
      <c r="E237" s="21"/>
      <c r="F237" s="21"/>
      <c r="G237" s="21"/>
      <c r="H237" s="21"/>
      <c r="I237" s="21"/>
      <c r="J237" s="21"/>
      <c r="K237" s="21"/>
      <c r="L237" s="21"/>
      <c r="M237" s="2529"/>
    </row>
    <row r="238" spans="1:13">
      <c r="A238" s="21"/>
      <c r="B238" s="21"/>
      <c r="C238" s="21"/>
      <c r="D238" s="21"/>
      <c r="E238" s="21"/>
      <c r="F238" s="21"/>
      <c r="G238" s="21"/>
      <c r="H238" s="21"/>
      <c r="I238" s="21"/>
      <c r="J238" s="21"/>
      <c r="K238" s="21"/>
      <c r="L238" s="21"/>
      <c r="M238" s="2529"/>
    </row>
    <row r="239" spans="1:13">
      <c r="A239" s="21"/>
      <c r="B239" s="21"/>
      <c r="C239" s="21"/>
      <c r="D239" s="21"/>
      <c r="E239" s="21"/>
      <c r="F239" s="21"/>
      <c r="G239" s="21"/>
      <c r="H239" s="21"/>
      <c r="I239" s="21"/>
      <c r="J239" s="21"/>
      <c r="K239" s="21"/>
      <c r="L239" s="21"/>
      <c r="M239" s="2529"/>
    </row>
    <row r="240" spans="1:13">
      <c r="A240" s="21"/>
      <c r="B240" s="21"/>
      <c r="C240" s="21"/>
      <c r="D240" s="21"/>
      <c r="E240" s="21"/>
      <c r="F240" s="21"/>
      <c r="G240" s="21"/>
      <c r="H240" s="21"/>
      <c r="I240" s="21"/>
      <c r="J240" s="21"/>
      <c r="K240" s="21"/>
      <c r="L240" s="21"/>
      <c r="M240" s="2529"/>
    </row>
    <row r="241" spans="1:13">
      <c r="A241" s="21"/>
      <c r="B241" s="21"/>
      <c r="C241" s="21"/>
      <c r="D241" s="21"/>
      <c r="E241" s="21"/>
      <c r="F241" s="21"/>
      <c r="G241" s="21"/>
      <c r="H241" s="21"/>
      <c r="I241" s="21"/>
      <c r="J241" s="21"/>
      <c r="K241" s="21"/>
      <c r="L241" s="21"/>
      <c r="M241" s="2529"/>
    </row>
    <row r="242" spans="1:13">
      <c r="A242" s="21"/>
      <c r="B242" s="21"/>
      <c r="C242" s="21"/>
      <c r="D242" s="21"/>
      <c r="E242" s="21"/>
      <c r="F242" s="21"/>
      <c r="G242" s="21"/>
      <c r="H242" s="21"/>
      <c r="I242" s="21"/>
      <c r="J242" s="21"/>
      <c r="K242" s="21"/>
      <c r="L242" s="21"/>
      <c r="M242" s="2529"/>
    </row>
    <row r="243" spans="1:13">
      <c r="A243" s="21"/>
      <c r="B243" s="21"/>
      <c r="C243" s="21"/>
      <c r="D243" s="21"/>
      <c r="E243" s="21"/>
      <c r="F243" s="21"/>
      <c r="G243" s="21"/>
      <c r="H243" s="21"/>
      <c r="I243" s="21"/>
      <c r="J243" s="21"/>
      <c r="K243" s="21"/>
      <c r="L243" s="21"/>
      <c r="M243" s="2529"/>
    </row>
    <row r="244" spans="1:13">
      <c r="A244" s="21"/>
      <c r="B244" s="21"/>
      <c r="C244" s="21"/>
      <c r="D244" s="21"/>
      <c r="E244" s="21"/>
      <c r="F244" s="21"/>
      <c r="G244" s="21"/>
      <c r="H244" s="21"/>
      <c r="I244" s="21"/>
      <c r="J244" s="21"/>
      <c r="K244" s="21"/>
      <c r="L244" s="21"/>
      <c r="M244" s="2529"/>
    </row>
    <row r="245" spans="1:13">
      <c r="A245" s="21"/>
      <c r="B245" s="21"/>
      <c r="C245" s="21"/>
      <c r="D245" s="21"/>
      <c r="E245" s="21"/>
      <c r="F245" s="21"/>
      <c r="G245" s="21"/>
      <c r="H245" s="21"/>
      <c r="I245" s="21"/>
      <c r="J245" s="21"/>
      <c r="K245" s="21"/>
      <c r="L245" s="21"/>
      <c r="M245" s="2529"/>
    </row>
    <row r="246" spans="1:13">
      <c r="A246" s="21"/>
      <c r="B246" s="21"/>
      <c r="C246" s="21"/>
      <c r="D246" s="21"/>
      <c r="E246" s="21"/>
      <c r="F246" s="21"/>
      <c r="G246" s="21"/>
      <c r="H246" s="21"/>
      <c r="I246" s="21"/>
      <c r="J246" s="21"/>
      <c r="K246" s="21"/>
      <c r="L246" s="21"/>
      <c r="M246" s="2529"/>
    </row>
    <row r="247" spans="1:13">
      <c r="A247" s="21"/>
      <c r="B247" s="21"/>
      <c r="C247" s="21"/>
      <c r="D247" s="21"/>
      <c r="E247" s="21"/>
      <c r="F247" s="21"/>
      <c r="G247" s="21"/>
      <c r="H247" s="21"/>
      <c r="I247" s="21"/>
      <c r="J247" s="21"/>
      <c r="K247" s="21"/>
      <c r="L247" s="21"/>
      <c r="M247" s="2529"/>
    </row>
    <row r="248" spans="1:13">
      <c r="A248" s="21"/>
      <c r="B248" s="21"/>
      <c r="C248" s="21"/>
      <c r="D248" s="21"/>
      <c r="E248" s="21"/>
      <c r="F248" s="21"/>
      <c r="G248" s="21"/>
      <c r="H248" s="21"/>
      <c r="I248" s="21"/>
      <c r="J248" s="21"/>
      <c r="K248" s="21"/>
      <c r="L248" s="21"/>
      <c r="M248" s="2529"/>
    </row>
    <row r="249" spans="1:13">
      <c r="A249" s="21"/>
      <c r="B249" s="21"/>
      <c r="C249" s="21"/>
      <c r="D249" s="21"/>
      <c r="E249" s="21"/>
      <c r="F249" s="21"/>
      <c r="G249" s="21"/>
      <c r="H249" s="21"/>
      <c r="I249" s="21"/>
      <c r="J249" s="21"/>
      <c r="K249" s="21"/>
      <c r="L249" s="21"/>
      <c r="M249" s="2529"/>
    </row>
    <row r="250" spans="1:13">
      <c r="A250" s="21"/>
      <c r="B250" s="21"/>
      <c r="C250" s="21"/>
      <c r="D250" s="21"/>
      <c r="E250" s="21"/>
      <c r="F250" s="21"/>
      <c r="G250" s="21"/>
      <c r="H250" s="21"/>
      <c r="I250" s="21"/>
      <c r="J250" s="21"/>
      <c r="K250" s="21"/>
      <c r="L250" s="21"/>
      <c r="M250" s="2529"/>
    </row>
    <row r="251" spans="1:13">
      <c r="A251" s="21"/>
      <c r="B251" s="21"/>
      <c r="C251" s="21"/>
      <c r="D251" s="21"/>
      <c r="E251" s="21"/>
      <c r="F251" s="21"/>
      <c r="G251" s="21"/>
      <c r="H251" s="21"/>
      <c r="I251" s="21"/>
      <c r="J251" s="21"/>
      <c r="K251" s="21"/>
      <c r="L251" s="21"/>
      <c r="M251" s="2529"/>
    </row>
    <row r="252" spans="1:13">
      <c r="A252" s="21"/>
      <c r="B252" s="21"/>
      <c r="C252" s="21"/>
      <c r="D252" s="21"/>
      <c r="E252" s="21"/>
      <c r="F252" s="21"/>
      <c r="G252" s="21"/>
      <c r="H252" s="21"/>
      <c r="I252" s="21"/>
      <c r="J252" s="21"/>
      <c r="K252" s="21"/>
      <c r="L252" s="21"/>
      <c r="M252" s="2529"/>
    </row>
    <row r="253" spans="1:13">
      <c r="A253" s="21"/>
      <c r="B253" s="21"/>
      <c r="C253" s="21"/>
      <c r="D253" s="21"/>
      <c r="E253" s="21"/>
      <c r="F253" s="21"/>
      <c r="G253" s="21"/>
      <c r="H253" s="21"/>
      <c r="I253" s="21"/>
      <c r="J253" s="21"/>
      <c r="K253" s="21"/>
      <c r="L253" s="21"/>
      <c r="M253" s="2529"/>
    </row>
    <row r="254" spans="1:13">
      <c r="A254" s="21"/>
      <c r="B254" s="21"/>
      <c r="C254" s="21"/>
      <c r="D254" s="21"/>
      <c r="E254" s="21"/>
      <c r="F254" s="21"/>
      <c r="G254" s="21"/>
      <c r="H254" s="21"/>
      <c r="I254" s="21"/>
      <c r="J254" s="21"/>
      <c r="K254" s="21"/>
      <c r="L254" s="21"/>
      <c r="M254" s="2529"/>
    </row>
    <row r="255" spans="1:13">
      <c r="A255" s="21"/>
      <c r="B255" s="21"/>
      <c r="C255" s="21"/>
      <c r="D255" s="21"/>
      <c r="E255" s="21"/>
      <c r="F255" s="21"/>
      <c r="G255" s="21"/>
      <c r="H255" s="21"/>
      <c r="I255" s="21"/>
      <c r="J255" s="21"/>
      <c r="K255" s="21"/>
      <c r="L255" s="21"/>
      <c r="M255" s="2529"/>
    </row>
    <row r="256" spans="1:13">
      <c r="A256" s="21"/>
      <c r="B256" s="21"/>
      <c r="C256" s="21"/>
      <c r="D256" s="21"/>
      <c r="E256" s="21"/>
      <c r="F256" s="21"/>
      <c r="G256" s="21"/>
      <c r="H256" s="21"/>
      <c r="I256" s="21"/>
      <c r="J256" s="21"/>
      <c r="K256" s="21"/>
      <c r="L256" s="21"/>
      <c r="M256" s="2529"/>
    </row>
    <row r="257" spans="1:13">
      <c r="A257" s="21"/>
      <c r="B257" s="21"/>
      <c r="C257" s="21"/>
      <c r="D257" s="21"/>
      <c r="E257" s="21"/>
      <c r="F257" s="21"/>
      <c r="G257" s="21"/>
      <c r="H257" s="21"/>
      <c r="I257" s="21"/>
      <c r="J257" s="21"/>
      <c r="K257" s="21"/>
      <c r="L257" s="21"/>
      <c r="M257" s="2529"/>
    </row>
    <row r="258" spans="1:13">
      <c r="A258" s="21"/>
      <c r="B258" s="21"/>
      <c r="C258" s="21"/>
      <c r="D258" s="21"/>
      <c r="E258" s="21"/>
      <c r="F258" s="21"/>
      <c r="G258" s="21"/>
      <c r="H258" s="21"/>
      <c r="I258" s="21"/>
      <c r="J258" s="21"/>
      <c r="K258" s="21"/>
      <c r="L258" s="21"/>
      <c r="M258" s="2529"/>
    </row>
    <row r="259" spans="1:13">
      <c r="A259" s="21"/>
      <c r="B259" s="21"/>
      <c r="C259" s="21"/>
      <c r="D259" s="21"/>
      <c r="E259" s="21"/>
      <c r="F259" s="21"/>
      <c r="G259" s="21"/>
      <c r="H259" s="21"/>
      <c r="I259" s="21"/>
      <c r="J259" s="21"/>
      <c r="K259" s="21"/>
      <c r="L259" s="21"/>
      <c r="M259" s="2529"/>
    </row>
    <row r="260" spans="1:13">
      <c r="A260" s="21"/>
      <c r="B260" s="21"/>
      <c r="C260" s="21"/>
      <c r="D260" s="21"/>
      <c r="E260" s="21"/>
      <c r="F260" s="21"/>
      <c r="G260" s="21"/>
      <c r="H260" s="21"/>
      <c r="I260" s="21"/>
      <c r="J260" s="21"/>
      <c r="K260" s="21"/>
      <c r="L260" s="21"/>
      <c r="M260" s="2529"/>
    </row>
    <row r="261" spans="1:13">
      <c r="A261" s="21"/>
      <c r="B261" s="21"/>
      <c r="C261" s="21"/>
      <c r="D261" s="21"/>
      <c r="E261" s="21"/>
      <c r="F261" s="21"/>
      <c r="G261" s="21"/>
      <c r="H261" s="21"/>
      <c r="I261" s="21"/>
      <c r="J261" s="21"/>
      <c r="K261" s="21"/>
      <c r="L261" s="21"/>
      <c r="M261" s="2529"/>
    </row>
    <row r="262" spans="1:13">
      <c r="A262" s="21"/>
      <c r="B262" s="21"/>
      <c r="C262" s="21"/>
      <c r="D262" s="21"/>
      <c r="E262" s="21"/>
      <c r="F262" s="21"/>
      <c r="G262" s="21"/>
      <c r="H262" s="21"/>
      <c r="I262" s="21"/>
      <c r="J262" s="21"/>
      <c r="K262" s="21"/>
      <c r="L262" s="21"/>
      <c r="M262" s="2529"/>
    </row>
    <row r="263" spans="1:13">
      <c r="A263" s="21"/>
      <c r="B263" s="21"/>
      <c r="C263" s="21"/>
      <c r="D263" s="21"/>
      <c r="E263" s="21"/>
      <c r="F263" s="21"/>
      <c r="G263" s="21"/>
      <c r="H263" s="21"/>
      <c r="I263" s="21"/>
      <c r="J263" s="21"/>
      <c r="K263" s="21"/>
      <c r="L263" s="21"/>
      <c r="M263" s="2529"/>
    </row>
    <row r="264" spans="1:13">
      <c r="A264" s="21"/>
      <c r="B264" s="21"/>
      <c r="C264" s="21"/>
      <c r="D264" s="21"/>
      <c r="E264" s="21"/>
      <c r="F264" s="21"/>
      <c r="G264" s="21"/>
      <c r="H264" s="21"/>
      <c r="I264" s="21"/>
      <c r="J264" s="21"/>
      <c r="K264" s="21"/>
      <c r="L264" s="21"/>
      <c r="M264" s="2529"/>
    </row>
    <row r="265" spans="1:13">
      <c r="A265" s="21"/>
      <c r="B265" s="21"/>
      <c r="C265" s="21"/>
      <c r="D265" s="21"/>
      <c r="E265" s="21"/>
      <c r="F265" s="21"/>
      <c r="G265" s="21"/>
      <c r="H265" s="21"/>
      <c r="I265" s="21"/>
      <c r="J265" s="21"/>
      <c r="K265" s="21"/>
      <c r="L265" s="21"/>
      <c r="M265" s="2529"/>
    </row>
    <row r="266" spans="1:13">
      <c r="A266" s="21"/>
      <c r="B266" s="21"/>
      <c r="C266" s="21"/>
      <c r="D266" s="21"/>
      <c r="E266" s="21"/>
      <c r="F266" s="21"/>
      <c r="G266" s="21"/>
      <c r="H266" s="21"/>
      <c r="I266" s="21"/>
      <c r="J266" s="21"/>
      <c r="K266" s="21"/>
      <c r="L266" s="21"/>
      <c r="M266" s="2529"/>
    </row>
    <row r="267" spans="1:13">
      <c r="A267" s="21"/>
      <c r="B267" s="21"/>
      <c r="C267" s="21"/>
      <c r="D267" s="21"/>
      <c r="E267" s="21"/>
      <c r="F267" s="21"/>
      <c r="G267" s="21"/>
      <c r="H267" s="21"/>
      <c r="I267" s="21"/>
      <c r="J267" s="21"/>
      <c r="K267" s="21"/>
      <c r="L267" s="21"/>
      <c r="M267" s="2529"/>
    </row>
    <row r="268" spans="1:13">
      <c r="A268" s="21"/>
      <c r="B268" s="21"/>
      <c r="C268" s="21"/>
      <c r="D268" s="21"/>
      <c r="E268" s="21"/>
      <c r="F268" s="21"/>
      <c r="G268" s="21"/>
      <c r="H268" s="21"/>
      <c r="I268" s="21"/>
      <c r="J268" s="21"/>
      <c r="K268" s="21"/>
      <c r="L268" s="21"/>
      <c r="M268" s="2529"/>
    </row>
    <row r="269" spans="1:13">
      <c r="A269" s="21"/>
      <c r="B269" s="21"/>
      <c r="C269" s="21"/>
      <c r="D269" s="21"/>
      <c r="E269" s="21"/>
      <c r="F269" s="21"/>
      <c r="G269" s="21"/>
      <c r="H269" s="21"/>
      <c r="I269" s="21"/>
      <c r="J269" s="21"/>
      <c r="K269" s="21"/>
      <c r="L269" s="21"/>
      <c r="M269" s="2529"/>
    </row>
    <row r="270" spans="1:13">
      <c r="A270" s="21"/>
      <c r="B270" s="21"/>
      <c r="C270" s="21"/>
      <c r="D270" s="21"/>
      <c r="E270" s="21"/>
      <c r="F270" s="21"/>
      <c r="G270" s="21"/>
      <c r="H270" s="21"/>
      <c r="I270" s="21"/>
      <c r="J270" s="21"/>
      <c r="K270" s="21"/>
      <c r="L270" s="21"/>
      <c r="M270" s="2529"/>
    </row>
    <row r="271" spans="1:13">
      <c r="A271" s="21"/>
      <c r="B271" s="21"/>
      <c r="C271" s="21"/>
      <c r="D271" s="21"/>
      <c r="E271" s="21"/>
      <c r="F271" s="21"/>
      <c r="G271" s="21"/>
      <c r="H271" s="21"/>
      <c r="I271" s="21"/>
      <c r="J271" s="21"/>
      <c r="K271" s="21"/>
      <c r="L271" s="21"/>
      <c r="M271" s="2529"/>
    </row>
    <row r="272" spans="1:13">
      <c r="A272" s="21"/>
      <c r="B272" s="21"/>
      <c r="C272" s="21"/>
      <c r="D272" s="21"/>
      <c r="E272" s="21"/>
      <c r="F272" s="21"/>
      <c r="G272" s="21"/>
      <c r="H272" s="21"/>
      <c r="I272" s="21"/>
      <c r="J272" s="21"/>
      <c r="K272" s="21"/>
      <c r="L272" s="21"/>
      <c r="M272" s="2529"/>
    </row>
    <row r="273" spans="1:13">
      <c r="A273" s="21"/>
      <c r="B273" s="21"/>
      <c r="C273" s="21"/>
      <c r="D273" s="21"/>
      <c r="E273" s="21"/>
      <c r="F273" s="21"/>
      <c r="G273" s="21"/>
      <c r="H273" s="21"/>
      <c r="I273" s="21"/>
      <c r="J273" s="21"/>
      <c r="K273" s="21"/>
      <c r="L273" s="21"/>
      <c r="M273" s="2529"/>
    </row>
    <row r="274" spans="1:13">
      <c r="A274" s="21"/>
      <c r="B274" s="21"/>
      <c r="C274" s="21"/>
      <c r="D274" s="21"/>
      <c r="E274" s="21"/>
      <c r="F274" s="21"/>
      <c r="G274" s="21"/>
      <c r="H274" s="21"/>
      <c r="I274" s="21"/>
      <c r="J274" s="21"/>
      <c r="K274" s="21"/>
      <c r="L274" s="21"/>
      <c r="M274" s="2529"/>
    </row>
    <row r="275" spans="1:13">
      <c r="A275" s="21"/>
      <c r="B275" s="21"/>
      <c r="C275" s="21"/>
      <c r="D275" s="21"/>
      <c r="E275" s="21"/>
      <c r="F275" s="21"/>
      <c r="G275" s="21"/>
      <c r="H275" s="21"/>
      <c r="I275" s="21"/>
      <c r="J275" s="21"/>
      <c r="K275" s="21"/>
      <c r="L275" s="21"/>
      <c r="M275" s="2529"/>
    </row>
    <row r="276" spans="1:13">
      <c r="A276" s="21"/>
      <c r="B276" s="21"/>
      <c r="C276" s="21"/>
      <c r="D276" s="21"/>
      <c r="E276" s="21"/>
      <c r="F276" s="21"/>
      <c r="G276" s="21"/>
      <c r="H276" s="21"/>
      <c r="I276" s="21"/>
      <c r="J276" s="21"/>
      <c r="K276" s="21"/>
      <c r="L276" s="21"/>
      <c r="M276" s="2529"/>
    </row>
    <row r="277" spans="1:13">
      <c r="A277" s="21"/>
      <c r="B277" s="21"/>
      <c r="C277" s="21"/>
      <c r="D277" s="21"/>
      <c r="E277" s="21"/>
      <c r="F277" s="21"/>
      <c r="G277" s="21"/>
      <c r="H277" s="21"/>
      <c r="I277" s="21"/>
      <c r="J277" s="21"/>
      <c r="K277" s="21"/>
      <c r="L277" s="21"/>
      <c r="M277" s="2529"/>
    </row>
    <row r="278" spans="1:13">
      <c r="A278" s="21"/>
      <c r="B278" s="21"/>
      <c r="C278" s="21"/>
      <c r="D278" s="21"/>
      <c r="E278" s="21"/>
      <c r="F278" s="21"/>
      <c r="G278" s="21"/>
      <c r="H278" s="21"/>
      <c r="I278" s="21"/>
      <c r="J278" s="21"/>
      <c r="K278" s="21"/>
      <c r="L278" s="21"/>
      <c r="M278" s="2529"/>
    </row>
    <row r="279" spans="1:13">
      <c r="A279" s="21"/>
      <c r="B279" s="21"/>
      <c r="C279" s="21"/>
      <c r="D279" s="21"/>
      <c r="E279" s="21"/>
      <c r="F279" s="21"/>
      <c r="G279" s="21"/>
      <c r="H279" s="21"/>
      <c r="I279" s="21"/>
      <c r="J279" s="21"/>
      <c r="K279" s="21"/>
      <c r="L279" s="21"/>
      <c r="M279" s="2529"/>
    </row>
    <row r="280" spans="1:13">
      <c r="A280" s="21"/>
      <c r="B280" s="21"/>
      <c r="C280" s="21"/>
      <c r="D280" s="21"/>
      <c r="E280" s="21"/>
      <c r="F280" s="21"/>
      <c r="G280" s="21"/>
      <c r="H280" s="21"/>
      <c r="I280" s="21"/>
      <c r="J280" s="21"/>
      <c r="K280" s="21"/>
      <c r="L280" s="21"/>
      <c r="M280" s="2529"/>
    </row>
    <row r="281" spans="1:13">
      <c r="A281" s="21"/>
      <c r="B281" s="21"/>
      <c r="C281" s="21"/>
      <c r="D281" s="21"/>
      <c r="E281" s="21"/>
      <c r="F281" s="21"/>
      <c r="G281" s="21"/>
      <c r="H281" s="21"/>
      <c r="I281" s="21"/>
      <c r="J281" s="21"/>
      <c r="K281" s="21"/>
      <c r="L281" s="21"/>
      <c r="M281" s="2529"/>
    </row>
    <row r="282" spans="1:13">
      <c r="A282" s="21"/>
      <c r="B282" s="21"/>
      <c r="C282" s="21"/>
      <c r="D282" s="21"/>
      <c r="E282" s="21"/>
      <c r="F282" s="21"/>
      <c r="G282" s="21"/>
      <c r="H282" s="21"/>
      <c r="I282" s="21"/>
      <c r="J282" s="21"/>
      <c r="K282" s="21"/>
      <c r="L282" s="21"/>
      <c r="M282" s="2529"/>
    </row>
    <row r="283" spans="1:13">
      <c r="A283" s="21"/>
      <c r="B283" s="21"/>
      <c r="C283" s="21"/>
      <c r="D283" s="21"/>
      <c r="E283" s="21"/>
      <c r="F283" s="21"/>
      <c r="G283" s="21"/>
      <c r="H283" s="21"/>
      <c r="I283" s="21"/>
      <c r="J283" s="21"/>
      <c r="K283" s="21"/>
      <c r="L283" s="21"/>
      <c r="M283" s="2529"/>
    </row>
    <row r="284" spans="1:13">
      <c r="A284" s="21"/>
      <c r="B284" s="21"/>
      <c r="C284" s="21"/>
      <c r="D284" s="21"/>
      <c r="E284" s="21"/>
      <c r="F284" s="21"/>
      <c r="G284" s="21"/>
      <c r="H284" s="21"/>
      <c r="I284" s="21"/>
      <c r="J284" s="21"/>
      <c r="K284" s="21"/>
      <c r="L284" s="21"/>
      <c r="M284" s="2529"/>
    </row>
    <row r="285" spans="1:13">
      <c r="A285" s="21"/>
      <c r="B285" s="21"/>
      <c r="C285" s="21"/>
      <c r="D285" s="21"/>
      <c r="E285" s="21"/>
      <c r="F285" s="21"/>
      <c r="G285" s="21"/>
      <c r="H285" s="21"/>
      <c r="I285" s="21"/>
      <c r="J285" s="21"/>
      <c r="K285" s="21"/>
      <c r="L285" s="21"/>
      <c r="M285" s="2529"/>
    </row>
    <row r="286" spans="1:13">
      <c r="A286" s="21"/>
      <c r="B286" s="21"/>
      <c r="C286" s="21"/>
      <c r="D286" s="21"/>
      <c r="E286" s="21"/>
      <c r="F286" s="21"/>
      <c r="G286" s="21"/>
      <c r="H286" s="21"/>
      <c r="I286" s="21"/>
      <c r="J286" s="21"/>
      <c r="K286" s="21"/>
      <c r="L286" s="21"/>
      <c r="M286" s="2529"/>
    </row>
    <row r="287" spans="1:13">
      <c r="A287" s="21"/>
      <c r="B287" s="21"/>
      <c r="C287" s="21"/>
      <c r="D287" s="21"/>
      <c r="E287" s="21"/>
      <c r="F287" s="21"/>
      <c r="G287" s="21"/>
      <c r="H287" s="21"/>
      <c r="I287" s="21"/>
      <c r="J287" s="21"/>
      <c r="K287" s="21"/>
      <c r="L287" s="21"/>
      <c r="M287" s="2529"/>
    </row>
    <row r="288" spans="1:13">
      <c r="A288" s="21"/>
      <c r="B288" s="21"/>
      <c r="C288" s="21"/>
      <c r="D288" s="21"/>
      <c r="E288" s="21"/>
      <c r="F288" s="21"/>
      <c r="G288" s="21"/>
      <c r="H288" s="21"/>
      <c r="I288" s="21"/>
      <c r="J288" s="21"/>
      <c r="K288" s="21"/>
      <c r="L288" s="21"/>
      <c r="M288" s="2529"/>
    </row>
    <row r="289" spans="1:13">
      <c r="A289" s="21"/>
      <c r="B289" s="21"/>
      <c r="C289" s="21"/>
      <c r="D289" s="21"/>
      <c r="E289" s="21"/>
      <c r="F289" s="21"/>
      <c r="G289" s="21"/>
      <c r="H289" s="21"/>
      <c r="I289" s="21"/>
      <c r="J289" s="21"/>
      <c r="K289" s="21"/>
      <c r="L289" s="21"/>
      <c r="M289" s="2529"/>
    </row>
    <row r="290" spans="1:13">
      <c r="A290" s="21"/>
      <c r="B290" s="21"/>
      <c r="C290" s="21"/>
      <c r="D290" s="21"/>
      <c r="E290" s="21"/>
      <c r="F290" s="21"/>
      <c r="G290" s="21"/>
      <c r="H290" s="21"/>
      <c r="I290" s="21"/>
      <c r="J290" s="21"/>
      <c r="K290" s="21"/>
      <c r="L290" s="21"/>
      <c r="M290" s="2529"/>
    </row>
    <row r="291" spans="1:13">
      <c r="A291" s="21"/>
      <c r="B291" s="21"/>
      <c r="C291" s="21"/>
      <c r="D291" s="21"/>
      <c r="E291" s="21"/>
      <c r="F291" s="21"/>
      <c r="G291" s="21"/>
      <c r="H291" s="21"/>
      <c r="I291" s="21"/>
      <c r="J291" s="21"/>
      <c r="K291" s="21"/>
      <c r="L291" s="21"/>
      <c r="M291" s="2529"/>
    </row>
    <row r="292" spans="1:13">
      <c r="A292" s="21"/>
      <c r="B292" s="21"/>
      <c r="C292" s="21"/>
      <c r="D292" s="21"/>
      <c r="E292" s="21"/>
      <c r="F292" s="21"/>
      <c r="G292" s="21"/>
      <c r="H292" s="21"/>
      <c r="I292" s="21"/>
      <c r="J292" s="21"/>
      <c r="K292" s="21"/>
      <c r="L292" s="21"/>
      <c r="M292" s="2529"/>
    </row>
    <row r="293" spans="1:13">
      <c r="A293" s="21"/>
      <c r="B293" s="21"/>
      <c r="C293" s="21"/>
      <c r="D293" s="21"/>
      <c r="E293" s="21"/>
      <c r="F293" s="21"/>
      <c r="G293" s="21"/>
      <c r="H293" s="21"/>
      <c r="I293" s="21"/>
      <c r="J293" s="21"/>
      <c r="K293" s="21"/>
      <c r="L293" s="21"/>
      <c r="M293" s="2529"/>
    </row>
    <row r="294" spans="1:13">
      <c r="A294" s="21"/>
      <c r="B294" s="21"/>
      <c r="C294" s="21"/>
      <c r="D294" s="21"/>
      <c r="E294" s="21"/>
      <c r="F294" s="21"/>
      <c r="G294" s="21"/>
      <c r="H294" s="21"/>
      <c r="I294" s="21"/>
      <c r="J294" s="21"/>
      <c r="K294" s="21"/>
      <c r="L294" s="21"/>
      <c r="M294" s="2529"/>
    </row>
    <row r="295" spans="1:13">
      <c r="A295" s="21"/>
      <c r="B295" s="21"/>
      <c r="C295" s="21"/>
      <c r="D295" s="21"/>
      <c r="E295" s="21"/>
      <c r="F295" s="21"/>
      <c r="G295" s="21"/>
      <c r="H295" s="21"/>
      <c r="I295" s="21"/>
      <c r="J295" s="21"/>
      <c r="K295" s="21"/>
      <c r="L295" s="21"/>
      <c r="M295" s="2529"/>
    </row>
    <row r="296" spans="1:13">
      <c r="A296" s="21"/>
      <c r="B296" s="21"/>
      <c r="C296" s="21"/>
      <c r="D296" s="21"/>
      <c r="E296" s="21"/>
      <c r="F296" s="21"/>
      <c r="G296" s="21"/>
      <c r="H296" s="21"/>
      <c r="I296" s="21"/>
      <c r="J296" s="21"/>
      <c r="K296" s="21"/>
      <c r="L296" s="21"/>
      <c r="M296" s="2529"/>
    </row>
    <row r="297" spans="1:13">
      <c r="A297" s="21"/>
      <c r="B297" s="21"/>
      <c r="C297" s="21"/>
      <c r="D297" s="21"/>
      <c r="E297" s="21"/>
      <c r="F297" s="21"/>
      <c r="G297" s="21"/>
      <c r="H297" s="21"/>
      <c r="I297" s="21"/>
      <c r="J297" s="21"/>
      <c r="K297" s="21"/>
      <c r="L297" s="21"/>
      <c r="M297" s="2529"/>
    </row>
    <row r="298" spans="1:13">
      <c r="A298" s="21"/>
      <c r="B298" s="21"/>
      <c r="C298" s="21"/>
      <c r="D298" s="21"/>
      <c r="E298" s="21"/>
      <c r="F298" s="21"/>
      <c r="G298" s="21"/>
      <c r="H298" s="21"/>
      <c r="I298" s="21"/>
      <c r="J298" s="21"/>
      <c r="K298" s="21"/>
      <c r="L298" s="21"/>
      <c r="M298" s="2529"/>
    </row>
    <row r="299" spans="1:13">
      <c r="A299" s="21"/>
      <c r="B299" s="21"/>
      <c r="C299" s="21"/>
      <c r="D299" s="21"/>
      <c r="E299" s="21"/>
      <c r="F299" s="21"/>
      <c r="G299" s="21"/>
      <c r="H299" s="21"/>
      <c r="I299" s="21"/>
      <c r="J299" s="21"/>
      <c r="K299" s="21"/>
      <c r="L299" s="21"/>
      <c r="M299" s="2529"/>
    </row>
    <row r="300" spans="1:13">
      <c r="A300" s="21"/>
      <c r="B300" s="21"/>
      <c r="C300" s="21"/>
      <c r="D300" s="21"/>
      <c r="E300" s="21"/>
      <c r="F300" s="21"/>
      <c r="G300" s="21"/>
      <c r="H300" s="21"/>
      <c r="I300" s="21"/>
      <c r="J300" s="21"/>
      <c r="K300" s="21"/>
      <c r="L300" s="21"/>
      <c r="M300" s="2529"/>
    </row>
    <row r="301" spans="1:13">
      <c r="A301" s="21"/>
      <c r="B301" s="21"/>
      <c r="C301" s="21"/>
      <c r="D301" s="21"/>
      <c r="E301" s="21"/>
      <c r="F301" s="21"/>
      <c r="G301" s="21"/>
      <c r="H301" s="21"/>
      <c r="I301" s="21"/>
      <c r="J301" s="21"/>
      <c r="K301" s="21"/>
      <c r="L301" s="21"/>
      <c r="M301" s="2529"/>
    </row>
    <row r="302" spans="1:13">
      <c r="A302" s="21"/>
      <c r="B302" s="21"/>
      <c r="C302" s="21"/>
      <c r="D302" s="21"/>
      <c r="E302" s="21"/>
      <c r="F302" s="21"/>
      <c r="G302" s="21"/>
      <c r="H302" s="21"/>
      <c r="I302" s="21"/>
      <c r="J302" s="21"/>
      <c r="K302" s="21"/>
      <c r="L302" s="21"/>
      <c r="M302" s="2529"/>
    </row>
    <row r="303" spans="1:13">
      <c r="A303" s="21"/>
      <c r="B303" s="21"/>
      <c r="C303" s="21"/>
      <c r="D303" s="21"/>
      <c r="E303" s="21"/>
      <c r="F303" s="21"/>
      <c r="G303" s="21"/>
      <c r="H303" s="21"/>
      <c r="I303" s="21"/>
      <c r="J303" s="21"/>
      <c r="K303" s="21"/>
      <c r="L303" s="21"/>
      <c r="M303" s="2529"/>
    </row>
    <row r="304" spans="1:13">
      <c r="A304" s="21"/>
      <c r="B304" s="21"/>
      <c r="C304" s="21"/>
      <c r="D304" s="21"/>
      <c r="E304" s="21"/>
      <c r="F304" s="21"/>
      <c r="G304" s="21"/>
      <c r="H304" s="21"/>
      <c r="I304" s="21"/>
      <c r="J304" s="21"/>
      <c r="K304" s="21"/>
      <c r="L304" s="21"/>
      <c r="M304" s="2529"/>
    </row>
    <row r="305" spans="1:13">
      <c r="A305" s="21"/>
      <c r="B305" s="21"/>
      <c r="C305" s="21"/>
      <c r="D305" s="21"/>
      <c r="E305" s="21"/>
      <c r="F305" s="21"/>
      <c r="G305" s="21"/>
      <c r="H305" s="21"/>
      <c r="I305" s="21"/>
      <c r="J305" s="21"/>
      <c r="K305" s="21"/>
      <c r="L305" s="21"/>
      <c r="M305" s="2529"/>
    </row>
    <row r="306" spans="1:13">
      <c r="A306" s="21"/>
      <c r="B306" s="21"/>
      <c r="C306" s="21"/>
      <c r="D306" s="21"/>
      <c r="E306" s="21"/>
      <c r="F306" s="21"/>
      <c r="G306" s="21"/>
      <c r="H306" s="21"/>
      <c r="I306" s="21"/>
      <c r="J306" s="21"/>
      <c r="K306" s="21"/>
      <c r="L306" s="21"/>
      <c r="M306" s="2529"/>
    </row>
    <row r="307" spans="1:13">
      <c r="A307" s="21"/>
      <c r="B307" s="21"/>
      <c r="C307" s="21"/>
      <c r="D307" s="21"/>
      <c r="E307" s="21"/>
      <c r="F307" s="21"/>
      <c r="G307" s="21"/>
      <c r="H307" s="21"/>
      <c r="I307" s="21"/>
      <c r="J307" s="21"/>
      <c r="K307" s="21"/>
      <c r="L307" s="21"/>
      <c r="M307" s="2529"/>
    </row>
    <row r="308" spans="1:13">
      <c r="A308" s="21"/>
      <c r="B308" s="21"/>
      <c r="C308" s="21"/>
      <c r="D308" s="21"/>
      <c r="E308" s="21"/>
      <c r="F308" s="21"/>
      <c r="G308" s="21"/>
      <c r="H308" s="21"/>
      <c r="I308" s="21"/>
      <c r="J308" s="21"/>
      <c r="K308" s="21"/>
      <c r="L308" s="21"/>
      <c r="M308" s="2529"/>
    </row>
    <row r="309" spans="1:13">
      <c r="A309" s="21"/>
      <c r="B309" s="21"/>
      <c r="C309" s="21"/>
      <c r="D309" s="21"/>
      <c r="E309" s="21"/>
      <c r="F309" s="21"/>
      <c r="G309" s="21"/>
      <c r="H309" s="21"/>
      <c r="I309" s="21"/>
      <c r="J309" s="21"/>
      <c r="K309" s="21"/>
      <c r="L309" s="21"/>
      <c r="M309" s="2529"/>
    </row>
    <row r="310" spans="1:13">
      <c r="A310" s="21"/>
      <c r="B310" s="21"/>
      <c r="C310" s="21"/>
      <c r="D310" s="21"/>
      <c r="E310" s="21"/>
      <c r="F310" s="21"/>
      <c r="G310" s="21"/>
      <c r="H310" s="21"/>
      <c r="I310" s="21"/>
      <c r="J310" s="21"/>
      <c r="K310" s="21"/>
      <c r="L310" s="21"/>
      <c r="M310" s="2529"/>
    </row>
    <row r="311" spans="1:13">
      <c r="A311" s="21"/>
      <c r="B311" s="21"/>
      <c r="C311" s="21"/>
      <c r="D311" s="21"/>
      <c r="E311" s="21"/>
      <c r="F311" s="21"/>
      <c r="G311" s="21"/>
      <c r="H311" s="21"/>
      <c r="I311" s="21"/>
      <c r="J311" s="21"/>
      <c r="K311" s="21"/>
      <c r="L311" s="21"/>
      <c r="M311" s="2529"/>
    </row>
    <row r="312" spans="1:13">
      <c r="A312" s="21"/>
      <c r="B312" s="21"/>
      <c r="C312" s="21"/>
      <c r="D312" s="21"/>
      <c r="E312" s="21"/>
      <c r="F312" s="21"/>
      <c r="G312" s="21"/>
      <c r="H312" s="21"/>
      <c r="I312" s="21"/>
      <c r="J312" s="21"/>
      <c r="K312" s="21"/>
      <c r="L312" s="21"/>
      <c r="M312" s="2529"/>
    </row>
    <row r="313" spans="1:13">
      <c r="A313" s="21"/>
      <c r="B313" s="21"/>
      <c r="C313" s="21"/>
      <c r="D313" s="21"/>
      <c r="E313" s="21"/>
      <c r="F313" s="21"/>
      <c r="G313" s="21"/>
      <c r="H313" s="21"/>
      <c r="I313" s="21"/>
      <c r="J313" s="21"/>
      <c r="K313" s="21"/>
      <c r="L313" s="21"/>
      <c r="M313" s="2529"/>
    </row>
    <row r="314" spans="1:13">
      <c r="A314" s="21"/>
      <c r="B314" s="21"/>
      <c r="C314" s="21"/>
      <c r="D314" s="21"/>
      <c r="E314" s="21"/>
      <c r="F314" s="21"/>
      <c r="G314" s="21"/>
      <c r="H314" s="21"/>
      <c r="I314" s="21"/>
      <c r="J314" s="21"/>
      <c r="K314" s="21"/>
      <c r="L314" s="21"/>
      <c r="M314" s="2529"/>
    </row>
    <row r="315" spans="1:13">
      <c r="A315" s="21"/>
      <c r="B315" s="21"/>
      <c r="C315" s="21"/>
      <c r="D315" s="21"/>
      <c r="E315" s="21"/>
      <c r="F315" s="21"/>
      <c r="G315" s="21"/>
      <c r="H315" s="21"/>
      <c r="I315" s="21"/>
      <c r="J315" s="21"/>
      <c r="K315" s="21"/>
      <c r="L315" s="21"/>
      <c r="M315" s="2529"/>
    </row>
    <row r="316" spans="1:13">
      <c r="A316" s="21"/>
      <c r="B316" s="21"/>
      <c r="C316" s="21"/>
      <c r="D316" s="21"/>
      <c r="E316" s="21"/>
      <c r="F316" s="21"/>
      <c r="G316" s="21"/>
      <c r="H316" s="21"/>
      <c r="I316" s="21"/>
      <c r="J316" s="21"/>
      <c r="K316" s="21"/>
      <c r="L316" s="21"/>
      <c r="M316" s="2529"/>
    </row>
    <row r="317" spans="1:13">
      <c r="A317" s="21"/>
      <c r="B317" s="21"/>
      <c r="C317" s="21"/>
      <c r="D317" s="21"/>
      <c r="E317" s="21"/>
      <c r="F317" s="21"/>
      <c r="G317" s="21"/>
      <c r="H317" s="21"/>
      <c r="I317" s="21"/>
      <c r="J317" s="21"/>
      <c r="K317" s="21"/>
      <c r="L317" s="21"/>
      <c r="M317" s="2529"/>
    </row>
    <row r="318" spans="1:13">
      <c r="A318" s="21"/>
      <c r="B318" s="21"/>
      <c r="C318" s="21"/>
      <c r="D318" s="21"/>
      <c r="E318" s="21"/>
      <c r="F318" s="21"/>
      <c r="G318" s="21"/>
      <c r="H318" s="21"/>
      <c r="I318" s="21"/>
      <c r="J318" s="21"/>
      <c r="K318" s="21"/>
      <c r="L318" s="21"/>
      <c r="M318" s="2529"/>
    </row>
    <row r="319" spans="1:13">
      <c r="A319" s="21"/>
      <c r="B319" s="21"/>
      <c r="C319" s="21"/>
      <c r="D319" s="21"/>
      <c r="E319" s="21"/>
      <c r="F319" s="21"/>
      <c r="G319" s="21"/>
      <c r="H319" s="21"/>
      <c r="I319" s="21"/>
      <c r="J319" s="21"/>
      <c r="K319" s="21"/>
      <c r="L319" s="21"/>
      <c r="M319" s="2529"/>
    </row>
    <row r="320" spans="1:13">
      <c r="A320" s="21"/>
      <c r="B320" s="21"/>
      <c r="C320" s="21"/>
      <c r="D320" s="21"/>
      <c r="E320" s="21"/>
      <c r="F320" s="21"/>
      <c r="G320" s="21"/>
      <c r="H320" s="21"/>
      <c r="I320" s="21"/>
      <c r="J320" s="21"/>
      <c r="K320" s="21"/>
      <c r="L320" s="21"/>
      <c r="M320" s="2529"/>
    </row>
    <row r="321" spans="1:13">
      <c r="A321" s="21"/>
      <c r="B321" s="21"/>
      <c r="C321" s="21"/>
      <c r="D321" s="21"/>
      <c r="E321" s="21"/>
      <c r="F321" s="21"/>
      <c r="G321" s="21"/>
      <c r="H321" s="21"/>
      <c r="I321" s="21"/>
      <c r="J321" s="21"/>
      <c r="K321" s="21"/>
      <c r="L321" s="21"/>
      <c r="M321" s="2529"/>
    </row>
    <row r="322" spans="1:13">
      <c r="A322" s="21"/>
      <c r="B322" s="21"/>
      <c r="C322" s="21"/>
      <c r="D322" s="21"/>
      <c r="E322" s="21"/>
      <c r="F322" s="21"/>
      <c r="G322" s="21"/>
      <c r="H322" s="21"/>
      <c r="I322" s="21"/>
      <c r="J322" s="21"/>
      <c r="K322" s="21"/>
      <c r="L322" s="21"/>
      <c r="M322" s="2529"/>
    </row>
    <row r="323" spans="1:13">
      <c r="A323" s="21"/>
      <c r="B323" s="21"/>
      <c r="C323" s="21"/>
      <c r="D323" s="21"/>
      <c r="E323" s="21"/>
      <c r="F323" s="21"/>
      <c r="G323" s="21"/>
      <c r="H323" s="21"/>
      <c r="I323" s="21"/>
      <c r="J323" s="21"/>
      <c r="K323" s="21"/>
      <c r="L323" s="21"/>
      <c r="M323" s="2529"/>
    </row>
    <row r="324" spans="1:13">
      <c r="A324" s="21"/>
      <c r="B324" s="21"/>
      <c r="C324" s="21"/>
      <c r="D324" s="21"/>
      <c r="E324" s="21"/>
      <c r="F324" s="21"/>
      <c r="G324" s="21"/>
      <c r="H324" s="21"/>
      <c r="I324" s="21"/>
      <c r="J324" s="21"/>
      <c r="K324" s="21"/>
      <c r="L324" s="21"/>
      <c r="M324" s="2529"/>
    </row>
    <row r="325" spans="1:13">
      <c r="A325" s="21"/>
      <c r="B325" s="21"/>
      <c r="C325" s="21"/>
      <c r="D325" s="21"/>
      <c r="E325" s="21"/>
      <c r="F325" s="21"/>
      <c r="G325" s="21"/>
      <c r="H325" s="21"/>
      <c r="I325" s="21"/>
      <c r="J325" s="21"/>
      <c r="K325" s="21"/>
      <c r="L325" s="21"/>
      <c r="M325" s="2529"/>
    </row>
    <row r="326" spans="1:13">
      <c r="A326" s="21"/>
      <c r="B326" s="21"/>
      <c r="C326" s="21"/>
      <c r="D326" s="21"/>
      <c r="E326" s="21"/>
      <c r="F326" s="21"/>
      <c r="G326" s="21"/>
      <c r="H326" s="21"/>
      <c r="I326" s="21"/>
      <c r="J326" s="21"/>
      <c r="K326" s="21"/>
      <c r="L326" s="21"/>
      <c r="M326" s="2529"/>
    </row>
    <row r="327" spans="1:13">
      <c r="A327" s="21"/>
      <c r="B327" s="21"/>
      <c r="C327" s="21"/>
      <c r="D327" s="21"/>
      <c r="E327" s="21"/>
      <c r="F327" s="21"/>
      <c r="G327" s="21"/>
      <c r="H327" s="21"/>
      <c r="I327" s="21"/>
      <c r="J327" s="21"/>
      <c r="K327" s="21"/>
      <c r="L327" s="21"/>
      <c r="M327" s="2529"/>
    </row>
    <row r="328" spans="1:13">
      <c r="A328" s="21"/>
      <c r="B328" s="21"/>
      <c r="C328" s="21"/>
      <c r="D328" s="21"/>
      <c r="E328" s="21"/>
      <c r="F328" s="21"/>
      <c r="G328" s="21"/>
      <c r="H328" s="21"/>
      <c r="I328" s="21"/>
      <c r="J328" s="21"/>
      <c r="K328" s="21"/>
      <c r="L328" s="21"/>
      <c r="M328" s="2529"/>
    </row>
    <row r="329" spans="1:13">
      <c r="A329" s="21"/>
      <c r="B329" s="21"/>
      <c r="C329" s="21"/>
      <c r="D329" s="21"/>
      <c r="E329" s="21"/>
      <c r="F329" s="21"/>
      <c r="G329" s="21"/>
      <c r="H329" s="21"/>
      <c r="I329" s="21"/>
      <c r="J329" s="21"/>
      <c r="K329" s="21"/>
      <c r="L329" s="21"/>
      <c r="M329" s="2529"/>
    </row>
    <row r="330" spans="1:13">
      <c r="A330" s="21"/>
      <c r="B330" s="21"/>
      <c r="C330" s="21"/>
      <c r="D330" s="21"/>
      <c r="E330" s="21"/>
      <c r="F330" s="21"/>
      <c r="G330" s="21"/>
      <c r="H330" s="21"/>
      <c r="I330" s="21"/>
      <c r="J330" s="21"/>
      <c r="K330" s="21"/>
      <c r="L330" s="21"/>
      <c r="M330" s="2529"/>
    </row>
    <row r="331" spans="1:13">
      <c r="A331" s="21"/>
      <c r="B331" s="21"/>
      <c r="C331" s="21"/>
      <c r="D331" s="21"/>
      <c r="E331" s="21"/>
      <c r="F331" s="21"/>
      <c r="G331" s="21"/>
      <c r="H331" s="21"/>
      <c r="I331" s="21"/>
      <c r="J331" s="21"/>
      <c r="K331" s="21"/>
      <c r="L331" s="21"/>
      <c r="M331" s="2529"/>
    </row>
    <row r="332" spans="1:13">
      <c r="A332" s="21"/>
      <c r="B332" s="21"/>
      <c r="C332" s="21"/>
      <c r="D332" s="21"/>
      <c r="E332" s="21"/>
      <c r="F332" s="21"/>
      <c r="G332" s="21"/>
      <c r="H332" s="21"/>
      <c r="I332" s="21"/>
      <c r="J332" s="21"/>
      <c r="K332" s="21"/>
      <c r="L332" s="21"/>
      <c r="M332" s="2529"/>
    </row>
    <row r="333" spans="1:13">
      <c r="A333" s="21"/>
      <c r="B333" s="21"/>
      <c r="C333" s="21"/>
      <c r="D333" s="21"/>
      <c r="E333" s="21"/>
      <c r="F333" s="21"/>
      <c r="G333" s="21"/>
      <c r="H333" s="21"/>
      <c r="I333" s="21"/>
      <c r="J333" s="21"/>
      <c r="K333" s="21"/>
      <c r="L333" s="21"/>
      <c r="M333" s="2529"/>
    </row>
    <row r="334" spans="1:13">
      <c r="A334" s="21"/>
      <c r="B334" s="21"/>
      <c r="C334" s="21"/>
      <c r="D334" s="21"/>
      <c r="E334" s="21"/>
      <c r="F334" s="21"/>
      <c r="G334" s="21"/>
      <c r="H334" s="21"/>
      <c r="I334" s="21"/>
      <c r="J334" s="21"/>
      <c r="K334" s="21"/>
      <c r="L334" s="21"/>
      <c r="M334" s="2529"/>
    </row>
    <row r="335" spans="1:13">
      <c r="A335" s="21"/>
      <c r="B335" s="21"/>
      <c r="C335" s="21"/>
      <c r="D335" s="21"/>
      <c r="E335" s="21"/>
      <c r="F335" s="21"/>
      <c r="G335" s="21"/>
      <c r="H335" s="21"/>
      <c r="I335" s="21"/>
      <c r="J335" s="21"/>
      <c r="K335" s="21"/>
      <c r="L335" s="21"/>
      <c r="M335" s="2529"/>
    </row>
    <row r="336" spans="1:13">
      <c r="A336" s="21"/>
      <c r="B336" s="21"/>
      <c r="C336" s="21"/>
      <c r="D336" s="21"/>
      <c r="E336" s="21"/>
      <c r="F336" s="21"/>
      <c r="G336" s="21"/>
      <c r="H336" s="21"/>
      <c r="I336" s="21"/>
      <c r="J336" s="21"/>
      <c r="K336" s="21"/>
      <c r="L336" s="21"/>
      <c r="M336" s="2529"/>
    </row>
    <row r="337" spans="1:13">
      <c r="A337" s="21"/>
      <c r="B337" s="21"/>
      <c r="C337" s="21"/>
      <c r="D337" s="21"/>
      <c r="E337" s="21"/>
      <c r="F337" s="21"/>
      <c r="G337" s="21"/>
      <c r="H337" s="21"/>
      <c r="I337" s="21"/>
      <c r="J337" s="21"/>
      <c r="K337" s="21"/>
      <c r="L337" s="21"/>
      <c r="M337" s="2529"/>
    </row>
    <row r="338" spans="1:13">
      <c r="A338" s="21"/>
      <c r="B338" s="21"/>
      <c r="C338" s="21"/>
      <c r="D338" s="21"/>
      <c r="E338" s="21"/>
      <c r="F338" s="21"/>
      <c r="G338" s="21"/>
      <c r="H338" s="21"/>
      <c r="I338" s="21"/>
      <c r="J338" s="21"/>
      <c r="K338" s="21"/>
      <c r="L338" s="21"/>
      <c r="M338" s="2529"/>
    </row>
    <row r="339" spans="1:13">
      <c r="A339" s="21"/>
      <c r="B339" s="21"/>
      <c r="C339" s="21"/>
      <c r="D339" s="21"/>
      <c r="E339" s="21"/>
      <c r="F339" s="21"/>
      <c r="G339" s="21"/>
      <c r="H339" s="21"/>
      <c r="I339" s="21"/>
      <c r="J339" s="21"/>
      <c r="K339" s="21"/>
      <c r="L339" s="21"/>
      <c r="M339" s="2529"/>
    </row>
    <row r="340" spans="1:13">
      <c r="A340" s="21"/>
      <c r="B340" s="21"/>
      <c r="C340" s="21"/>
      <c r="D340" s="21"/>
      <c r="E340" s="21"/>
      <c r="F340" s="21"/>
      <c r="G340" s="21"/>
      <c r="H340" s="21"/>
      <c r="I340" s="21"/>
      <c r="J340" s="21"/>
      <c r="K340" s="21"/>
      <c r="L340" s="21"/>
      <c r="M340" s="2529"/>
    </row>
    <row r="341" spans="1:13">
      <c r="A341" s="21"/>
      <c r="B341" s="21"/>
      <c r="C341" s="21"/>
      <c r="D341" s="21"/>
      <c r="E341" s="21"/>
      <c r="F341" s="21"/>
      <c r="G341" s="21"/>
      <c r="H341" s="21"/>
      <c r="I341" s="21"/>
      <c r="J341" s="21"/>
      <c r="K341" s="21"/>
      <c r="L341" s="21"/>
      <c r="M341" s="2529"/>
    </row>
    <row r="342" spans="1:13">
      <c r="A342" s="21"/>
      <c r="B342" s="21"/>
      <c r="C342" s="21"/>
      <c r="D342" s="21"/>
      <c r="E342" s="21"/>
      <c r="F342" s="21"/>
      <c r="G342" s="21"/>
      <c r="H342" s="21"/>
      <c r="I342" s="21"/>
      <c r="J342" s="21"/>
      <c r="K342" s="21"/>
      <c r="L342" s="21"/>
      <c r="M342" s="2529"/>
    </row>
    <row r="343" spans="1:13">
      <c r="A343" s="21"/>
      <c r="B343" s="21"/>
      <c r="C343" s="21"/>
      <c r="D343" s="21"/>
      <c r="E343" s="21"/>
      <c r="F343" s="21"/>
      <c r="G343" s="21"/>
      <c r="H343" s="21"/>
      <c r="I343" s="21"/>
      <c r="J343" s="21"/>
      <c r="K343" s="21"/>
      <c r="L343" s="21"/>
      <c r="M343" s="2529"/>
    </row>
    <row r="344" spans="1:13">
      <c r="A344" s="21"/>
      <c r="B344" s="21"/>
      <c r="C344" s="21"/>
      <c r="D344" s="21"/>
      <c r="E344" s="21"/>
      <c r="F344" s="21"/>
      <c r="G344" s="21"/>
      <c r="H344" s="21"/>
      <c r="I344" s="21"/>
      <c r="J344" s="21"/>
      <c r="K344" s="21"/>
      <c r="L344" s="21"/>
      <c r="M344" s="2529"/>
    </row>
    <row r="345" spans="1:13">
      <c r="A345" s="21"/>
      <c r="B345" s="21"/>
      <c r="C345" s="21"/>
      <c r="D345" s="21"/>
      <c r="E345" s="21"/>
      <c r="F345" s="21"/>
      <c r="G345" s="21"/>
      <c r="H345" s="21"/>
      <c r="I345" s="21"/>
      <c r="J345" s="21"/>
      <c r="K345" s="21"/>
      <c r="L345" s="21"/>
      <c r="M345" s="2529"/>
    </row>
    <row r="346" spans="1:13">
      <c r="A346" s="21"/>
      <c r="B346" s="21"/>
      <c r="C346" s="21"/>
      <c r="D346" s="21"/>
      <c r="E346" s="21"/>
      <c r="F346" s="21"/>
      <c r="G346" s="21"/>
      <c r="H346" s="21"/>
      <c r="I346" s="21"/>
      <c r="J346" s="21"/>
      <c r="K346" s="21"/>
      <c r="L346" s="21"/>
      <c r="M346" s="2529"/>
    </row>
    <row r="347" spans="1:13">
      <c r="A347" s="21"/>
      <c r="B347" s="21"/>
      <c r="C347" s="21"/>
      <c r="D347" s="21"/>
      <c r="E347" s="21"/>
      <c r="F347" s="21"/>
      <c r="G347" s="21"/>
      <c r="H347" s="21"/>
      <c r="I347" s="21"/>
      <c r="J347" s="21"/>
      <c r="K347" s="21"/>
      <c r="L347" s="21"/>
      <c r="M347" s="2529"/>
    </row>
  </sheetData>
  <mergeCells count="2">
    <mergeCell ref="F67:L67"/>
    <mergeCell ref="F134:L134"/>
  </mergeCells>
  <phoneticPr fontId="40" type="noConversion"/>
  <printOptions horizontalCentered="1" verticalCentered="1"/>
  <pageMargins left="0.5" right="0.5" top="0.5" bottom="0.5" header="0.5" footer="0.5"/>
  <pageSetup scale="66" fitToWidth="2" fitToHeight="3" pageOrder="overThenDown" orientation="portrait" r:id="rId1"/>
  <headerFooter alignWithMargins="0"/>
  <rowBreaks count="2" manualBreakCount="2">
    <brk id="70" max="16383" man="1"/>
    <brk id="134" max="16383" man="1"/>
  </rowBreaks>
  <colBreaks count="1" manualBreakCount="1">
    <brk id="5"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ransitionEvaluation="1">
    <tabColor rgb="FF92D050"/>
  </sheetPr>
  <dimension ref="A1:U200"/>
  <sheetViews>
    <sheetView view="pageBreakPreview" zoomScale="70" zoomScaleNormal="70" zoomScaleSheetLayoutView="70" workbookViewId="0"/>
  </sheetViews>
  <sheetFormatPr defaultColWidth="9.84375" defaultRowHeight="15.5"/>
  <cols>
    <col min="1" max="1" width="4.84375" style="13" customWidth="1"/>
    <col min="2" max="2" width="3.07421875" style="13" customWidth="1"/>
    <col min="3" max="3" width="45.07421875" style="13" customWidth="1"/>
    <col min="4" max="4" width="20.84375" style="13" customWidth="1"/>
    <col min="5" max="5" width="17.53515625" style="13" customWidth="1"/>
    <col min="6" max="6" width="18.765625" style="13" customWidth="1"/>
    <col min="7" max="7" width="8.53515625" style="13" customWidth="1"/>
    <col min="8" max="8" width="17.84375" customWidth="1"/>
    <col min="9" max="9" width="16.84375" customWidth="1"/>
    <col min="11" max="11" width="39.69140625" customWidth="1"/>
    <col min="12" max="12" width="16.4609375" bestFit="1" customWidth="1"/>
    <col min="15" max="15" width="9.84375" bestFit="1" customWidth="1"/>
    <col min="17" max="17" width="19.53515625" customWidth="1"/>
    <col min="18" max="18" width="16.53515625" customWidth="1"/>
    <col min="19" max="16384" width="9.84375" style="13"/>
  </cols>
  <sheetData>
    <row r="1" spans="1:6">
      <c r="A1" s="33" t="s">
        <v>1757</v>
      </c>
      <c r="B1" s="68"/>
      <c r="C1" s="68"/>
      <c r="D1" s="192" t="s">
        <v>1307</v>
      </c>
      <c r="E1" s="68" t="s">
        <v>1759</v>
      </c>
      <c r="F1" s="220" t="s">
        <v>1760</v>
      </c>
    </row>
    <row r="2" spans="1:6">
      <c r="A2" s="74" t="str">
        <f>'Data Sheet'!$C$25</f>
        <v xml:space="preserve">Niagara Mohawk Power Corporation </v>
      </c>
      <c r="B2" s="21"/>
      <c r="C2" s="21"/>
      <c r="D2" s="1376" t="s">
        <v>5957</v>
      </c>
      <c r="E2" s="21" t="s">
        <v>3219</v>
      </c>
      <c r="F2" s="85"/>
    </row>
    <row r="3" spans="1:6" ht="15" customHeight="1">
      <c r="A3" s="76"/>
      <c r="B3" s="79"/>
      <c r="C3" s="79"/>
      <c r="D3" s="80" t="s">
        <v>1121</v>
      </c>
      <c r="E3" s="582" t="str">
        <f>'Data Sheet'!$C$40</f>
        <v>April 30, 2024</v>
      </c>
      <c r="F3" s="97" t="str">
        <f>'Data Sheet'!$C$38</f>
        <v>December 31, 2023</v>
      </c>
    </row>
    <row r="4" spans="1:6" ht="15" customHeight="1">
      <c r="A4" s="199"/>
      <c r="B4" s="21"/>
      <c r="C4" s="21"/>
      <c r="D4" s="90"/>
      <c r="E4" s="90"/>
      <c r="F4" s="87"/>
    </row>
    <row r="5" spans="1:6">
      <c r="A5" s="268" t="s">
        <v>3254</v>
      </c>
      <c r="B5" s="71"/>
      <c r="C5" s="71"/>
      <c r="D5" s="71"/>
      <c r="E5" s="71"/>
      <c r="F5" s="72"/>
    </row>
    <row r="6" spans="1:6">
      <c r="A6" s="201"/>
      <c r="B6" s="21"/>
      <c r="C6" s="21"/>
      <c r="D6" s="21"/>
      <c r="E6" s="21"/>
      <c r="F6" s="75"/>
    </row>
    <row r="7" spans="1:6">
      <c r="A7" s="201" t="s">
        <v>3255</v>
      </c>
      <c r="B7" s="21"/>
      <c r="C7" s="21" t="s">
        <v>3256</v>
      </c>
      <c r="D7" s="21"/>
      <c r="E7" s="21"/>
      <c r="F7" s="75"/>
    </row>
    <row r="8" spans="1:6">
      <c r="A8" s="201"/>
      <c r="B8" s="21"/>
      <c r="C8" s="21" t="s">
        <v>2474</v>
      </c>
      <c r="D8" s="21"/>
      <c r="E8" s="21"/>
      <c r="F8" s="75"/>
    </row>
    <row r="9" spans="1:6">
      <c r="A9" s="201"/>
      <c r="B9" s="21"/>
      <c r="C9" s="21" t="s">
        <v>2475</v>
      </c>
      <c r="D9" s="21"/>
      <c r="E9" s="21"/>
      <c r="F9" s="75"/>
    </row>
    <row r="10" spans="1:6">
      <c r="A10" s="201"/>
      <c r="B10" s="21"/>
      <c r="C10" s="21" t="s">
        <v>2476</v>
      </c>
      <c r="D10" s="21"/>
      <c r="E10" s="21"/>
      <c r="F10" s="75"/>
    </row>
    <row r="11" spans="1:6">
      <c r="A11" s="201" t="s">
        <v>2237</v>
      </c>
      <c r="B11" s="21"/>
      <c r="C11" s="21" t="s">
        <v>3538</v>
      </c>
      <c r="D11" s="21"/>
      <c r="E11" s="21"/>
      <c r="F11" s="75"/>
    </row>
    <row r="12" spans="1:6">
      <c r="A12" s="201"/>
      <c r="B12" s="21"/>
      <c r="C12" s="21" t="s">
        <v>3539</v>
      </c>
      <c r="D12" s="21"/>
      <c r="E12" s="21"/>
      <c r="F12" s="75"/>
    </row>
    <row r="13" spans="1:6">
      <c r="A13" s="201"/>
      <c r="B13" s="21"/>
      <c r="C13" s="21" t="s">
        <v>2489</v>
      </c>
      <c r="D13" s="21"/>
      <c r="E13" s="21"/>
      <c r="F13" s="75"/>
    </row>
    <row r="14" spans="1:6">
      <c r="A14" s="201"/>
      <c r="B14" s="21"/>
      <c r="C14" s="21" t="s">
        <v>2490</v>
      </c>
      <c r="D14" s="21"/>
      <c r="E14" s="21"/>
      <c r="F14" s="75"/>
    </row>
    <row r="15" spans="1:6">
      <c r="A15" s="201" t="s">
        <v>2238</v>
      </c>
      <c r="B15" s="21"/>
      <c r="C15" s="21" t="s">
        <v>2491</v>
      </c>
      <c r="D15" s="21"/>
      <c r="E15" s="21"/>
      <c r="F15" s="75"/>
    </row>
    <row r="16" spans="1:6">
      <c r="A16" s="201"/>
      <c r="B16" s="21"/>
      <c r="C16" s="21" t="s">
        <v>2492</v>
      </c>
      <c r="D16" s="21"/>
      <c r="E16" s="21"/>
      <c r="F16" s="75"/>
    </row>
    <row r="17" spans="1:7">
      <c r="A17" s="202"/>
      <c r="B17" s="79"/>
      <c r="C17" s="79" t="s">
        <v>2493</v>
      </c>
      <c r="D17" s="79"/>
      <c r="E17" s="79"/>
      <c r="F17" s="78"/>
    </row>
    <row r="18" spans="1:7">
      <c r="A18" s="201" t="s">
        <v>1686</v>
      </c>
      <c r="B18" s="93"/>
      <c r="C18" s="71" t="s">
        <v>2494</v>
      </c>
      <c r="D18" s="71"/>
      <c r="E18" s="71"/>
      <c r="F18" s="332" t="s">
        <v>1795</v>
      </c>
    </row>
    <row r="19" spans="1:7">
      <c r="A19" s="201" t="s">
        <v>2495</v>
      </c>
      <c r="B19" s="93"/>
      <c r="C19" s="71" t="s">
        <v>2935</v>
      </c>
      <c r="D19" s="71"/>
      <c r="E19" s="71"/>
      <c r="F19" s="332" t="s">
        <v>2936</v>
      </c>
    </row>
    <row r="20" spans="1:7">
      <c r="A20" s="202"/>
      <c r="B20" s="95"/>
      <c r="C20" s="79"/>
      <c r="D20" s="79"/>
      <c r="E20" s="79"/>
      <c r="F20" s="97"/>
    </row>
    <row r="21" spans="1:7">
      <c r="A21" s="202">
        <v>1</v>
      </c>
      <c r="B21" s="95"/>
      <c r="C21" s="79" t="s">
        <v>2496</v>
      </c>
      <c r="D21" s="79"/>
      <c r="E21" s="79"/>
      <c r="F21" s="3970">
        <v>318917971</v>
      </c>
      <c r="G21" s="2823"/>
    </row>
    <row r="22" spans="1:7">
      <c r="A22" s="202">
        <v>2</v>
      </c>
      <c r="B22" s="95"/>
      <c r="C22" s="79" t="s">
        <v>392</v>
      </c>
      <c r="D22" s="79"/>
      <c r="E22" s="79"/>
      <c r="F22" s="3971"/>
    </row>
    <row r="23" spans="1:7">
      <c r="A23" s="202">
        <v>3</v>
      </c>
      <c r="B23" s="95"/>
      <c r="C23" s="79"/>
      <c r="D23" s="79"/>
      <c r="E23" s="79"/>
      <c r="F23" s="3972"/>
    </row>
    <row r="24" spans="1:7">
      <c r="A24" s="202">
        <v>4</v>
      </c>
      <c r="B24" s="95"/>
      <c r="C24" s="79" t="s">
        <v>393</v>
      </c>
      <c r="D24" s="79"/>
      <c r="E24" s="79"/>
      <c r="F24" s="3973"/>
    </row>
    <row r="25" spans="1:7">
      <c r="A25" s="202">
        <v>5</v>
      </c>
      <c r="B25" s="95"/>
      <c r="C25" s="79" t="s">
        <v>4604</v>
      </c>
      <c r="D25" s="79"/>
      <c r="E25" s="79"/>
      <c r="F25" s="334">
        <v>19967973</v>
      </c>
    </row>
    <row r="26" spans="1:7">
      <c r="A26" s="202">
        <v>6</v>
      </c>
      <c r="B26" s="95"/>
      <c r="C26" s="79" t="s">
        <v>4605</v>
      </c>
      <c r="D26" s="79"/>
      <c r="E26" s="79"/>
      <c r="F26" s="334">
        <v>178397155</v>
      </c>
      <c r="G26" s="2826"/>
    </row>
    <row r="27" spans="1:7">
      <c r="A27" s="202">
        <v>7</v>
      </c>
      <c r="B27" s="95"/>
      <c r="C27" s="79"/>
      <c r="D27" s="79"/>
      <c r="E27" s="79"/>
      <c r="F27" s="2820"/>
    </row>
    <row r="28" spans="1:7">
      <c r="A28" s="202">
        <v>8</v>
      </c>
      <c r="B28" s="95"/>
      <c r="C28" s="79"/>
      <c r="D28" s="79"/>
      <c r="E28" s="79"/>
      <c r="F28" s="1679"/>
    </row>
    <row r="29" spans="1:7">
      <c r="A29" s="202">
        <v>9</v>
      </c>
      <c r="B29" s="95"/>
      <c r="C29" s="335" t="s">
        <v>394</v>
      </c>
      <c r="D29" s="79"/>
      <c r="E29" s="79"/>
      <c r="F29" s="231"/>
    </row>
    <row r="30" spans="1:7">
      <c r="A30" s="202">
        <v>10</v>
      </c>
      <c r="B30" s="95"/>
      <c r="C30" s="335" t="s">
        <v>4605</v>
      </c>
      <c r="D30" s="79"/>
      <c r="E30" s="79"/>
      <c r="F30" s="334">
        <v>1153623282</v>
      </c>
      <c r="G30" s="2817"/>
    </row>
    <row r="31" spans="1:7">
      <c r="A31" s="202">
        <v>11</v>
      </c>
      <c r="B31" s="95"/>
      <c r="C31" s="335"/>
      <c r="D31" s="79"/>
      <c r="E31" s="79"/>
      <c r="F31" s="2820"/>
    </row>
    <row r="32" spans="1:7">
      <c r="A32" s="202">
        <v>12</v>
      </c>
      <c r="B32" s="95"/>
      <c r="C32" s="335"/>
      <c r="D32" s="79"/>
      <c r="E32" s="79"/>
      <c r="F32" s="2820"/>
    </row>
    <row r="33" spans="1:6">
      <c r="A33" s="202">
        <v>13</v>
      </c>
      <c r="B33" s="95"/>
      <c r="C33" s="335"/>
      <c r="D33" s="79"/>
      <c r="E33" s="79"/>
      <c r="F33" s="1679"/>
    </row>
    <row r="34" spans="1:6">
      <c r="A34" s="202">
        <v>14</v>
      </c>
      <c r="B34" s="95"/>
      <c r="C34" s="335" t="s">
        <v>395</v>
      </c>
      <c r="D34" s="79"/>
      <c r="E34" s="79"/>
      <c r="F34" s="336"/>
    </row>
    <row r="35" spans="1:6">
      <c r="A35" s="202">
        <v>15</v>
      </c>
      <c r="B35" s="95"/>
      <c r="C35" s="335" t="s">
        <v>4605</v>
      </c>
      <c r="D35" s="79"/>
      <c r="E35" s="79"/>
      <c r="F35" s="334">
        <v>-20145270</v>
      </c>
    </row>
    <row r="36" spans="1:6">
      <c r="A36" s="202">
        <v>16</v>
      </c>
      <c r="B36" s="95"/>
      <c r="C36" s="335"/>
      <c r="D36" s="79"/>
      <c r="E36" s="79"/>
      <c r="F36" s="2820"/>
    </row>
    <row r="37" spans="1:6">
      <c r="A37" s="202">
        <v>17</v>
      </c>
      <c r="B37" s="95"/>
      <c r="C37" s="335"/>
      <c r="D37" s="79"/>
      <c r="E37" s="79"/>
      <c r="F37" s="2820"/>
    </row>
    <row r="38" spans="1:6">
      <c r="A38" s="202">
        <v>18</v>
      </c>
      <c r="B38" s="95"/>
      <c r="C38" s="335"/>
      <c r="D38" s="79"/>
      <c r="E38" s="79"/>
      <c r="F38" s="2820"/>
    </row>
    <row r="39" spans="1:6">
      <c r="A39" s="202">
        <v>19</v>
      </c>
      <c r="B39" s="95"/>
      <c r="C39" s="335" t="s">
        <v>396</v>
      </c>
      <c r="D39" s="79"/>
      <c r="E39" s="79"/>
      <c r="F39" s="336"/>
    </row>
    <row r="40" spans="1:6">
      <c r="A40" s="202">
        <v>20</v>
      </c>
      <c r="B40" s="95"/>
      <c r="C40" s="335" t="s">
        <v>4605</v>
      </c>
      <c r="D40" s="79"/>
      <c r="E40" s="79"/>
      <c r="F40" s="334">
        <v>-1562162307</v>
      </c>
    </row>
    <row r="41" spans="1:6">
      <c r="A41" s="202">
        <v>21</v>
      </c>
      <c r="B41" s="95"/>
      <c r="C41" s="335"/>
      <c r="D41" s="79"/>
      <c r="E41" s="79"/>
      <c r="F41" s="2820"/>
    </row>
    <row r="42" spans="1:6">
      <c r="A42" s="202">
        <v>22</v>
      </c>
      <c r="B42" s="95"/>
      <c r="C42" s="335"/>
      <c r="D42" s="79"/>
      <c r="E42" s="79"/>
      <c r="F42" s="2820"/>
    </row>
    <row r="43" spans="1:6">
      <c r="A43" s="202">
        <v>23</v>
      </c>
      <c r="B43" s="95"/>
      <c r="C43" s="335"/>
      <c r="D43" s="79"/>
      <c r="E43" s="79"/>
      <c r="F43" s="2820"/>
    </row>
    <row r="44" spans="1:6">
      <c r="A44" s="202">
        <v>24</v>
      </c>
      <c r="B44" s="95"/>
      <c r="C44" s="335"/>
      <c r="D44" s="79"/>
      <c r="E44" s="79"/>
      <c r="F44" s="2820"/>
    </row>
    <row r="45" spans="1:6">
      <c r="A45" s="202">
        <v>25</v>
      </c>
      <c r="B45" s="95"/>
      <c r="C45" s="335"/>
      <c r="D45" s="79"/>
      <c r="E45" s="79"/>
      <c r="F45" s="1666"/>
    </row>
    <row r="46" spans="1:6">
      <c r="A46" s="202">
        <v>26</v>
      </c>
      <c r="B46" s="95"/>
      <c r="C46" s="335"/>
      <c r="D46" s="79"/>
      <c r="E46" s="79"/>
      <c r="F46" s="2820"/>
    </row>
    <row r="47" spans="1:6">
      <c r="A47" s="202">
        <v>27</v>
      </c>
      <c r="B47" s="95"/>
      <c r="C47" s="335" t="s">
        <v>397</v>
      </c>
      <c r="D47" s="79"/>
      <c r="E47" s="79"/>
      <c r="F47" s="1679">
        <f>SUBTOTAL(9,F21:F46)</f>
        <v>88598804</v>
      </c>
    </row>
    <row r="48" spans="1:6">
      <c r="A48" s="201">
        <v>28</v>
      </c>
      <c r="B48" s="93"/>
      <c r="C48" s="337" t="s">
        <v>398</v>
      </c>
      <c r="D48" s="21"/>
      <c r="E48" s="21"/>
      <c r="F48" s="1679"/>
    </row>
    <row r="49" spans="1:21">
      <c r="A49" s="201">
        <v>29</v>
      </c>
      <c r="B49" s="93"/>
      <c r="C49" s="337" t="s">
        <v>4606</v>
      </c>
      <c r="D49" s="21"/>
      <c r="E49" s="21"/>
      <c r="F49" s="1679">
        <f>F47</f>
        <v>88598804</v>
      </c>
    </row>
    <row r="50" spans="1:21">
      <c r="A50" s="201">
        <v>30</v>
      </c>
      <c r="B50" s="93"/>
      <c r="C50" s="337" t="s">
        <v>5100</v>
      </c>
      <c r="D50" s="21"/>
      <c r="E50" s="21"/>
      <c r="F50" s="2743">
        <f>ROUND(F49*0.21,0)</f>
        <v>18605749</v>
      </c>
    </row>
    <row r="51" spans="1:21">
      <c r="A51" s="201">
        <v>31</v>
      </c>
      <c r="B51" s="93"/>
      <c r="C51" s="337" t="s">
        <v>5101</v>
      </c>
      <c r="D51" s="21"/>
      <c r="E51" s="21" t="s">
        <v>1746</v>
      </c>
      <c r="F51" s="1679">
        <v>0</v>
      </c>
    </row>
    <row r="52" spans="1:21">
      <c r="A52" s="201">
        <v>32</v>
      </c>
      <c r="B52" s="93"/>
      <c r="C52" s="337" t="s">
        <v>4607</v>
      </c>
      <c r="D52" s="21"/>
      <c r="E52" s="21" t="s">
        <v>1746</v>
      </c>
      <c r="F52" s="1679">
        <v>25288140</v>
      </c>
    </row>
    <row r="53" spans="1:21">
      <c r="A53" s="201">
        <v>33</v>
      </c>
      <c r="B53" s="93"/>
      <c r="C53" s="337"/>
      <c r="D53" s="21"/>
      <c r="E53" s="21"/>
      <c r="F53" s="1679"/>
    </row>
    <row r="54" spans="1:21">
      <c r="A54" s="201">
        <v>34</v>
      </c>
      <c r="B54" s="93"/>
      <c r="C54" s="337" t="s">
        <v>4608</v>
      </c>
      <c r="D54" s="21"/>
      <c r="E54" s="21"/>
      <c r="F54" s="1679">
        <f>SUM(F50:F53)</f>
        <v>43893889</v>
      </c>
      <c r="G54" s="2730"/>
    </row>
    <row r="55" spans="1:21">
      <c r="A55" s="201">
        <v>35</v>
      </c>
      <c r="B55" s="93"/>
      <c r="C55" s="337"/>
      <c r="D55" s="21"/>
      <c r="E55" s="21"/>
      <c r="F55" s="243"/>
    </row>
    <row r="56" spans="1:21">
      <c r="A56" s="201">
        <v>36</v>
      </c>
      <c r="B56" s="93"/>
      <c r="C56" s="337"/>
      <c r="D56" s="21"/>
      <c r="E56" s="21"/>
      <c r="F56" s="243"/>
    </row>
    <row r="57" spans="1:21">
      <c r="A57" s="201">
        <v>37</v>
      </c>
      <c r="B57" s="93"/>
      <c r="C57" s="337"/>
      <c r="D57" s="21"/>
      <c r="E57" s="21"/>
      <c r="F57" s="243"/>
    </row>
    <row r="58" spans="1:21">
      <c r="A58" s="201">
        <v>38</v>
      </c>
      <c r="B58" s="93"/>
      <c r="C58" s="337"/>
      <c r="D58" s="21"/>
      <c r="E58" s="21"/>
      <c r="F58" s="243"/>
    </row>
    <row r="59" spans="1:21">
      <c r="A59" s="201">
        <v>39</v>
      </c>
      <c r="B59" s="93"/>
      <c r="C59" s="337"/>
      <c r="D59" s="21"/>
      <c r="E59" s="21"/>
      <c r="F59" s="243"/>
    </row>
    <row r="60" spans="1:21">
      <c r="A60" s="201">
        <v>40</v>
      </c>
      <c r="B60" s="93"/>
      <c r="C60" s="337"/>
      <c r="D60" s="21"/>
      <c r="E60" s="21"/>
      <c r="F60" s="243"/>
    </row>
    <row r="61" spans="1:21">
      <c r="A61" s="201">
        <v>41</v>
      </c>
      <c r="B61" s="93"/>
      <c r="C61" s="337"/>
      <c r="D61" s="21"/>
      <c r="E61" s="21"/>
      <c r="F61" s="243"/>
    </row>
    <row r="62" spans="1:21">
      <c r="A62" s="201">
        <v>42</v>
      </c>
      <c r="B62" s="93"/>
      <c r="C62" s="337"/>
      <c r="D62" s="21"/>
      <c r="E62" s="21"/>
      <c r="F62" s="243"/>
      <c r="S62" s="1621"/>
      <c r="T62" s="1621"/>
      <c r="U62" s="1621"/>
    </row>
    <row r="63" spans="1:21">
      <c r="A63" s="201">
        <v>43</v>
      </c>
      <c r="B63" s="93"/>
      <c r="C63" s="337"/>
      <c r="D63" s="21"/>
      <c r="E63" s="21"/>
      <c r="F63" s="243"/>
      <c r="S63" s="1621"/>
      <c r="T63" s="1621"/>
      <c r="U63" s="1621"/>
    </row>
    <row r="64" spans="1:21" ht="16" thickBot="1">
      <c r="A64" s="285">
        <v>44</v>
      </c>
      <c r="B64" s="280"/>
      <c r="C64" s="338"/>
      <c r="D64" s="99"/>
      <c r="E64" s="99"/>
      <c r="F64" s="254"/>
      <c r="S64" s="1621"/>
      <c r="T64" s="1621"/>
      <c r="U64" s="1621"/>
    </row>
    <row r="65" spans="1:21">
      <c r="A65" s="21"/>
      <c r="B65" s="21"/>
      <c r="C65" s="21"/>
      <c r="D65" s="21"/>
      <c r="E65" s="21"/>
      <c r="F65" s="21"/>
      <c r="S65" s="1621"/>
      <c r="T65" s="1621"/>
      <c r="U65" s="1621"/>
    </row>
    <row r="66" spans="1:21">
      <c r="A66" s="21" t="s">
        <v>399</v>
      </c>
      <c r="B66" s="21"/>
      <c r="C66" s="21"/>
      <c r="D66" s="21"/>
      <c r="E66" s="21"/>
      <c r="F66" s="71"/>
      <c r="S66" s="1621"/>
      <c r="T66" s="1621"/>
      <c r="U66" s="1621"/>
    </row>
    <row r="67" spans="1:21">
      <c r="A67" s="71" t="s">
        <v>400</v>
      </c>
      <c r="B67" s="71"/>
      <c r="C67" s="71"/>
      <c r="D67" s="71"/>
      <c r="E67" s="71"/>
      <c r="F67" s="71"/>
      <c r="S67" s="1621"/>
      <c r="T67" s="1621"/>
      <c r="U67" s="1621"/>
    </row>
    <row r="68" spans="1:21">
      <c r="A68" s="21"/>
      <c r="B68" s="21"/>
      <c r="C68" s="21"/>
      <c r="D68" s="21"/>
      <c r="E68" s="21"/>
      <c r="F68" s="21"/>
    </row>
    <row r="69" spans="1:21">
      <c r="A69" s="21"/>
      <c r="B69" s="21"/>
      <c r="C69" s="21"/>
      <c r="D69" s="21"/>
      <c r="E69" s="21"/>
      <c r="F69" s="21"/>
    </row>
    <row r="70" spans="1:21">
      <c r="A70" s="73" t="s">
        <v>401</v>
      </c>
      <c r="B70" s="71"/>
      <c r="C70" s="71"/>
      <c r="D70" s="71"/>
      <c r="E70" s="71"/>
      <c r="F70" s="71"/>
    </row>
    <row r="71" spans="1:21">
      <c r="A71" s="21"/>
      <c r="B71" s="21"/>
      <c r="C71" s="21"/>
      <c r="D71" s="21"/>
      <c r="E71" s="21"/>
      <c r="F71" s="21"/>
    </row>
    <row r="72" spans="1:21" ht="16" thickBot="1">
      <c r="A72" s="21" t="str">
        <f>'Data Sheet'!$C$25</f>
        <v xml:space="preserve">Niagara Mohawk Power Corporation </v>
      </c>
      <c r="B72" s="21"/>
      <c r="C72" s="21"/>
      <c r="D72" s="21"/>
      <c r="E72" s="3188" t="str">
        <f>'Data Sheet'!$C$40</f>
        <v>April 30, 2024</v>
      </c>
      <c r="F72" s="13" t="str">
        <f>'Data Sheet'!$C$38</f>
        <v>December 31, 2023</v>
      </c>
    </row>
    <row r="73" spans="1:21">
      <c r="A73" s="3273"/>
      <c r="B73" s="3544"/>
      <c r="C73" s="3544"/>
      <c r="D73" s="3544"/>
      <c r="E73" s="3544"/>
      <c r="F73" s="3274"/>
    </row>
    <row r="74" spans="1:21">
      <c r="A74" s="4310" t="s">
        <v>3254</v>
      </c>
      <c r="B74" s="1620"/>
      <c r="C74" s="1620"/>
      <c r="D74" s="1620"/>
      <c r="E74" s="1620"/>
      <c r="F74" s="4229"/>
    </row>
    <row r="75" spans="1:21">
      <c r="A75" s="4226"/>
      <c r="B75" s="1463"/>
      <c r="C75" s="1463"/>
      <c r="D75" s="1463"/>
      <c r="E75" s="1463"/>
      <c r="F75" s="3278"/>
    </row>
    <row r="76" spans="1:21">
      <c r="A76" s="4427"/>
      <c r="B76" s="1533"/>
      <c r="C76" s="1620" t="s">
        <v>2494</v>
      </c>
      <c r="D76" s="1620"/>
      <c r="E76" s="1620"/>
      <c r="F76" s="3279" t="s">
        <v>1795</v>
      </c>
    </row>
    <row r="77" spans="1:21">
      <c r="A77" s="4226"/>
      <c r="B77" s="1463"/>
      <c r="C77" s="1688" t="s">
        <v>2935</v>
      </c>
      <c r="D77" s="1688"/>
      <c r="E77" s="1688"/>
      <c r="F77" s="3280" t="s">
        <v>2936</v>
      </c>
    </row>
    <row r="78" spans="1:21">
      <c r="A78" s="5339" t="s">
        <v>4609</v>
      </c>
      <c r="B78" s="5319"/>
      <c r="C78" s="5319"/>
      <c r="D78" s="5319"/>
      <c r="E78" s="5319"/>
      <c r="F78" s="3281"/>
    </row>
    <row r="79" spans="1:21">
      <c r="A79" s="5340" t="s">
        <v>4610</v>
      </c>
      <c r="B79" s="5264"/>
      <c r="C79" s="5264"/>
      <c r="D79" s="5264"/>
      <c r="E79" s="5264"/>
      <c r="F79" s="3282"/>
    </row>
    <row r="80" spans="1:21">
      <c r="A80" s="4427"/>
      <c r="B80" s="1533"/>
      <c r="C80" s="1533"/>
      <c r="D80" s="1533"/>
      <c r="E80" s="1533"/>
      <c r="F80" s="3282"/>
    </row>
    <row r="81" spans="1:18">
      <c r="A81" s="4427" t="s">
        <v>2320</v>
      </c>
      <c r="B81" s="1533" t="s">
        <v>4611</v>
      </c>
      <c r="C81" s="3283"/>
      <c r="D81" s="1533"/>
      <c r="E81" s="1533"/>
      <c r="F81" s="3282">
        <v>318917971</v>
      </c>
    </row>
    <row r="82" spans="1:18">
      <c r="A82" s="4427"/>
      <c r="B82" s="1533"/>
      <c r="C82" s="1533"/>
      <c r="D82" s="1533"/>
      <c r="E82" s="1533"/>
      <c r="F82" s="3282"/>
    </row>
    <row r="83" spans="1:18">
      <c r="A83" s="4427" t="s">
        <v>2237</v>
      </c>
      <c r="B83" s="1533" t="s">
        <v>4604</v>
      </c>
      <c r="C83" s="3283"/>
      <c r="D83" s="1533"/>
      <c r="E83" s="1533"/>
      <c r="F83" s="3282">
        <v>19967973</v>
      </c>
    </row>
    <row r="84" spans="1:18">
      <c r="A84" s="4427"/>
      <c r="B84" s="1533"/>
      <c r="C84" s="1533"/>
      <c r="D84" s="1533"/>
      <c r="E84" s="1533"/>
      <c r="F84" s="3282"/>
    </row>
    <row r="85" spans="1:18">
      <c r="A85" s="4427">
        <v>3</v>
      </c>
      <c r="B85" s="1533" t="s">
        <v>5625</v>
      </c>
      <c r="C85" s="1621"/>
      <c r="D85" s="1533"/>
      <c r="E85" s="1533"/>
      <c r="F85" s="3282">
        <v>0</v>
      </c>
    </row>
    <row r="86" spans="1:18">
      <c r="A86" s="4227"/>
      <c r="B86" s="1621"/>
      <c r="C86" s="1621"/>
      <c r="D86" s="1533"/>
      <c r="E86" s="1533"/>
      <c r="F86" s="3343"/>
    </row>
    <row r="87" spans="1:18">
      <c r="A87" s="4427" t="s">
        <v>3610</v>
      </c>
      <c r="B87" s="1533" t="s">
        <v>393</v>
      </c>
      <c r="C87" s="3283"/>
      <c r="D87" s="1533"/>
      <c r="E87" s="1533"/>
      <c r="F87" s="3282"/>
    </row>
    <row r="88" spans="1:18" s="2530" customFormat="1">
      <c r="A88" s="4427"/>
      <c r="B88" s="1533"/>
      <c r="C88" s="3283" t="s">
        <v>6326</v>
      </c>
      <c r="D88" s="1533"/>
      <c r="E88" s="1533"/>
      <c r="F88" s="3282">
        <v>0</v>
      </c>
      <c r="H88"/>
      <c r="I88"/>
      <c r="J88"/>
      <c r="K88"/>
      <c r="L88"/>
      <c r="M88"/>
      <c r="N88"/>
      <c r="O88"/>
      <c r="P88"/>
      <c r="Q88"/>
      <c r="R88"/>
    </row>
    <row r="89" spans="1:18">
      <c r="A89" s="4427"/>
      <c r="B89" s="1533"/>
      <c r="C89" s="1533" t="s">
        <v>6058</v>
      </c>
      <c r="D89" s="1620"/>
      <c r="E89" s="1620"/>
      <c r="F89" s="3282">
        <v>0</v>
      </c>
    </row>
    <row r="90" spans="1:18" s="2530" customFormat="1">
      <c r="A90" s="4427"/>
      <c r="B90" s="1533"/>
      <c r="C90" s="3283" t="s">
        <v>5622</v>
      </c>
      <c r="D90" s="1620"/>
      <c r="E90" s="1620"/>
      <c r="F90" s="3282">
        <v>178397155</v>
      </c>
      <c r="H90"/>
      <c r="I90"/>
      <c r="J90"/>
      <c r="K90"/>
      <c r="L90"/>
      <c r="M90"/>
      <c r="N90"/>
      <c r="O90"/>
      <c r="P90"/>
      <c r="Q90"/>
      <c r="R90"/>
    </row>
    <row r="91" spans="1:18">
      <c r="A91" s="4427"/>
      <c r="B91" s="1533"/>
      <c r="C91" s="1533" t="s">
        <v>5626</v>
      </c>
      <c r="D91" s="1620"/>
      <c r="E91" s="1620"/>
      <c r="F91" s="3284">
        <f>SUM(F87:F90)</f>
        <v>178397155</v>
      </c>
    </row>
    <row r="92" spans="1:18">
      <c r="A92" s="4427"/>
      <c r="B92" s="1533"/>
      <c r="C92" s="1533"/>
      <c r="D92" s="1533"/>
      <c r="E92" s="1533"/>
      <c r="F92" s="3292"/>
    </row>
    <row r="93" spans="1:18">
      <c r="A93" s="4427" t="s">
        <v>3615</v>
      </c>
      <c r="B93" s="4414" t="s">
        <v>394</v>
      </c>
      <c r="C93" s="1533"/>
      <c r="D93" s="1533"/>
      <c r="E93" s="1533"/>
      <c r="F93" s="3343"/>
    </row>
    <row r="94" spans="1:18">
      <c r="A94" s="4427"/>
      <c r="B94" s="1533"/>
      <c r="C94" s="3009" t="s">
        <v>5102</v>
      </c>
      <c r="D94" s="1533"/>
      <c r="E94" s="1533"/>
      <c r="F94" s="3282">
        <v>847861</v>
      </c>
    </row>
    <row r="95" spans="1:18">
      <c r="A95" s="4427"/>
      <c r="B95" s="1533"/>
      <c r="C95" s="1621" t="s">
        <v>5103</v>
      </c>
      <c r="D95" s="1533"/>
      <c r="E95" s="1533"/>
      <c r="F95" s="3282">
        <v>990075</v>
      </c>
    </row>
    <row r="96" spans="1:18">
      <c r="A96" s="4427"/>
      <c r="B96" s="1533"/>
      <c r="C96" s="1621" t="s">
        <v>5104</v>
      </c>
      <c r="D96" s="1533"/>
      <c r="E96" s="1533"/>
      <c r="F96" s="3282">
        <v>1158042</v>
      </c>
    </row>
    <row r="97" spans="1:6">
      <c r="A97" s="4427"/>
      <c r="B97" s="4414"/>
      <c r="C97" s="3840" t="s">
        <v>6327</v>
      </c>
      <c r="D97" s="1533"/>
      <c r="E97" s="1533"/>
      <c r="F97" s="3282">
        <v>4773</v>
      </c>
    </row>
    <row r="98" spans="1:6">
      <c r="A98" s="4427"/>
      <c r="B98" s="1533"/>
      <c r="C98" s="3840" t="s">
        <v>6073</v>
      </c>
      <c r="D98" s="1533"/>
      <c r="E98" s="1533"/>
      <c r="F98" s="3974">
        <v>16671360</v>
      </c>
    </row>
    <row r="99" spans="1:6">
      <c r="A99" s="4427"/>
      <c r="B99" s="1533"/>
      <c r="C99" s="3840" t="s">
        <v>5121</v>
      </c>
      <c r="D99" s="1533"/>
      <c r="E99" s="1533"/>
      <c r="F99" s="3974">
        <v>696211</v>
      </c>
    </row>
    <row r="100" spans="1:6">
      <c r="A100" s="4427"/>
      <c r="B100" s="1533"/>
      <c r="C100" s="3840" t="s">
        <v>6059</v>
      </c>
      <c r="D100" s="1533"/>
      <c r="E100" s="1533"/>
      <c r="F100" s="3974">
        <v>5342641</v>
      </c>
    </row>
    <row r="101" spans="1:6">
      <c r="A101" s="4427"/>
      <c r="B101" s="1533"/>
      <c r="C101" s="3840" t="s">
        <v>6061</v>
      </c>
      <c r="D101" s="1533"/>
      <c r="E101" s="1533"/>
      <c r="F101" s="3974">
        <v>8724355</v>
      </c>
    </row>
    <row r="102" spans="1:6">
      <c r="A102" s="4427"/>
      <c r="B102" s="1533"/>
      <c r="C102" s="3840" t="s">
        <v>6608</v>
      </c>
      <c r="D102" s="1533"/>
      <c r="E102" s="1533"/>
      <c r="F102" s="3974">
        <v>1759334</v>
      </c>
    </row>
    <row r="103" spans="1:6">
      <c r="A103" s="4427"/>
      <c r="B103" s="1533"/>
      <c r="C103" s="3840" t="s">
        <v>5123</v>
      </c>
      <c r="D103" s="1533"/>
      <c r="E103" s="1533"/>
      <c r="F103" s="3974">
        <v>280696</v>
      </c>
    </row>
    <row r="104" spans="1:6">
      <c r="A104" s="4427"/>
      <c r="B104" s="1533"/>
      <c r="C104" s="3840" t="s">
        <v>6074</v>
      </c>
      <c r="D104" s="1533"/>
      <c r="E104" s="1533"/>
      <c r="F104" s="3974">
        <v>19499017</v>
      </c>
    </row>
    <row r="105" spans="1:6">
      <c r="A105" s="4427"/>
      <c r="B105" s="1533"/>
      <c r="C105" s="3840" t="s">
        <v>6063</v>
      </c>
      <c r="D105" s="1533"/>
      <c r="E105" s="1533"/>
      <c r="F105" s="3974">
        <v>385325070</v>
      </c>
    </row>
    <row r="106" spans="1:6">
      <c r="A106" s="4427"/>
      <c r="B106" s="1533"/>
      <c r="C106" s="3840" t="s">
        <v>5623</v>
      </c>
      <c r="D106" s="1533"/>
      <c r="E106" s="1533"/>
      <c r="F106" s="3974">
        <v>209718</v>
      </c>
    </row>
    <row r="107" spans="1:6">
      <c r="A107" s="4427"/>
      <c r="B107" s="1533"/>
      <c r="C107" s="3840" t="s">
        <v>5125</v>
      </c>
      <c r="D107" s="1533"/>
      <c r="E107" s="1533"/>
      <c r="F107" s="3974">
        <v>3191584</v>
      </c>
    </row>
    <row r="108" spans="1:6">
      <c r="A108" s="4427"/>
      <c r="B108" s="1533"/>
      <c r="C108" s="3840" t="s">
        <v>5107</v>
      </c>
      <c r="D108" s="1533"/>
      <c r="E108" s="1533"/>
      <c r="F108" s="3974">
        <v>245119248</v>
      </c>
    </row>
    <row r="109" spans="1:6">
      <c r="A109" s="4427"/>
      <c r="B109" s="1533"/>
      <c r="C109" s="3840" t="s">
        <v>6064</v>
      </c>
      <c r="D109" s="1533"/>
      <c r="E109" s="1533"/>
      <c r="F109" s="3974">
        <v>2549021</v>
      </c>
    </row>
    <row r="110" spans="1:6">
      <c r="A110" s="4427"/>
      <c r="B110" s="1533"/>
      <c r="C110" s="3840" t="s">
        <v>5127</v>
      </c>
      <c r="D110" s="1533"/>
      <c r="E110" s="1533"/>
      <c r="F110" s="3974">
        <v>2980363</v>
      </c>
    </row>
    <row r="111" spans="1:6">
      <c r="A111" s="4427"/>
      <c r="B111" s="1533"/>
      <c r="C111" s="3840" t="s">
        <v>6075</v>
      </c>
      <c r="D111" s="1533"/>
      <c r="E111" s="1533"/>
      <c r="F111" s="3974">
        <v>90830163</v>
      </c>
    </row>
    <row r="112" spans="1:6">
      <c r="A112" s="4427"/>
      <c r="B112" s="1533"/>
      <c r="C112" s="3840" t="s">
        <v>5109</v>
      </c>
      <c r="D112" s="1533"/>
      <c r="E112" s="1533"/>
      <c r="F112" s="3974">
        <v>78789</v>
      </c>
    </row>
    <row r="113" spans="1:18">
      <c r="A113" s="4427"/>
      <c r="B113" s="1533"/>
      <c r="C113" s="3840" t="s">
        <v>6066</v>
      </c>
      <c r="D113" s="1533"/>
      <c r="E113" s="1533"/>
      <c r="F113" s="3974">
        <v>3698918</v>
      </c>
    </row>
    <row r="114" spans="1:18">
      <c r="A114" s="4427"/>
      <c r="B114" s="1533"/>
      <c r="C114" s="3840" t="s">
        <v>5128</v>
      </c>
      <c r="D114" s="1533"/>
      <c r="E114" s="1533"/>
      <c r="F114" s="3974">
        <v>43946678</v>
      </c>
    </row>
    <row r="115" spans="1:18">
      <c r="A115" s="4427"/>
      <c r="B115" s="1533"/>
      <c r="C115" s="3840" t="s">
        <v>6328</v>
      </c>
      <c r="D115" s="1533"/>
      <c r="E115" s="1533"/>
      <c r="F115" s="3974">
        <v>56603255</v>
      </c>
    </row>
    <row r="116" spans="1:18">
      <c r="A116" s="4427"/>
      <c r="B116" s="1533"/>
      <c r="C116" s="3840" t="s">
        <v>6068</v>
      </c>
      <c r="D116" s="1533"/>
      <c r="E116" s="1533"/>
      <c r="F116" s="3974">
        <v>382662</v>
      </c>
    </row>
    <row r="117" spans="1:18">
      <c r="A117" s="4427"/>
      <c r="B117" s="1533"/>
      <c r="C117" s="3840" t="s">
        <v>5131</v>
      </c>
      <c r="D117" s="1533"/>
      <c r="E117" s="1533"/>
      <c r="F117" s="3974">
        <v>203910556</v>
      </c>
    </row>
    <row r="118" spans="1:18">
      <c r="A118" s="4427"/>
      <c r="B118" s="1533"/>
      <c r="C118" s="3840" t="s">
        <v>6069</v>
      </c>
      <c r="D118" s="1533"/>
      <c r="E118" s="1533"/>
      <c r="F118" s="3974">
        <v>6834306</v>
      </c>
    </row>
    <row r="119" spans="1:18">
      <c r="A119" s="4427"/>
      <c r="B119" s="1533"/>
      <c r="C119" s="3840" t="s">
        <v>6070</v>
      </c>
      <c r="D119" s="1533"/>
      <c r="E119" s="1533"/>
      <c r="F119" s="3974">
        <v>9150884</v>
      </c>
    </row>
    <row r="120" spans="1:18">
      <c r="A120" s="4427"/>
      <c r="B120" s="1533"/>
      <c r="C120" s="3840" t="s">
        <v>5112</v>
      </c>
      <c r="D120" s="1533"/>
      <c r="E120" s="1533"/>
      <c r="F120" s="3974">
        <v>829000</v>
      </c>
    </row>
    <row r="121" spans="1:18">
      <c r="A121" s="4427"/>
      <c r="B121" s="1533"/>
      <c r="C121" s="3840" t="s">
        <v>5113</v>
      </c>
      <c r="D121" s="1533"/>
      <c r="E121" s="1533"/>
      <c r="F121" s="3974">
        <v>27419907</v>
      </c>
    </row>
    <row r="122" spans="1:18">
      <c r="A122" s="4427"/>
      <c r="B122" s="1533"/>
      <c r="C122" s="3840" t="s">
        <v>5114</v>
      </c>
      <c r="D122" s="1533"/>
      <c r="E122" s="1533"/>
      <c r="F122" s="3974">
        <v>326314</v>
      </c>
    </row>
    <row r="123" spans="1:18" s="2530" customFormat="1">
      <c r="A123" s="4427"/>
      <c r="B123" s="1533"/>
      <c r="C123" s="3840" t="s">
        <v>6609</v>
      </c>
      <c r="D123" s="1533"/>
      <c r="E123" s="1533"/>
      <c r="F123" s="3974">
        <v>459830</v>
      </c>
      <c r="H123"/>
      <c r="I123"/>
      <c r="J123"/>
      <c r="K123"/>
      <c r="L123"/>
      <c r="M123"/>
      <c r="N123"/>
      <c r="O123"/>
      <c r="P123"/>
      <c r="Q123"/>
      <c r="R123"/>
    </row>
    <row r="124" spans="1:18" s="2530" customFormat="1">
      <c r="A124" s="4427"/>
      <c r="B124" s="1533"/>
      <c r="C124" s="3840" t="s">
        <v>5116</v>
      </c>
      <c r="D124" s="1533"/>
      <c r="E124" s="1533"/>
      <c r="F124" s="3974">
        <v>10018511</v>
      </c>
      <c r="H124"/>
      <c r="I124"/>
      <c r="J124"/>
      <c r="K124"/>
      <c r="L124"/>
      <c r="M124"/>
      <c r="N124"/>
      <c r="O124"/>
      <c r="P124"/>
      <c r="Q124"/>
      <c r="R124"/>
    </row>
    <row r="125" spans="1:18" s="2530" customFormat="1">
      <c r="A125" s="4427"/>
      <c r="B125" s="1533"/>
      <c r="C125" s="1621" t="s">
        <v>6076</v>
      </c>
      <c r="D125" s="1533"/>
      <c r="E125" s="1533"/>
      <c r="F125" s="3974">
        <v>2028210</v>
      </c>
      <c r="H125"/>
      <c r="I125"/>
      <c r="J125"/>
      <c r="K125"/>
      <c r="L125"/>
      <c r="M125"/>
      <c r="N125"/>
      <c r="O125"/>
      <c r="P125"/>
      <c r="Q125"/>
      <c r="R125"/>
    </row>
    <row r="126" spans="1:18" s="2530" customFormat="1">
      <c r="A126" s="4427"/>
      <c r="B126" s="1533"/>
      <c r="C126" s="1621" t="s">
        <v>5117</v>
      </c>
      <c r="D126" s="1533"/>
      <c r="E126" s="1533"/>
      <c r="F126" s="3974">
        <v>955523</v>
      </c>
      <c r="H126"/>
      <c r="I126"/>
      <c r="J126"/>
      <c r="K126"/>
      <c r="L126"/>
      <c r="M126"/>
      <c r="N126"/>
      <c r="O126"/>
      <c r="P126"/>
      <c r="Q126"/>
      <c r="R126"/>
    </row>
    <row r="127" spans="1:18" s="2530" customFormat="1">
      <c r="A127" s="4427"/>
      <c r="B127" s="1533"/>
      <c r="C127" s="1621" t="s">
        <v>6078</v>
      </c>
      <c r="D127" s="1533"/>
      <c r="E127" s="1533"/>
      <c r="F127" s="4771">
        <v>800407</v>
      </c>
      <c r="H127"/>
      <c r="I127"/>
      <c r="J127"/>
      <c r="K127"/>
      <c r="L127"/>
      <c r="M127"/>
      <c r="N127"/>
      <c r="O127"/>
      <c r="P127"/>
      <c r="Q127"/>
      <c r="R127"/>
    </row>
    <row r="128" spans="1:18">
      <c r="A128" s="4227"/>
      <c r="B128" s="1621"/>
      <c r="C128" s="1533" t="s">
        <v>5627</v>
      </c>
      <c r="D128" s="1533"/>
      <c r="E128" s="1533"/>
      <c r="F128" s="3346">
        <f>SUM(F94:F127)</f>
        <v>1153623282</v>
      </c>
    </row>
    <row r="129" spans="1:7">
      <c r="A129" s="4227"/>
      <c r="B129" s="1621"/>
      <c r="C129" s="1621"/>
      <c r="D129" s="1621"/>
      <c r="E129" s="4270"/>
      <c r="F129" s="3974"/>
    </row>
    <row r="130" spans="1:7">
      <c r="A130" s="4772" t="s">
        <v>671</v>
      </c>
      <c r="B130" s="3056" t="s">
        <v>5628</v>
      </c>
      <c r="C130" s="3285"/>
      <c r="D130" s="1621"/>
      <c r="E130" s="4270"/>
      <c r="F130" s="3975">
        <f>SUM(F128+F91+F85+F83+F81)</f>
        <v>1670906381</v>
      </c>
    </row>
    <row r="131" spans="1:7" ht="16" thickBot="1">
      <c r="A131" s="3289"/>
      <c r="B131" s="4348"/>
      <c r="C131" s="4348"/>
      <c r="D131" s="4348"/>
      <c r="E131" s="3666"/>
      <c r="F131" s="3290"/>
    </row>
    <row r="132" spans="1:7">
      <c r="A132" s="1533"/>
      <c r="B132" s="1533"/>
      <c r="C132" s="1533"/>
      <c r="D132" s="1533"/>
      <c r="E132" s="1533"/>
      <c r="F132" s="21"/>
    </row>
    <row r="133" spans="1:7">
      <c r="A133" s="1533" t="s">
        <v>402</v>
      </c>
      <c r="B133" s="1533"/>
      <c r="C133" s="1533"/>
      <c r="D133" s="1533"/>
      <c r="E133" s="1533"/>
      <c r="F133" s="71"/>
    </row>
    <row r="134" spans="1:7">
      <c r="A134" s="1620" t="s">
        <v>403</v>
      </c>
      <c r="B134" s="1620"/>
      <c r="C134" s="1620"/>
      <c r="D134" s="1620"/>
      <c r="E134" s="1620"/>
      <c r="F134" s="71"/>
    </row>
    <row r="135" spans="1:7" ht="16" thickBot="1">
      <c r="A135" s="1533" t="str">
        <f>A72</f>
        <v xml:space="preserve">Niagara Mohawk Power Corporation </v>
      </c>
      <c r="B135" s="1620"/>
      <c r="C135" s="1620"/>
      <c r="D135" s="1620"/>
      <c r="E135" s="3188" t="str">
        <f>'Data Sheet'!$C$40</f>
        <v>April 30, 2024</v>
      </c>
      <c r="F135" s="1621" t="str">
        <f>'Data Sheet'!$C$38</f>
        <v>December 31, 2023</v>
      </c>
    </row>
    <row r="136" spans="1:7">
      <c r="A136" s="3273"/>
      <c r="B136" s="3544"/>
      <c r="C136" s="3544"/>
      <c r="D136" s="3544"/>
      <c r="E136" s="3544"/>
      <c r="F136" s="3274"/>
    </row>
    <row r="137" spans="1:7">
      <c r="A137" s="5341" t="s">
        <v>3254</v>
      </c>
      <c r="B137" s="5264"/>
      <c r="C137" s="5264"/>
      <c r="D137" s="5264"/>
      <c r="E137" s="5264"/>
      <c r="F137" s="5342"/>
    </row>
    <row r="138" spans="1:7">
      <c r="A138" s="4427"/>
      <c r="B138" s="1533"/>
      <c r="C138" s="1533"/>
      <c r="D138" s="1533"/>
      <c r="E138" s="1533"/>
      <c r="F138" s="4228"/>
    </row>
    <row r="139" spans="1:7">
      <c r="A139" s="4767"/>
      <c r="B139" s="3163"/>
      <c r="C139" s="4768" t="s">
        <v>2494</v>
      </c>
      <c r="D139" s="4768"/>
      <c r="E139" s="4768"/>
      <c r="F139" s="4984" t="s">
        <v>1795</v>
      </c>
    </row>
    <row r="140" spans="1:7">
      <c r="A140" s="4769"/>
      <c r="B140" s="1547"/>
      <c r="C140" s="4770" t="s">
        <v>2935</v>
      </c>
      <c r="D140" s="4770"/>
      <c r="E140" s="4770"/>
      <c r="F140" s="4985" t="s">
        <v>2936</v>
      </c>
    </row>
    <row r="141" spans="1:7">
      <c r="A141" s="4427"/>
      <c r="B141" s="1533"/>
      <c r="C141" s="1621"/>
      <c r="D141" s="1621"/>
      <c r="E141" s="1621"/>
      <c r="F141" s="4986"/>
      <c r="G141" s="3005"/>
    </row>
    <row r="142" spans="1:7">
      <c r="A142" s="4427" t="s">
        <v>677</v>
      </c>
      <c r="B142" s="4414" t="s">
        <v>395</v>
      </c>
      <c r="C142" s="1533"/>
      <c r="D142" s="1533"/>
      <c r="E142" s="1533"/>
      <c r="F142" s="3291"/>
      <c r="G142" s="3005"/>
    </row>
    <row r="143" spans="1:7">
      <c r="A143" s="4227"/>
      <c r="B143" s="1621"/>
      <c r="C143" s="1621" t="s">
        <v>5629</v>
      </c>
      <c r="D143" s="1621"/>
      <c r="E143" s="1621"/>
      <c r="F143" s="3286">
        <v>-1017627</v>
      </c>
      <c r="G143" s="3005"/>
    </row>
    <row r="144" spans="1:7">
      <c r="A144" s="4227"/>
      <c r="B144" s="1621"/>
      <c r="C144" s="1621" t="s">
        <v>5118</v>
      </c>
      <c r="D144" s="1533"/>
      <c r="E144" s="1533"/>
      <c r="F144" s="3288">
        <v>-19085067</v>
      </c>
      <c r="G144" s="2730"/>
    </row>
    <row r="145" spans="1:7">
      <c r="A145" s="4227"/>
      <c r="B145" s="1621"/>
      <c r="C145" s="1621" t="s">
        <v>6610</v>
      </c>
      <c r="D145" s="1621"/>
      <c r="E145" s="1621"/>
      <c r="F145" s="3286">
        <v>-42576</v>
      </c>
    </row>
    <row r="146" spans="1:7">
      <c r="A146" s="4227"/>
      <c r="B146" s="1621"/>
      <c r="C146" s="1621"/>
      <c r="D146" s="1621"/>
      <c r="E146" s="1621"/>
      <c r="F146" s="3286">
        <v>0</v>
      </c>
    </row>
    <row r="147" spans="1:7">
      <c r="A147" s="4227"/>
      <c r="B147" s="1621"/>
      <c r="C147" s="1533" t="s">
        <v>5630</v>
      </c>
      <c r="D147" s="1533"/>
      <c r="E147" s="1533"/>
      <c r="F147" s="3976">
        <f>SUM(F143:F146)</f>
        <v>-20145270</v>
      </c>
    </row>
    <row r="148" spans="1:7">
      <c r="A148" s="4427"/>
      <c r="B148" s="1533"/>
      <c r="C148" s="1621"/>
      <c r="D148" s="1533"/>
      <c r="E148" s="1533"/>
      <c r="F148" s="3979"/>
      <c r="G148" s="2717"/>
    </row>
    <row r="149" spans="1:7">
      <c r="A149" s="4427"/>
      <c r="B149" s="1533"/>
      <c r="C149" s="1533"/>
      <c r="D149" s="1533"/>
      <c r="E149" s="1533"/>
      <c r="F149" s="3977"/>
      <c r="G149" s="2717"/>
    </row>
    <row r="150" spans="1:7">
      <c r="A150" s="4427"/>
      <c r="B150" s="1533"/>
      <c r="C150" s="1533"/>
      <c r="D150" s="1533"/>
      <c r="E150" s="1533"/>
      <c r="F150" s="3977"/>
      <c r="G150" s="2717"/>
    </row>
    <row r="151" spans="1:7">
      <c r="A151" s="4427" t="s">
        <v>1904</v>
      </c>
      <c r="B151" s="4414" t="s">
        <v>396</v>
      </c>
      <c r="C151" s="1620"/>
      <c r="D151" s="1533"/>
      <c r="E151" s="1533"/>
      <c r="F151" s="3977"/>
      <c r="G151" s="2717"/>
    </row>
    <row r="152" spans="1:7">
      <c r="A152" s="4427"/>
      <c r="B152" s="1533"/>
      <c r="C152" s="1533" t="s">
        <v>5119</v>
      </c>
      <c r="D152" s="1533"/>
      <c r="E152" s="1533"/>
      <c r="F152" s="3977">
        <v>-3371457</v>
      </c>
      <c r="G152" s="2717"/>
    </row>
    <row r="153" spans="1:7">
      <c r="A153" s="4427"/>
      <c r="B153" s="1533"/>
      <c r="C153" s="1533" t="s">
        <v>5120</v>
      </c>
      <c r="D153" s="1533"/>
      <c r="E153" s="1533"/>
      <c r="F153" s="3977">
        <v>-109752</v>
      </c>
      <c r="G153" s="2717"/>
    </row>
    <row r="154" spans="1:7">
      <c r="A154" s="4427"/>
      <c r="B154" s="1533"/>
      <c r="C154" s="1533" t="s">
        <v>6072</v>
      </c>
      <c r="D154" s="1533"/>
      <c r="E154" s="1533"/>
      <c r="F154" s="3977">
        <v>-62217216</v>
      </c>
      <c r="G154" s="2717"/>
    </row>
    <row r="155" spans="1:7">
      <c r="A155" s="4427"/>
      <c r="B155" s="1533"/>
      <c r="C155" s="1621" t="s">
        <v>6060</v>
      </c>
      <c r="D155" s="1533"/>
      <c r="E155" s="1533"/>
      <c r="F155" s="3978">
        <v>-7725611</v>
      </c>
    </row>
    <row r="156" spans="1:7">
      <c r="A156" s="4427"/>
      <c r="B156" s="1533"/>
      <c r="C156" s="1621" t="s">
        <v>5122</v>
      </c>
      <c r="D156" s="1620"/>
      <c r="E156" s="1620"/>
      <c r="F156" s="3977">
        <v>-306603693</v>
      </c>
    </row>
    <row r="157" spans="1:7">
      <c r="A157" s="4227"/>
      <c r="B157" s="1621"/>
      <c r="C157" s="1621" t="s">
        <v>6611</v>
      </c>
      <c r="D157" s="1620"/>
      <c r="E157" s="1620"/>
      <c r="F157" s="3977">
        <v>-5470736</v>
      </c>
    </row>
    <row r="158" spans="1:7">
      <c r="A158" s="4427"/>
      <c r="B158" s="1533"/>
      <c r="C158" s="3285" t="s">
        <v>5123</v>
      </c>
      <c r="D158" s="1533"/>
      <c r="E158" s="1533"/>
      <c r="F158" s="3977">
        <v>-608150</v>
      </c>
      <c r="G158" s="2717"/>
    </row>
    <row r="159" spans="1:7">
      <c r="A159" s="4427"/>
      <c r="B159" s="1533"/>
      <c r="C159" s="3285" t="s">
        <v>6062</v>
      </c>
      <c r="D159" s="1533"/>
      <c r="E159" s="1533"/>
      <c r="F159" s="3977">
        <v>-16891641</v>
      </c>
      <c r="G159" s="2717"/>
    </row>
    <row r="160" spans="1:7">
      <c r="A160" s="4427"/>
      <c r="B160" s="1533"/>
      <c r="C160" s="3285" t="s">
        <v>6612</v>
      </c>
      <c r="D160" s="1533"/>
      <c r="E160" s="1533"/>
      <c r="F160" s="3977">
        <v>-164797184</v>
      </c>
      <c r="G160" s="2717"/>
    </row>
    <row r="161" spans="1:7">
      <c r="A161" s="4427"/>
      <c r="B161" s="1533"/>
      <c r="C161" s="3285" t="s">
        <v>5105</v>
      </c>
      <c r="D161" s="1533"/>
      <c r="E161" s="1533"/>
      <c r="F161" s="3977">
        <v>-65710801</v>
      </c>
      <c r="G161" s="2717"/>
    </row>
    <row r="162" spans="1:7">
      <c r="A162" s="4427"/>
      <c r="B162" s="1533"/>
      <c r="C162" s="3285" t="s">
        <v>5106</v>
      </c>
      <c r="D162" s="1533"/>
      <c r="E162" s="1533"/>
      <c r="F162" s="3977">
        <v>-61693</v>
      </c>
      <c r="G162" s="2717"/>
    </row>
    <row r="163" spans="1:7">
      <c r="A163" s="4427"/>
      <c r="B163" s="1533"/>
      <c r="C163" s="3285" t="s">
        <v>5124</v>
      </c>
      <c r="D163" s="1533"/>
      <c r="E163" s="1533"/>
      <c r="F163" s="3977">
        <v>-302490329</v>
      </c>
      <c r="G163" s="2717"/>
    </row>
    <row r="164" spans="1:7">
      <c r="A164" s="4427"/>
      <c r="B164" s="1533"/>
      <c r="C164" s="3285" t="s">
        <v>5126</v>
      </c>
      <c r="D164" s="1533"/>
      <c r="E164" s="1533"/>
      <c r="F164" s="3977">
        <v>-7302161</v>
      </c>
      <c r="G164" s="2717"/>
    </row>
    <row r="165" spans="1:7">
      <c r="A165" s="4427"/>
      <c r="B165" s="1533"/>
      <c r="C165" s="3285" t="s">
        <v>6065</v>
      </c>
      <c r="D165" s="1533"/>
      <c r="E165" s="1533"/>
      <c r="F165" s="3977">
        <v>-1037587</v>
      </c>
      <c r="G165" s="2717"/>
    </row>
    <row r="166" spans="1:7">
      <c r="A166" s="4427"/>
      <c r="B166" s="1533"/>
      <c r="C166" s="3285" t="s">
        <v>5624</v>
      </c>
      <c r="D166" s="1533"/>
      <c r="E166" s="1533"/>
      <c r="F166" s="3977">
        <v>-27566777</v>
      </c>
      <c r="G166" s="2717"/>
    </row>
    <row r="167" spans="1:7">
      <c r="A167" s="4427"/>
      <c r="B167" s="1533"/>
      <c r="C167" s="3285" t="s">
        <v>5108</v>
      </c>
      <c r="D167" s="1533"/>
      <c r="E167" s="1533"/>
      <c r="F167" s="3977">
        <v>-22562616</v>
      </c>
      <c r="G167" s="2717"/>
    </row>
    <row r="168" spans="1:7">
      <c r="A168" s="4427"/>
      <c r="B168" s="1533"/>
      <c r="C168" s="3285" t="s">
        <v>6067</v>
      </c>
      <c r="D168" s="1533"/>
      <c r="E168" s="1533"/>
      <c r="F168" s="3977">
        <v>-245119248</v>
      </c>
      <c r="G168" s="2717"/>
    </row>
    <row r="169" spans="1:7">
      <c r="A169" s="4427"/>
      <c r="B169" s="1533"/>
      <c r="C169" s="3285" t="s">
        <v>5110</v>
      </c>
      <c r="D169" s="1533"/>
      <c r="E169" s="1533"/>
      <c r="F169" s="3977">
        <v>-92435159</v>
      </c>
      <c r="G169" s="2717"/>
    </row>
    <row r="170" spans="1:7">
      <c r="A170" s="4427"/>
      <c r="B170" s="1533"/>
      <c r="C170" s="3285" t="s">
        <v>5129</v>
      </c>
      <c r="D170" s="1533"/>
      <c r="E170" s="1533"/>
      <c r="F170" s="3977">
        <v>-111323201</v>
      </c>
      <c r="G170" s="2717"/>
    </row>
    <row r="171" spans="1:7">
      <c r="A171" s="4427"/>
      <c r="B171" s="1533"/>
      <c r="C171" s="3285" t="s">
        <v>5130</v>
      </c>
      <c r="D171" s="1533"/>
      <c r="E171" s="1533"/>
      <c r="F171" s="3977">
        <v>-55780347</v>
      </c>
      <c r="G171" s="2717"/>
    </row>
    <row r="172" spans="1:7">
      <c r="A172" s="4427"/>
      <c r="B172" s="1533"/>
      <c r="C172" s="3285" t="s">
        <v>5132</v>
      </c>
      <c r="D172" s="1533"/>
      <c r="E172" s="1533"/>
      <c r="F172" s="3977">
        <v>-51508800</v>
      </c>
      <c r="G172" s="2717"/>
    </row>
    <row r="173" spans="1:7">
      <c r="A173" s="4427"/>
      <c r="B173" s="1533"/>
      <c r="C173" s="3285" t="s">
        <v>5111</v>
      </c>
      <c r="D173" s="1533"/>
      <c r="E173" s="1533"/>
      <c r="F173" s="3977">
        <v>-2210511</v>
      </c>
      <c r="G173" s="2717"/>
    </row>
    <row r="174" spans="1:7">
      <c r="A174" s="4427"/>
      <c r="B174" s="1533"/>
      <c r="C174" s="3285" t="s">
        <v>5115</v>
      </c>
      <c r="D174" s="1533"/>
      <c r="E174" s="1533"/>
      <c r="F174" s="3977">
        <v>-18406</v>
      </c>
      <c r="G174" s="2717"/>
    </row>
    <row r="175" spans="1:7">
      <c r="A175" s="4427"/>
      <c r="B175" s="1533"/>
      <c r="C175" s="4414" t="s">
        <v>6071</v>
      </c>
      <c r="D175" s="1533"/>
      <c r="E175" s="1533"/>
      <c r="F175" s="3977">
        <v>-9194803</v>
      </c>
      <c r="G175" s="2717"/>
    </row>
    <row r="176" spans="1:7">
      <c r="A176" s="4427"/>
      <c r="B176" s="1533"/>
      <c r="C176" s="3285" t="s">
        <v>6077</v>
      </c>
      <c r="D176" s="1533"/>
      <c r="E176" s="1533"/>
      <c r="F176" s="3977">
        <v>-44428</v>
      </c>
      <c r="G176" s="2717"/>
    </row>
    <row r="177" spans="1:18">
      <c r="A177" s="4427"/>
      <c r="B177" s="1533"/>
      <c r="C177" s="3285"/>
      <c r="D177" s="1533"/>
      <c r="E177" s="1533"/>
      <c r="F177" s="3977"/>
      <c r="G177" s="2717"/>
    </row>
    <row r="178" spans="1:18" s="2530" customFormat="1">
      <c r="A178" s="4427"/>
      <c r="B178" s="1533"/>
      <c r="C178" s="1621"/>
      <c r="D178" s="1621"/>
      <c r="E178" s="1621"/>
      <c r="F178" s="3977"/>
      <c r="G178" s="2717"/>
      <c r="H178"/>
      <c r="I178"/>
      <c r="J178"/>
      <c r="K178"/>
      <c r="L178"/>
      <c r="M178"/>
      <c r="N178"/>
      <c r="O178"/>
      <c r="P178"/>
      <c r="Q178"/>
      <c r="R178"/>
    </row>
    <row r="179" spans="1:18" s="2530" customFormat="1">
      <c r="A179" s="4427"/>
      <c r="B179" s="1533"/>
      <c r="C179" s="4414"/>
      <c r="D179" s="1533"/>
      <c r="E179" s="1533"/>
      <c r="F179" s="3977"/>
      <c r="G179" s="2717"/>
      <c r="H179"/>
      <c r="I179"/>
      <c r="J179"/>
      <c r="K179"/>
      <c r="L179"/>
      <c r="M179"/>
      <c r="N179"/>
      <c r="O179"/>
      <c r="P179"/>
      <c r="Q179"/>
      <c r="R179"/>
    </row>
    <row r="180" spans="1:18" s="2530" customFormat="1">
      <c r="A180" s="4427"/>
      <c r="B180" s="1533"/>
      <c r="C180" s="4414"/>
      <c r="D180" s="1533"/>
      <c r="E180" s="1533"/>
      <c r="F180" s="3977"/>
      <c r="G180" s="2717"/>
      <c r="H180"/>
      <c r="I180"/>
      <c r="J180"/>
      <c r="K180"/>
      <c r="L180"/>
      <c r="M180"/>
      <c r="N180"/>
      <c r="O180"/>
      <c r="P180"/>
      <c r="Q180"/>
      <c r="R180"/>
    </row>
    <row r="181" spans="1:18" s="2530" customFormat="1">
      <c r="A181" s="4427"/>
      <c r="B181" s="1533"/>
      <c r="C181" s="4414"/>
      <c r="D181" s="1533"/>
      <c r="E181" s="1533"/>
      <c r="F181" s="3977"/>
      <c r="G181" s="2717"/>
      <c r="H181"/>
      <c r="I181"/>
      <c r="J181"/>
      <c r="K181"/>
      <c r="L181"/>
      <c r="M181"/>
      <c r="N181"/>
      <c r="O181"/>
      <c r="P181"/>
      <c r="Q181"/>
      <c r="R181"/>
    </row>
    <row r="182" spans="1:18" s="2530" customFormat="1">
      <c r="A182" s="4427"/>
      <c r="B182" s="1533"/>
      <c r="C182" s="4414"/>
      <c r="D182" s="1533"/>
      <c r="E182" s="1533"/>
      <c r="F182" s="3977"/>
      <c r="G182" s="2717"/>
      <c r="H182"/>
      <c r="I182"/>
      <c r="J182"/>
      <c r="K182"/>
      <c r="L182"/>
      <c r="M182"/>
      <c r="N182"/>
      <c r="O182"/>
      <c r="P182"/>
      <c r="Q182"/>
      <c r="R182"/>
    </row>
    <row r="183" spans="1:18" s="2530" customFormat="1">
      <c r="A183" s="4427"/>
      <c r="B183" s="1533"/>
      <c r="C183" s="4414"/>
      <c r="D183" s="1533"/>
      <c r="E183" s="1533"/>
      <c r="F183" s="3977"/>
      <c r="G183" s="2717"/>
      <c r="H183"/>
      <c r="I183"/>
      <c r="J183"/>
      <c r="K183"/>
      <c r="L183"/>
      <c r="M183"/>
      <c r="N183"/>
      <c r="O183"/>
      <c r="P183"/>
      <c r="Q183"/>
      <c r="R183"/>
    </row>
    <row r="184" spans="1:18" s="2530" customFormat="1">
      <c r="A184" s="4427"/>
      <c r="B184" s="1533"/>
      <c r="C184" s="4414"/>
      <c r="D184" s="1533"/>
      <c r="E184" s="1533"/>
      <c r="F184" s="3977"/>
      <c r="G184" s="2717"/>
      <c r="H184"/>
      <c r="I184"/>
      <c r="J184"/>
      <c r="K184"/>
      <c r="L184"/>
      <c r="M184"/>
      <c r="N184"/>
      <c r="O184"/>
      <c r="P184"/>
      <c r="Q184"/>
      <c r="R184"/>
    </row>
    <row r="185" spans="1:18" s="2530" customFormat="1">
      <c r="A185" s="4427"/>
      <c r="B185" s="1533"/>
      <c r="C185" s="4414"/>
      <c r="D185" s="1533"/>
      <c r="E185" s="1533"/>
      <c r="F185" s="4987"/>
      <c r="G185" s="2717"/>
      <c r="H185"/>
      <c r="I185"/>
      <c r="J185"/>
      <c r="K185"/>
      <c r="L185"/>
      <c r="M185"/>
      <c r="N185"/>
      <c r="O185"/>
      <c r="P185"/>
      <c r="Q185"/>
      <c r="R185"/>
    </row>
    <row r="186" spans="1:18" s="2530" customFormat="1">
      <c r="A186" s="4427"/>
      <c r="B186" s="1533"/>
      <c r="C186" s="4414"/>
      <c r="D186" s="1533"/>
      <c r="E186" s="1533"/>
      <c r="F186" s="3979">
        <f>SUM(F152:F185)</f>
        <v>-1562162307</v>
      </c>
      <c r="G186" s="2717"/>
      <c r="H186"/>
      <c r="I186"/>
      <c r="J186"/>
      <c r="K186"/>
      <c r="L186"/>
      <c r="M186"/>
      <c r="N186"/>
      <c r="O186"/>
      <c r="P186"/>
      <c r="Q186"/>
      <c r="R186"/>
    </row>
    <row r="187" spans="1:18" s="2530" customFormat="1">
      <c r="A187" s="4227"/>
      <c r="B187" s="1621"/>
      <c r="C187" s="1621"/>
      <c r="D187" s="1621"/>
      <c r="E187" s="1533"/>
      <c r="F187" s="3977"/>
      <c r="G187" s="2717"/>
      <c r="H187"/>
      <c r="I187"/>
      <c r="J187"/>
      <c r="K187"/>
      <c r="L187"/>
      <c r="M187"/>
      <c r="N187"/>
      <c r="O187"/>
      <c r="P187"/>
      <c r="Q187"/>
      <c r="R187"/>
    </row>
    <row r="188" spans="1:18" s="2530" customFormat="1">
      <c r="A188" s="5128" t="s">
        <v>1912</v>
      </c>
      <c r="B188" s="5129" t="s">
        <v>5631</v>
      </c>
      <c r="C188" s="5129"/>
      <c r="D188" s="1533"/>
      <c r="E188" s="1533"/>
      <c r="F188" s="3977">
        <f>F186+F147</f>
        <v>-1582307577</v>
      </c>
      <c r="G188" s="2805"/>
      <c r="H188"/>
      <c r="I188"/>
      <c r="J188"/>
      <c r="K188"/>
      <c r="L188"/>
      <c r="M188"/>
      <c r="N188"/>
      <c r="O188"/>
      <c r="P188"/>
      <c r="Q188"/>
      <c r="R188"/>
    </row>
    <row r="189" spans="1:18" s="2530" customFormat="1">
      <c r="A189" s="4427"/>
      <c r="B189" s="1533"/>
      <c r="C189" s="4414"/>
      <c r="D189" s="1533"/>
      <c r="E189" s="1533"/>
      <c r="F189" s="3282"/>
      <c r="G189" s="2805"/>
      <c r="H189"/>
      <c r="I189"/>
      <c r="J189"/>
      <c r="K189"/>
      <c r="L189"/>
      <c r="M189"/>
      <c r="N189"/>
      <c r="O189"/>
      <c r="P189"/>
      <c r="Q189"/>
      <c r="R189"/>
    </row>
    <row r="190" spans="1:18" s="2530" customFormat="1">
      <c r="A190" s="4427"/>
      <c r="B190" s="1533"/>
      <c r="C190" s="4414"/>
      <c r="D190" s="1533"/>
      <c r="E190" s="1533"/>
      <c r="F190" s="3282"/>
      <c r="G190" s="2805"/>
      <c r="H190"/>
      <c r="I190"/>
      <c r="J190"/>
      <c r="K190"/>
      <c r="L190"/>
      <c r="M190"/>
      <c r="N190"/>
      <c r="O190"/>
      <c r="P190"/>
      <c r="Q190"/>
      <c r="R190"/>
    </row>
    <row r="191" spans="1:18">
      <c r="A191" s="4427"/>
      <c r="B191" s="1533"/>
      <c r="C191" s="4414"/>
      <c r="D191" s="1533"/>
      <c r="E191" s="1533"/>
      <c r="F191" s="3282"/>
    </row>
    <row r="192" spans="1:18">
      <c r="A192" s="4427"/>
      <c r="B192" s="1533"/>
      <c r="C192" s="4414"/>
      <c r="D192" s="1533"/>
      <c r="E192" s="1533"/>
      <c r="F192" s="3282"/>
    </row>
    <row r="193" spans="1:6">
      <c r="A193" s="4427"/>
      <c r="B193" s="1533"/>
      <c r="C193" s="4414"/>
      <c r="D193" s="1533"/>
      <c r="E193" s="1533"/>
      <c r="F193" s="3282"/>
    </row>
    <row r="194" spans="1:6">
      <c r="A194" s="4427"/>
      <c r="B194" s="1533"/>
      <c r="C194" s="4414"/>
      <c r="D194" s="1533"/>
      <c r="E194" s="1533"/>
      <c r="F194" s="3282"/>
    </row>
    <row r="195" spans="1:6">
      <c r="A195" s="4427"/>
      <c r="B195" s="1533"/>
      <c r="C195" s="4414"/>
      <c r="D195" s="1533"/>
      <c r="E195" s="1533"/>
      <c r="F195" s="3282"/>
    </row>
    <row r="196" spans="1:6">
      <c r="A196" s="4427"/>
      <c r="B196" s="1533"/>
      <c r="C196" s="4414"/>
      <c r="D196" s="1533"/>
      <c r="E196" s="1533"/>
      <c r="F196" s="3282"/>
    </row>
    <row r="197" spans="1:6" ht="16" thickBot="1">
      <c r="A197" s="3289"/>
      <c r="B197" s="4348"/>
      <c r="C197" s="4400"/>
      <c r="D197" s="4348"/>
      <c r="E197" s="4348"/>
      <c r="F197" s="3293"/>
    </row>
    <row r="198" spans="1:6">
      <c r="A198" s="1533"/>
      <c r="B198" s="1533"/>
      <c r="C198" s="1533"/>
      <c r="D198" s="1533"/>
      <c r="E198" s="1533"/>
      <c r="F198" s="1533"/>
    </row>
    <row r="199" spans="1:6">
      <c r="A199" s="1533" t="s">
        <v>402</v>
      </c>
      <c r="B199" s="1533"/>
      <c r="C199" s="1533"/>
      <c r="D199" s="1533"/>
      <c r="E199" s="1533"/>
      <c r="F199" s="1620"/>
    </row>
    <row r="200" spans="1:6">
      <c r="A200" s="1620" t="s">
        <v>404</v>
      </c>
      <c r="B200" s="1620"/>
      <c r="C200" s="1620"/>
      <c r="D200" s="1620"/>
      <c r="E200" s="1620"/>
      <c r="F200" s="1620"/>
    </row>
  </sheetData>
  <mergeCells count="3">
    <mergeCell ref="A78:E78"/>
    <mergeCell ref="A79:E79"/>
    <mergeCell ref="A137:F137"/>
  </mergeCells>
  <printOptions horizontalCentered="1" verticalCentered="1"/>
  <pageMargins left="0.5" right="0.5" top="0.5" bottom="0.5" header="0.5" footer="0.5"/>
  <pageSetup scale="67" fitToHeight="3" orientation="portrait" r:id="rId1"/>
  <headerFooter alignWithMargins="0"/>
  <rowBreaks count="2" manualBreakCount="2">
    <brk id="70" max="16383" man="1"/>
    <brk id="134" max="5"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ransitionEvaluation="1">
    <tabColor rgb="FF92D050"/>
  </sheetPr>
  <dimension ref="A1:IS200"/>
  <sheetViews>
    <sheetView view="pageBreakPreview" zoomScale="60" zoomScaleNormal="60" workbookViewId="0">
      <selection activeCell="P1" sqref="P1:T1048576"/>
    </sheetView>
  </sheetViews>
  <sheetFormatPr defaultColWidth="9.84375" defaultRowHeight="15.5"/>
  <cols>
    <col min="1" max="1" width="4.84375" style="13" customWidth="1"/>
    <col min="2" max="2" width="30.84375" style="13" customWidth="1"/>
    <col min="3" max="4" width="18.84375" style="13" customWidth="1"/>
    <col min="5" max="6" width="16.84375" style="13" customWidth="1"/>
    <col min="7" max="7" width="24.4609375" style="13" customWidth="1"/>
    <col min="8" max="13" width="18.84375" style="13" customWidth="1"/>
    <col min="14" max="14" width="5.84375" style="13" customWidth="1"/>
    <col min="15" max="15" width="9.84375" style="13" customWidth="1"/>
    <col min="16" max="16" width="16.23046875" bestFit="1" customWidth="1"/>
    <col min="17" max="17" width="13.84375" customWidth="1"/>
    <col min="18" max="20" width="21.4609375" customWidth="1"/>
    <col min="21" max="21" width="12.84375" style="13" customWidth="1"/>
    <col min="22" max="25" width="12.84375" style="2530" customWidth="1"/>
    <col min="26" max="26" width="22.84375" style="2530" customWidth="1"/>
    <col min="27" max="27" width="15.84375" style="2530" bestFit="1" customWidth="1"/>
    <col min="28" max="28" width="12.84375" style="2530" customWidth="1"/>
    <col min="29" max="29" width="15.53515625" style="2530" customWidth="1"/>
    <col min="30" max="30" width="32.07421875" style="2409" bestFit="1" customWidth="1"/>
    <col min="31" max="31" width="14.07421875" style="13" customWidth="1"/>
    <col min="32" max="32" width="13.53515625" style="13" bestFit="1" customWidth="1"/>
    <col min="33" max="33" width="12" style="13" bestFit="1" customWidth="1"/>
    <col min="34" max="34" width="9.84375" style="13" bestFit="1" customWidth="1"/>
    <col min="35" max="35" width="9.84375" style="13"/>
    <col min="36" max="36" width="17" style="2530" bestFit="1" customWidth="1"/>
    <col min="37" max="37" width="9.84375" style="2530" bestFit="1" customWidth="1"/>
    <col min="38" max="38" width="17.3046875" style="13" bestFit="1" customWidth="1"/>
    <col min="39" max="39" width="13.07421875" style="13" customWidth="1"/>
    <col min="40" max="40" width="17.07421875" style="13" bestFit="1" customWidth="1"/>
    <col min="41" max="41" width="9.84375" style="13" bestFit="1" customWidth="1"/>
    <col min="42" max="42" width="16.23046875" style="13" bestFit="1" customWidth="1"/>
    <col min="43" max="43" width="14.07421875" style="13" customWidth="1"/>
    <col min="44" max="16384" width="9.84375" style="13"/>
  </cols>
  <sheetData>
    <row r="1" spans="1:253" ht="12.75" customHeight="1" thickBot="1">
      <c r="A1" s="3254" t="s">
        <v>1757</v>
      </c>
      <c r="B1" s="3544"/>
      <c r="C1" s="3544"/>
      <c r="D1" s="3307" t="s">
        <v>5954</v>
      </c>
      <c r="E1" s="3307" t="s">
        <v>3219</v>
      </c>
      <c r="F1" s="3307" t="s">
        <v>1760</v>
      </c>
      <c r="G1" s="3274"/>
      <c r="H1" s="3254" t="s">
        <v>1757</v>
      </c>
      <c r="I1" s="3305"/>
      <c r="J1" s="3307" t="s">
        <v>5954</v>
      </c>
      <c r="K1" s="3305"/>
      <c r="L1" s="3305" t="s">
        <v>3219</v>
      </c>
      <c r="M1" s="3307" t="s">
        <v>1760</v>
      </c>
      <c r="N1" s="3274"/>
      <c r="O1" s="21"/>
      <c r="U1" s="1533"/>
      <c r="V1" s="5330" t="s">
        <v>5004</v>
      </c>
      <c r="W1" s="5347"/>
      <c r="X1" s="5347"/>
      <c r="Y1" s="5347"/>
      <c r="Z1" s="5347"/>
      <c r="AA1" s="5347"/>
      <c r="AB1" s="5347"/>
      <c r="AC1" s="5347"/>
      <c r="AD1" s="5347"/>
      <c r="AE1" s="5331"/>
      <c r="AF1" s="2529"/>
      <c r="AG1" s="5330" t="s">
        <v>4999</v>
      </c>
      <c r="AH1" s="5331"/>
      <c r="AI1" s="21"/>
      <c r="AJ1" s="5256" t="s">
        <v>5025</v>
      </c>
      <c r="AK1" s="5343"/>
      <c r="AL1" s="5343"/>
      <c r="AM1" s="5343"/>
      <c r="AN1" s="5343"/>
      <c r="AO1" s="5343"/>
      <c r="AP1" s="5343"/>
      <c r="AQ1" s="5257"/>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row>
    <row r="2" spans="1:253" ht="12.75" customHeight="1" thickBot="1">
      <c r="A2" s="3222" t="str">
        <f>'Data Sheet'!$C$25</f>
        <v xml:space="preserve">Niagara Mohawk Power Corporation </v>
      </c>
      <c r="B2" s="1533"/>
      <c r="C2" s="1533"/>
      <c r="D2" s="1536" t="s">
        <v>1121</v>
      </c>
      <c r="E2" s="1399" t="str">
        <f>'Data Sheet'!$C$40</f>
        <v>April 30, 2024</v>
      </c>
      <c r="F2" s="1625" t="str">
        <f>'Data Sheet'!$C$38</f>
        <v>December 31, 2023</v>
      </c>
      <c r="G2" s="3308"/>
      <c r="H2" s="3222" t="str">
        <f>'Data Sheet'!$C$25</f>
        <v xml:space="preserve">Niagara Mohawk Power Corporation </v>
      </c>
      <c r="I2" s="2309"/>
      <c r="J2" s="1536" t="s">
        <v>1121</v>
      </c>
      <c r="K2" s="2309"/>
      <c r="L2" s="3399" t="str">
        <f>'Data Sheet'!$C$40</f>
        <v>April 30, 2024</v>
      </c>
      <c r="M2" s="1625" t="str">
        <f>'Data Sheet'!$C$38</f>
        <v>December 31, 2023</v>
      </c>
      <c r="N2" s="3308"/>
      <c r="O2" s="21"/>
      <c r="U2" s="1533"/>
      <c r="V2" s="3020" t="s">
        <v>5007</v>
      </c>
      <c r="W2" s="3021" t="s">
        <v>5000</v>
      </c>
      <c r="X2" s="3020" t="s">
        <v>5009</v>
      </c>
      <c r="Y2" s="3021" t="s">
        <v>5000</v>
      </c>
      <c r="Z2" s="3020" t="s">
        <v>5012</v>
      </c>
      <c r="AA2" s="3021" t="s">
        <v>5000</v>
      </c>
      <c r="AB2" s="3020" t="s">
        <v>5013</v>
      </c>
      <c r="AC2" s="3021" t="s">
        <v>5000</v>
      </c>
      <c r="AD2" s="3020" t="s">
        <v>5011</v>
      </c>
      <c r="AE2" s="3021" t="s">
        <v>5000</v>
      </c>
      <c r="AF2" s="2529"/>
      <c r="AG2" s="3020" t="s">
        <v>2930</v>
      </c>
      <c r="AH2" s="3021" t="s">
        <v>5000</v>
      </c>
      <c r="AI2" s="21"/>
      <c r="AJ2" s="3127" t="s">
        <v>5006</v>
      </c>
      <c r="AK2" s="3067" t="s">
        <v>5000</v>
      </c>
      <c r="AL2" s="3127" t="s">
        <v>5027</v>
      </c>
      <c r="AM2" s="3067" t="s">
        <v>5000</v>
      </c>
      <c r="AN2" s="3127" t="s">
        <v>5029</v>
      </c>
      <c r="AO2" s="3067" t="s">
        <v>5000</v>
      </c>
      <c r="AP2" s="3127" t="s">
        <v>5030</v>
      </c>
      <c r="AQ2" s="3067" t="s">
        <v>5000</v>
      </c>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row>
    <row r="3" spans="1:253" ht="15" customHeight="1">
      <c r="A3" s="3566" t="s">
        <v>405</v>
      </c>
      <c r="B3" s="1541"/>
      <c r="C3" s="1541"/>
      <c r="D3" s="1541"/>
      <c r="E3" s="1541"/>
      <c r="F3" s="1541"/>
      <c r="G3" s="3312"/>
      <c r="H3" s="3566" t="s">
        <v>406</v>
      </c>
      <c r="I3" s="1541"/>
      <c r="J3" s="1541"/>
      <c r="K3" s="1541"/>
      <c r="L3" s="1541"/>
      <c r="M3" s="1541"/>
      <c r="N3" s="3312"/>
      <c r="O3" s="21"/>
      <c r="U3" s="21"/>
      <c r="V3" s="2529"/>
      <c r="W3" s="2529"/>
      <c r="X3" s="2529"/>
      <c r="Y3" s="2529"/>
      <c r="Z3" s="2529"/>
      <c r="AA3" s="2529"/>
      <c r="AB3" s="2529"/>
      <c r="AC3" s="2529"/>
      <c r="AD3" s="2407"/>
      <c r="AE3" s="21"/>
      <c r="AF3" s="21"/>
      <c r="AG3" s="21"/>
      <c r="AH3" s="21"/>
      <c r="AI3" s="21"/>
      <c r="AJ3" s="2529"/>
      <c r="AK3" s="2529"/>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row>
    <row r="4" spans="1:253" ht="15" customHeight="1">
      <c r="A4" s="3222"/>
      <c r="B4" s="1533" t="s">
        <v>407</v>
      </c>
      <c r="C4" s="1533"/>
      <c r="D4" s="1533"/>
      <c r="E4" s="1533"/>
      <c r="F4" s="1533"/>
      <c r="G4" s="3308"/>
      <c r="H4" s="3679" t="s">
        <v>408</v>
      </c>
      <c r="I4" s="1533"/>
      <c r="J4" s="1533"/>
      <c r="K4" s="1533"/>
      <c r="L4" s="1533"/>
      <c r="M4" s="1533"/>
      <c r="N4" s="3308"/>
      <c r="O4" s="21"/>
      <c r="U4" s="2739"/>
      <c r="V4" s="2739"/>
      <c r="W4" s="3117">
        <f t="shared" ref="W4" si="0">SUM(W5:W5000)</f>
        <v>0</v>
      </c>
      <c r="X4" s="2739"/>
      <c r="Y4" s="3117">
        <f t="shared" ref="Y4" si="1">SUM(Y5:Y5000)</f>
        <v>0</v>
      </c>
      <c r="Z4" s="2739"/>
      <c r="AA4" s="3117">
        <f t="shared" ref="AA4" si="2">SUM(AA5:AA5000)</f>
        <v>1</v>
      </c>
      <c r="AB4" s="2739"/>
      <c r="AC4" s="3117">
        <f t="shared" ref="AC4" si="3">SUM(AC5:AC5000)</f>
        <v>0</v>
      </c>
      <c r="AD4" s="2739"/>
      <c r="AE4" s="3117">
        <f t="shared" ref="AE4" si="4">SUM(AE5:AE5000)</f>
        <v>-2</v>
      </c>
      <c r="AF4" s="2739"/>
      <c r="AG4" s="2834"/>
      <c r="AH4" s="3117">
        <f>SUM(AH5:AH5000)</f>
        <v>0</v>
      </c>
      <c r="AI4" s="2739"/>
      <c r="AJ4" s="2739"/>
      <c r="AK4" s="3117">
        <f t="shared" ref="AK4:AM4" si="5">SUM(AK5:AK5000)</f>
        <v>0</v>
      </c>
      <c r="AL4" s="2739"/>
      <c r="AM4" s="3117">
        <f t="shared" si="5"/>
        <v>0</v>
      </c>
      <c r="AN4" s="2739"/>
      <c r="AO4" s="3117">
        <f t="shared" ref="AO4" si="6">SUM(AO5:AO5000)</f>
        <v>0</v>
      </c>
      <c r="AP4" s="2739"/>
      <c r="AQ4" s="3117">
        <f t="shared" ref="AQ4" si="7">SUM(AQ5:AQ5000)</f>
        <v>0</v>
      </c>
      <c r="AR4" s="2739"/>
      <c r="AS4" s="2739"/>
      <c r="AT4" s="2739"/>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row>
    <row r="5" spans="1:253" ht="12.75" customHeight="1">
      <c r="A5" s="3222"/>
      <c r="B5" s="1533" t="s">
        <v>409</v>
      </c>
      <c r="C5" s="1533"/>
      <c r="D5" s="1533"/>
      <c r="E5" s="1533"/>
      <c r="F5" s="1533"/>
      <c r="G5" s="3308"/>
      <c r="H5" s="3679" t="s">
        <v>410</v>
      </c>
      <c r="I5" s="1533"/>
      <c r="J5" s="1533"/>
      <c r="K5" s="1533"/>
      <c r="L5" s="1533"/>
      <c r="M5" s="1533"/>
      <c r="N5" s="3308"/>
      <c r="O5" s="21"/>
      <c r="U5" s="21"/>
      <c r="V5" s="2529"/>
      <c r="W5" s="2529"/>
      <c r="X5" s="2529"/>
      <c r="Y5" s="2529"/>
      <c r="Z5" s="2529"/>
      <c r="AA5" s="2529"/>
      <c r="AB5" s="2529"/>
      <c r="AC5" s="2529"/>
      <c r="AD5" s="2407"/>
      <c r="AE5" s="21"/>
      <c r="AF5" s="21"/>
      <c r="AG5" s="21"/>
      <c r="AH5" s="21"/>
      <c r="AI5" s="21"/>
      <c r="AJ5" s="2529"/>
      <c r="AK5" s="2529"/>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row>
    <row r="6" spans="1:253" ht="12.75" customHeight="1">
      <c r="A6" s="3222"/>
      <c r="B6" s="1533" t="s">
        <v>411</v>
      </c>
      <c r="C6" s="1533"/>
      <c r="D6" s="1533"/>
      <c r="E6" s="1533"/>
      <c r="F6" s="1533"/>
      <c r="G6" s="3308"/>
      <c r="H6" s="3222" t="s">
        <v>412</v>
      </c>
      <c r="I6" s="1533"/>
      <c r="J6" s="1533"/>
      <c r="K6" s="1533"/>
      <c r="L6" s="1533"/>
      <c r="M6" s="1533"/>
      <c r="N6" s="3308"/>
      <c r="O6" s="21"/>
      <c r="U6" s="21"/>
      <c r="V6" s="2529"/>
      <c r="W6" s="2529"/>
      <c r="X6" s="2529"/>
      <c r="Y6" s="2529"/>
      <c r="Z6" s="2529"/>
      <c r="AA6" s="2739"/>
      <c r="AB6" s="2529"/>
      <c r="AC6" s="2739"/>
      <c r="AD6" s="2407"/>
      <c r="AE6" s="21"/>
      <c r="AF6" s="21"/>
      <c r="AG6" s="21"/>
      <c r="AH6" s="21"/>
      <c r="AI6" s="21"/>
      <c r="AJ6" s="2529"/>
      <c r="AK6" s="2529"/>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row>
    <row r="7" spans="1:253" ht="12.75" customHeight="1">
      <c r="A7" s="3222"/>
      <c r="B7" s="1533" t="s">
        <v>413</v>
      </c>
      <c r="C7" s="1533"/>
      <c r="D7" s="1533"/>
      <c r="E7" s="1533"/>
      <c r="F7" s="1533"/>
      <c r="G7" s="3308"/>
      <c r="H7" s="3222" t="s">
        <v>414</v>
      </c>
      <c r="I7" s="1533"/>
      <c r="J7" s="1533"/>
      <c r="K7" s="1533"/>
      <c r="L7" s="1533"/>
      <c r="M7" s="1533"/>
      <c r="N7" s="3308"/>
      <c r="O7" s="21"/>
      <c r="U7" s="21"/>
      <c r="V7" s="2529"/>
      <c r="W7" s="2529"/>
      <c r="X7" s="2529"/>
      <c r="Y7" s="2529"/>
      <c r="Z7" s="2529"/>
      <c r="AA7" s="2739"/>
      <c r="AB7" s="2529"/>
      <c r="AC7" s="2739"/>
      <c r="AD7" s="2407"/>
      <c r="AE7" s="21"/>
      <c r="AF7" s="21"/>
      <c r="AG7" s="21"/>
      <c r="AH7" s="21"/>
      <c r="AI7" s="21"/>
      <c r="AJ7" s="2529"/>
      <c r="AK7" s="2529"/>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row>
    <row r="8" spans="1:253" ht="12.75" customHeight="1">
      <c r="A8" s="3222"/>
      <c r="B8" s="1533" t="s">
        <v>415</v>
      </c>
      <c r="C8" s="1533"/>
      <c r="D8" s="1533"/>
      <c r="E8" s="1533"/>
      <c r="F8" s="1533"/>
      <c r="G8" s="3308"/>
      <c r="H8" s="3222" t="s">
        <v>416</v>
      </c>
      <c r="I8" s="1533"/>
      <c r="J8" s="1533"/>
      <c r="K8" s="1533"/>
      <c r="L8" s="1533"/>
      <c r="M8" s="1533"/>
      <c r="N8" s="3308"/>
      <c r="O8" s="21"/>
      <c r="U8" s="21"/>
      <c r="V8" s="2529"/>
      <c r="W8" s="2529"/>
      <c r="X8" s="2529"/>
      <c r="Y8" s="2529"/>
      <c r="Z8" s="2529"/>
      <c r="AA8" s="2739"/>
      <c r="AB8" s="2529"/>
      <c r="AC8" s="2739"/>
      <c r="AD8" s="2407"/>
      <c r="AE8" s="21"/>
      <c r="AF8" s="21"/>
      <c r="AG8" s="21"/>
      <c r="AH8" s="21"/>
      <c r="AI8" s="21"/>
      <c r="AJ8" s="2529"/>
      <c r="AK8" s="2529"/>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row>
    <row r="9" spans="1:253" ht="12.75" customHeight="1">
      <c r="A9" s="3222"/>
      <c r="B9" s="1533" t="s">
        <v>417</v>
      </c>
      <c r="C9" s="1533"/>
      <c r="D9" s="1533"/>
      <c r="E9" s="1533"/>
      <c r="F9" s="1533"/>
      <c r="G9" s="3308"/>
      <c r="H9" s="3222" t="s">
        <v>418</v>
      </c>
      <c r="I9" s="1533"/>
      <c r="J9" s="1533"/>
      <c r="K9" s="1533"/>
      <c r="L9" s="1533"/>
      <c r="M9" s="1533"/>
      <c r="N9" s="3308"/>
      <c r="O9" s="21"/>
      <c r="U9" s="21"/>
      <c r="V9" s="2529"/>
      <c r="W9" s="2529"/>
      <c r="X9" s="2529"/>
      <c r="Y9" s="2529"/>
      <c r="Z9" s="2529"/>
      <c r="AA9" s="2739"/>
      <c r="AB9" s="2529"/>
      <c r="AC9" s="2739"/>
      <c r="AD9" s="2407"/>
      <c r="AE9" s="21"/>
      <c r="AF9" s="21"/>
      <c r="AG9" s="21"/>
      <c r="AH9" s="21"/>
      <c r="AI9" s="21"/>
      <c r="AJ9" s="2529"/>
      <c r="AK9" s="2529"/>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row>
    <row r="10" spans="1:253" ht="12.65" customHeight="1">
      <c r="A10" s="3222"/>
      <c r="B10" s="1533" t="s">
        <v>419</v>
      </c>
      <c r="C10" s="1533"/>
      <c r="D10" s="1533"/>
      <c r="E10" s="1533"/>
      <c r="F10" s="1533"/>
      <c r="G10" s="3308"/>
      <c r="H10" s="3222"/>
      <c r="I10" s="1533"/>
      <c r="J10" s="1533"/>
      <c r="K10" s="1533"/>
      <c r="L10" s="1533"/>
      <c r="M10" s="1533"/>
      <c r="N10" s="3308"/>
      <c r="O10" s="21"/>
      <c r="U10" s="21"/>
      <c r="V10" s="2529"/>
      <c r="W10" s="2529"/>
      <c r="X10" s="2529"/>
      <c r="Y10" s="2529"/>
      <c r="Z10" s="2529"/>
      <c r="AA10" s="2739"/>
      <c r="AB10" s="2529"/>
      <c r="AC10" s="2739"/>
      <c r="AD10" s="2407"/>
      <c r="AE10" s="21"/>
      <c r="AF10" s="21"/>
      <c r="AG10" s="21"/>
      <c r="AH10" s="21"/>
      <c r="AI10" s="21"/>
      <c r="AJ10" s="2529"/>
      <c r="AK10" s="2529"/>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row>
    <row r="11" spans="1:253" ht="15.65" customHeight="1">
      <c r="A11" s="3222"/>
      <c r="B11" s="1533" t="s">
        <v>420</v>
      </c>
      <c r="C11" s="1533"/>
      <c r="D11" s="1533"/>
      <c r="E11" s="1533"/>
      <c r="F11" s="1533"/>
      <c r="G11" s="3308"/>
      <c r="H11" s="3231" t="s">
        <v>421</v>
      </c>
      <c r="I11" s="2146"/>
      <c r="J11" s="2146"/>
      <c r="K11" s="2146"/>
      <c r="L11" s="2146"/>
      <c r="M11" s="2146"/>
      <c r="N11" s="3652"/>
      <c r="O11" s="21"/>
      <c r="U11" s="21"/>
      <c r="V11" s="2529"/>
      <c r="W11" s="2529"/>
      <c r="X11" s="2529"/>
      <c r="Y11" s="2529"/>
      <c r="Z11" s="2529"/>
      <c r="AA11" s="2739"/>
      <c r="AB11" s="2529"/>
      <c r="AC11" s="2739"/>
      <c r="AD11" s="2407"/>
      <c r="AE11" s="21"/>
      <c r="AF11" s="21"/>
      <c r="AG11" s="21"/>
      <c r="AH11" s="21"/>
      <c r="AI11" s="21"/>
      <c r="AJ11" s="2529"/>
      <c r="AK11" s="2529"/>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row>
    <row r="12" spans="1:253" ht="12.75" customHeight="1">
      <c r="A12" s="3222"/>
      <c r="B12" s="1533" t="s">
        <v>422</v>
      </c>
      <c r="C12" s="1533"/>
      <c r="D12" s="1533"/>
      <c r="E12" s="1533"/>
      <c r="F12" s="1533"/>
      <c r="G12" s="3308"/>
      <c r="H12" s="3222"/>
      <c r="I12" s="1533"/>
      <c r="J12" s="1533"/>
      <c r="K12" s="1533"/>
      <c r="L12" s="1533"/>
      <c r="M12" s="1533"/>
      <c r="N12" s="3308"/>
      <c r="O12" s="21"/>
      <c r="U12" s="21"/>
      <c r="V12" s="2529"/>
      <c r="W12" s="2529"/>
      <c r="X12" s="2529"/>
      <c r="Y12" s="2529"/>
      <c r="Z12" s="2529"/>
      <c r="AA12" s="2739"/>
      <c r="AB12" s="2529"/>
      <c r="AC12" s="2739"/>
      <c r="AD12" s="2407"/>
      <c r="AE12" s="21"/>
      <c r="AF12" s="21"/>
      <c r="AG12" s="21"/>
      <c r="AH12" s="21"/>
      <c r="AI12" s="21"/>
      <c r="AJ12" s="2529"/>
      <c r="AK12" s="2529"/>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row>
    <row r="13" spans="1:253" ht="12.75" customHeight="1">
      <c r="A13" s="3222"/>
      <c r="B13" s="1533" t="s">
        <v>423</v>
      </c>
      <c r="C13" s="1533"/>
      <c r="D13" s="1533"/>
      <c r="E13" s="1533"/>
      <c r="F13" s="1533"/>
      <c r="G13" s="3308"/>
      <c r="H13" s="3222" t="s">
        <v>424</v>
      </c>
      <c r="I13" s="1533"/>
      <c r="J13" s="1533"/>
      <c r="K13" s="1533"/>
      <c r="L13" s="1533"/>
      <c r="M13" s="1533"/>
      <c r="N13" s="3308"/>
      <c r="O13" s="21"/>
      <c r="U13" s="21"/>
      <c r="V13" s="2529"/>
      <c r="W13" s="2529"/>
      <c r="X13" s="2529"/>
      <c r="Y13" s="2529"/>
      <c r="Z13" s="2529"/>
      <c r="AA13" s="2739"/>
      <c r="AB13" s="2529"/>
      <c r="AC13" s="2739"/>
      <c r="AD13" s="2407"/>
      <c r="AE13" s="21"/>
      <c r="AF13" s="21"/>
      <c r="AG13" s="21"/>
      <c r="AH13" s="21"/>
      <c r="AI13" s="21"/>
      <c r="AJ13" s="2529"/>
      <c r="AK13" s="2529"/>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row>
    <row r="14" spans="1:253" ht="12.75" customHeight="1">
      <c r="A14" s="3222"/>
      <c r="B14" s="1533" t="s">
        <v>425</v>
      </c>
      <c r="C14" s="1533"/>
      <c r="D14" s="1533"/>
      <c r="E14" s="1533"/>
      <c r="F14" s="1533"/>
      <c r="G14" s="3308"/>
      <c r="H14" s="3222"/>
      <c r="I14" s="1533"/>
      <c r="J14" s="1533"/>
      <c r="K14" s="1533"/>
      <c r="L14" s="1533"/>
      <c r="M14" s="1533"/>
      <c r="N14" s="3308"/>
      <c r="O14" s="21"/>
      <c r="U14" s="21"/>
      <c r="V14" s="2529"/>
      <c r="W14" s="2529"/>
      <c r="X14" s="2529"/>
      <c r="Y14" s="2529"/>
      <c r="Z14" s="2529"/>
      <c r="AA14" s="2739"/>
      <c r="AB14" s="2529"/>
      <c r="AC14" s="2739"/>
      <c r="AD14" s="2407"/>
      <c r="AE14" s="21"/>
      <c r="AF14" s="21"/>
      <c r="AG14" s="21"/>
      <c r="AH14" s="21"/>
      <c r="AI14" s="21"/>
      <c r="AJ14" s="2529"/>
      <c r="AK14" s="2529"/>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row>
    <row r="15" spans="1:253" ht="12.75" customHeight="1">
      <c r="A15" s="3585"/>
      <c r="B15" s="1632"/>
      <c r="C15" s="1814" t="s">
        <v>426</v>
      </c>
      <c r="D15" s="1541"/>
      <c r="E15" s="1632"/>
      <c r="F15" s="1632"/>
      <c r="G15" s="3579"/>
      <c r="H15" s="3566" t="s">
        <v>427</v>
      </c>
      <c r="I15" s="1541"/>
      <c r="J15" s="1814" t="s">
        <v>428</v>
      </c>
      <c r="K15" s="1541"/>
      <c r="L15" s="1541"/>
      <c r="M15" s="1541"/>
      <c r="N15" s="3312"/>
      <c r="O15" s="21"/>
      <c r="U15" s="21"/>
      <c r="V15" s="2529"/>
      <c r="W15" s="2529"/>
      <c r="X15" s="2529"/>
      <c r="Y15" s="2529"/>
      <c r="Z15" s="2529"/>
      <c r="AA15" s="2739"/>
      <c r="AB15" s="2529"/>
      <c r="AC15" s="2739"/>
      <c r="AD15" s="2407"/>
      <c r="AE15" s="21"/>
      <c r="AF15" s="21"/>
      <c r="AG15" s="21"/>
      <c r="AH15" s="21"/>
      <c r="AI15" s="21"/>
      <c r="AJ15" s="2529"/>
      <c r="AK15" s="2529"/>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row>
    <row r="16" spans="1:253" ht="12.75" customHeight="1">
      <c r="A16" s="3393"/>
      <c r="B16" s="1536"/>
      <c r="C16" s="1536"/>
      <c r="D16" s="3387" t="s">
        <v>429</v>
      </c>
      <c r="E16" s="1536"/>
      <c r="F16" s="1536"/>
      <c r="G16" s="3577"/>
      <c r="H16" s="3222"/>
      <c r="I16" s="1536"/>
      <c r="J16" s="1536"/>
      <c r="K16" s="1536"/>
      <c r="L16" s="1625"/>
      <c r="M16" s="3387" t="s">
        <v>430</v>
      </c>
      <c r="N16" s="3548"/>
      <c r="O16" s="21"/>
      <c r="U16" s="21"/>
      <c r="V16" s="2529"/>
      <c r="W16" s="2529"/>
      <c r="X16" s="2529"/>
      <c r="Y16" s="2529"/>
      <c r="Z16" s="2529"/>
      <c r="AA16" s="2739"/>
      <c r="AB16" s="2529"/>
      <c r="AC16" s="2739"/>
      <c r="AD16" s="2407"/>
      <c r="AE16" s="21"/>
      <c r="AF16" s="21"/>
      <c r="AG16" s="21"/>
      <c r="AH16" s="21"/>
      <c r="AI16" s="21"/>
      <c r="AJ16" s="2529"/>
      <c r="AK16" s="2529"/>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row>
    <row r="17" spans="1:253" ht="12.75" customHeight="1">
      <c r="A17" s="3393"/>
      <c r="B17" s="3387" t="s">
        <v>431</v>
      </c>
      <c r="C17" s="3387" t="s">
        <v>432</v>
      </c>
      <c r="D17" s="3387" t="s">
        <v>433</v>
      </c>
      <c r="E17" s="3387" t="s">
        <v>434</v>
      </c>
      <c r="F17" s="3387" t="s">
        <v>435</v>
      </c>
      <c r="G17" s="3577"/>
      <c r="H17" s="3393" t="s">
        <v>436</v>
      </c>
      <c r="I17" s="3387" t="s">
        <v>429</v>
      </c>
      <c r="J17" s="3387" t="s">
        <v>2912</v>
      </c>
      <c r="K17" s="2761" t="s">
        <v>2913</v>
      </c>
      <c r="L17" s="2761" t="s">
        <v>437</v>
      </c>
      <c r="M17" s="2761" t="s">
        <v>438</v>
      </c>
      <c r="N17" s="3548"/>
      <c r="O17" s="21"/>
      <c r="U17" s="21"/>
      <c r="V17" s="2529"/>
      <c r="W17" s="2529"/>
      <c r="X17" s="2529"/>
      <c r="Y17" s="2529"/>
      <c r="Z17" s="2529"/>
      <c r="AA17" s="2739"/>
      <c r="AB17" s="2529"/>
      <c r="AC17" s="2739"/>
      <c r="AD17" s="2407"/>
      <c r="AE17" s="21"/>
      <c r="AF17" s="21"/>
      <c r="AG17" s="21"/>
      <c r="AH17" s="21"/>
      <c r="AI17" s="21"/>
      <c r="AJ17" s="2529"/>
      <c r="AK17" s="2529"/>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row>
    <row r="18" spans="1:253" ht="12.75" customHeight="1">
      <c r="A18" s="3393" t="s">
        <v>1686</v>
      </c>
      <c r="B18" s="3387" t="s">
        <v>439</v>
      </c>
      <c r="C18" s="3387" t="s">
        <v>440</v>
      </c>
      <c r="D18" s="3387" t="s">
        <v>441</v>
      </c>
      <c r="E18" s="3387" t="s">
        <v>497</v>
      </c>
      <c r="F18" s="3387" t="s">
        <v>497</v>
      </c>
      <c r="G18" s="3548" t="s">
        <v>291</v>
      </c>
      <c r="H18" s="3393" t="s">
        <v>442</v>
      </c>
      <c r="I18" s="3387" t="s">
        <v>443</v>
      </c>
      <c r="J18" s="3387" t="s">
        <v>444</v>
      </c>
      <c r="K18" s="2761" t="s">
        <v>444</v>
      </c>
      <c r="L18" s="2761" t="s">
        <v>444</v>
      </c>
      <c r="M18" s="2761" t="s">
        <v>444</v>
      </c>
      <c r="N18" s="3548" t="s">
        <v>1686</v>
      </c>
      <c r="O18" s="21"/>
      <c r="U18" s="21"/>
      <c r="V18" s="2529"/>
      <c r="W18" s="2529"/>
      <c r="X18" s="2529"/>
      <c r="Y18" s="2529"/>
      <c r="Z18" s="2529"/>
      <c r="AA18" s="2739"/>
      <c r="AB18" s="2529"/>
      <c r="AC18" s="2739"/>
      <c r="AD18" s="2407"/>
      <c r="AE18" s="21"/>
      <c r="AF18" s="21"/>
      <c r="AG18" s="21"/>
      <c r="AH18" s="21"/>
      <c r="AI18" s="21"/>
      <c r="AJ18" s="2529"/>
      <c r="AK18" s="2529"/>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row>
    <row r="19" spans="1:253" ht="12.75" customHeight="1">
      <c r="A19" s="3277" t="s">
        <v>1689</v>
      </c>
      <c r="B19" s="3390" t="s">
        <v>2935</v>
      </c>
      <c r="C19" s="3390" t="s">
        <v>2936</v>
      </c>
      <c r="D19" s="3390" t="s">
        <v>2937</v>
      </c>
      <c r="E19" s="3390" t="s">
        <v>2938</v>
      </c>
      <c r="F19" s="3390" t="s">
        <v>2268</v>
      </c>
      <c r="G19" s="3549" t="s">
        <v>2269</v>
      </c>
      <c r="H19" s="3277" t="s">
        <v>2270</v>
      </c>
      <c r="I19" s="3390" t="s">
        <v>2271</v>
      </c>
      <c r="J19" s="3390" t="s">
        <v>2272</v>
      </c>
      <c r="K19" s="3390" t="s">
        <v>2273</v>
      </c>
      <c r="L19" s="3390" t="s">
        <v>2274</v>
      </c>
      <c r="M19" s="3390" t="s">
        <v>2275</v>
      </c>
      <c r="N19" s="3549" t="s">
        <v>1689</v>
      </c>
      <c r="O19" s="21"/>
      <c r="U19" s="21"/>
      <c r="V19" s="2529"/>
      <c r="W19" s="2529"/>
      <c r="X19" s="2529"/>
      <c r="Y19" s="2529"/>
      <c r="Z19" s="2529"/>
      <c r="AA19" s="2739"/>
      <c r="AB19" s="2529"/>
      <c r="AC19" s="2739"/>
      <c r="AD19" s="2407"/>
      <c r="AE19" s="21"/>
      <c r="AF19" s="21"/>
      <c r="AG19" s="21"/>
      <c r="AH19" s="21"/>
      <c r="AI19" s="21"/>
      <c r="AJ19" s="2529"/>
      <c r="AK19" s="2529"/>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row>
    <row r="20" spans="1:253">
      <c r="A20" s="3393"/>
      <c r="B20" s="1536" t="s">
        <v>445</v>
      </c>
      <c r="C20" s="1536"/>
      <c r="D20" s="1536"/>
      <c r="E20" s="1536"/>
      <c r="F20" s="1536"/>
      <c r="G20" s="3626"/>
      <c r="H20" s="3222"/>
      <c r="I20" s="1536"/>
      <c r="J20" s="1536"/>
      <c r="K20" s="1536"/>
      <c r="L20" s="1536"/>
      <c r="M20" s="1536"/>
      <c r="N20" s="3671"/>
      <c r="O20" s="21"/>
      <c r="U20" s="21"/>
      <c r="V20" s="2529"/>
      <c r="W20" s="2529"/>
      <c r="X20" s="2529"/>
      <c r="Y20" s="2529"/>
      <c r="Z20" s="2529"/>
      <c r="AA20" s="2739"/>
      <c r="AB20" s="2529"/>
      <c r="AC20" s="2739"/>
      <c r="AD20" s="2982"/>
      <c r="AE20" s="2983"/>
      <c r="AF20" s="21"/>
      <c r="AG20" s="21"/>
      <c r="AH20" s="21"/>
      <c r="AI20" s="21"/>
      <c r="AJ20" s="2529"/>
      <c r="AK20" s="2529"/>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row>
    <row r="21" spans="1:253">
      <c r="A21" s="3393">
        <v>1</v>
      </c>
      <c r="B21" s="1536" t="s">
        <v>446</v>
      </c>
      <c r="C21" s="1792">
        <v>4014669</v>
      </c>
      <c r="D21" s="1792"/>
      <c r="E21" s="1792">
        <v>43893888</v>
      </c>
      <c r="F21" s="1792">
        <v>42209821</v>
      </c>
      <c r="G21" s="3677">
        <v>5</v>
      </c>
      <c r="H21" s="4064">
        <v>5698741</v>
      </c>
      <c r="I21" s="1792"/>
      <c r="J21" s="2758">
        <v>33862338</v>
      </c>
      <c r="K21" s="4063">
        <v>9280443</v>
      </c>
      <c r="L21" s="1792"/>
      <c r="M21" s="2758">
        <v>0</v>
      </c>
      <c r="N21" s="3671">
        <v>1</v>
      </c>
      <c r="O21" s="21"/>
      <c r="U21" s="21"/>
      <c r="V21" s="2529"/>
      <c r="W21" s="2529"/>
      <c r="X21" s="2529"/>
      <c r="Y21" s="2529"/>
      <c r="Z21" s="1693" t="s">
        <v>5015</v>
      </c>
      <c r="AA21" s="3161">
        <f>J21-'114117'!I37</f>
        <v>0</v>
      </c>
      <c r="AB21" s="1693" t="s">
        <v>5014</v>
      </c>
      <c r="AC21" s="2739">
        <f>K21-'114117'!K37</f>
        <v>0</v>
      </c>
      <c r="AD21" s="2407"/>
      <c r="AE21" s="2407"/>
      <c r="AF21" s="1522"/>
      <c r="AG21" s="1522"/>
      <c r="AH21" s="21"/>
      <c r="AI21" s="21"/>
      <c r="AJ21" s="2529"/>
      <c r="AK21" s="2529"/>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row>
    <row r="22" spans="1:253">
      <c r="A22" s="3393">
        <v>2</v>
      </c>
      <c r="B22" s="1536" t="s">
        <v>447</v>
      </c>
      <c r="C22" s="1694">
        <v>1743612</v>
      </c>
      <c r="D22" s="1792"/>
      <c r="E22" s="2723">
        <v>42524974</v>
      </c>
      <c r="F22" s="1694">
        <v>42557572</v>
      </c>
      <c r="G22" s="3340">
        <v>0</v>
      </c>
      <c r="H22" s="3680">
        <v>1711014</v>
      </c>
      <c r="I22" s="1792"/>
      <c r="J22" s="2723">
        <v>24512312</v>
      </c>
      <c r="K22" s="1694">
        <v>5976092</v>
      </c>
      <c r="L22" s="1694"/>
      <c r="M22" s="2723">
        <v>12036570</v>
      </c>
      <c r="N22" s="3671">
        <v>2</v>
      </c>
      <c r="O22" s="21"/>
      <c r="U22" s="2724"/>
      <c r="V22" s="2724"/>
      <c r="W22" s="2724"/>
      <c r="X22" s="2724"/>
      <c r="Y22" s="2724"/>
      <c r="Z22" s="2724"/>
      <c r="AA22" s="2724"/>
      <c r="AB22" s="2724"/>
      <c r="AC22" s="2724"/>
      <c r="AD22" s="2407"/>
      <c r="AE22" s="2407"/>
      <c r="AF22" s="1522"/>
      <c r="AG22" s="1522"/>
      <c r="AH22" s="21"/>
      <c r="AI22" s="21"/>
      <c r="AJ22" s="2529"/>
      <c r="AK22" s="2529"/>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row>
    <row r="23" spans="1:253">
      <c r="A23" s="3393">
        <v>3</v>
      </c>
      <c r="B23" s="1536" t="s">
        <v>5133</v>
      </c>
      <c r="C23" s="1694">
        <v>746</v>
      </c>
      <c r="D23" s="1694"/>
      <c r="E23" s="1694">
        <v>194474</v>
      </c>
      <c r="F23" s="1694">
        <v>190923</v>
      </c>
      <c r="G23" s="3340">
        <v>0</v>
      </c>
      <c r="H23" s="3680">
        <v>4297</v>
      </c>
      <c r="I23" s="2723"/>
      <c r="J23" s="2723">
        <v>181135</v>
      </c>
      <c r="K23" s="1694">
        <v>13237</v>
      </c>
      <c r="L23" s="1694"/>
      <c r="M23" s="2723">
        <v>102</v>
      </c>
      <c r="N23" s="3671">
        <v>3</v>
      </c>
      <c r="O23" s="21"/>
      <c r="U23" s="2724"/>
      <c r="V23" s="2724"/>
      <c r="W23" s="2724"/>
      <c r="X23" s="2724"/>
      <c r="Y23" s="2724"/>
      <c r="Z23" s="2724"/>
      <c r="AA23" s="2724"/>
      <c r="AB23" s="2724"/>
      <c r="AC23" s="2724"/>
      <c r="AD23" s="2407"/>
      <c r="AE23" s="2407"/>
      <c r="AF23" s="1522"/>
      <c r="AG23" s="1522"/>
      <c r="AH23" s="21"/>
      <c r="AI23" s="21"/>
      <c r="AJ23" s="2529"/>
      <c r="AK23" s="2529"/>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row>
    <row r="24" spans="1:253">
      <c r="A24" s="3393">
        <v>4</v>
      </c>
      <c r="B24" s="1536" t="s">
        <v>6613</v>
      </c>
      <c r="C24" s="1694">
        <v>18061</v>
      </c>
      <c r="D24" s="1694"/>
      <c r="E24" s="1694">
        <v>2699</v>
      </c>
      <c r="F24" s="1694">
        <v>2149</v>
      </c>
      <c r="G24" s="3340">
        <v>-18061</v>
      </c>
      <c r="H24" s="3680">
        <v>550</v>
      </c>
      <c r="I24" s="1792"/>
      <c r="J24" s="2723">
        <v>44839</v>
      </c>
      <c r="K24" s="1694">
        <v>10630</v>
      </c>
      <c r="L24" s="1694"/>
      <c r="M24" s="2723">
        <v>-52770</v>
      </c>
      <c r="N24" s="3671">
        <v>4</v>
      </c>
      <c r="O24" s="21"/>
      <c r="U24" s="2724"/>
      <c r="V24" s="2724"/>
      <c r="W24" s="2724"/>
      <c r="X24" s="2724"/>
      <c r="Y24" s="2724"/>
      <c r="Z24" s="2724"/>
      <c r="AA24" s="2724"/>
      <c r="AB24" s="2724"/>
      <c r="AC24" s="2724"/>
      <c r="AD24" s="2407"/>
      <c r="AE24" s="2407"/>
      <c r="AF24" s="1522"/>
      <c r="AG24" s="1522"/>
      <c r="AH24" s="21"/>
      <c r="AI24" s="21"/>
      <c r="AJ24" s="2529"/>
      <c r="AK24" s="2529"/>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row>
    <row r="25" spans="1:253">
      <c r="A25" s="3393">
        <v>5</v>
      </c>
      <c r="B25" s="1536" t="s">
        <v>448</v>
      </c>
      <c r="C25" s="1667">
        <f t="shared" ref="C25:M25" si="8">SUM(C21:C24)</f>
        <v>5777088</v>
      </c>
      <c r="D25" s="1667">
        <f t="shared" si="8"/>
        <v>0</v>
      </c>
      <c r="E25" s="1667">
        <f t="shared" si="8"/>
        <v>86616035</v>
      </c>
      <c r="F25" s="1667">
        <f t="shared" si="8"/>
        <v>84960465</v>
      </c>
      <c r="G25" s="3581">
        <f t="shared" si="8"/>
        <v>-18056</v>
      </c>
      <c r="H25" s="3681">
        <f t="shared" si="8"/>
        <v>7414602</v>
      </c>
      <c r="I25" s="1667">
        <f t="shared" si="8"/>
        <v>0</v>
      </c>
      <c r="J25" s="1667">
        <f>SUM(J21:J24)</f>
        <v>58600624</v>
      </c>
      <c r="K25" s="1667">
        <f t="shared" si="8"/>
        <v>15280402</v>
      </c>
      <c r="L25" s="1667">
        <f t="shared" si="8"/>
        <v>0</v>
      </c>
      <c r="M25" s="2759">
        <f t="shared" si="8"/>
        <v>11983902</v>
      </c>
      <c r="N25" s="3671">
        <v>5</v>
      </c>
      <c r="O25" s="21"/>
      <c r="U25" s="21"/>
      <c r="V25" s="2529"/>
      <c r="W25" s="2529"/>
      <c r="X25" s="2529"/>
      <c r="Y25" s="2529"/>
      <c r="Z25" s="2529"/>
      <c r="AA25" s="2529"/>
      <c r="AB25" s="2529"/>
      <c r="AC25" s="2529"/>
      <c r="AD25" s="2407"/>
      <c r="AE25" s="2407"/>
      <c r="AF25" s="1522"/>
      <c r="AG25" s="1522"/>
      <c r="AH25" s="21"/>
      <c r="AI25" s="21"/>
      <c r="AJ25" s="2529"/>
      <c r="AK25" s="2529"/>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row>
    <row r="26" spans="1:253">
      <c r="A26" s="3393"/>
      <c r="B26" s="1536" t="s">
        <v>449</v>
      </c>
      <c r="C26" s="1694"/>
      <c r="D26" s="1694"/>
      <c r="E26" s="1694"/>
      <c r="F26" s="1694"/>
      <c r="G26" s="3340"/>
      <c r="H26" s="3680"/>
      <c r="I26" s="1694"/>
      <c r="J26" s="1694"/>
      <c r="K26" s="1694"/>
      <c r="L26" s="1694"/>
      <c r="M26" s="2723"/>
      <c r="N26" s="3671"/>
      <c r="O26" s="21"/>
      <c r="U26" s="21"/>
      <c r="V26" s="2529"/>
      <c r="W26" s="2529"/>
      <c r="X26" s="2529"/>
      <c r="Y26" s="2529"/>
      <c r="Z26" s="2529"/>
      <c r="AA26" s="2529"/>
      <c r="AB26" s="2529"/>
      <c r="AC26" s="2529"/>
      <c r="AD26" s="2407"/>
      <c r="AE26" s="2407"/>
      <c r="AF26" s="1522"/>
      <c r="AG26" s="1522"/>
      <c r="AH26" s="21"/>
      <c r="AI26" s="21"/>
      <c r="AJ26" s="2529"/>
      <c r="AK26" s="2529"/>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row>
    <row r="27" spans="1:253">
      <c r="A27" s="3393">
        <v>6</v>
      </c>
      <c r="B27" s="1536" t="s">
        <v>6614</v>
      </c>
      <c r="C27" s="1694">
        <v>8782783</v>
      </c>
      <c r="D27" s="1694"/>
      <c r="E27" s="1694">
        <v>6508672</v>
      </c>
      <c r="F27" s="1694">
        <v>18790837</v>
      </c>
      <c r="G27" s="3340">
        <v>0</v>
      </c>
      <c r="H27" s="3680">
        <v>0</v>
      </c>
      <c r="I27" s="1792">
        <v>3499382</v>
      </c>
      <c r="J27" s="1694">
        <v>4494503</v>
      </c>
      <c r="K27" s="1694">
        <v>1659882</v>
      </c>
      <c r="L27" s="1694"/>
      <c r="M27" s="2723">
        <v>0</v>
      </c>
      <c r="N27" s="3671">
        <v>6</v>
      </c>
      <c r="O27" s="21"/>
      <c r="U27" s="21"/>
      <c r="V27" s="2529"/>
      <c r="W27" s="2529"/>
      <c r="X27" s="2529"/>
      <c r="Y27" s="2529"/>
      <c r="Z27" s="2529"/>
      <c r="AA27" s="2529"/>
      <c r="AB27" s="2529"/>
      <c r="AC27" s="2529"/>
      <c r="AD27" s="2407"/>
      <c r="AE27" s="2407"/>
      <c r="AF27" s="1522"/>
      <c r="AG27" s="1522"/>
      <c r="AH27" s="21"/>
      <c r="AI27" s="21"/>
      <c r="AJ27" s="2529"/>
      <c r="AK27" s="2529"/>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row>
    <row r="28" spans="1:253">
      <c r="A28" s="3393">
        <v>7</v>
      </c>
      <c r="B28" s="1536" t="s">
        <v>6079</v>
      </c>
      <c r="C28" s="1694">
        <v>2466956</v>
      </c>
      <c r="D28" s="1694"/>
      <c r="E28" s="1694">
        <v>0</v>
      </c>
      <c r="F28" s="1694">
        <v>0</v>
      </c>
      <c r="G28" s="3340">
        <v>0</v>
      </c>
      <c r="H28" s="3680">
        <v>0</v>
      </c>
      <c r="I28" s="2723">
        <v>-2466956</v>
      </c>
      <c r="J28" s="2723"/>
      <c r="K28" s="1694"/>
      <c r="L28" s="1694"/>
      <c r="M28" s="2723">
        <v>0</v>
      </c>
      <c r="N28" s="3671">
        <v>7</v>
      </c>
      <c r="O28" s="21"/>
      <c r="U28" s="2724"/>
      <c r="V28" s="2724"/>
      <c r="W28" s="2724"/>
      <c r="X28" s="2724"/>
      <c r="Y28" s="2724"/>
      <c r="Z28" s="2724"/>
      <c r="AA28" s="2724"/>
      <c r="AB28" s="2724"/>
      <c r="AC28" s="2724"/>
      <c r="AD28" s="2407"/>
      <c r="AE28" s="2407"/>
      <c r="AF28" s="1522"/>
      <c r="AG28" s="1522"/>
      <c r="AH28" s="21"/>
      <c r="AI28" s="21"/>
      <c r="AJ28" s="2529"/>
      <c r="AK28" s="2529"/>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row>
    <row r="29" spans="1:253">
      <c r="A29" s="3393">
        <v>8</v>
      </c>
      <c r="B29" s="1536" t="s">
        <v>5556</v>
      </c>
      <c r="C29" s="1694">
        <v>37193</v>
      </c>
      <c r="D29" s="1694"/>
      <c r="E29" s="1694">
        <v>1182042</v>
      </c>
      <c r="F29" s="1694">
        <v>1193491</v>
      </c>
      <c r="G29" s="3340">
        <v>0</v>
      </c>
      <c r="H29" s="3680">
        <v>25744</v>
      </c>
      <c r="I29" s="1694"/>
      <c r="J29" s="2723">
        <v>1094224</v>
      </c>
      <c r="K29" s="1694">
        <v>87129</v>
      </c>
      <c r="L29" s="1694"/>
      <c r="M29" s="2723">
        <v>689</v>
      </c>
      <c r="N29" s="3671">
        <v>8</v>
      </c>
      <c r="O29" s="21"/>
      <c r="U29" s="21"/>
      <c r="V29" s="2529"/>
      <c r="W29" s="2529"/>
      <c r="X29" s="2529"/>
      <c r="Y29" s="2529"/>
      <c r="Z29" s="2529"/>
      <c r="AA29" s="2529"/>
      <c r="AB29" s="2529"/>
      <c r="AC29" s="2529"/>
      <c r="AD29" s="2407"/>
      <c r="AE29" s="2407"/>
      <c r="AF29" s="1522"/>
      <c r="AG29" s="1522"/>
      <c r="AH29" s="21"/>
      <c r="AI29" s="21"/>
      <c r="AJ29" s="2529"/>
      <c r="AK29" s="2529"/>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row>
    <row r="30" spans="1:253">
      <c r="A30" s="3393">
        <v>9</v>
      </c>
      <c r="B30" s="1536" t="s">
        <v>5557</v>
      </c>
      <c r="C30" s="1694">
        <v>-2338291</v>
      </c>
      <c r="D30" s="1694"/>
      <c r="E30" s="1694">
        <v>29231593</v>
      </c>
      <c r="F30" s="1694">
        <v>28701417</v>
      </c>
      <c r="G30" s="3340">
        <v>923789</v>
      </c>
      <c r="H30" s="3680">
        <v>-884326</v>
      </c>
      <c r="I30" s="1694"/>
      <c r="J30" s="2723">
        <v>25073657</v>
      </c>
      <c r="K30" s="1694">
        <v>4157936</v>
      </c>
      <c r="L30" s="1694"/>
      <c r="M30" s="2723">
        <v>0</v>
      </c>
      <c r="N30" s="3671">
        <v>9</v>
      </c>
      <c r="O30" s="21"/>
      <c r="U30" s="21"/>
      <c r="V30" s="2529"/>
      <c r="W30" s="2529"/>
      <c r="X30" s="2529"/>
      <c r="Y30" s="2529"/>
      <c r="Z30" s="2529"/>
      <c r="AA30" s="2529"/>
      <c r="AB30" s="2529"/>
      <c r="AC30" s="2529"/>
      <c r="AD30" s="2407"/>
      <c r="AE30" s="2407"/>
      <c r="AF30" s="1522"/>
      <c r="AG30" s="1522"/>
      <c r="AH30" s="21"/>
      <c r="AI30" s="21"/>
      <c r="AJ30" s="2529"/>
      <c r="AK30" s="2529"/>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row>
    <row r="31" spans="1:253">
      <c r="A31" s="3393">
        <v>10</v>
      </c>
      <c r="B31" s="1536" t="s">
        <v>5558</v>
      </c>
      <c r="C31" s="1694">
        <v>3874077</v>
      </c>
      <c r="D31" s="1694"/>
      <c r="E31" s="1694">
        <v>63247409</v>
      </c>
      <c r="F31" s="1694">
        <v>63440540</v>
      </c>
      <c r="G31" s="3340"/>
      <c r="H31" s="3680">
        <v>3680946</v>
      </c>
      <c r="I31" s="1694"/>
      <c r="J31" s="2723">
        <v>396744</v>
      </c>
      <c r="K31" s="1694">
        <v>425495</v>
      </c>
      <c r="L31" s="1694"/>
      <c r="M31" s="2723">
        <v>62425170</v>
      </c>
      <c r="N31" s="3671">
        <v>10</v>
      </c>
      <c r="O31" s="21"/>
      <c r="U31" s="21"/>
      <c r="V31" s="2529"/>
      <c r="W31" s="2529"/>
      <c r="X31" s="2529"/>
      <c r="Y31" s="2529"/>
      <c r="Z31" s="2529"/>
      <c r="AA31" s="2529"/>
      <c r="AB31" s="2529"/>
      <c r="AC31" s="2529"/>
      <c r="AD31" s="2407"/>
      <c r="AE31" s="2407"/>
      <c r="AF31" s="1522"/>
      <c r="AG31" s="1522"/>
      <c r="AH31" s="21"/>
      <c r="AI31" s="21"/>
      <c r="AJ31" s="2529"/>
      <c r="AK31" s="2529"/>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row>
    <row r="32" spans="1:253">
      <c r="A32" s="3393">
        <v>11</v>
      </c>
      <c r="B32" s="1536" t="s">
        <v>6615</v>
      </c>
      <c r="C32" s="1694"/>
      <c r="D32" s="1694"/>
      <c r="E32" s="1694">
        <v>276778</v>
      </c>
      <c r="F32" s="1694">
        <v>285994</v>
      </c>
      <c r="G32" s="3340">
        <v>18061</v>
      </c>
      <c r="H32" s="3680">
        <v>8845</v>
      </c>
      <c r="I32" s="1694"/>
      <c r="J32" s="2723">
        <v>203605</v>
      </c>
      <c r="K32" s="1694">
        <v>72801</v>
      </c>
      <c r="L32" s="1694"/>
      <c r="M32" s="2723">
        <v>372</v>
      </c>
      <c r="N32" s="3671">
        <v>11</v>
      </c>
      <c r="O32" s="21"/>
      <c r="U32" s="21"/>
      <c r="V32" s="2529"/>
      <c r="W32" s="2529"/>
      <c r="X32" s="2529"/>
      <c r="Y32" s="2529"/>
      <c r="Z32" s="2529"/>
      <c r="AA32" s="2529"/>
      <c r="AB32" s="2529"/>
      <c r="AC32" s="2529"/>
      <c r="AD32" s="2407"/>
      <c r="AE32" s="2407"/>
      <c r="AF32" s="1522"/>
      <c r="AG32" s="1522"/>
      <c r="AH32" s="21"/>
      <c r="AI32" s="21"/>
      <c r="AJ32" s="2529"/>
      <c r="AK32" s="2529"/>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row>
    <row r="33" spans="1:253">
      <c r="A33" s="3393">
        <v>12</v>
      </c>
      <c r="B33" s="1536"/>
      <c r="C33" s="1694"/>
      <c r="D33" s="1694"/>
      <c r="E33" s="1694"/>
      <c r="F33" s="1694"/>
      <c r="G33" s="3340"/>
      <c r="H33" s="3680"/>
      <c r="I33" s="1694"/>
      <c r="J33" s="2723"/>
      <c r="K33" s="1694"/>
      <c r="L33" s="1694"/>
      <c r="M33" s="2723"/>
      <c r="N33" s="3671">
        <v>12</v>
      </c>
      <c r="O33" s="21"/>
      <c r="U33" s="21"/>
      <c r="V33" s="2529"/>
      <c r="W33" s="2529"/>
      <c r="X33" s="2529"/>
      <c r="Y33" s="2529"/>
      <c r="Z33" s="2529"/>
      <c r="AA33" s="2529"/>
      <c r="AB33" s="2529"/>
      <c r="AC33" s="2529"/>
      <c r="AD33" s="2407"/>
      <c r="AE33" s="2407"/>
      <c r="AF33" s="1522"/>
      <c r="AG33" s="1522"/>
      <c r="AH33" s="21"/>
      <c r="AI33" s="21"/>
      <c r="AJ33" s="2529"/>
      <c r="AK33" s="2529"/>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row>
    <row r="34" spans="1:253">
      <c r="A34" s="3393">
        <v>13</v>
      </c>
      <c r="B34" s="1536"/>
      <c r="C34" s="1694"/>
      <c r="D34" s="1694"/>
      <c r="E34" s="1694"/>
      <c r="F34" s="1694"/>
      <c r="G34" s="3340"/>
      <c r="H34" s="3680"/>
      <c r="I34" s="1792"/>
      <c r="J34" s="2723"/>
      <c r="K34" s="1694"/>
      <c r="L34" s="1694"/>
      <c r="M34" s="2723"/>
      <c r="N34" s="3671">
        <v>13</v>
      </c>
      <c r="O34" s="21"/>
      <c r="U34" s="2724"/>
      <c r="V34" s="2724"/>
      <c r="W34" s="2724"/>
      <c r="X34" s="2724"/>
      <c r="Y34" s="2724"/>
      <c r="Z34" s="2724"/>
      <c r="AA34" s="2724"/>
      <c r="AB34" s="2724"/>
      <c r="AC34" s="2724"/>
      <c r="AD34" s="2407"/>
      <c r="AE34" s="2407"/>
      <c r="AF34" s="1522"/>
      <c r="AG34" s="1522"/>
      <c r="AH34" s="21"/>
      <c r="AI34" s="21"/>
      <c r="AJ34" s="2529"/>
      <c r="AK34" s="2529"/>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c r="IS34" s="21"/>
    </row>
    <row r="35" spans="1:253">
      <c r="A35" s="3393">
        <v>14</v>
      </c>
      <c r="B35" s="1536"/>
      <c r="C35" s="1694"/>
      <c r="D35" s="1694"/>
      <c r="E35" s="1694"/>
      <c r="F35" s="1694"/>
      <c r="G35" s="3340"/>
      <c r="H35" s="3680"/>
      <c r="I35" s="1694"/>
      <c r="J35" s="2723"/>
      <c r="K35" s="1694"/>
      <c r="L35" s="1694"/>
      <c r="M35" s="2723"/>
      <c r="N35" s="3671">
        <v>14</v>
      </c>
      <c r="O35" s="21"/>
      <c r="U35" s="21"/>
      <c r="V35" s="2529"/>
      <c r="W35" s="2529"/>
      <c r="X35" s="2529"/>
      <c r="Y35" s="2529"/>
      <c r="Z35" s="2529"/>
      <c r="AA35" s="2529"/>
      <c r="AB35" s="2529"/>
      <c r="AC35" s="2529"/>
      <c r="AD35" s="2407"/>
      <c r="AE35" s="2407"/>
      <c r="AF35" s="1522"/>
      <c r="AG35" s="1522"/>
      <c r="AH35" s="21"/>
      <c r="AI35" s="21"/>
      <c r="AJ35" s="2529"/>
      <c r="AK35" s="2529"/>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row>
    <row r="36" spans="1:253">
      <c r="A36" s="3393">
        <v>15</v>
      </c>
      <c r="B36" s="1536"/>
      <c r="C36" s="1694"/>
      <c r="D36" s="1694"/>
      <c r="E36" s="1694"/>
      <c r="F36" s="1694"/>
      <c r="G36" s="3339"/>
      <c r="H36" s="3680"/>
      <c r="I36" s="1792"/>
      <c r="J36" s="2723"/>
      <c r="K36" s="1694"/>
      <c r="L36" s="1694"/>
      <c r="M36" s="2723"/>
      <c r="N36" s="3671">
        <v>15</v>
      </c>
      <c r="O36" s="21"/>
      <c r="U36" s="2724"/>
      <c r="V36" s="2724"/>
      <c r="W36" s="2724"/>
      <c r="X36" s="2724"/>
      <c r="Y36" s="2724"/>
      <c r="Z36" s="2724"/>
      <c r="AA36" s="2724"/>
      <c r="AB36" s="2724"/>
      <c r="AC36" s="2724"/>
      <c r="AD36" s="2407"/>
      <c r="AE36" s="2407"/>
      <c r="AF36" s="1522"/>
      <c r="AG36" s="1522"/>
      <c r="AH36" s="21"/>
      <c r="AI36" s="21"/>
      <c r="AJ36" s="2529"/>
      <c r="AK36" s="2529"/>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c r="IS36" s="21"/>
    </row>
    <row r="37" spans="1:253">
      <c r="A37" s="3393">
        <v>16</v>
      </c>
      <c r="B37" s="1536"/>
      <c r="C37" s="1694"/>
      <c r="D37" s="1694"/>
      <c r="E37" s="1694"/>
      <c r="F37" s="1694"/>
      <c r="G37" s="3339"/>
      <c r="H37" s="3680" t="s">
        <v>1746</v>
      </c>
      <c r="I37" s="1694"/>
      <c r="J37" s="1694"/>
      <c r="K37" s="1694"/>
      <c r="L37" s="1694"/>
      <c r="M37" s="2723"/>
      <c r="N37" s="3671">
        <v>16</v>
      </c>
      <c r="O37" s="21"/>
      <c r="U37" s="21"/>
      <c r="V37" s="2529"/>
      <c r="W37" s="2529"/>
      <c r="X37" s="2529"/>
      <c r="Y37" s="2529"/>
      <c r="Z37" s="2529"/>
      <c r="AA37" s="2529"/>
      <c r="AB37" s="2529"/>
      <c r="AC37" s="2529"/>
      <c r="AD37" s="2407"/>
      <c r="AE37" s="2407"/>
      <c r="AF37" s="1522"/>
      <c r="AG37" s="1522"/>
      <c r="AH37" s="21"/>
      <c r="AI37" s="21"/>
      <c r="AJ37" s="2529"/>
      <c r="AK37" s="2529"/>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c r="IR37" s="21"/>
      <c r="IS37" s="21"/>
    </row>
    <row r="38" spans="1:253">
      <c r="A38" s="3393">
        <v>17</v>
      </c>
      <c r="B38" s="1536"/>
      <c r="C38" s="1694"/>
      <c r="D38" s="1694"/>
      <c r="E38" s="1694"/>
      <c r="F38" s="1694"/>
      <c r="G38" s="3339"/>
      <c r="H38" s="3680" t="s">
        <v>1746</v>
      </c>
      <c r="I38" s="1694"/>
      <c r="J38" s="1694"/>
      <c r="K38" s="1694"/>
      <c r="L38" s="1694"/>
      <c r="M38" s="2723"/>
      <c r="N38" s="3671">
        <v>17</v>
      </c>
      <c r="O38" s="21"/>
      <c r="U38" s="265"/>
      <c r="V38" s="1693"/>
      <c r="W38" s="1693"/>
      <c r="X38" s="1693"/>
      <c r="Y38" s="1693"/>
      <c r="Z38" s="1693"/>
      <c r="AA38" s="1693"/>
      <c r="AB38" s="1693"/>
      <c r="AC38" s="1693"/>
      <c r="AD38" s="2407"/>
      <c r="AE38" s="2407"/>
      <c r="AF38" s="1522"/>
      <c r="AG38" s="1522"/>
      <c r="AH38" s="21"/>
      <c r="AI38" s="21"/>
      <c r="AJ38" s="2529"/>
      <c r="AK38" s="2529"/>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c r="IH38" s="21"/>
      <c r="II38" s="21"/>
      <c r="IJ38" s="21"/>
      <c r="IK38" s="21"/>
      <c r="IL38" s="21"/>
      <c r="IM38" s="21"/>
      <c r="IN38" s="21"/>
      <c r="IO38" s="21"/>
      <c r="IP38" s="21"/>
      <c r="IQ38" s="21"/>
      <c r="IR38" s="21"/>
      <c r="IS38" s="21"/>
    </row>
    <row r="39" spans="1:253">
      <c r="A39" s="3393">
        <v>18</v>
      </c>
      <c r="B39" s="1536"/>
      <c r="C39" s="1694"/>
      <c r="D39" s="1694"/>
      <c r="E39" s="1694"/>
      <c r="F39" s="1694"/>
      <c r="G39" s="3339"/>
      <c r="H39" s="3680" t="s">
        <v>1746</v>
      </c>
      <c r="I39" s="1694"/>
      <c r="J39" s="1694"/>
      <c r="K39" s="1694"/>
      <c r="L39" s="1694"/>
      <c r="M39" s="2723"/>
      <c r="N39" s="3671">
        <v>18</v>
      </c>
      <c r="O39" s="21"/>
      <c r="U39" s="21"/>
      <c r="V39" s="2529"/>
      <c r="W39" s="2529"/>
      <c r="X39" s="2529"/>
      <c r="Y39" s="2529"/>
      <c r="Z39" s="2529"/>
      <c r="AA39" s="2529"/>
      <c r="AB39" s="2529"/>
      <c r="AC39" s="2529"/>
      <c r="AD39" s="2407"/>
      <c r="AE39" s="2407"/>
      <c r="AF39" s="1522"/>
      <c r="AG39" s="1522"/>
      <c r="AH39" s="21"/>
      <c r="AI39" s="21"/>
      <c r="AJ39" s="2529"/>
      <c r="AK39" s="2529"/>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c r="IS39" s="21"/>
    </row>
    <row r="40" spans="1:253">
      <c r="A40" s="3393">
        <v>19</v>
      </c>
      <c r="B40" s="1536"/>
      <c r="C40" s="1694"/>
      <c r="D40" s="1694"/>
      <c r="E40" s="1694"/>
      <c r="F40" s="1694"/>
      <c r="G40" s="3339"/>
      <c r="H40" s="3680"/>
      <c r="I40" s="1694"/>
      <c r="J40" s="1694"/>
      <c r="K40" s="1694"/>
      <c r="L40" s="1694"/>
      <c r="M40" s="2723"/>
      <c r="N40" s="3671">
        <v>19</v>
      </c>
      <c r="O40" s="21"/>
      <c r="U40" s="21"/>
      <c r="V40" s="2529"/>
      <c r="W40" s="2529"/>
      <c r="X40" s="2529"/>
      <c r="Y40" s="2529"/>
      <c r="Z40" s="2529"/>
      <c r="AA40" s="2529"/>
      <c r="AB40" s="2529"/>
      <c r="AC40" s="2529"/>
      <c r="AD40" s="2407"/>
      <c r="AE40" s="2407"/>
      <c r="AF40" s="1522"/>
      <c r="AG40" s="1522"/>
      <c r="AH40" s="21"/>
      <c r="AI40" s="21"/>
      <c r="AJ40" s="2529"/>
      <c r="AK40" s="2529"/>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row>
    <row r="41" spans="1:253">
      <c r="A41" s="3393">
        <v>20</v>
      </c>
      <c r="B41" s="1536" t="s">
        <v>448</v>
      </c>
      <c r="C41" s="1667">
        <f>SUM(C27:C40)</f>
        <v>12822718</v>
      </c>
      <c r="D41" s="1667">
        <f t="shared" ref="D41:L41" si="9">SUM(D27:D40)</f>
        <v>0</v>
      </c>
      <c r="E41" s="1667">
        <f>SUM(E27:E40)</f>
        <v>100446494</v>
      </c>
      <c r="F41" s="1667">
        <f t="shared" si="9"/>
        <v>112412279</v>
      </c>
      <c r="G41" s="3582">
        <f t="shared" si="9"/>
        <v>941850</v>
      </c>
      <c r="H41" s="3681">
        <f t="shared" si="9"/>
        <v>2831209</v>
      </c>
      <c r="I41" s="1667">
        <f t="shared" si="9"/>
        <v>1032426</v>
      </c>
      <c r="J41" s="1667">
        <f>SUM(J27:J40)</f>
        <v>31262733</v>
      </c>
      <c r="K41" s="1667">
        <f>SUM(K27:K40)</f>
        <v>6403243</v>
      </c>
      <c r="L41" s="1667">
        <f t="shared" si="9"/>
        <v>0</v>
      </c>
      <c r="M41" s="1667">
        <f>SUM(M27:M40)</f>
        <v>62426231</v>
      </c>
      <c r="N41" s="3671">
        <v>20</v>
      </c>
      <c r="O41" s="21"/>
      <c r="U41" s="2724"/>
      <c r="V41" s="2724"/>
      <c r="W41" s="2724"/>
      <c r="X41" s="2724"/>
      <c r="Y41" s="2724"/>
      <c r="Z41" s="2724"/>
      <c r="AA41" s="2724"/>
      <c r="AB41" s="2724"/>
      <c r="AC41" s="2724"/>
      <c r="AD41" s="2407"/>
      <c r="AE41" s="2407"/>
      <c r="AF41" s="1522"/>
      <c r="AG41" s="1522"/>
      <c r="AH41" s="21"/>
      <c r="AI41" s="21"/>
      <c r="AJ41" s="2529"/>
      <c r="AK41" s="2529"/>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row>
    <row r="42" spans="1:253">
      <c r="A42" s="3393"/>
      <c r="B42" s="1536" t="s">
        <v>2403</v>
      </c>
      <c r="C42" s="1694"/>
      <c r="D42" s="1694"/>
      <c r="E42" s="1694"/>
      <c r="F42" s="1694"/>
      <c r="G42" s="3339"/>
      <c r="H42" s="3680"/>
      <c r="I42" s="1694"/>
      <c r="J42" s="1694"/>
      <c r="K42" s="1694"/>
      <c r="L42" s="1694"/>
      <c r="M42" s="2723"/>
      <c r="N42" s="3671"/>
      <c r="O42" s="21"/>
      <c r="U42" s="21"/>
      <c r="V42" s="2529"/>
      <c r="W42" s="2529"/>
      <c r="X42" s="2529"/>
      <c r="Y42" s="2529"/>
      <c r="Z42" s="2529"/>
      <c r="AA42" s="2529"/>
      <c r="AB42" s="2529"/>
      <c r="AC42" s="2529"/>
      <c r="AD42" s="2407"/>
      <c r="AE42" s="2407"/>
      <c r="AF42" s="1522"/>
      <c r="AG42" s="1522"/>
      <c r="AH42" s="21"/>
      <c r="AI42" s="21"/>
      <c r="AJ42" s="2529"/>
      <c r="AK42" s="2529"/>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row>
    <row r="43" spans="1:253">
      <c r="A43" s="3393">
        <v>21</v>
      </c>
      <c r="B43" s="1536" t="s">
        <v>5559</v>
      </c>
      <c r="C43" s="1694">
        <v>7044309</v>
      </c>
      <c r="D43" s="1694">
        <v>1370</v>
      </c>
      <c r="E43" s="1694">
        <v>243831166</v>
      </c>
      <c r="F43" s="1694">
        <v>242375362</v>
      </c>
      <c r="G43" s="3339">
        <v>0</v>
      </c>
      <c r="H43" s="3680">
        <v>8498743</v>
      </c>
      <c r="I43" s="1694">
        <v>0</v>
      </c>
      <c r="J43" s="2723">
        <v>193640930</v>
      </c>
      <c r="K43" s="1694">
        <v>49608651</v>
      </c>
      <c r="L43" s="1694"/>
      <c r="M43" s="2723">
        <v>-289</v>
      </c>
      <c r="N43" s="3671">
        <v>21</v>
      </c>
      <c r="O43" s="21"/>
      <c r="U43" s="2724"/>
      <c r="V43" s="2724"/>
      <c r="W43" s="2724"/>
      <c r="X43" s="2724"/>
      <c r="Y43" s="2724"/>
      <c r="Z43" s="2724"/>
      <c r="AA43" s="2724"/>
      <c r="AB43" s="2724"/>
      <c r="AC43" s="2724"/>
      <c r="AD43" s="2407"/>
      <c r="AE43" s="2407"/>
      <c r="AF43" s="1522"/>
      <c r="AG43" s="1522"/>
      <c r="AH43" s="21"/>
      <c r="AI43" s="21"/>
      <c r="AJ43" s="2529"/>
      <c r="AK43" s="2529"/>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row>
    <row r="44" spans="1:253">
      <c r="A44" s="3393">
        <v>22</v>
      </c>
      <c r="B44" s="1536" t="s">
        <v>5560</v>
      </c>
      <c r="C44" s="1694">
        <v>1604947</v>
      </c>
      <c r="D44" s="1694"/>
      <c r="E44" s="1694">
        <v>18308788</v>
      </c>
      <c r="F44" s="1694">
        <v>18274448</v>
      </c>
      <c r="G44" s="3339"/>
      <c r="H44" s="3680">
        <v>1639287</v>
      </c>
      <c r="I44" s="1694"/>
      <c r="J44" s="2723">
        <v>14725487</v>
      </c>
      <c r="K44" s="1694">
        <v>3583301</v>
      </c>
      <c r="L44" s="1694"/>
      <c r="M44" s="2723">
        <v>0</v>
      </c>
      <c r="N44" s="3671">
        <v>22</v>
      </c>
      <c r="O44" s="21"/>
      <c r="U44" s="21"/>
      <c r="V44" s="2529"/>
      <c r="W44" s="2529"/>
      <c r="X44" s="2529"/>
      <c r="Y44" s="2529"/>
      <c r="Z44" s="2529"/>
      <c r="AA44" s="2529"/>
      <c r="AB44" s="2529"/>
      <c r="AC44" s="2529"/>
      <c r="AD44" s="2407"/>
      <c r="AE44" s="2407"/>
      <c r="AF44" s="1522"/>
      <c r="AG44" s="1522"/>
      <c r="AH44" s="21"/>
      <c r="AI44" s="21"/>
      <c r="AJ44" s="2529"/>
      <c r="AK44" s="2529"/>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c r="GS44" s="21"/>
      <c r="GT44" s="21"/>
      <c r="GU44" s="21"/>
      <c r="GV44" s="21"/>
      <c r="GW44" s="21"/>
      <c r="GX44" s="21"/>
      <c r="GY44" s="21"/>
      <c r="GZ44" s="21"/>
      <c r="HA44" s="21"/>
      <c r="HB44" s="21"/>
      <c r="HC44" s="21"/>
      <c r="HD44" s="21"/>
      <c r="HE44" s="21"/>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c r="IG44" s="21"/>
      <c r="IH44" s="21"/>
      <c r="II44" s="21"/>
      <c r="IJ44" s="21"/>
      <c r="IK44" s="21"/>
      <c r="IL44" s="21"/>
      <c r="IM44" s="21"/>
      <c r="IN44" s="21"/>
      <c r="IO44" s="21"/>
      <c r="IP44" s="21"/>
      <c r="IQ44" s="21"/>
      <c r="IR44" s="21"/>
      <c r="IS44" s="21"/>
    </row>
    <row r="45" spans="1:253">
      <c r="A45" s="3393">
        <v>23</v>
      </c>
      <c r="B45" s="1536"/>
      <c r="C45" s="1694"/>
      <c r="D45" s="1694"/>
      <c r="E45" s="1694"/>
      <c r="F45" s="1694"/>
      <c r="G45" s="3339"/>
      <c r="H45" s="3680"/>
      <c r="I45" s="1694"/>
      <c r="J45" s="1694"/>
      <c r="K45" s="1694"/>
      <c r="L45" s="1694"/>
      <c r="M45" s="2723"/>
      <c r="N45" s="3671">
        <v>23</v>
      </c>
      <c r="O45" s="21"/>
      <c r="U45" s="21"/>
      <c r="V45" s="2529"/>
      <c r="W45" s="2529"/>
      <c r="X45" s="2529"/>
      <c r="Y45" s="2529"/>
      <c r="Z45" s="2529"/>
      <c r="AA45" s="2529"/>
      <c r="AB45" s="2529"/>
      <c r="AC45" s="2529"/>
      <c r="AD45" s="2407"/>
      <c r="AE45" s="2407"/>
      <c r="AF45" s="1522"/>
      <c r="AG45" s="1522"/>
      <c r="AH45" s="21"/>
      <c r="AI45" s="21"/>
      <c r="AJ45" s="2529"/>
      <c r="AK45" s="2529"/>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c r="IS45" s="21"/>
    </row>
    <row r="46" spans="1:253">
      <c r="A46" s="3393">
        <v>24</v>
      </c>
      <c r="B46" s="1536"/>
      <c r="C46" s="1694"/>
      <c r="D46" s="1694"/>
      <c r="E46" s="1694"/>
      <c r="F46" s="1694"/>
      <c r="G46" s="3339"/>
      <c r="H46" s="3680" t="s">
        <v>1746</v>
      </c>
      <c r="I46" s="1694"/>
      <c r="J46" s="1694"/>
      <c r="K46" s="1694"/>
      <c r="L46" s="1694"/>
      <c r="M46" s="2723"/>
      <c r="N46" s="3671">
        <v>24</v>
      </c>
      <c r="O46" s="21"/>
      <c r="U46" s="21"/>
      <c r="V46" s="2529"/>
      <c r="W46" s="2529"/>
      <c r="X46" s="2529"/>
      <c r="Y46" s="2529"/>
      <c r="Z46" s="2529"/>
      <c r="AA46" s="2529"/>
      <c r="AB46" s="2529"/>
      <c r="AC46" s="2529"/>
      <c r="AD46" s="2407"/>
      <c r="AE46" s="2407"/>
      <c r="AF46" s="1522"/>
      <c r="AG46" s="1522"/>
      <c r="AH46" s="21"/>
      <c r="AI46" s="21"/>
      <c r="AJ46" s="2529"/>
      <c r="AK46" s="2529"/>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c r="IS46" s="21"/>
    </row>
    <row r="47" spans="1:253">
      <c r="A47" s="3393">
        <v>25</v>
      </c>
      <c r="B47" s="1536"/>
      <c r="C47" s="1694"/>
      <c r="D47" s="1694"/>
      <c r="E47" s="1694"/>
      <c r="F47" s="1694"/>
      <c r="G47" s="3339"/>
      <c r="H47" s="3680"/>
      <c r="I47" s="1694"/>
      <c r="J47" s="1694"/>
      <c r="K47" s="1694"/>
      <c r="L47" s="1694"/>
      <c r="M47" s="2723"/>
      <c r="N47" s="3671">
        <v>25</v>
      </c>
      <c r="O47" s="21"/>
      <c r="U47" s="21"/>
      <c r="V47" s="2529"/>
      <c r="W47" s="2529"/>
      <c r="X47" s="2529"/>
      <c r="Y47" s="2529"/>
      <c r="Z47" s="2529"/>
      <c r="AA47" s="2529"/>
      <c r="AB47" s="2529"/>
      <c r="AC47" s="2529"/>
      <c r="AD47" s="2407"/>
      <c r="AE47" s="2407"/>
      <c r="AF47" s="1522"/>
      <c r="AG47" s="1522"/>
      <c r="AH47" s="21"/>
      <c r="AI47" s="21"/>
      <c r="AJ47" s="2529"/>
      <c r="AK47" s="2529"/>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c r="IS47" s="21"/>
    </row>
    <row r="48" spans="1:253">
      <c r="A48" s="3393">
        <v>26</v>
      </c>
      <c r="B48" s="1536" t="s">
        <v>448</v>
      </c>
      <c r="C48" s="1667">
        <f>SUM(C43:C47)</f>
        <v>8649256</v>
      </c>
      <c r="D48" s="1667">
        <f t="shared" ref="D48:M48" si="10">SUM(D43:D47)</f>
        <v>1370</v>
      </c>
      <c r="E48" s="1667">
        <f t="shared" si="10"/>
        <v>262139954</v>
      </c>
      <c r="F48" s="1667">
        <f t="shared" si="10"/>
        <v>260649810</v>
      </c>
      <c r="G48" s="3582">
        <f t="shared" si="10"/>
        <v>0</v>
      </c>
      <c r="H48" s="3681">
        <f t="shared" si="10"/>
        <v>10138030</v>
      </c>
      <c r="I48" s="1667">
        <f t="shared" si="10"/>
        <v>0</v>
      </c>
      <c r="J48" s="1667">
        <f>SUM(J43:J47)</f>
        <v>208366417</v>
      </c>
      <c r="K48" s="1667">
        <f t="shared" si="10"/>
        <v>53191952</v>
      </c>
      <c r="L48" s="1667">
        <f t="shared" si="10"/>
        <v>0</v>
      </c>
      <c r="M48" s="1667">
        <f t="shared" si="10"/>
        <v>-289</v>
      </c>
      <c r="N48" s="3671">
        <v>26</v>
      </c>
      <c r="O48" s="21"/>
      <c r="U48" s="21"/>
      <c r="V48" s="2529"/>
      <c r="W48" s="2529"/>
      <c r="X48" s="2529"/>
      <c r="Y48" s="2529"/>
      <c r="Z48" s="2529"/>
      <c r="AA48" s="2529"/>
      <c r="AB48" s="2529"/>
      <c r="AC48" s="2529"/>
      <c r="AD48" s="2407"/>
      <c r="AE48" s="2407"/>
      <c r="AF48" s="1522"/>
      <c r="AG48" s="1522"/>
      <c r="AH48" s="21"/>
      <c r="AI48" s="21"/>
      <c r="AJ48" s="2529"/>
      <c r="AK48" s="2529"/>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c r="IS48" s="21"/>
    </row>
    <row r="49" spans="1:253">
      <c r="A49" s="3393"/>
      <c r="B49" s="1536" t="s">
        <v>1026</v>
      </c>
      <c r="C49" s="1694"/>
      <c r="D49" s="1694"/>
      <c r="E49" s="1694"/>
      <c r="F49" s="1694"/>
      <c r="G49" s="3339"/>
      <c r="H49" s="3680"/>
      <c r="I49" s="1694"/>
      <c r="J49" s="1694"/>
      <c r="K49" s="1694"/>
      <c r="L49" s="1694"/>
      <c r="M49" s="2723"/>
      <c r="N49" s="3671"/>
      <c r="O49" s="21"/>
      <c r="U49" s="21"/>
      <c r="V49" s="2529"/>
      <c r="W49" s="2529"/>
      <c r="X49" s="2529"/>
      <c r="Y49" s="2529"/>
      <c r="Z49" s="2529"/>
      <c r="AA49" s="2529"/>
      <c r="AB49" s="2529"/>
      <c r="AC49" s="2529"/>
      <c r="AD49" s="2407"/>
      <c r="AE49" s="2407"/>
      <c r="AF49" s="1522"/>
      <c r="AG49" s="1522"/>
      <c r="AH49" s="21"/>
      <c r="AI49" s="21"/>
      <c r="AJ49" s="2529"/>
      <c r="AK49" s="2529"/>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c r="IS49" s="21"/>
    </row>
    <row r="50" spans="1:253">
      <c r="A50" s="3393">
        <v>27</v>
      </c>
      <c r="B50" s="1536"/>
      <c r="C50" s="1694"/>
      <c r="D50" s="1694"/>
      <c r="E50" s="1694"/>
      <c r="F50" s="1694"/>
      <c r="G50" s="3339"/>
      <c r="H50" s="3680" t="s">
        <v>1746</v>
      </c>
      <c r="I50" s="1694"/>
      <c r="J50" s="1694"/>
      <c r="K50" s="1694"/>
      <c r="L50" s="1694"/>
      <c r="M50" s="2723"/>
      <c r="N50" s="3671">
        <v>27</v>
      </c>
      <c r="O50" s="21"/>
      <c r="U50" s="21"/>
      <c r="V50" s="2529"/>
      <c r="W50" s="2529"/>
      <c r="X50" s="2529"/>
      <c r="Y50" s="2529"/>
      <c r="Z50" s="2529"/>
      <c r="AA50" s="2529"/>
      <c r="AB50" s="2529"/>
      <c r="AC50" s="2529"/>
      <c r="AD50" s="2407"/>
      <c r="AE50" s="2407"/>
      <c r="AF50" s="1522"/>
      <c r="AG50" s="1522"/>
      <c r="AH50" s="21"/>
      <c r="AI50" s="21"/>
      <c r="AJ50" s="2529"/>
      <c r="AK50" s="2529"/>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row>
    <row r="51" spans="1:253">
      <c r="A51" s="3393">
        <v>28</v>
      </c>
      <c r="B51" s="1536" t="s">
        <v>2252</v>
      </c>
      <c r="C51" s="1694">
        <v>18</v>
      </c>
      <c r="D51" s="1694"/>
      <c r="E51" s="1694"/>
      <c r="F51" s="1694"/>
      <c r="G51" s="3339"/>
      <c r="H51" s="3680">
        <f>IF((C51-D51+E51-F51+G51)&lt;0,0,(C51-D51+E51-F51+G51))</f>
        <v>18</v>
      </c>
      <c r="I51" s="1694"/>
      <c r="J51" s="1694"/>
      <c r="K51" s="1694"/>
      <c r="L51" s="1694"/>
      <c r="M51" s="2723"/>
      <c r="N51" s="3671">
        <v>28</v>
      </c>
      <c r="O51" s="21"/>
      <c r="U51" s="21"/>
      <c r="V51" s="2529"/>
      <c r="W51" s="2529"/>
      <c r="X51" s="2529"/>
      <c r="Y51" s="2529"/>
      <c r="Z51" s="2529"/>
      <c r="AA51" s="2529"/>
      <c r="AB51" s="2529"/>
      <c r="AC51" s="2529"/>
      <c r="AD51" s="2407"/>
      <c r="AE51" s="2407"/>
      <c r="AF51" s="1522"/>
      <c r="AG51" s="1522"/>
      <c r="AH51" s="21"/>
      <c r="AI51" s="21"/>
      <c r="AJ51" s="2529"/>
      <c r="AK51" s="2529"/>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row>
    <row r="52" spans="1:253">
      <c r="A52" s="3393">
        <v>29</v>
      </c>
      <c r="B52" s="1536"/>
      <c r="C52" s="1536"/>
      <c r="D52" s="1536"/>
      <c r="E52" s="1536"/>
      <c r="F52" s="1536"/>
      <c r="G52" s="3577"/>
      <c r="H52" s="3222"/>
      <c r="I52" s="1536"/>
      <c r="J52" s="1536"/>
      <c r="K52" s="1536"/>
      <c r="L52" s="1536"/>
      <c r="M52" s="2760"/>
      <c r="N52" s="3671">
        <v>29</v>
      </c>
      <c r="O52" s="21"/>
      <c r="U52" s="21"/>
      <c r="V52" s="2529"/>
      <c r="W52" s="2529"/>
      <c r="X52" s="2529"/>
      <c r="Y52" s="2529"/>
      <c r="Z52" s="2529"/>
      <c r="AA52" s="2529"/>
      <c r="AB52" s="2529"/>
      <c r="AC52" s="2529"/>
      <c r="AD52" s="2407"/>
      <c r="AE52" s="2407"/>
      <c r="AF52" s="1522"/>
      <c r="AG52" s="1522"/>
      <c r="AH52" s="21"/>
      <c r="AI52" s="21"/>
      <c r="AJ52" s="2529"/>
      <c r="AK52" s="2529"/>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c r="IS52" s="21"/>
    </row>
    <row r="53" spans="1:253">
      <c r="A53" s="3393">
        <v>30</v>
      </c>
      <c r="B53" s="1536"/>
      <c r="C53" s="1694"/>
      <c r="D53" s="1694"/>
      <c r="E53" s="1694"/>
      <c r="F53" s="1694"/>
      <c r="G53" s="3339"/>
      <c r="H53" s="3680"/>
      <c r="I53" s="1694"/>
      <c r="J53" s="1694"/>
      <c r="K53" s="1694"/>
      <c r="L53" s="1694"/>
      <c r="M53" s="2723"/>
      <c r="N53" s="3671">
        <v>30</v>
      </c>
      <c r="O53" s="21"/>
      <c r="U53" s="21"/>
      <c r="V53" s="2529"/>
      <c r="W53" s="2529"/>
      <c r="X53" s="2529"/>
      <c r="Y53" s="2529"/>
      <c r="Z53" s="2529"/>
      <c r="AA53" s="2529"/>
      <c r="AB53" s="2529"/>
      <c r="AC53" s="2529"/>
      <c r="AD53" s="2407"/>
      <c r="AE53" s="2407"/>
      <c r="AF53" s="1522"/>
      <c r="AG53" s="1522"/>
      <c r="AH53" s="21"/>
      <c r="AI53" s="21"/>
      <c r="AJ53" s="2529"/>
      <c r="AK53" s="2529"/>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c r="IS53" s="21"/>
    </row>
    <row r="54" spans="1:253">
      <c r="A54" s="3393">
        <v>31</v>
      </c>
      <c r="B54" s="256"/>
      <c r="C54" s="1694"/>
      <c r="D54" s="1694"/>
      <c r="E54" s="1694"/>
      <c r="F54" s="1694"/>
      <c r="G54" s="3611"/>
      <c r="H54" s="3680"/>
      <c r="I54" s="1694"/>
      <c r="J54" s="1694"/>
      <c r="K54" s="1694"/>
      <c r="L54" s="1694"/>
      <c r="M54" s="2723"/>
      <c r="N54" s="3671">
        <v>31</v>
      </c>
      <c r="O54" s="21"/>
      <c r="U54" s="21"/>
      <c r="V54" s="2529"/>
      <c r="W54" s="2529"/>
      <c r="X54" s="2529"/>
      <c r="Y54" s="2529"/>
      <c r="Z54" s="2529"/>
      <c r="AA54" s="2529"/>
      <c r="AB54" s="2529"/>
      <c r="AC54" s="2529"/>
      <c r="AD54" s="2407"/>
      <c r="AE54" s="2407"/>
      <c r="AF54" s="1522"/>
      <c r="AG54" s="1522"/>
      <c r="AH54" s="21"/>
      <c r="AI54" s="21"/>
      <c r="AJ54" s="2529"/>
      <c r="AK54" s="2529"/>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c r="GS54" s="21"/>
      <c r="GT54" s="21"/>
      <c r="GU54" s="21"/>
      <c r="GV54" s="21"/>
      <c r="GW54" s="21"/>
      <c r="GX54" s="21"/>
      <c r="GY54" s="21"/>
      <c r="GZ54" s="21"/>
      <c r="HA54" s="21"/>
      <c r="HB54" s="21"/>
      <c r="HC54" s="21"/>
      <c r="HD54" s="21"/>
      <c r="HE54" s="21"/>
      <c r="HF54" s="21"/>
      <c r="HG54" s="21"/>
      <c r="HH54" s="21"/>
      <c r="HI54" s="21"/>
      <c r="HJ54" s="21"/>
      <c r="HK54" s="21"/>
      <c r="HL54" s="21"/>
      <c r="HM54" s="21"/>
      <c r="HN54" s="21"/>
      <c r="HO54" s="21"/>
      <c r="HP54" s="21"/>
      <c r="HQ54" s="21"/>
      <c r="HR54" s="21"/>
      <c r="HS54" s="21"/>
      <c r="HT54" s="21"/>
      <c r="HU54" s="21"/>
      <c r="HV54" s="21"/>
      <c r="HW54" s="21"/>
      <c r="HX54" s="21"/>
      <c r="HY54" s="21"/>
      <c r="HZ54" s="21"/>
      <c r="IA54" s="21"/>
      <c r="IB54" s="21"/>
      <c r="IC54" s="21"/>
      <c r="ID54" s="21"/>
      <c r="IE54" s="21"/>
      <c r="IF54" s="21"/>
      <c r="IG54" s="21"/>
      <c r="IH54" s="21"/>
      <c r="II54" s="21"/>
      <c r="IJ54" s="21"/>
      <c r="IK54" s="21"/>
      <c r="IL54" s="21"/>
      <c r="IM54" s="21"/>
      <c r="IN54" s="21"/>
      <c r="IO54" s="21"/>
      <c r="IP54" s="21"/>
      <c r="IQ54" s="21"/>
      <c r="IR54" s="21"/>
      <c r="IS54" s="21"/>
    </row>
    <row r="55" spans="1:253">
      <c r="A55" s="3393">
        <v>32</v>
      </c>
      <c r="B55" s="1536"/>
      <c r="C55" s="1536"/>
      <c r="D55" s="1536"/>
      <c r="E55" s="1536"/>
      <c r="F55" s="1536"/>
      <c r="G55" s="3611"/>
      <c r="H55" s="3222"/>
      <c r="I55" s="1536"/>
      <c r="J55" s="1536"/>
      <c r="K55" s="1536"/>
      <c r="L55" s="1536"/>
      <c r="M55" s="2760"/>
      <c r="N55" s="3671">
        <v>32</v>
      </c>
      <c r="O55" s="21"/>
      <c r="U55" s="21"/>
      <c r="V55" s="2529"/>
      <c r="W55" s="2529"/>
      <c r="X55" s="2529"/>
      <c r="Y55" s="2529"/>
      <c r="Z55" s="2529"/>
      <c r="AA55" s="2529"/>
      <c r="AB55" s="2529"/>
      <c r="AC55" s="2529"/>
      <c r="AD55" s="2407"/>
      <c r="AE55" s="2407"/>
      <c r="AF55" s="1522"/>
      <c r="AG55" s="1522"/>
      <c r="AH55" s="21"/>
      <c r="AI55" s="21"/>
      <c r="AJ55" s="2529"/>
      <c r="AK55" s="2529"/>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c r="GS55" s="21"/>
      <c r="GT55" s="21"/>
      <c r="GU55" s="21"/>
      <c r="GV55" s="21"/>
      <c r="GW55" s="21"/>
      <c r="GX55" s="21"/>
      <c r="GY55" s="21"/>
      <c r="GZ55" s="21"/>
      <c r="HA55" s="21"/>
      <c r="HB55" s="21"/>
      <c r="HC55" s="21"/>
      <c r="HD55" s="21"/>
      <c r="HE55" s="21"/>
      <c r="HF55" s="21"/>
      <c r="HG55" s="21"/>
      <c r="HH55" s="21"/>
      <c r="HI55" s="21"/>
      <c r="HJ55" s="21"/>
      <c r="HK55" s="21"/>
      <c r="HL55" s="21"/>
      <c r="HM55" s="21"/>
      <c r="HN55" s="21"/>
      <c r="HO55" s="21"/>
      <c r="HP55" s="21"/>
      <c r="HQ55" s="21"/>
      <c r="HR55" s="21"/>
      <c r="HS55" s="21"/>
      <c r="HT55" s="21"/>
      <c r="HU55" s="21"/>
      <c r="HV55" s="21"/>
      <c r="HW55" s="21"/>
      <c r="HX55" s="21"/>
      <c r="HY55" s="21"/>
      <c r="HZ55" s="21"/>
      <c r="IA55" s="21"/>
      <c r="IB55" s="21"/>
      <c r="IC55" s="21"/>
      <c r="ID55" s="21"/>
      <c r="IE55" s="21"/>
      <c r="IF55" s="21"/>
      <c r="IG55" s="21"/>
      <c r="IH55" s="21"/>
      <c r="II55" s="21"/>
      <c r="IJ55" s="21"/>
      <c r="IK55" s="21"/>
      <c r="IL55" s="21"/>
      <c r="IM55" s="21"/>
      <c r="IN55" s="21"/>
      <c r="IO55" s="21"/>
      <c r="IP55" s="21"/>
      <c r="IQ55" s="21"/>
      <c r="IR55" s="21"/>
      <c r="IS55" s="21"/>
    </row>
    <row r="56" spans="1:253">
      <c r="A56" s="3393">
        <v>33</v>
      </c>
      <c r="B56" s="1536"/>
      <c r="C56" s="1694"/>
      <c r="D56" s="1694"/>
      <c r="E56" s="1694"/>
      <c r="F56" s="1694"/>
      <c r="G56" s="3339"/>
      <c r="H56" s="3680"/>
      <c r="I56" s="1694"/>
      <c r="J56" s="1694"/>
      <c r="K56" s="1694"/>
      <c r="L56" s="1694"/>
      <c r="M56" s="2723"/>
      <c r="N56" s="3671">
        <v>33</v>
      </c>
      <c r="O56" s="21"/>
      <c r="U56" s="21"/>
      <c r="V56" s="2529"/>
      <c r="W56" s="2529"/>
      <c r="X56" s="2529"/>
      <c r="Y56" s="2529"/>
      <c r="Z56" s="2529"/>
      <c r="AA56" s="2529"/>
      <c r="AB56" s="2529"/>
      <c r="AC56" s="2529"/>
      <c r="AD56" s="2407"/>
      <c r="AE56" s="2407"/>
      <c r="AF56" s="1522"/>
      <c r="AG56" s="1522"/>
      <c r="AH56" s="21"/>
      <c r="AI56" s="21"/>
      <c r="AJ56" s="2529"/>
      <c r="AK56" s="2529"/>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c r="IS56" s="21"/>
    </row>
    <row r="57" spans="1:253">
      <c r="A57" s="3393">
        <v>34</v>
      </c>
      <c r="B57" s="1536"/>
      <c r="C57" s="1536"/>
      <c r="D57" s="1536"/>
      <c r="E57" s="1536"/>
      <c r="F57" s="1536"/>
      <c r="G57" s="3339"/>
      <c r="H57" s="3222"/>
      <c r="I57" s="1536"/>
      <c r="J57" s="1536"/>
      <c r="K57" s="1536"/>
      <c r="L57" s="1536"/>
      <c r="M57" s="2760"/>
      <c r="N57" s="3671">
        <v>34</v>
      </c>
      <c r="O57" s="21"/>
      <c r="U57" s="265"/>
      <c r="V57" s="1693"/>
      <c r="W57" s="1693"/>
      <c r="X57" s="1693"/>
      <c r="Y57" s="1693"/>
      <c r="Z57" s="1693"/>
      <c r="AA57" s="1693"/>
      <c r="AB57" s="1693"/>
      <c r="AC57" s="1693"/>
      <c r="AD57" s="2407"/>
      <c r="AE57" s="2407"/>
      <c r="AF57" s="1522"/>
      <c r="AG57" s="1522"/>
      <c r="AH57" s="21"/>
      <c r="AI57" s="21"/>
      <c r="AJ57" s="2529"/>
      <c r="AK57" s="2529"/>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c r="IS57" s="21"/>
    </row>
    <row r="58" spans="1:253">
      <c r="A58" s="3393">
        <v>35</v>
      </c>
      <c r="B58" s="1536"/>
      <c r="C58" s="1536"/>
      <c r="D58" s="1536"/>
      <c r="E58" s="1536"/>
      <c r="F58" s="1536"/>
      <c r="G58" s="3339"/>
      <c r="H58" s="3222"/>
      <c r="I58" s="1536"/>
      <c r="J58" s="1536"/>
      <c r="K58" s="1536"/>
      <c r="L58" s="1536"/>
      <c r="M58" s="2760"/>
      <c r="N58" s="3671">
        <v>35</v>
      </c>
      <c r="O58" s="21"/>
      <c r="U58" s="265"/>
      <c r="V58" s="1693"/>
      <c r="W58" s="1693"/>
      <c r="X58" s="1693"/>
      <c r="Y58" s="1693"/>
      <c r="Z58" s="1693"/>
      <c r="AA58" s="1693"/>
      <c r="AB58" s="1693"/>
      <c r="AC58" s="1693"/>
      <c r="AD58" s="2407"/>
      <c r="AE58" s="2407"/>
      <c r="AF58" s="1522"/>
      <c r="AG58" s="1522"/>
      <c r="AH58" s="21"/>
      <c r="AI58" s="21"/>
      <c r="AJ58" s="2529"/>
      <c r="AK58" s="2529"/>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c r="GS58" s="21"/>
      <c r="GT58" s="21"/>
      <c r="GU58" s="21"/>
      <c r="GV58" s="21"/>
      <c r="GW58" s="21"/>
      <c r="GX58" s="21"/>
      <c r="GY58" s="21"/>
      <c r="GZ58" s="21"/>
      <c r="HA58" s="21"/>
      <c r="HB58" s="21"/>
      <c r="HC58" s="21"/>
      <c r="HD58" s="21"/>
      <c r="HE58" s="21"/>
      <c r="HF58" s="21"/>
      <c r="HG58" s="21"/>
      <c r="HH58" s="21"/>
      <c r="HI58" s="21"/>
      <c r="HJ58" s="21"/>
      <c r="HK58" s="21"/>
      <c r="HL58" s="21"/>
      <c r="HM58" s="21"/>
      <c r="HN58" s="21"/>
      <c r="HO58" s="21"/>
      <c r="HP58" s="21"/>
      <c r="HQ58" s="21"/>
      <c r="HR58" s="21"/>
      <c r="HS58" s="21"/>
      <c r="HT58" s="21"/>
      <c r="HU58" s="21"/>
      <c r="HV58" s="21"/>
      <c r="HW58" s="21"/>
      <c r="HX58" s="21"/>
      <c r="HY58" s="21"/>
      <c r="HZ58" s="21"/>
      <c r="IA58" s="21"/>
      <c r="IB58" s="21"/>
      <c r="IC58" s="21"/>
      <c r="ID58" s="21"/>
      <c r="IE58" s="21"/>
      <c r="IF58" s="21"/>
      <c r="IG58" s="21"/>
      <c r="IH58" s="21"/>
      <c r="II58" s="21"/>
      <c r="IJ58" s="21"/>
      <c r="IK58" s="21"/>
      <c r="IL58" s="21"/>
      <c r="IM58" s="21"/>
      <c r="IN58" s="21"/>
      <c r="IO58" s="21"/>
      <c r="IP58" s="21"/>
      <c r="IQ58" s="21"/>
      <c r="IR58" s="21"/>
      <c r="IS58" s="21"/>
    </row>
    <row r="59" spans="1:253">
      <c r="A59" s="3393">
        <v>36</v>
      </c>
      <c r="B59" s="1536"/>
      <c r="C59" s="1694"/>
      <c r="D59" s="1536"/>
      <c r="E59" s="1536"/>
      <c r="F59" s="1536"/>
      <c r="G59" s="3678"/>
      <c r="H59" s="3680"/>
      <c r="I59" s="1694"/>
      <c r="J59" s="1694"/>
      <c r="K59" s="1694"/>
      <c r="L59" s="1694"/>
      <c r="M59" s="2723"/>
      <c r="N59" s="3671">
        <v>36</v>
      </c>
      <c r="O59" s="21"/>
      <c r="U59" s="2082"/>
      <c r="V59" s="2717"/>
      <c r="W59" s="2717"/>
      <c r="X59" s="2717"/>
      <c r="Y59" s="2717"/>
      <c r="Z59" s="2717"/>
      <c r="AA59" s="2717"/>
      <c r="AB59" s="2717"/>
      <c r="AC59" s="2717"/>
      <c r="AD59" s="2407"/>
      <c r="AE59" s="2407"/>
      <c r="AF59" s="1522"/>
      <c r="AG59" s="1522"/>
      <c r="AH59" s="21"/>
      <c r="AI59" s="21"/>
      <c r="AJ59" s="2529"/>
      <c r="AK59" s="2529"/>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c r="IK59" s="21"/>
      <c r="IL59" s="21"/>
      <c r="IM59" s="21"/>
      <c r="IN59" s="21"/>
      <c r="IO59" s="21"/>
      <c r="IP59" s="21"/>
      <c r="IQ59" s="21"/>
      <c r="IR59" s="21"/>
      <c r="IS59" s="21"/>
    </row>
    <row r="60" spans="1:253">
      <c r="A60" s="3393">
        <v>37</v>
      </c>
      <c r="B60" s="1536"/>
      <c r="C60" s="1536"/>
      <c r="D60" s="1694"/>
      <c r="E60" s="1694"/>
      <c r="F60" s="1694"/>
      <c r="G60" s="3678"/>
      <c r="H60" s="3680"/>
      <c r="I60" s="1694"/>
      <c r="J60" s="1694"/>
      <c r="K60" s="1694"/>
      <c r="L60" s="1694"/>
      <c r="M60" s="2723"/>
      <c r="N60" s="3671">
        <v>37</v>
      </c>
      <c r="O60" s="21"/>
      <c r="U60" s="265"/>
      <c r="V60" s="1693"/>
      <c r="W60" s="1693"/>
      <c r="X60" s="1693"/>
      <c r="Y60" s="1693"/>
      <c r="Z60" s="1693"/>
      <c r="AA60" s="1693"/>
      <c r="AB60" s="1693"/>
      <c r="AC60" s="1693"/>
      <c r="AD60" s="2407"/>
      <c r="AE60" s="2407"/>
      <c r="AF60" s="1522"/>
      <c r="AG60" s="1522"/>
      <c r="AH60" s="21"/>
      <c r="AI60" s="21"/>
      <c r="AJ60" s="2529"/>
      <c r="AK60" s="2529"/>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c r="IG60" s="21"/>
      <c r="IH60" s="21"/>
      <c r="II60" s="21"/>
      <c r="IJ60" s="21"/>
      <c r="IK60" s="21"/>
      <c r="IL60" s="21"/>
      <c r="IM60" s="21"/>
      <c r="IN60" s="21"/>
      <c r="IO60" s="21"/>
      <c r="IP60" s="21"/>
      <c r="IQ60" s="21"/>
      <c r="IR60" s="21"/>
      <c r="IS60" s="21"/>
    </row>
    <row r="61" spans="1:253">
      <c r="A61" s="3393">
        <v>38</v>
      </c>
      <c r="B61" s="1536"/>
      <c r="C61" s="1694"/>
      <c r="D61" s="1694"/>
      <c r="E61" s="1694"/>
      <c r="F61" s="1694"/>
      <c r="G61" s="3678"/>
      <c r="H61" s="3680"/>
      <c r="I61" s="1694"/>
      <c r="J61" s="1694"/>
      <c r="K61" s="1694"/>
      <c r="L61" s="1694"/>
      <c r="M61" s="2723"/>
      <c r="N61" s="3671">
        <v>38</v>
      </c>
      <c r="O61" s="21"/>
      <c r="U61" s="265"/>
      <c r="V61" s="1693"/>
      <c r="W61" s="1693"/>
      <c r="X61" s="1693"/>
      <c r="Y61" s="1693"/>
      <c r="Z61" s="1693"/>
      <c r="AA61" s="1693"/>
      <c r="AB61" s="1693"/>
      <c r="AC61" s="1693"/>
      <c r="AD61" s="2407"/>
      <c r="AE61" s="2407"/>
      <c r="AF61" s="1522"/>
      <c r="AG61" s="1522"/>
      <c r="AH61" s="21"/>
      <c r="AI61" s="21"/>
      <c r="AJ61" s="2529"/>
      <c r="AK61" s="2529"/>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c r="GS61" s="21"/>
      <c r="GT61" s="21"/>
      <c r="GU61" s="21"/>
      <c r="GV61" s="21"/>
      <c r="GW61" s="21"/>
      <c r="GX61" s="21"/>
      <c r="GY61" s="21"/>
      <c r="GZ61" s="21"/>
      <c r="HA61" s="21"/>
      <c r="HB61" s="21"/>
      <c r="HC61" s="21"/>
      <c r="HD61" s="21"/>
      <c r="HE61" s="21"/>
      <c r="HF61" s="21"/>
      <c r="HG61" s="21"/>
      <c r="HH61" s="21"/>
      <c r="HI61" s="21"/>
      <c r="HJ61" s="21"/>
      <c r="HK61" s="21"/>
      <c r="HL61" s="21"/>
      <c r="HM61" s="21"/>
      <c r="HN61" s="21"/>
      <c r="HO61" s="21"/>
      <c r="HP61" s="21"/>
      <c r="HQ61" s="21"/>
      <c r="HR61" s="21"/>
      <c r="HS61" s="21"/>
      <c r="HT61" s="21"/>
      <c r="HU61" s="21"/>
      <c r="HV61" s="21"/>
      <c r="HW61" s="21"/>
      <c r="HX61" s="21"/>
      <c r="HY61" s="21"/>
      <c r="HZ61" s="21"/>
      <c r="IA61" s="21"/>
      <c r="IB61" s="21"/>
      <c r="IC61" s="21"/>
      <c r="ID61" s="21"/>
      <c r="IE61" s="21"/>
      <c r="IF61" s="21"/>
      <c r="IG61" s="21"/>
      <c r="IH61" s="21"/>
      <c r="II61" s="21"/>
      <c r="IJ61" s="21"/>
      <c r="IK61" s="21"/>
      <c r="IL61" s="21"/>
      <c r="IM61" s="21"/>
      <c r="IN61" s="21"/>
      <c r="IO61" s="21"/>
      <c r="IP61" s="21"/>
      <c r="IQ61" s="21"/>
      <c r="IR61" s="21"/>
      <c r="IS61" s="21"/>
    </row>
    <row r="62" spans="1:253">
      <c r="A62" s="3393">
        <v>39</v>
      </c>
      <c r="B62" s="1536"/>
      <c r="C62" s="1536"/>
      <c r="D62" s="1536"/>
      <c r="E62" s="1536"/>
      <c r="F62" s="1536"/>
      <c r="G62" s="3678"/>
      <c r="H62" s="3680"/>
      <c r="I62" s="1694"/>
      <c r="J62" s="1694"/>
      <c r="K62" s="1694"/>
      <c r="L62" s="1694"/>
      <c r="M62" s="2723"/>
      <c r="N62" s="3671">
        <v>39</v>
      </c>
      <c r="O62" s="21"/>
      <c r="U62" s="21"/>
      <c r="V62" s="2529"/>
      <c r="W62" s="2529"/>
      <c r="X62" s="2529"/>
      <c r="Y62" s="2529"/>
      <c r="Z62" s="2529"/>
      <c r="AA62" s="2529"/>
      <c r="AB62" s="2529"/>
      <c r="AC62" s="2529"/>
      <c r="AD62" s="2407"/>
      <c r="AE62" s="2407"/>
      <c r="AF62" s="1522"/>
      <c r="AG62" s="1522"/>
      <c r="AH62" s="21"/>
      <c r="AI62" s="21"/>
      <c r="AJ62" s="2529"/>
      <c r="AK62" s="2529"/>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c r="GS62" s="21"/>
      <c r="GT62" s="21"/>
      <c r="GU62" s="21"/>
      <c r="GV62" s="21"/>
      <c r="GW62" s="21"/>
      <c r="GX62" s="21"/>
      <c r="GY62" s="21"/>
      <c r="GZ62" s="21"/>
      <c r="HA62" s="21"/>
      <c r="HB62" s="21"/>
      <c r="HC62" s="21"/>
      <c r="HD62" s="21"/>
      <c r="HE62" s="21"/>
      <c r="HF62" s="21"/>
      <c r="HG62" s="21"/>
      <c r="HH62" s="21"/>
      <c r="HI62" s="21"/>
      <c r="HJ62" s="21"/>
      <c r="HK62" s="21"/>
      <c r="HL62" s="21"/>
      <c r="HM62" s="21"/>
      <c r="HN62" s="21"/>
      <c r="HO62" s="21"/>
      <c r="HP62" s="21"/>
      <c r="HQ62" s="21"/>
      <c r="HR62" s="21"/>
      <c r="HS62" s="21"/>
      <c r="HT62" s="21"/>
      <c r="HU62" s="21"/>
      <c r="HV62" s="21"/>
      <c r="HW62" s="21"/>
      <c r="HX62" s="21"/>
      <c r="HY62" s="21"/>
      <c r="HZ62" s="21"/>
      <c r="IA62" s="21"/>
      <c r="IB62" s="21"/>
      <c r="IC62" s="21"/>
      <c r="ID62" s="21"/>
      <c r="IE62" s="21"/>
      <c r="IF62" s="21"/>
      <c r="IG62" s="21"/>
      <c r="IH62" s="21"/>
      <c r="II62" s="21"/>
      <c r="IJ62" s="21"/>
      <c r="IK62" s="21"/>
      <c r="IL62" s="21"/>
      <c r="IM62" s="21"/>
      <c r="IN62" s="21"/>
      <c r="IO62" s="21"/>
      <c r="IP62" s="21"/>
      <c r="IQ62" s="21"/>
      <c r="IR62" s="21"/>
      <c r="IS62" s="21"/>
    </row>
    <row r="63" spans="1:253" ht="16" thickBot="1">
      <c r="A63" s="3656">
        <v>40</v>
      </c>
      <c r="B63" s="3589" t="s">
        <v>159</v>
      </c>
      <c r="C63" s="4065">
        <f>C25+C41+C48+SUM(C49:C62)</f>
        <v>27249080</v>
      </c>
      <c r="D63" s="4066">
        <f t="shared" ref="D63:M63" si="11">D25+D41+D48+SUM(D49:D62)</f>
        <v>1370</v>
      </c>
      <c r="E63" s="4066">
        <f t="shared" si="11"/>
        <v>449202483</v>
      </c>
      <c r="F63" s="4066">
        <f t="shared" si="11"/>
        <v>458022554</v>
      </c>
      <c r="G63" s="4067">
        <f t="shared" si="11"/>
        <v>923794</v>
      </c>
      <c r="H63" s="4068">
        <f>H25+H41+H48+SUM(H49:H62)</f>
        <v>20383859</v>
      </c>
      <c r="I63" s="4066">
        <f t="shared" si="11"/>
        <v>1032426</v>
      </c>
      <c r="J63" s="4065">
        <f>J25+J41+J48+SUM(J49:J62)</f>
        <v>298229774</v>
      </c>
      <c r="K63" s="4066">
        <f>K25+K41+K48+SUM(K49:K62)</f>
        <v>74875597</v>
      </c>
      <c r="L63" s="3631">
        <f t="shared" si="11"/>
        <v>0</v>
      </c>
      <c r="M63" s="3631">
        <f t="shared" si="11"/>
        <v>74409844</v>
      </c>
      <c r="N63" s="3598">
        <v>40</v>
      </c>
      <c r="O63" s="2785"/>
      <c r="U63" s="21"/>
      <c r="V63" s="1693" t="s">
        <v>5008</v>
      </c>
      <c r="W63" s="2785">
        <f>C63-'110113'!G178</f>
        <v>0</v>
      </c>
      <c r="X63" s="1693" t="s">
        <v>5010</v>
      </c>
      <c r="Y63" s="2785">
        <f>H63-'110113'!H178</f>
        <v>0</v>
      </c>
      <c r="Z63" s="2785" t="s">
        <v>5047</v>
      </c>
      <c r="AA63" s="2785">
        <f>J63-SUM('114117'!I36:I38)</f>
        <v>1</v>
      </c>
      <c r="AB63" s="2785" t="s">
        <v>5048</v>
      </c>
      <c r="AC63" s="2785">
        <f>K63-SUM('114117'!K36:K38)</f>
        <v>0</v>
      </c>
      <c r="AD63" s="2407" t="s">
        <v>6379</v>
      </c>
      <c r="AE63" s="2407">
        <f>C119-SUM('114117'!AC32:AC34)</f>
        <v>-1</v>
      </c>
      <c r="AF63" s="1522"/>
      <c r="AG63" s="1522"/>
      <c r="AH63" s="21"/>
      <c r="AI63" s="21"/>
      <c r="AJ63" s="2529" t="s">
        <v>5034</v>
      </c>
      <c r="AK63" s="2785"/>
      <c r="AL63" s="2529" t="s">
        <v>5031</v>
      </c>
      <c r="AM63" s="2785"/>
      <c r="AN63" s="2529" t="s">
        <v>5032</v>
      </c>
      <c r="AO63" s="2785"/>
      <c r="AP63" s="2529" t="s">
        <v>5033</v>
      </c>
      <c r="AQ63" s="2785"/>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c r="IK63" s="21"/>
      <c r="IL63" s="21"/>
      <c r="IM63" s="21"/>
      <c r="IN63" s="21"/>
      <c r="IO63" s="21"/>
      <c r="IP63" s="21"/>
      <c r="IQ63" s="21"/>
      <c r="IR63" s="21"/>
      <c r="IS63" s="21"/>
    </row>
    <row r="64" spans="1:253" ht="12.75" customHeight="1">
      <c r="A64" s="3133"/>
      <c r="B64" s="21"/>
      <c r="C64" s="21"/>
      <c r="D64" s="21"/>
      <c r="E64" s="2407"/>
      <c r="F64" s="21"/>
      <c r="G64" s="21"/>
      <c r="H64" s="21"/>
      <c r="I64" s="21"/>
      <c r="J64" s="21"/>
      <c r="K64" s="21"/>
      <c r="L64" s="21"/>
      <c r="M64" s="21"/>
      <c r="N64" s="3133"/>
      <c r="O64" s="21"/>
      <c r="U64" s="21"/>
      <c r="V64" s="2529"/>
      <c r="W64" s="2529"/>
      <c r="X64" s="2529"/>
      <c r="Y64" s="2529"/>
      <c r="Z64" s="2529"/>
      <c r="AA64" s="2529"/>
      <c r="AB64" s="2529"/>
      <c r="AC64" s="2529"/>
      <c r="AD64" s="2407"/>
      <c r="AE64" s="21"/>
      <c r="AF64" s="21"/>
      <c r="AG64" s="21"/>
      <c r="AH64" s="21"/>
      <c r="AI64" s="21"/>
      <c r="AJ64" s="2529"/>
      <c r="AK64" s="2529"/>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c r="GS64" s="21"/>
      <c r="GT64" s="21"/>
      <c r="GU64" s="21"/>
      <c r="GV64" s="21"/>
      <c r="GW64" s="21"/>
      <c r="GX64" s="21"/>
      <c r="GY64" s="21"/>
      <c r="GZ64" s="21"/>
      <c r="HA64" s="21"/>
      <c r="HB64" s="21"/>
      <c r="HC64" s="21"/>
      <c r="HD64" s="21"/>
      <c r="HE64" s="21"/>
      <c r="HF64" s="21"/>
      <c r="HG64" s="21"/>
      <c r="HH64" s="21"/>
      <c r="HI64" s="21"/>
      <c r="HJ64" s="21"/>
      <c r="HK64" s="21"/>
      <c r="HL64" s="21"/>
      <c r="HM64" s="21"/>
      <c r="HN64" s="21"/>
      <c r="HO64" s="21"/>
      <c r="HP64" s="21"/>
      <c r="HQ64" s="21"/>
      <c r="HR64" s="21"/>
      <c r="HS64" s="21"/>
      <c r="HT64" s="21"/>
      <c r="HU64" s="21"/>
      <c r="HV64" s="21"/>
      <c r="HW64" s="21"/>
      <c r="HX64" s="21"/>
      <c r="HY64" s="21"/>
      <c r="HZ64" s="21"/>
      <c r="IA64" s="21"/>
      <c r="IB64" s="21"/>
      <c r="IC64" s="21"/>
      <c r="ID64" s="21"/>
      <c r="IE64" s="21"/>
      <c r="IF64" s="21"/>
      <c r="IG64" s="21"/>
      <c r="IH64" s="21"/>
      <c r="II64" s="21"/>
      <c r="IJ64" s="21"/>
      <c r="IK64" s="21"/>
      <c r="IL64" s="21"/>
      <c r="IM64" s="21"/>
      <c r="IN64" s="21"/>
      <c r="IO64" s="21"/>
      <c r="IP64" s="21"/>
      <c r="IQ64" s="21"/>
      <c r="IR64" s="21"/>
      <c r="IS64" s="21"/>
    </row>
    <row r="65" spans="1:253" ht="18">
      <c r="A65" s="21" t="s">
        <v>1027</v>
      </c>
      <c r="B65" s="21"/>
      <c r="C65" s="340"/>
      <c r="D65" s="21"/>
      <c r="E65" s="21"/>
      <c r="F65" s="21"/>
      <c r="G65" s="21"/>
      <c r="H65" s="21" t="str">
        <f>A65</f>
        <v>FERC FORM NO.1 (ED.  12-96) NYPSC Modified-96</v>
      </c>
      <c r="I65" s="21"/>
      <c r="J65" s="341"/>
      <c r="K65" s="21"/>
      <c r="L65" s="21"/>
      <c r="M65" s="21"/>
      <c r="N65" s="21"/>
      <c r="O65" s="21"/>
      <c r="U65" s="21"/>
      <c r="V65" s="2529"/>
      <c r="W65" s="2529"/>
      <c r="X65" s="2529"/>
      <c r="Y65" s="2529"/>
      <c r="Z65" s="2529"/>
      <c r="AA65" s="2529"/>
      <c r="AB65" s="2529"/>
      <c r="AC65" s="2529"/>
      <c r="AD65" s="2407"/>
      <c r="AE65" s="21"/>
      <c r="AF65" s="21"/>
      <c r="AG65" s="21"/>
      <c r="AH65" s="21"/>
      <c r="AI65" s="21"/>
      <c r="AJ65" s="2529"/>
      <c r="AK65" s="2529"/>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c r="GS65" s="21"/>
      <c r="GT65" s="21"/>
      <c r="GU65" s="21"/>
      <c r="GV65" s="21"/>
      <c r="GW65" s="21"/>
      <c r="GX65" s="21"/>
      <c r="GY65" s="21"/>
      <c r="GZ65" s="21"/>
      <c r="HA65" s="21"/>
      <c r="HB65" s="21"/>
      <c r="HC65" s="21"/>
      <c r="HD65" s="21"/>
      <c r="HE65" s="21"/>
      <c r="HF65" s="21"/>
      <c r="HG65" s="21"/>
      <c r="HH65" s="21"/>
      <c r="HI65" s="21"/>
      <c r="HJ65" s="21"/>
      <c r="HK65" s="21"/>
      <c r="HL65" s="21"/>
      <c r="HM65" s="21"/>
      <c r="HN65" s="21"/>
      <c r="HO65" s="21"/>
      <c r="HP65" s="21"/>
      <c r="HQ65" s="21"/>
      <c r="HR65" s="21"/>
      <c r="HS65" s="21"/>
      <c r="HT65" s="21"/>
      <c r="HU65" s="21"/>
      <c r="HV65" s="21"/>
      <c r="HW65" s="21"/>
      <c r="HX65" s="21"/>
      <c r="HY65" s="21"/>
      <c r="HZ65" s="21"/>
      <c r="IA65" s="21"/>
      <c r="IB65" s="21"/>
      <c r="IC65" s="21"/>
      <c r="ID65" s="21"/>
      <c r="IE65" s="21"/>
      <c r="IF65" s="21"/>
      <c r="IG65" s="21"/>
      <c r="IH65" s="21"/>
      <c r="II65" s="21"/>
      <c r="IJ65" s="21"/>
      <c r="IK65" s="21"/>
      <c r="IL65" s="21"/>
      <c r="IM65" s="21"/>
      <c r="IN65" s="21"/>
      <c r="IO65" s="21"/>
      <c r="IP65" s="21"/>
      <c r="IQ65" s="21"/>
      <c r="IR65" s="21"/>
      <c r="IS65" s="21"/>
    </row>
    <row r="66" spans="1:253" ht="16" thickBot="1">
      <c r="A66" s="71" t="s">
        <v>1028</v>
      </c>
      <c r="B66" s="71"/>
      <c r="C66" s="71"/>
      <c r="D66" s="71"/>
      <c r="E66" s="71"/>
      <c r="F66" s="71"/>
      <c r="G66" s="71"/>
      <c r="H66" s="71" t="s">
        <v>1029</v>
      </c>
      <c r="I66" s="71"/>
      <c r="J66" s="71"/>
      <c r="K66" s="71"/>
      <c r="L66" s="71"/>
      <c r="M66" s="71"/>
      <c r="N66" s="71"/>
      <c r="O66" s="21"/>
      <c r="U66" s="21"/>
      <c r="AF66" s="21"/>
      <c r="AG66" s="21"/>
      <c r="AH66" s="21"/>
      <c r="AI66" s="21"/>
      <c r="AJ66" s="2529"/>
      <c r="AK66" s="2529"/>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c r="GS66" s="21"/>
      <c r="GT66" s="21"/>
      <c r="GU66" s="21"/>
      <c r="GV66" s="21"/>
      <c r="GW66" s="21"/>
      <c r="GX66" s="21"/>
      <c r="GY66" s="21"/>
      <c r="GZ66" s="21"/>
      <c r="HA66" s="21"/>
      <c r="HB66" s="21"/>
      <c r="HC66" s="21"/>
      <c r="HD66" s="21"/>
      <c r="HE66" s="21"/>
      <c r="HF66" s="21"/>
      <c r="HG66" s="21"/>
      <c r="HH66" s="21"/>
      <c r="HI66" s="21"/>
      <c r="HJ66" s="21"/>
      <c r="HK66" s="21"/>
      <c r="HL66" s="21"/>
      <c r="HM66" s="21"/>
      <c r="HN66" s="21"/>
      <c r="HO66" s="21"/>
      <c r="HP66" s="21"/>
      <c r="HQ66" s="21"/>
      <c r="HR66" s="21"/>
      <c r="HS66" s="21"/>
      <c r="HT66" s="21"/>
      <c r="HU66" s="21"/>
      <c r="HV66" s="21"/>
      <c r="HW66" s="21"/>
      <c r="HX66" s="21"/>
      <c r="HY66" s="21"/>
      <c r="HZ66" s="21"/>
      <c r="IA66" s="21"/>
      <c r="IB66" s="21"/>
      <c r="IC66" s="21"/>
      <c r="ID66" s="21"/>
      <c r="IE66" s="21"/>
      <c r="IF66" s="21"/>
      <c r="IG66" s="21"/>
      <c r="IH66" s="21"/>
      <c r="II66" s="21"/>
      <c r="IJ66" s="21"/>
      <c r="IK66" s="21"/>
      <c r="IL66" s="21"/>
      <c r="IM66" s="21"/>
      <c r="IN66" s="21"/>
      <c r="IO66" s="21"/>
      <c r="IP66" s="21"/>
      <c r="IQ66" s="21"/>
      <c r="IR66" s="21"/>
      <c r="IS66" s="21"/>
    </row>
    <row r="67" spans="1:253" ht="12.75" customHeight="1">
      <c r="A67" s="3254" t="s">
        <v>1757</v>
      </c>
      <c r="B67" s="3544"/>
      <c r="C67" s="3544"/>
      <c r="D67" s="3307" t="s">
        <v>1307</v>
      </c>
      <c r="E67" s="3307" t="s">
        <v>1759</v>
      </c>
      <c r="F67" s="3307" t="s">
        <v>1760</v>
      </c>
      <c r="G67" s="3274"/>
      <c r="H67" s="3254"/>
      <c r="I67" s="3544"/>
      <c r="J67" s="3544"/>
      <c r="K67" s="3544"/>
      <c r="L67" s="3544"/>
      <c r="M67" s="3544"/>
      <c r="N67" s="3274"/>
      <c r="O67" s="21"/>
      <c r="U67" s="21"/>
      <c r="V67" s="2529"/>
      <c r="W67" s="2529"/>
      <c r="X67" s="2529"/>
      <c r="Y67" s="2529"/>
      <c r="Z67" s="2529"/>
      <c r="AA67" s="2529"/>
      <c r="AB67" s="2529"/>
      <c r="AC67" s="2529"/>
      <c r="AD67" s="2407"/>
      <c r="AE67" s="21"/>
      <c r="AF67" s="21"/>
      <c r="AG67" s="21"/>
      <c r="AH67" s="21"/>
      <c r="AI67" s="21"/>
      <c r="AJ67" s="2529"/>
      <c r="AK67" s="2529"/>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c r="GS67" s="21"/>
      <c r="GT67" s="21"/>
      <c r="GU67" s="21"/>
      <c r="GV67" s="21"/>
      <c r="GW67" s="21"/>
      <c r="GX67" s="21"/>
      <c r="GY67" s="21"/>
      <c r="GZ67" s="21"/>
      <c r="HA67" s="21"/>
      <c r="HB67" s="21"/>
      <c r="HC67" s="21"/>
      <c r="HD67" s="21"/>
      <c r="HE67" s="21"/>
      <c r="HF67" s="21"/>
      <c r="HG67" s="21"/>
      <c r="HH67" s="21"/>
      <c r="HI67" s="21"/>
      <c r="HJ67" s="21"/>
      <c r="HK67" s="21"/>
      <c r="HL67" s="21"/>
      <c r="HM67" s="21"/>
      <c r="HN67" s="21"/>
      <c r="HO67" s="21"/>
      <c r="HP67" s="21"/>
      <c r="HQ67" s="21"/>
      <c r="HR67" s="21"/>
      <c r="HS67" s="21"/>
      <c r="HT67" s="21"/>
      <c r="HU67" s="21"/>
      <c r="HV67" s="21"/>
      <c r="HW67" s="21"/>
      <c r="HX67" s="21"/>
      <c r="HY67" s="21"/>
      <c r="HZ67" s="21"/>
      <c r="IA67" s="21"/>
      <c r="IB67" s="21"/>
      <c r="IC67" s="21"/>
      <c r="ID67" s="21"/>
      <c r="IE67" s="21"/>
      <c r="IF67" s="21"/>
      <c r="IG67" s="21"/>
      <c r="IH67" s="21"/>
      <c r="II67" s="21"/>
      <c r="IJ67" s="21"/>
      <c r="IK67" s="21"/>
      <c r="IL67" s="21"/>
      <c r="IM67" s="21"/>
      <c r="IN67" s="21"/>
      <c r="IO67" s="21"/>
      <c r="IP67" s="21"/>
      <c r="IQ67" s="21"/>
      <c r="IR67" s="21"/>
      <c r="IS67" s="21"/>
    </row>
    <row r="68" spans="1:253" ht="12.75" customHeight="1">
      <c r="A68" s="4224" t="str">
        <f>'Data Sheet'!$C$25</f>
        <v xml:space="preserve">Niagara Mohawk Power Corporation </v>
      </c>
      <c r="B68" s="1533"/>
      <c r="C68" s="1533"/>
      <c r="D68" s="1536" t="s">
        <v>5954</v>
      </c>
      <c r="E68" s="1536" t="s">
        <v>3219</v>
      </c>
      <c r="F68" s="1458"/>
      <c r="G68" s="4228"/>
      <c r="H68" s="4224"/>
      <c r="I68" s="1533"/>
      <c r="J68" s="1533"/>
      <c r="K68" s="1533"/>
      <c r="L68" s="1533"/>
      <c r="M68" s="1001"/>
      <c r="N68" s="4228"/>
      <c r="O68" s="2530"/>
      <c r="U68" s="2530"/>
      <c r="AD68" s="2530"/>
      <c r="AE68" s="2530"/>
      <c r="AF68" s="2530"/>
      <c r="AG68" s="2530"/>
      <c r="AH68" s="2530"/>
      <c r="AI68" s="21"/>
      <c r="AJ68" s="2529"/>
      <c r="AK68" s="2529"/>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c r="GS68" s="21"/>
      <c r="GT68" s="21"/>
      <c r="GU68" s="21"/>
      <c r="GV68" s="21"/>
      <c r="GW68" s="21"/>
      <c r="GX68" s="21"/>
      <c r="GY68" s="21"/>
      <c r="GZ68" s="21"/>
      <c r="HA68" s="21"/>
      <c r="HB68" s="21"/>
      <c r="HC68" s="21"/>
      <c r="HD68" s="21"/>
      <c r="HE68" s="21"/>
      <c r="HF68" s="21"/>
      <c r="HG68" s="21"/>
      <c r="HH68" s="21"/>
      <c r="HI68" s="21"/>
      <c r="HJ68" s="21"/>
      <c r="HK68" s="21"/>
      <c r="HL68" s="21"/>
      <c r="HM68" s="21"/>
      <c r="HN68" s="21"/>
      <c r="HO68" s="21"/>
      <c r="HP68" s="21"/>
      <c r="HQ68" s="21"/>
      <c r="HR68" s="21"/>
      <c r="HS68" s="21"/>
      <c r="HT68" s="21"/>
      <c r="HU68" s="21"/>
      <c r="HV68" s="21"/>
      <c r="HW68" s="21"/>
      <c r="HX68" s="21"/>
      <c r="HY68" s="21"/>
      <c r="HZ68" s="21"/>
      <c r="IA68" s="21"/>
      <c r="IB68" s="21"/>
      <c r="IC68" s="21"/>
      <c r="ID68" s="21"/>
      <c r="IE68" s="21"/>
      <c r="IF68" s="21"/>
      <c r="IG68" s="21"/>
      <c r="IH68" s="21"/>
      <c r="II68" s="21"/>
      <c r="IJ68" s="21"/>
      <c r="IK68" s="21"/>
      <c r="IL68" s="21"/>
      <c r="IM68" s="21"/>
      <c r="IN68" s="21"/>
      <c r="IO68" s="21"/>
      <c r="IP68" s="21"/>
      <c r="IQ68" s="21"/>
      <c r="IR68" s="21"/>
      <c r="IS68" s="21"/>
    </row>
    <row r="69" spans="1:253" ht="12.75" customHeight="1">
      <c r="A69" s="4224"/>
      <c r="B69" s="1533"/>
      <c r="C69" s="1533"/>
      <c r="D69" s="1536" t="s">
        <v>1121</v>
      </c>
      <c r="E69" s="4433" t="str">
        <f>'Data Sheet'!$C$40</f>
        <v>April 30, 2024</v>
      </c>
      <c r="F69" s="1625" t="str">
        <f>'Data Sheet'!$C$38</f>
        <v>December 31, 2023</v>
      </c>
      <c r="G69" s="4228"/>
      <c r="H69" s="4224"/>
      <c r="I69" s="2306"/>
      <c r="J69" s="1533"/>
      <c r="K69" s="1533"/>
      <c r="L69" s="3188"/>
      <c r="M69" s="1533"/>
      <c r="N69" s="4228"/>
      <c r="O69" s="2530"/>
      <c r="U69" s="2530"/>
      <c r="AD69" s="2530"/>
      <c r="AE69" s="2530"/>
      <c r="AF69" s="2530"/>
      <c r="AG69" s="2530"/>
      <c r="AH69" s="2530"/>
    </row>
    <row r="70" spans="1:253">
      <c r="A70" s="3566" t="s">
        <v>406</v>
      </c>
      <c r="B70" s="1541"/>
      <c r="C70" s="1541"/>
      <c r="D70" s="1541"/>
      <c r="E70" s="1541"/>
      <c r="F70" s="1541"/>
      <c r="G70" s="3312"/>
      <c r="H70" s="4224"/>
      <c r="I70" s="1533"/>
      <c r="J70" s="1533"/>
      <c r="K70" s="1533"/>
      <c r="L70" s="1533"/>
      <c r="M70" s="1533"/>
      <c r="N70" s="4228"/>
      <c r="O70" s="2530"/>
      <c r="U70" s="2530"/>
      <c r="AD70" s="2530"/>
      <c r="AE70" s="2530"/>
      <c r="AF70" s="2530"/>
      <c r="AG70" s="2530"/>
      <c r="AH70" s="2530"/>
    </row>
    <row r="71" spans="1:253" ht="12.75" customHeight="1">
      <c r="A71" s="3566" t="s">
        <v>428</v>
      </c>
      <c r="B71" s="1541"/>
      <c r="C71" s="1541"/>
      <c r="D71" s="1541"/>
      <c r="E71" s="1541"/>
      <c r="F71" s="1541"/>
      <c r="G71" s="3312"/>
      <c r="H71" s="4224"/>
      <c r="I71" s="1533"/>
      <c r="J71" s="1533"/>
      <c r="K71" s="1533"/>
      <c r="L71" s="1533"/>
      <c r="M71" s="1533"/>
      <c r="N71" s="4228"/>
      <c r="O71" s="2530"/>
      <c r="U71" s="2530"/>
      <c r="AD71" s="2530"/>
      <c r="AE71" s="2530"/>
      <c r="AF71" s="2530"/>
      <c r="AG71" s="2530"/>
      <c r="AH71" s="2530"/>
    </row>
    <row r="72" spans="1:253" ht="12.75" customHeight="1">
      <c r="A72" s="4427"/>
      <c r="B72" s="1536"/>
      <c r="C72" s="2761" t="s">
        <v>1403</v>
      </c>
      <c r="D72" s="4421" t="s">
        <v>1030</v>
      </c>
      <c r="E72" s="4421" t="s">
        <v>1031</v>
      </c>
      <c r="F72" s="1536"/>
      <c r="G72" s="3577"/>
      <c r="H72" s="4224"/>
      <c r="I72" s="1533"/>
      <c r="J72" s="1533"/>
      <c r="K72" s="1533"/>
      <c r="L72" s="1533"/>
      <c r="M72" s="1533"/>
      <c r="N72" s="4428"/>
      <c r="O72" s="2530"/>
      <c r="U72" s="2530"/>
      <c r="AD72" s="2530"/>
      <c r="AE72" s="2530"/>
      <c r="AF72" s="2530"/>
      <c r="AG72" s="2530"/>
      <c r="AH72" s="2530"/>
    </row>
    <row r="73" spans="1:253" ht="12.75" customHeight="1">
      <c r="A73" s="4427"/>
      <c r="B73" s="4421" t="s">
        <v>431</v>
      </c>
      <c r="C73" s="2761" t="s">
        <v>1032</v>
      </c>
      <c r="D73" s="4421" t="s">
        <v>1033</v>
      </c>
      <c r="E73" s="4421" t="s">
        <v>1034</v>
      </c>
      <c r="F73" s="1625"/>
      <c r="G73" s="3565"/>
      <c r="H73" s="4224"/>
      <c r="I73" s="1533"/>
      <c r="J73" s="1533"/>
      <c r="K73" s="1533"/>
      <c r="L73" s="1533"/>
      <c r="M73" s="1533"/>
      <c r="N73" s="4428"/>
      <c r="O73" s="2530"/>
      <c r="U73" s="2530"/>
      <c r="AD73" s="2530"/>
      <c r="AE73" s="2530"/>
      <c r="AF73" s="2530"/>
      <c r="AG73" s="2530"/>
      <c r="AH73" s="2530"/>
    </row>
    <row r="74" spans="1:253" ht="12.75" customHeight="1">
      <c r="A74" s="4427" t="s">
        <v>1686</v>
      </c>
      <c r="B74" s="4421" t="s">
        <v>439</v>
      </c>
      <c r="C74" s="2761" t="s">
        <v>1035</v>
      </c>
      <c r="D74" s="4421" t="s">
        <v>1036</v>
      </c>
      <c r="E74" s="4421" t="s">
        <v>1037</v>
      </c>
      <c r="F74" s="4421" t="s">
        <v>2252</v>
      </c>
      <c r="G74" s="3548" t="s">
        <v>2252</v>
      </c>
      <c r="H74" s="4224"/>
      <c r="I74" s="1533"/>
      <c r="J74" s="1533"/>
      <c r="K74" s="1533"/>
      <c r="L74" s="1533"/>
      <c r="M74" s="1533"/>
      <c r="N74" s="4428"/>
      <c r="O74" s="2530"/>
      <c r="U74" s="2530"/>
      <c r="AD74" s="2530"/>
      <c r="AE74" s="2530"/>
      <c r="AF74" s="2530"/>
      <c r="AG74" s="2530"/>
      <c r="AH74" s="2530"/>
    </row>
    <row r="75" spans="1:253" ht="12.75" customHeight="1">
      <c r="A75" s="4226" t="s">
        <v>1689</v>
      </c>
      <c r="B75" s="4424" t="s">
        <v>2935</v>
      </c>
      <c r="C75" s="4424" t="s">
        <v>168</v>
      </c>
      <c r="D75" s="4424" t="s">
        <v>169</v>
      </c>
      <c r="E75" s="4424" t="s">
        <v>170</v>
      </c>
      <c r="F75" s="4424" t="s">
        <v>171</v>
      </c>
      <c r="G75" s="3549" t="s">
        <v>1038</v>
      </c>
      <c r="H75" s="4224"/>
      <c r="I75" s="1533"/>
      <c r="J75" s="1533"/>
      <c r="K75" s="1533"/>
      <c r="L75" s="1533"/>
      <c r="M75" s="1533"/>
      <c r="N75" s="4428"/>
      <c r="O75" s="2530"/>
      <c r="U75" s="2530"/>
      <c r="AD75" s="2530"/>
      <c r="AE75" s="2530"/>
      <c r="AF75" s="2530"/>
      <c r="AG75" s="2530"/>
      <c r="AH75" s="2530"/>
    </row>
    <row r="76" spans="1:253">
      <c r="A76" s="4427"/>
      <c r="B76" s="1536" t="s">
        <v>445</v>
      </c>
      <c r="C76" s="1536"/>
      <c r="D76" s="1536"/>
      <c r="E76" s="1536"/>
      <c r="F76" s="1536"/>
      <c r="G76" s="3577"/>
      <c r="H76" s="4224"/>
      <c r="I76" s="1533"/>
      <c r="J76" s="1533"/>
      <c r="K76" s="1533"/>
      <c r="L76" s="1533"/>
      <c r="M76" s="1533"/>
      <c r="N76" s="4428"/>
      <c r="O76" s="2530"/>
      <c r="U76" s="2530"/>
      <c r="AD76" s="2530"/>
      <c r="AE76" s="2530"/>
      <c r="AF76" s="2530"/>
      <c r="AG76" s="2530"/>
      <c r="AH76" s="2530"/>
    </row>
    <row r="77" spans="1:253">
      <c r="A77" s="4427">
        <v>1</v>
      </c>
      <c r="B77" s="1536" t="s">
        <v>446</v>
      </c>
      <c r="C77" s="2758">
        <f>E21-J21-K21</f>
        <v>751107</v>
      </c>
      <c r="D77" s="2758"/>
      <c r="E77" s="2758"/>
      <c r="F77" s="2862"/>
      <c r="G77" s="3677"/>
      <c r="H77" s="4776"/>
      <c r="I77" s="1903"/>
      <c r="J77" s="1903"/>
      <c r="K77" s="2306"/>
      <c r="L77" s="2306"/>
      <c r="M77" s="1903"/>
      <c r="N77" s="4428"/>
      <c r="O77" s="2530"/>
      <c r="U77" s="2530"/>
      <c r="AD77" s="2530"/>
      <c r="AE77" s="2530"/>
      <c r="AF77" s="2530"/>
      <c r="AG77" s="2530"/>
      <c r="AH77" s="2530"/>
    </row>
    <row r="78" spans="1:253">
      <c r="A78" s="4427">
        <v>2</v>
      </c>
      <c r="B78" s="1536" t="s">
        <v>447</v>
      </c>
      <c r="C78" s="2723"/>
      <c r="D78" s="2758"/>
      <c r="E78" s="2723"/>
      <c r="F78" s="2723"/>
      <c r="G78" s="3677"/>
      <c r="H78" s="4745"/>
      <c r="I78" s="1903"/>
      <c r="J78" s="2306"/>
      <c r="K78" s="2306"/>
      <c r="L78" s="2306"/>
      <c r="M78" s="2306"/>
      <c r="N78" s="4428"/>
      <c r="O78" s="2530"/>
      <c r="U78" s="2530"/>
      <c r="AD78" s="2530"/>
      <c r="AE78" s="2530"/>
      <c r="AF78" s="2530"/>
      <c r="AG78" s="2530"/>
      <c r="AH78" s="2530"/>
    </row>
    <row r="79" spans="1:253">
      <c r="A79" s="4427">
        <v>3</v>
      </c>
      <c r="B79" s="1536" t="s">
        <v>4884</v>
      </c>
      <c r="C79" s="2723"/>
      <c r="D79" s="2723"/>
      <c r="E79" s="2723"/>
      <c r="F79" s="2723"/>
      <c r="G79" s="3340"/>
      <c r="H79" s="5344" t="s">
        <v>1039</v>
      </c>
      <c r="I79" s="5345"/>
      <c r="J79" s="5345"/>
      <c r="K79" s="5345"/>
      <c r="L79" s="5345"/>
      <c r="M79" s="5345"/>
      <c r="N79" s="5346"/>
      <c r="O79" s="2530"/>
      <c r="U79" s="2530"/>
      <c r="AD79" s="2530"/>
      <c r="AE79" s="2530"/>
      <c r="AF79" s="2530"/>
      <c r="AG79" s="2530"/>
      <c r="AH79" s="2530"/>
    </row>
    <row r="80" spans="1:253">
      <c r="A80" s="4427">
        <v>4</v>
      </c>
      <c r="B80" s="1536" t="s">
        <v>5246</v>
      </c>
      <c r="C80" s="2723"/>
      <c r="D80" s="2723"/>
      <c r="E80" s="2723"/>
      <c r="F80" s="2723"/>
      <c r="G80" s="3340"/>
      <c r="H80" s="5344"/>
      <c r="I80" s="5345"/>
      <c r="J80" s="5345"/>
      <c r="K80" s="5345"/>
      <c r="L80" s="5345"/>
      <c r="M80" s="5345"/>
      <c r="N80" s="5346"/>
      <c r="O80" s="2530"/>
      <c r="U80" s="2530"/>
      <c r="AD80" s="2530"/>
      <c r="AE80" s="2530"/>
      <c r="AF80" s="2530"/>
      <c r="AG80" s="2530"/>
      <c r="AH80" s="2530"/>
    </row>
    <row r="81" spans="1:34">
      <c r="A81" s="4427">
        <v>5</v>
      </c>
      <c r="B81" s="1536" t="s">
        <v>448</v>
      </c>
      <c r="C81" s="2759">
        <f>SUM(C77:C80)</f>
        <v>751107</v>
      </c>
      <c r="D81" s="1667">
        <f>SUM(D77:D80)</f>
        <v>0</v>
      </c>
      <c r="E81" s="1667">
        <f>SUM(E77:E80)</f>
        <v>0</v>
      </c>
      <c r="F81" s="1667">
        <f>SUM(F77:F80)</f>
        <v>0</v>
      </c>
      <c r="G81" s="3582">
        <f>SUM(G77:G80)</f>
        <v>0</v>
      </c>
      <c r="H81" s="5344"/>
      <c r="I81" s="5345"/>
      <c r="J81" s="5345"/>
      <c r="K81" s="5345"/>
      <c r="L81" s="5345"/>
      <c r="M81" s="5345"/>
      <c r="N81" s="5346"/>
      <c r="O81" s="2530"/>
      <c r="U81" s="2530"/>
      <c r="AD81" s="1693" t="s">
        <v>6377</v>
      </c>
      <c r="AE81" s="2717">
        <f>C81-'114117'!AC33</f>
        <v>-1</v>
      </c>
      <c r="AF81" s="2530"/>
      <c r="AG81" s="2530"/>
      <c r="AH81" s="2530"/>
    </row>
    <row r="82" spans="1:34">
      <c r="A82" s="4427"/>
      <c r="B82" s="1536" t="s">
        <v>449</v>
      </c>
      <c r="C82" s="2723"/>
      <c r="D82" s="1694"/>
      <c r="E82" s="1694"/>
      <c r="F82" s="1694"/>
      <c r="G82" s="3339"/>
      <c r="H82" s="5344"/>
      <c r="I82" s="5345"/>
      <c r="J82" s="5345"/>
      <c r="K82" s="5345"/>
      <c r="L82" s="5345"/>
      <c r="M82" s="5345"/>
      <c r="N82" s="5346"/>
      <c r="O82" s="2530"/>
      <c r="U82" s="2530"/>
      <c r="AD82" s="2530"/>
      <c r="AE82" s="2530"/>
      <c r="AF82" s="2530"/>
      <c r="AG82" s="2530"/>
      <c r="AH82" s="2530"/>
    </row>
    <row r="83" spans="1:34">
      <c r="A83" s="4427">
        <v>6</v>
      </c>
      <c r="B83" s="1536" t="s">
        <v>4885</v>
      </c>
      <c r="C83" s="2723">
        <f>E27-J27-K27</f>
        <v>354287</v>
      </c>
      <c r="D83" s="1694"/>
      <c r="E83" s="1694"/>
      <c r="F83" s="2538"/>
      <c r="G83" s="3339"/>
      <c r="H83" s="5344"/>
      <c r="I83" s="5345"/>
      <c r="J83" s="5345"/>
      <c r="K83" s="5345"/>
      <c r="L83" s="5345"/>
      <c r="M83" s="5345"/>
      <c r="N83" s="5346"/>
      <c r="O83" s="2530"/>
      <c r="U83" s="2530"/>
      <c r="AD83" s="2530"/>
      <c r="AE83" s="2530"/>
      <c r="AF83" s="2530"/>
      <c r="AG83" s="2530"/>
      <c r="AH83" s="2530"/>
    </row>
    <row r="84" spans="1:34" s="2530" customFormat="1">
      <c r="A84" s="4427">
        <v>7</v>
      </c>
      <c r="B84" s="1536" t="s">
        <v>5556</v>
      </c>
      <c r="C84" s="2723"/>
      <c r="D84" s="1694"/>
      <c r="E84" s="1694"/>
      <c r="F84" s="1694"/>
      <c r="G84" s="3339"/>
      <c r="H84" s="5344"/>
      <c r="I84" s="5345"/>
      <c r="J84" s="5345"/>
      <c r="K84" s="5345"/>
      <c r="L84" s="5345"/>
      <c r="M84" s="5345"/>
      <c r="N84" s="5346"/>
      <c r="P84"/>
      <c r="Q84"/>
      <c r="R84"/>
      <c r="S84"/>
      <c r="T84"/>
    </row>
    <row r="85" spans="1:34">
      <c r="A85" s="4427">
        <v>8</v>
      </c>
      <c r="B85" s="1536" t="s">
        <v>5557</v>
      </c>
      <c r="C85" s="2723"/>
      <c r="D85" s="1694"/>
      <c r="E85" s="1694"/>
      <c r="F85" s="1694"/>
      <c r="G85" s="3339"/>
      <c r="H85" s="5344"/>
      <c r="I85" s="5345"/>
      <c r="J85" s="5345"/>
      <c r="K85" s="5345"/>
      <c r="L85" s="5345"/>
      <c r="M85" s="5345"/>
      <c r="N85" s="5346"/>
    </row>
    <row r="86" spans="1:34">
      <c r="A86" s="4427">
        <v>9</v>
      </c>
      <c r="B86" s="1536" t="s">
        <v>5558</v>
      </c>
      <c r="C86" s="2723"/>
      <c r="D86" s="1694"/>
      <c r="E86" s="1694"/>
      <c r="F86" s="1694"/>
      <c r="G86" s="3339"/>
      <c r="H86" s="5344"/>
      <c r="I86" s="5345"/>
      <c r="J86" s="5345"/>
      <c r="K86" s="5345"/>
      <c r="L86" s="5345"/>
      <c r="M86" s="5345"/>
      <c r="N86" s="5346"/>
    </row>
    <row r="87" spans="1:34">
      <c r="A87" s="4427">
        <v>10</v>
      </c>
      <c r="B87" s="1536"/>
      <c r="C87" s="2723"/>
      <c r="D87" s="1694"/>
      <c r="E87" s="1694"/>
      <c r="F87" s="1694"/>
      <c r="G87" s="3339"/>
      <c r="H87" s="5344"/>
      <c r="I87" s="5345"/>
      <c r="J87" s="5345"/>
      <c r="K87" s="5345"/>
      <c r="L87" s="5345"/>
      <c r="M87" s="5345"/>
      <c r="N87" s="5346"/>
    </row>
    <row r="88" spans="1:34">
      <c r="A88" s="4427">
        <v>11</v>
      </c>
      <c r="B88" s="1536"/>
      <c r="C88" s="2723"/>
      <c r="D88" s="1694"/>
      <c r="E88" s="1694"/>
      <c r="F88" s="1694"/>
      <c r="G88" s="3339"/>
      <c r="H88" s="5344"/>
      <c r="I88" s="5345"/>
      <c r="J88" s="5345"/>
      <c r="K88" s="5345"/>
      <c r="L88" s="5345"/>
      <c r="M88" s="5345"/>
      <c r="N88" s="5346"/>
    </row>
    <row r="89" spans="1:34">
      <c r="A89" s="4427">
        <v>12</v>
      </c>
      <c r="B89" s="1536"/>
      <c r="C89" s="2723"/>
      <c r="D89" s="1694"/>
      <c r="E89" s="1694"/>
      <c r="F89" s="1694"/>
      <c r="G89" s="3339"/>
      <c r="H89" s="4745"/>
      <c r="I89" s="2306"/>
      <c r="J89" s="2306"/>
      <c r="K89" s="2306"/>
      <c r="L89" s="2306"/>
      <c r="M89" s="2306"/>
      <c r="N89" s="4428"/>
    </row>
    <row r="90" spans="1:34">
      <c r="A90" s="4427">
        <v>13</v>
      </c>
      <c r="B90" s="1536"/>
      <c r="C90" s="2723"/>
      <c r="D90" s="1694"/>
      <c r="E90" s="1694"/>
      <c r="F90" s="1694"/>
      <c r="G90" s="3339"/>
      <c r="H90" s="4745"/>
      <c r="I90" s="2306"/>
      <c r="J90" s="2306"/>
      <c r="K90" s="2306"/>
      <c r="L90" s="2306"/>
      <c r="M90" s="2306"/>
      <c r="N90" s="4428"/>
    </row>
    <row r="91" spans="1:34">
      <c r="A91" s="4427">
        <v>14</v>
      </c>
      <c r="B91" s="1536"/>
      <c r="C91" s="2723"/>
      <c r="D91" s="1694"/>
      <c r="E91" s="1694"/>
      <c r="F91" s="1694"/>
      <c r="G91" s="3339"/>
      <c r="H91" s="4745"/>
      <c r="I91" s="2306"/>
      <c r="J91" s="2306"/>
      <c r="K91" s="2306"/>
      <c r="L91" s="2306"/>
      <c r="M91" s="2306"/>
      <c r="N91" s="4428"/>
    </row>
    <row r="92" spans="1:34">
      <c r="A92" s="4427">
        <v>15</v>
      </c>
      <c r="B92" s="1536"/>
      <c r="C92" s="2723" t="s">
        <v>1746</v>
      </c>
      <c r="D92" s="1694"/>
      <c r="E92" s="1694" t="s">
        <v>1746</v>
      </c>
      <c r="F92" s="1694" t="s">
        <v>1746</v>
      </c>
      <c r="G92" s="3339" t="s">
        <v>1746</v>
      </c>
      <c r="H92" s="4745"/>
      <c r="I92" s="2306"/>
      <c r="J92" s="2306"/>
      <c r="K92" s="2306"/>
      <c r="L92" s="2306"/>
      <c r="M92" s="2306"/>
      <c r="N92" s="4428"/>
    </row>
    <row r="93" spans="1:34">
      <c r="A93" s="4427">
        <v>16</v>
      </c>
      <c r="B93" s="1536"/>
      <c r="C93" s="2723"/>
      <c r="D93" s="1694"/>
      <c r="E93" s="1694"/>
      <c r="F93" s="1694"/>
      <c r="G93" s="3339"/>
      <c r="H93" s="4745"/>
      <c r="I93" s="2306"/>
      <c r="J93" s="2306"/>
      <c r="K93" s="2306"/>
      <c r="L93" s="2306"/>
      <c r="M93" s="2306"/>
      <c r="N93" s="4428"/>
    </row>
    <row r="94" spans="1:34">
      <c r="A94" s="4427">
        <v>17</v>
      </c>
      <c r="B94" s="1536"/>
      <c r="C94" s="2723"/>
      <c r="D94" s="1694"/>
      <c r="E94" s="1694"/>
      <c r="F94" s="1694"/>
      <c r="G94" s="3339"/>
      <c r="H94" s="4745"/>
      <c r="I94" s="2306"/>
      <c r="J94" s="2306"/>
      <c r="K94" s="2306"/>
      <c r="L94" s="2306"/>
      <c r="M94" s="2306"/>
      <c r="N94" s="4428"/>
    </row>
    <row r="95" spans="1:34">
      <c r="A95" s="4427">
        <v>18</v>
      </c>
      <c r="B95" s="1536"/>
      <c r="C95" s="2723"/>
      <c r="D95" s="1694"/>
      <c r="E95" s="1694"/>
      <c r="F95" s="1694"/>
      <c r="G95" s="3339"/>
      <c r="H95" s="4745"/>
      <c r="I95" s="2306"/>
      <c r="J95" s="2306"/>
      <c r="K95" s="2306"/>
      <c r="L95" s="2306"/>
      <c r="M95" s="2306"/>
      <c r="N95" s="4428"/>
    </row>
    <row r="96" spans="1:34">
      <c r="A96" s="4427">
        <v>19</v>
      </c>
      <c r="B96" s="1536"/>
      <c r="C96" s="2723"/>
      <c r="D96" s="1694"/>
      <c r="E96" s="1694"/>
      <c r="F96" s="1694"/>
      <c r="G96" s="3339"/>
      <c r="H96" s="4745"/>
      <c r="I96" s="2306"/>
      <c r="J96" s="2306"/>
      <c r="K96" s="2306"/>
      <c r="L96" s="2306"/>
      <c r="M96" s="2306"/>
      <c r="N96" s="4428"/>
    </row>
    <row r="97" spans="1:31">
      <c r="A97" s="4427">
        <v>20</v>
      </c>
      <c r="B97" s="1536" t="s">
        <v>448</v>
      </c>
      <c r="C97" s="2759">
        <f>SUM(C83:C96)</f>
        <v>354287</v>
      </c>
      <c r="D97" s="1667">
        <f>SUM(D83:D96)</f>
        <v>0</v>
      </c>
      <c r="E97" s="1667">
        <f>SUM(E83:E96)</f>
        <v>0</v>
      </c>
      <c r="F97" s="1667">
        <f>SUM(F83:F96)</f>
        <v>0</v>
      </c>
      <c r="G97" s="3582">
        <f>SUM(G83:G96)</f>
        <v>0</v>
      </c>
      <c r="H97" s="4745"/>
      <c r="I97" s="2306"/>
      <c r="J97" s="2306"/>
      <c r="K97" s="2306"/>
      <c r="L97" s="2306"/>
      <c r="M97" s="2306"/>
      <c r="N97" s="4428"/>
      <c r="AD97" s="1693" t="s">
        <v>6378</v>
      </c>
      <c r="AE97" s="2717">
        <f>C97-'114117'!AC34</f>
        <v>0</v>
      </c>
    </row>
    <row r="98" spans="1:31">
      <c r="A98" s="4427"/>
      <c r="B98" s="1536" t="s">
        <v>2403</v>
      </c>
      <c r="C98" s="2723"/>
      <c r="D98" s="1694"/>
      <c r="E98" s="1694"/>
      <c r="F98" s="1694"/>
      <c r="G98" s="3339"/>
      <c r="H98" s="4745"/>
      <c r="I98" s="2306"/>
      <c r="J98" s="2306"/>
      <c r="K98" s="2306"/>
      <c r="L98" s="2306"/>
      <c r="M98" s="2306"/>
      <c r="N98" s="4428"/>
    </row>
    <row r="99" spans="1:31">
      <c r="A99" s="4427">
        <v>21</v>
      </c>
      <c r="B99" s="1536" t="s">
        <v>2404</v>
      </c>
      <c r="C99" s="2723">
        <v>581874</v>
      </c>
      <c r="D99" s="1694"/>
      <c r="E99" s="1694"/>
      <c r="F99" s="1694"/>
      <c r="G99" s="3339"/>
      <c r="H99" s="4745"/>
      <c r="I99" s="2306"/>
      <c r="J99" s="2306"/>
      <c r="K99" s="2306"/>
      <c r="L99" s="2306"/>
      <c r="M99" s="2306"/>
      <c r="N99" s="4428"/>
    </row>
    <row r="100" spans="1:31">
      <c r="A100" s="4427">
        <v>22</v>
      </c>
      <c r="B100" s="1536" t="s">
        <v>2405</v>
      </c>
      <c r="C100" s="2723"/>
      <c r="D100" s="1694"/>
      <c r="E100" s="1694"/>
      <c r="F100" s="2538"/>
      <c r="G100" s="3339"/>
      <c r="H100" s="4745"/>
      <c r="I100" s="2306"/>
      <c r="J100" s="2306"/>
      <c r="K100" s="2306"/>
      <c r="L100" s="2306"/>
      <c r="M100" s="2306"/>
      <c r="N100" s="4428"/>
    </row>
    <row r="101" spans="1:31">
      <c r="A101" s="4427">
        <v>23</v>
      </c>
      <c r="B101" s="1536"/>
      <c r="C101" s="2723"/>
      <c r="D101" s="1694"/>
      <c r="E101" s="1694"/>
      <c r="F101" s="1694"/>
      <c r="G101" s="3339"/>
      <c r="H101" s="4745"/>
      <c r="I101" s="2306"/>
      <c r="J101" s="2306"/>
      <c r="K101" s="2306"/>
      <c r="L101" s="2306"/>
      <c r="M101" s="2306"/>
      <c r="N101" s="4428"/>
    </row>
    <row r="102" spans="1:31">
      <c r="A102" s="4427">
        <v>24</v>
      </c>
      <c r="B102" s="1536"/>
      <c r="C102" s="2723"/>
      <c r="D102" s="1694"/>
      <c r="E102" s="1694"/>
      <c r="F102" s="1694"/>
      <c r="G102" s="3339"/>
      <c r="H102" s="4745"/>
      <c r="I102" s="2306"/>
      <c r="J102" s="2306"/>
      <c r="K102" s="2306"/>
      <c r="L102" s="2306"/>
      <c r="M102" s="2306"/>
      <c r="N102" s="4428"/>
    </row>
    <row r="103" spans="1:31">
      <c r="A103" s="4427">
        <v>25</v>
      </c>
      <c r="B103" s="1536"/>
      <c r="C103" s="2723"/>
      <c r="D103" s="1694"/>
      <c r="E103" s="1694"/>
      <c r="F103" s="1694"/>
      <c r="G103" s="3339"/>
      <c r="H103" s="4745"/>
      <c r="I103" s="2306"/>
      <c r="J103" s="2306"/>
      <c r="K103" s="2306"/>
      <c r="L103" s="2306"/>
      <c r="M103" s="2306"/>
      <c r="N103" s="4428"/>
    </row>
    <row r="104" spans="1:31">
      <c r="A104" s="4427">
        <v>26</v>
      </c>
      <c r="B104" s="1536" t="s">
        <v>448</v>
      </c>
      <c r="C104" s="2759">
        <f>SUM(C99:C103)</f>
        <v>581874</v>
      </c>
      <c r="D104" s="1667">
        <f>SUM(D99:D103)</f>
        <v>0</v>
      </c>
      <c r="E104" s="1667">
        <f>SUM(E99:E103)</f>
        <v>0</v>
      </c>
      <c r="F104" s="1667">
        <f>SUM(F99:F103)</f>
        <v>0</v>
      </c>
      <c r="G104" s="3582">
        <f>SUM(G99:G103)</f>
        <v>0</v>
      </c>
      <c r="H104" s="4745"/>
      <c r="I104" s="2306"/>
      <c r="J104" s="2306"/>
      <c r="K104" s="2306"/>
      <c r="L104" s="2306"/>
      <c r="M104" s="2306"/>
      <c r="N104" s="4428"/>
      <c r="AD104" s="1693" t="s">
        <v>6380</v>
      </c>
      <c r="AE104" s="2717">
        <f>C104-'114117'!AC32</f>
        <v>0</v>
      </c>
    </row>
    <row r="105" spans="1:31">
      <c r="A105" s="4427"/>
      <c r="B105" s="1536" t="s">
        <v>1026</v>
      </c>
      <c r="C105" s="2723"/>
      <c r="D105" s="1694"/>
      <c r="E105" s="1694"/>
      <c r="F105" s="1694"/>
      <c r="G105" s="3339"/>
      <c r="H105" s="4745"/>
      <c r="I105" s="2306"/>
      <c r="J105" s="2306"/>
      <c r="K105" s="2306"/>
      <c r="L105" s="2306"/>
      <c r="M105" s="2306"/>
      <c r="N105" s="4428"/>
    </row>
    <row r="106" spans="1:31">
      <c r="A106" s="4427">
        <v>27</v>
      </c>
      <c r="B106" s="1536"/>
      <c r="C106" s="2723"/>
      <c r="D106" s="1694"/>
      <c r="E106" s="1694"/>
      <c r="F106" s="1694"/>
      <c r="G106" s="3339"/>
      <c r="H106" s="4745"/>
      <c r="I106" s="2306"/>
      <c r="J106" s="2306"/>
      <c r="K106" s="2306"/>
      <c r="L106" s="2306"/>
      <c r="M106" s="2306"/>
      <c r="N106" s="4428"/>
    </row>
    <row r="107" spans="1:31">
      <c r="A107" s="4427">
        <v>28</v>
      </c>
      <c r="B107" s="1536" t="s">
        <v>2252</v>
      </c>
      <c r="C107" s="1694"/>
      <c r="D107" s="1694"/>
      <c r="E107" s="1694"/>
      <c r="F107" s="1694"/>
      <c r="G107" s="3339"/>
      <c r="H107" s="4745"/>
      <c r="I107" s="2306"/>
      <c r="J107" s="2306"/>
      <c r="K107" s="2306"/>
      <c r="L107" s="2306"/>
      <c r="M107" s="2306"/>
      <c r="N107" s="4428"/>
    </row>
    <row r="108" spans="1:31">
      <c r="A108" s="4427">
        <v>29</v>
      </c>
      <c r="B108" s="1536"/>
      <c r="C108" s="1536"/>
      <c r="D108" s="1536"/>
      <c r="E108" s="1536"/>
      <c r="F108" s="1536"/>
      <c r="G108" s="3577"/>
      <c r="H108" s="4224"/>
      <c r="I108" s="1533"/>
      <c r="J108" s="1533"/>
      <c r="K108" s="1533"/>
      <c r="L108" s="1533"/>
      <c r="M108" s="1533"/>
      <c r="N108" s="4428"/>
    </row>
    <row r="109" spans="1:31">
      <c r="A109" s="4427">
        <v>30</v>
      </c>
      <c r="B109" s="1536"/>
      <c r="C109" s="1694"/>
      <c r="D109" s="1694"/>
      <c r="E109" s="1694"/>
      <c r="F109" s="1694"/>
      <c r="G109" s="3339"/>
      <c r="H109" s="4745"/>
      <c r="I109" s="2306"/>
      <c r="J109" s="2306"/>
      <c r="K109" s="2306"/>
      <c r="L109" s="2306"/>
      <c r="M109" s="2306"/>
      <c r="N109" s="4428"/>
    </row>
    <row r="110" spans="1:31">
      <c r="A110" s="4427">
        <v>31</v>
      </c>
      <c r="B110" s="256"/>
      <c r="C110" s="1694"/>
      <c r="D110" s="1694"/>
      <c r="E110" s="1694"/>
      <c r="F110" s="1694"/>
      <c r="G110" s="3611"/>
      <c r="H110" s="4745"/>
      <c r="I110" s="2306"/>
      <c r="J110" s="2306"/>
      <c r="K110" s="2306"/>
      <c r="L110" s="2306"/>
      <c r="M110" s="2306"/>
      <c r="N110" s="4428"/>
    </row>
    <row r="111" spans="1:31">
      <c r="A111" s="4427">
        <v>32</v>
      </c>
      <c r="B111" s="1536"/>
      <c r="C111" s="1536"/>
      <c r="D111" s="1536"/>
      <c r="E111" s="1536"/>
      <c r="F111" s="1536"/>
      <c r="G111" s="3611"/>
      <c r="H111" s="4224"/>
      <c r="I111" s="1533"/>
      <c r="J111" s="1533"/>
      <c r="K111" s="1533"/>
      <c r="L111" s="1533"/>
      <c r="M111" s="1533"/>
      <c r="N111" s="4428"/>
    </row>
    <row r="112" spans="1:31">
      <c r="A112" s="4427">
        <v>33</v>
      </c>
      <c r="B112" s="1536"/>
      <c r="C112" s="1694"/>
      <c r="D112" s="1694"/>
      <c r="E112" s="1694"/>
      <c r="F112" s="1694"/>
      <c r="G112" s="3339"/>
      <c r="H112" s="4745"/>
      <c r="I112" s="2306"/>
      <c r="J112" s="2306"/>
      <c r="K112" s="2306"/>
      <c r="L112" s="2306"/>
      <c r="M112" s="2306"/>
      <c r="N112" s="4428"/>
    </row>
    <row r="113" spans="1:48">
      <c r="A113" s="4427">
        <v>34</v>
      </c>
      <c r="B113" s="1536"/>
      <c r="C113" s="1536"/>
      <c r="D113" s="1536"/>
      <c r="E113" s="1536"/>
      <c r="F113" s="1536"/>
      <c r="G113" s="3339"/>
      <c r="H113" s="4224"/>
      <c r="I113" s="1533"/>
      <c r="J113" s="1533"/>
      <c r="K113" s="1533"/>
      <c r="L113" s="1533"/>
      <c r="M113" s="1533"/>
      <c r="N113" s="4428"/>
    </row>
    <row r="114" spans="1:48">
      <c r="A114" s="4427">
        <v>35</v>
      </c>
      <c r="B114" s="1536"/>
      <c r="C114" s="1536"/>
      <c r="D114" s="1536"/>
      <c r="E114" s="1536"/>
      <c r="F114" s="1536"/>
      <c r="G114" s="3339"/>
      <c r="H114" s="4224"/>
      <c r="I114" s="1533"/>
      <c r="J114" s="1533"/>
      <c r="K114" s="1533"/>
      <c r="L114" s="1533"/>
      <c r="M114" s="1533"/>
      <c r="N114" s="4428"/>
      <c r="U114" s="1621"/>
      <c r="V114" s="2834"/>
      <c r="W114" s="2834"/>
      <c r="X114" s="2834"/>
      <c r="Y114" s="2834"/>
      <c r="Z114" s="2834"/>
      <c r="AA114" s="2834"/>
      <c r="AB114" s="2834"/>
      <c r="AC114" s="2834"/>
      <c r="AD114" s="2834"/>
      <c r="AE114" s="2834"/>
      <c r="AF114" s="1621"/>
      <c r="AG114" s="1621"/>
      <c r="AH114" s="1621"/>
      <c r="AI114" s="1621"/>
      <c r="AJ114" s="1621"/>
      <c r="AK114" s="1621"/>
      <c r="AL114" s="2834"/>
      <c r="AM114" s="2834"/>
      <c r="AN114" s="2834"/>
      <c r="AO114" s="2834"/>
      <c r="AP114" s="2834"/>
      <c r="AQ114" s="2834"/>
      <c r="AR114" s="1621"/>
      <c r="AS114" s="1621"/>
      <c r="AT114" s="1621"/>
      <c r="AU114" s="1621"/>
      <c r="AV114" s="1621"/>
    </row>
    <row r="115" spans="1:48">
      <c r="A115" s="4427">
        <v>36</v>
      </c>
      <c r="B115" s="1536"/>
      <c r="C115" s="1694"/>
      <c r="D115" s="1536"/>
      <c r="E115" s="1536"/>
      <c r="F115" s="1536"/>
      <c r="G115" s="3678"/>
      <c r="H115" s="4745"/>
      <c r="I115" s="2306"/>
      <c r="J115" s="2306"/>
      <c r="K115" s="2306"/>
      <c r="L115" s="2306"/>
      <c r="M115" s="2306"/>
      <c r="N115" s="4428"/>
    </row>
    <row r="116" spans="1:48">
      <c r="A116" s="4427">
        <v>37</v>
      </c>
      <c r="B116" s="1536"/>
      <c r="C116" s="1536"/>
      <c r="D116" s="1694"/>
      <c r="E116" s="1694"/>
      <c r="F116" s="1694"/>
      <c r="G116" s="3678"/>
      <c r="H116" s="4745"/>
      <c r="I116" s="2306"/>
      <c r="J116" s="2306"/>
      <c r="K116" s="2306"/>
      <c r="L116" s="2306"/>
      <c r="M116" s="2306"/>
      <c r="N116" s="4428"/>
    </row>
    <row r="117" spans="1:48">
      <c r="A117" s="4427">
        <v>38</v>
      </c>
      <c r="B117" s="1536"/>
      <c r="C117" s="1694"/>
      <c r="D117" s="1694"/>
      <c r="E117" s="1694"/>
      <c r="F117" s="1694"/>
      <c r="G117" s="3678"/>
      <c r="H117" s="4745"/>
      <c r="I117" s="2306"/>
      <c r="J117" s="2306"/>
      <c r="K117" s="2306"/>
      <c r="L117" s="2306"/>
      <c r="M117" s="2306"/>
      <c r="N117" s="4428"/>
    </row>
    <row r="118" spans="1:48">
      <c r="A118" s="4427">
        <v>39</v>
      </c>
      <c r="B118" s="1536"/>
      <c r="C118" s="1536"/>
      <c r="D118" s="1536"/>
      <c r="E118" s="1536"/>
      <c r="F118" s="1536"/>
      <c r="G118" s="3678"/>
      <c r="H118" s="4745"/>
      <c r="I118" s="2306"/>
      <c r="J118" s="2306"/>
      <c r="K118" s="2306"/>
      <c r="L118" s="2306"/>
      <c r="M118" s="2306"/>
      <c r="N118" s="4428"/>
    </row>
    <row r="119" spans="1:48" ht="16" thickBot="1">
      <c r="A119" s="3656">
        <v>40</v>
      </c>
      <c r="B119" s="3589" t="s">
        <v>159</v>
      </c>
      <c r="C119" s="3595">
        <f>C81+C97+C104+SUM(C105:C118)</f>
        <v>1687268</v>
      </c>
      <c r="D119" s="3595">
        <f>D81+D97+D104+SUM(D105:D118)</f>
        <v>0</v>
      </c>
      <c r="E119" s="3595">
        <f>E81+E97+E104+SUM(E105:E118)</f>
        <v>0</v>
      </c>
      <c r="F119" s="3595">
        <f>F81+F97+F104+SUM(F105:F118)</f>
        <v>0</v>
      </c>
      <c r="G119" s="3584">
        <f>G81+G97+G104+SUM(G105:G118)</f>
        <v>0</v>
      </c>
      <c r="H119" s="3682"/>
      <c r="I119" s="4450"/>
      <c r="J119" s="4450"/>
      <c r="K119" s="4450"/>
      <c r="L119" s="4450"/>
      <c r="M119" s="4450"/>
      <c r="N119" s="3684"/>
    </row>
    <row r="120" spans="1:48" ht="17.25" customHeight="1">
      <c r="A120" s="1621"/>
      <c r="B120" s="1621"/>
      <c r="C120" s="1621"/>
      <c r="D120" s="1621"/>
      <c r="E120" s="1621"/>
      <c r="F120" s="1621"/>
      <c r="G120" s="1621"/>
    </row>
    <row r="121" spans="1:48" ht="24" customHeight="1">
      <c r="A121" s="1533" t="str">
        <f>A65</f>
        <v>FERC FORM NO.1 (ED.  12-96) NYPSC Modified-96</v>
      </c>
      <c r="B121" s="1533"/>
      <c r="C121" s="4451"/>
      <c r="D121" s="1533"/>
      <c r="E121" s="1620"/>
      <c r="F121" s="1620"/>
      <c r="G121" s="1620"/>
      <c r="H121" s="21" t="s">
        <v>1040</v>
      </c>
      <c r="I121" s="340"/>
      <c r="J121" s="21"/>
      <c r="K121" s="21"/>
      <c r="L121" s="71"/>
      <c r="M121" s="71" t="s">
        <v>1041</v>
      </c>
      <c r="N121" s="71"/>
    </row>
    <row r="122" spans="1:48" ht="12.75" customHeight="1">
      <c r="A122" s="1620" t="s">
        <v>1042</v>
      </c>
      <c r="B122" s="1620"/>
      <c r="C122" s="1620"/>
      <c r="D122" s="1620"/>
      <c r="E122" s="1620"/>
      <c r="F122" s="1620"/>
      <c r="G122" s="1620"/>
      <c r="H122" s="71" t="s">
        <v>1043</v>
      </c>
      <c r="I122" s="71"/>
      <c r="J122" s="71"/>
      <c r="K122" s="71"/>
      <c r="L122" s="71"/>
      <c r="M122" s="71"/>
      <c r="N122" s="71"/>
    </row>
    <row r="123" spans="1:48" ht="18">
      <c r="A123" s="1621"/>
      <c r="B123" s="4452" t="s">
        <v>7149</v>
      </c>
      <c r="C123" s="1621"/>
      <c r="D123" s="1621"/>
      <c r="E123" s="1621"/>
      <c r="F123" s="1621"/>
      <c r="G123" s="1621"/>
    </row>
    <row r="124" spans="1:48" ht="12.75" customHeight="1">
      <c r="A124" s="1621"/>
      <c r="B124" s="1621"/>
      <c r="C124" s="1621"/>
      <c r="D124" s="1621"/>
      <c r="E124" s="1621"/>
      <c r="F124" s="1621"/>
      <c r="G124" s="1621"/>
    </row>
    <row r="125" spans="1:48" ht="12.75" customHeight="1">
      <c r="A125" s="1621"/>
      <c r="B125" s="3111" t="s">
        <v>7142</v>
      </c>
      <c r="C125" s="4453"/>
      <c r="D125" s="4454"/>
      <c r="E125" s="1621"/>
      <c r="F125" s="1621"/>
      <c r="G125" s="1621"/>
      <c r="H125" s="2730"/>
      <c r="J125" s="2817"/>
    </row>
    <row r="126" spans="1:48" ht="12.75" customHeight="1">
      <c r="A126" s="1621"/>
      <c r="B126" s="1621" t="s">
        <v>7141</v>
      </c>
      <c r="C126" s="1621"/>
      <c r="D126" s="1621"/>
      <c r="E126" s="1621"/>
      <c r="F126" s="1621"/>
      <c r="G126" s="1621"/>
    </row>
    <row r="127" spans="1:48" ht="12.75" customHeight="1">
      <c r="A127" s="1621"/>
      <c r="B127" s="3111" t="s">
        <v>7145</v>
      </c>
      <c r="C127" s="1621"/>
      <c r="D127" s="1621"/>
      <c r="E127" s="1621"/>
      <c r="F127" s="1621"/>
      <c r="G127" s="1621"/>
      <c r="J127" s="2083"/>
      <c r="K127" s="2817"/>
      <c r="L127" s="2530"/>
    </row>
    <row r="128" spans="1:48" ht="12.75" customHeight="1">
      <c r="A128" s="1621"/>
      <c r="B128" s="1621" t="s">
        <v>7146</v>
      </c>
      <c r="C128" s="4455"/>
      <c r="D128" s="1621"/>
      <c r="E128" s="1621"/>
      <c r="F128" s="1621"/>
      <c r="G128" s="1621"/>
    </row>
    <row r="129" spans="1:7" ht="12.75" customHeight="1">
      <c r="A129" s="1621"/>
      <c r="B129" s="3111" t="s">
        <v>7144</v>
      </c>
      <c r="C129" s="1621"/>
      <c r="D129" s="1621"/>
      <c r="E129" s="1621"/>
      <c r="F129" s="1621"/>
      <c r="G129" s="1621"/>
    </row>
    <row r="130" spans="1:7" ht="12.75" customHeight="1">
      <c r="A130" s="1621"/>
      <c r="B130" s="5180" t="s">
        <v>7147</v>
      </c>
      <c r="C130" s="5180"/>
      <c r="D130" s="5180"/>
      <c r="E130" s="5180"/>
      <c r="F130" s="5180"/>
      <c r="G130" s="5180"/>
    </row>
    <row r="131" spans="1:7" ht="21.65" customHeight="1">
      <c r="A131" s="1533"/>
      <c r="B131" s="5180"/>
      <c r="C131" s="5180"/>
      <c r="D131" s="5180"/>
      <c r="E131" s="5180"/>
      <c r="F131" s="5180"/>
      <c r="G131" s="5180"/>
    </row>
    <row r="132" spans="1:7" ht="12.75" customHeight="1">
      <c r="A132" s="1533"/>
      <c r="B132" s="3111" t="s">
        <v>7143</v>
      </c>
      <c r="C132" s="1621"/>
      <c r="D132" s="1621"/>
      <c r="E132" s="1621"/>
      <c r="F132" s="1621"/>
      <c r="G132" s="1621"/>
    </row>
    <row r="133" spans="1:7" ht="12.75" customHeight="1">
      <c r="A133" s="1533"/>
      <c r="B133" s="1618" t="s">
        <v>7148</v>
      </c>
      <c r="C133" s="1621"/>
      <c r="D133" s="1621"/>
      <c r="E133" s="1621"/>
      <c r="F133" s="1621"/>
      <c r="G133" s="1621"/>
    </row>
    <row r="134" spans="1:7" ht="12.75" customHeight="1">
      <c r="A134" s="1533"/>
      <c r="B134" s="1618"/>
      <c r="C134" s="1621"/>
      <c r="D134" s="1621"/>
      <c r="E134" s="1621"/>
      <c r="F134" s="1621"/>
      <c r="G134" s="1621"/>
    </row>
    <row r="135" spans="1:7" ht="12.75" customHeight="1">
      <c r="A135" s="1618"/>
      <c r="B135" s="1618"/>
      <c r="C135" s="1618"/>
      <c r="D135" s="1618"/>
      <c r="E135" s="1618"/>
      <c r="F135" s="1618"/>
      <c r="G135" s="1621"/>
    </row>
    <row r="136" spans="1:7" ht="12.75" customHeight="1">
      <c r="A136" s="1618"/>
      <c r="B136" s="1618"/>
      <c r="C136" s="1618"/>
      <c r="D136" s="1618"/>
      <c r="E136" s="1618"/>
      <c r="F136" s="1618"/>
      <c r="G136" s="1621"/>
    </row>
    <row r="137" spans="1:7" ht="12.75" customHeight="1">
      <c r="A137" s="1618"/>
      <c r="B137" s="1618"/>
      <c r="C137" s="1618"/>
      <c r="D137" s="1618"/>
      <c r="E137" s="1618"/>
      <c r="F137" s="1618"/>
      <c r="G137" s="1621"/>
    </row>
    <row r="138" spans="1:7" ht="12.75" customHeight="1">
      <c r="A138" s="1618"/>
      <c r="B138" s="1618"/>
      <c r="C138" s="1618"/>
      <c r="D138" s="1618"/>
      <c r="E138" s="1618"/>
      <c r="F138" s="1618"/>
      <c r="G138" s="1621"/>
    </row>
    <row r="139" spans="1:7" ht="12.75" customHeight="1">
      <c r="A139" s="1618"/>
      <c r="B139" s="1618"/>
      <c r="C139" s="1618"/>
      <c r="D139" s="1618"/>
      <c r="E139" s="1618"/>
      <c r="F139" s="1618"/>
      <c r="G139" s="1621"/>
    </row>
    <row r="140" spans="1:7" ht="12.75" customHeight="1">
      <c r="A140" s="1618"/>
      <c r="B140" s="1618"/>
      <c r="C140" s="1618"/>
      <c r="D140" s="1618"/>
      <c r="E140" s="1618"/>
      <c r="F140" s="1618"/>
      <c r="G140" s="1621"/>
    </row>
    <row r="141" spans="1:7" ht="12.75" customHeight="1">
      <c r="A141" s="1618"/>
      <c r="B141" s="1618"/>
      <c r="C141" s="1618"/>
      <c r="D141" s="1618"/>
      <c r="E141" s="1618"/>
      <c r="F141" s="1618"/>
      <c r="G141" s="1621"/>
    </row>
    <row r="142" spans="1:7">
      <c r="A142" s="1618"/>
      <c r="B142" s="1618"/>
      <c r="C142" s="1618"/>
      <c r="D142" s="1618"/>
      <c r="E142" s="1618"/>
      <c r="F142" s="1618"/>
      <c r="G142" s="1621"/>
    </row>
    <row r="143" spans="1:7">
      <c r="A143" s="1618"/>
      <c r="B143" s="1618"/>
      <c r="C143" s="1618"/>
      <c r="D143" s="1618"/>
      <c r="E143" s="1618"/>
      <c r="F143" s="1618"/>
      <c r="G143" s="1621"/>
    </row>
    <row r="144" spans="1:7">
      <c r="A144" s="4583"/>
      <c r="B144" s="1618"/>
      <c r="C144" s="4488"/>
      <c r="D144" s="4488"/>
      <c r="E144" s="4236"/>
      <c r="F144"/>
    </row>
    <row r="145" spans="1:6">
      <c r="A145" s="4583"/>
      <c r="B145" s="1618"/>
      <c r="C145" s="4488"/>
      <c r="D145" s="4488"/>
      <c r="E145" s="4236"/>
      <c r="F145"/>
    </row>
    <row r="146" spans="1:6">
      <c r="A146" s="4583"/>
      <c r="B146" s="1618"/>
      <c r="C146" s="4488"/>
      <c r="D146" s="4488"/>
      <c r="E146" s="4236"/>
      <c r="F146"/>
    </row>
    <row r="147" spans="1:6">
      <c r="A147" s="4583"/>
      <c r="B147" s="1618"/>
      <c r="C147" s="4488"/>
      <c r="D147" s="4488"/>
      <c r="E147" s="4236"/>
      <c r="F147"/>
    </row>
    <row r="148" spans="1:6">
      <c r="A148" s="4583"/>
      <c r="B148" s="1618"/>
      <c r="C148" s="4488"/>
      <c r="D148" s="4488"/>
      <c r="E148" s="4236"/>
      <c r="F148"/>
    </row>
    <row r="149" spans="1:6">
      <c r="A149" s="4583"/>
      <c r="B149" s="1618"/>
      <c r="C149" s="4488"/>
      <c r="D149" s="4488"/>
      <c r="E149" s="4236"/>
      <c r="F149"/>
    </row>
    <row r="150" spans="1:6">
      <c r="A150" s="4583"/>
      <c r="B150" s="1618"/>
      <c r="C150" s="4488"/>
      <c r="D150" s="4488"/>
      <c r="E150" s="4236"/>
      <c r="F150"/>
    </row>
    <row r="151" spans="1:6">
      <c r="A151" s="4583"/>
      <c r="B151" s="1618"/>
      <c r="C151" s="4488"/>
      <c r="D151" s="4488"/>
      <c r="E151" s="4236"/>
      <c r="F151"/>
    </row>
    <row r="152" spans="1:6">
      <c r="A152" s="4583"/>
      <c r="B152" s="1618"/>
      <c r="C152" s="4488"/>
      <c r="D152" s="4488"/>
      <c r="E152" s="4236"/>
      <c r="F152"/>
    </row>
    <row r="153" spans="1:6">
      <c r="A153" s="4583"/>
      <c r="B153" s="1618"/>
      <c r="C153" s="4488"/>
      <c r="D153" s="4488"/>
      <c r="E153" s="4236"/>
      <c r="F153"/>
    </row>
    <row r="154" spans="1:6">
      <c r="A154" s="4583"/>
      <c r="B154" s="1618"/>
      <c r="C154" s="4488"/>
      <c r="D154" s="4488"/>
      <c r="E154" s="4236"/>
      <c r="F154"/>
    </row>
    <row r="155" spans="1:6">
      <c r="A155" s="4583"/>
      <c r="B155" s="1618"/>
      <c r="C155" s="4488"/>
      <c r="D155" s="4488"/>
      <c r="E155" s="4236"/>
      <c r="F155"/>
    </row>
    <row r="156" spans="1:6">
      <c r="A156" s="4583"/>
      <c r="B156" s="1618"/>
      <c r="C156" s="4488"/>
      <c r="D156" s="4488"/>
      <c r="E156" s="4236"/>
      <c r="F156"/>
    </row>
    <row r="157" spans="1:6">
      <c r="A157" s="4583"/>
      <c r="B157" s="1618"/>
      <c r="C157" s="4488"/>
      <c r="D157" s="4488"/>
      <c r="E157" s="4236"/>
      <c r="F157"/>
    </row>
    <row r="158" spans="1:6">
      <c r="A158" s="4583"/>
      <c r="B158" s="1618"/>
      <c r="C158" s="4488"/>
      <c r="D158" s="4488"/>
      <c r="E158" s="4236"/>
      <c r="F158"/>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5">
    <mergeCell ref="AJ1:AQ1"/>
    <mergeCell ref="B130:G131"/>
    <mergeCell ref="H79:N88"/>
    <mergeCell ref="AG1:AH1"/>
    <mergeCell ref="V1:AE1"/>
  </mergeCells>
  <printOptions horizontalCentered="1" verticalCentered="1"/>
  <pageMargins left="0.5" right="0.5" top="0.5" bottom="0.5" header="0.5" footer="0.5"/>
  <pageSetup scale="61" fitToWidth="2" fitToHeight="2" pageOrder="overThenDown" orientation="portrait" r:id="rId1"/>
  <headerFooter alignWithMargins="0"/>
  <rowBreaks count="1" manualBreakCount="1">
    <brk id="66" max="16383" man="1"/>
  </rowBreaks>
  <colBreaks count="1" manualBreakCount="1">
    <brk id="7"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ransitionEvaluation="1">
    <tabColor rgb="FF92D050"/>
  </sheetPr>
  <dimension ref="A1:AC200"/>
  <sheetViews>
    <sheetView view="pageBreakPreview" zoomScale="60" zoomScaleNormal="70" workbookViewId="0">
      <selection activeCell="U23" sqref="U23"/>
    </sheetView>
  </sheetViews>
  <sheetFormatPr defaultColWidth="9.84375" defaultRowHeight="15.5"/>
  <cols>
    <col min="1" max="1" width="4.84375" style="13" customWidth="1"/>
    <col min="2" max="2" width="17.84375" style="13" customWidth="1"/>
    <col min="3" max="3" width="15.84375" style="13" customWidth="1"/>
    <col min="4" max="4" width="7.84375" style="13" customWidth="1"/>
    <col min="5" max="5" width="15.84375" style="13" customWidth="1"/>
    <col min="6" max="6" width="7.84375" style="13" customWidth="1"/>
    <col min="7" max="7" width="15.84375" style="13" customWidth="1"/>
    <col min="8" max="8" width="16.84375" style="13" customWidth="1"/>
    <col min="9" max="10" width="18.84375" style="13" customWidth="1"/>
    <col min="11" max="12" width="20.84375" style="13" customWidth="1"/>
    <col min="13" max="13" width="16.84375" style="13" customWidth="1"/>
    <col min="14" max="14" width="4.84375" style="13" customWidth="1"/>
    <col min="15" max="15" width="9.84375" style="13" customWidth="1"/>
    <col min="16" max="16" width="9.84375" customWidth="1"/>
    <col min="17" max="17" width="18.07421875" customWidth="1"/>
    <col min="18" max="25" width="9.84375" customWidth="1"/>
    <col min="28" max="28" width="18.4609375" customWidth="1"/>
    <col min="29" max="16384" width="9.84375" style="13"/>
  </cols>
  <sheetData>
    <row r="1" spans="1:15">
      <c r="A1" s="33" t="s">
        <v>1757</v>
      </c>
      <c r="B1" s="68"/>
      <c r="C1" s="191"/>
      <c r="D1" s="68" t="s">
        <v>3200</v>
      </c>
      <c r="E1" s="68"/>
      <c r="F1" s="193" t="s">
        <v>1342</v>
      </c>
      <c r="G1" s="68"/>
      <c r="H1" s="347" t="s">
        <v>1760</v>
      </c>
      <c r="I1" s="33" t="s">
        <v>1757</v>
      </c>
      <c r="J1" s="191"/>
      <c r="K1" s="191" t="s">
        <v>1307</v>
      </c>
      <c r="L1" s="191" t="s">
        <v>1759</v>
      </c>
      <c r="M1" s="68" t="s">
        <v>1760</v>
      </c>
      <c r="N1" s="69"/>
      <c r="O1" s="21"/>
    </row>
    <row r="2" spans="1:15">
      <c r="A2" s="74" t="str">
        <f>'Data Sheet'!$C$25</f>
        <v xml:space="preserve">Niagara Mohawk Power Corporation </v>
      </c>
      <c r="B2" s="21"/>
      <c r="C2" s="83"/>
      <c r="D2" s="1536" t="s">
        <v>5954</v>
      </c>
      <c r="E2" s="21"/>
      <c r="F2" s="93" t="s">
        <v>1044</v>
      </c>
      <c r="G2" s="21"/>
      <c r="H2" s="85"/>
      <c r="I2" s="74" t="str">
        <f>'Data Sheet'!$C$25</f>
        <v xml:space="preserve">Niagara Mohawk Power Corporation </v>
      </c>
      <c r="J2" s="83"/>
      <c r="K2" s="1376" t="s">
        <v>5954</v>
      </c>
      <c r="L2" s="1376" t="s">
        <v>1761</v>
      </c>
      <c r="M2" s="21"/>
      <c r="N2" s="75"/>
      <c r="O2" s="21"/>
    </row>
    <row r="3" spans="1:15" ht="15" customHeight="1">
      <c r="A3" s="76"/>
      <c r="B3" s="79"/>
      <c r="C3" s="83"/>
      <c r="D3" s="21" t="s">
        <v>1121</v>
      </c>
      <c r="E3" s="21"/>
      <c r="F3" s="2484" t="str">
        <f>'Data Sheet'!$C$40</f>
        <v>April 30, 2024</v>
      </c>
      <c r="G3" s="1115"/>
      <c r="H3" s="97" t="str">
        <f>'Data Sheet'!$C$38</f>
        <v>December 31, 2023</v>
      </c>
      <c r="I3" s="74"/>
      <c r="J3" s="83"/>
      <c r="K3" s="83" t="s">
        <v>1121</v>
      </c>
      <c r="L3" s="582" t="str">
        <f>'Data Sheet'!$C$40</f>
        <v>April 30, 2024</v>
      </c>
      <c r="M3" s="95" t="str">
        <f>'Data Sheet'!$C$38</f>
        <v>December 31, 2023</v>
      </c>
      <c r="N3" s="75"/>
      <c r="O3" s="21"/>
    </row>
    <row r="4" spans="1:15" ht="15" customHeight="1">
      <c r="A4" s="348" t="s">
        <v>1045</v>
      </c>
      <c r="B4" s="77"/>
      <c r="C4" s="195"/>
      <c r="D4" s="195"/>
      <c r="E4" s="195"/>
      <c r="F4" s="195"/>
      <c r="G4" s="195"/>
      <c r="H4" s="196"/>
      <c r="I4" s="348" t="s">
        <v>1046</v>
      </c>
      <c r="J4" s="195"/>
      <c r="K4" s="195"/>
      <c r="L4" s="195"/>
      <c r="M4" s="195"/>
      <c r="N4" s="196"/>
      <c r="O4" s="21"/>
    </row>
    <row r="5" spans="1:15">
      <c r="A5" s="74"/>
      <c r="B5" s="21" t="s">
        <v>1047</v>
      </c>
      <c r="C5" s="21"/>
      <c r="D5" s="21"/>
      <c r="E5" s="21"/>
      <c r="F5" s="21"/>
      <c r="G5" s="21"/>
      <c r="H5" s="75"/>
      <c r="I5" s="74"/>
      <c r="J5" s="21"/>
      <c r="K5" s="21"/>
      <c r="L5" s="21"/>
      <c r="M5" s="21"/>
      <c r="N5" s="75"/>
      <c r="O5" s="21"/>
    </row>
    <row r="6" spans="1:15">
      <c r="A6" s="74"/>
      <c r="B6" s="21" t="s">
        <v>844</v>
      </c>
      <c r="C6" s="21"/>
      <c r="D6" s="21"/>
      <c r="E6" s="21"/>
      <c r="F6" s="21"/>
      <c r="G6" s="21"/>
      <c r="H6" s="75"/>
      <c r="I6" s="74"/>
      <c r="J6" s="21"/>
      <c r="K6" s="21"/>
      <c r="L6" s="21"/>
      <c r="M6" s="21"/>
      <c r="N6" s="75"/>
      <c r="O6" s="21"/>
    </row>
    <row r="7" spans="1:15">
      <c r="A7" s="74"/>
      <c r="B7" s="21" t="s">
        <v>845</v>
      </c>
      <c r="C7" s="21"/>
      <c r="D7" s="21"/>
      <c r="E7" s="21"/>
      <c r="F7" s="21"/>
      <c r="G7" s="21"/>
      <c r="H7" s="75"/>
      <c r="I7" s="74"/>
      <c r="J7" s="21"/>
      <c r="K7" s="21"/>
      <c r="L7" s="21"/>
      <c r="M7" s="21"/>
      <c r="N7" s="75"/>
      <c r="O7" s="21"/>
    </row>
    <row r="8" spans="1:15">
      <c r="A8" s="76"/>
      <c r="B8" s="79"/>
      <c r="C8" s="79"/>
      <c r="D8" s="79"/>
      <c r="E8" s="79"/>
      <c r="F8" s="79"/>
      <c r="G8" s="79"/>
      <c r="H8" s="78"/>
      <c r="I8" s="76"/>
      <c r="J8" s="79"/>
      <c r="K8" s="79"/>
      <c r="L8" s="79"/>
      <c r="M8" s="79"/>
      <c r="N8" s="78"/>
      <c r="O8" s="21"/>
    </row>
    <row r="9" spans="1:15">
      <c r="A9" s="237" t="s">
        <v>1686</v>
      </c>
      <c r="B9" s="83"/>
      <c r="C9" s="83"/>
      <c r="D9" s="71" t="s">
        <v>2247</v>
      </c>
      <c r="E9" s="349"/>
      <c r="F9" s="81" t="s">
        <v>846</v>
      </c>
      <c r="G9" s="349"/>
      <c r="H9" s="85"/>
      <c r="I9" s="74"/>
      <c r="J9" s="93"/>
      <c r="K9" s="95"/>
      <c r="L9" s="77" t="s">
        <v>847</v>
      </c>
      <c r="M9" s="79"/>
      <c r="N9" s="200" t="s">
        <v>1686</v>
      </c>
      <c r="O9" s="21"/>
    </row>
    <row r="10" spans="1:15">
      <c r="A10" s="237" t="s">
        <v>1689</v>
      </c>
      <c r="B10" s="83"/>
      <c r="C10" s="252" t="s">
        <v>1791</v>
      </c>
      <c r="D10" s="77" t="s">
        <v>2990</v>
      </c>
      <c r="E10" s="272"/>
      <c r="F10" s="271" t="s">
        <v>848</v>
      </c>
      <c r="G10" s="272"/>
      <c r="H10" s="85"/>
      <c r="I10" s="201" t="s">
        <v>1791</v>
      </c>
      <c r="J10" s="250" t="s">
        <v>849</v>
      </c>
      <c r="K10" s="93"/>
      <c r="L10" s="21"/>
      <c r="M10" s="21"/>
      <c r="N10" s="200" t="s">
        <v>1689</v>
      </c>
      <c r="O10" s="21"/>
    </row>
    <row r="11" spans="1:15">
      <c r="A11" s="237"/>
      <c r="B11" s="252" t="s">
        <v>163</v>
      </c>
      <c r="C11" s="252" t="s">
        <v>850</v>
      </c>
      <c r="D11" s="71" t="s">
        <v>163</v>
      </c>
      <c r="E11" s="80"/>
      <c r="F11" s="350" t="s">
        <v>163</v>
      </c>
      <c r="G11" s="80"/>
      <c r="H11" s="85"/>
      <c r="I11" s="201" t="s">
        <v>548</v>
      </c>
      <c r="J11" s="250" t="s">
        <v>2124</v>
      </c>
      <c r="K11" s="93"/>
      <c r="L11" s="21"/>
      <c r="M11" s="21"/>
      <c r="N11" s="200"/>
      <c r="O11" s="21"/>
    </row>
    <row r="12" spans="1:15">
      <c r="A12" s="237"/>
      <c r="B12" s="252" t="s">
        <v>2125</v>
      </c>
      <c r="C12" s="252" t="s">
        <v>531</v>
      </c>
      <c r="D12" s="251" t="s">
        <v>1689</v>
      </c>
      <c r="E12" s="535" t="s">
        <v>1795</v>
      </c>
      <c r="F12" s="535" t="s">
        <v>1689</v>
      </c>
      <c r="G12" s="535" t="s">
        <v>1795</v>
      </c>
      <c r="H12" s="200" t="s">
        <v>291</v>
      </c>
      <c r="I12" s="201" t="s">
        <v>2258</v>
      </c>
      <c r="J12" s="250" t="s">
        <v>2126</v>
      </c>
      <c r="K12" s="93"/>
      <c r="L12" s="21"/>
      <c r="M12" s="21"/>
      <c r="N12" s="200"/>
      <c r="O12" s="21"/>
    </row>
    <row r="13" spans="1:15">
      <c r="A13" s="238"/>
      <c r="B13" s="351" t="s">
        <v>2935</v>
      </c>
      <c r="C13" s="351" t="s">
        <v>2936</v>
      </c>
      <c r="D13" s="544" t="s">
        <v>2937</v>
      </c>
      <c r="E13" s="543" t="s">
        <v>2938</v>
      </c>
      <c r="F13" s="543" t="s">
        <v>2268</v>
      </c>
      <c r="G13" s="543" t="s">
        <v>2269</v>
      </c>
      <c r="H13" s="203" t="s">
        <v>2270</v>
      </c>
      <c r="I13" s="202" t="s">
        <v>2271</v>
      </c>
      <c r="J13" s="282" t="s">
        <v>2272</v>
      </c>
      <c r="K13" s="271"/>
      <c r="L13" s="77"/>
      <c r="M13" s="77"/>
      <c r="N13" s="203"/>
      <c r="O13" s="21"/>
    </row>
    <row r="14" spans="1:15">
      <c r="A14" s="237">
        <v>1</v>
      </c>
      <c r="B14" s="351" t="s">
        <v>160</v>
      </c>
      <c r="C14" s="352"/>
      <c r="D14" s="353"/>
      <c r="E14" s="352"/>
      <c r="F14" s="353"/>
      <c r="G14" s="352"/>
      <c r="H14" s="354"/>
      <c r="I14" s="355"/>
      <c r="J14" s="356"/>
      <c r="K14" s="357"/>
      <c r="L14" s="358"/>
      <c r="M14" s="358"/>
      <c r="N14" s="200">
        <v>1</v>
      </c>
      <c r="O14" s="21"/>
    </row>
    <row r="15" spans="1:15">
      <c r="A15" s="237">
        <v>2</v>
      </c>
      <c r="B15" s="252" t="s">
        <v>5561</v>
      </c>
      <c r="C15" s="320">
        <v>7782608</v>
      </c>
      <c r="D15" s="3981">
        <v>410</v>
      </c>
      <c r="E15" s="320">
        <v>0</v>
      </c>
      <c r="F15" s="80">
        <v>411.5</v>
      </c>
      <c r="G15" s="320">
        <v>370517</v>
      </c>
      <c r="H15" s="274">
        <v>0</v>
      </c>
      <c r="I15" s="339">
        <f>C15+E15-G15+H15</f>
        <v>7412091</v>
      </c>
      <c r="J15" s="93" t="s">
        <v>5562</v>
      </c>
      <c r="K15" s="357"/>
      <c r="L15" s="358"/>
      <c r="M15" s="358"/>
      <c r="N15" s="200">
        <v>2</v>
      </c>
      <c r="O15" s="21"/>
    </row>
    <row r="16" spans="1:15">
      <c r="A16" s="237">
        <v>3</v>
      </c>
      <c r="B16" s="252"/>
      <c r="C16" s="304"/>
      <c r="D16" s="80"/>
      <c r="E16" s="304"/>
      <c r="F16" s="80"/>
      <c r="G16" s="304"/>
      <c r="H16" s="359"/>
      <c r="I16" s="301"/>
      <c r="J16" s="93"/>
      <c r="K16" s="357"/>
      <c r="L16" s="358"/>
      <c r="M16" s="358"/>
      <c r="N16" s="200">
        <v>3</v>
      </c>
      <c r="O16" s="21"/>
    </row>
    <row r="17" spans="1:15">
      <c r="A17" s="237">
        <v>4</v>
      </c>
      <c r="B17" s="252"/>
      <c r="C17" s="304"/>
      <c r="D17" s="80"/>
      <c r="E17" s="304"/>
      <c r="F17" s="80"/>
      <c r="G17" s="304"/>
      <c r="H17" s="359"/>
      <c r="I17" s="301"/>
      <c r="J17" s="93"/>
      <c r="K17" s="357"/>
      <c r="L17" s="358"/>
      <c r="M17" s="358"/>
      <c r="N17" s="200">
        <v>4</v>
      </c>
      <c r="O17" s="21"/>
    </row>
    <row r="18" spans="1:15">
      <c r="A18" s="237">
        <v>5</v>
      </c>
      <c r="B18" s="2516"/>
      <c r="C18" s="273"/>
      <c r="D18" s="80"/>
      <c r="E18" s="304"/>
      <c r="F18" s="80"/>
      <c r="G18" s="304"/>
      <c r="H18" s="359"/>
      <c r="I18" s="339"/>
      <c r="J18" s="2494"/>
      <c r="K18" s="357"/>
      <c r="L18" s="358"/>
      <c r="M18" s="358"/>
      <c r="N18" s="200">
        <v>5</v>
      </c>
      <c r="O18" s="21"/>
    </row>
    <row r="19" spans="1:15">
      <c r="A19" s="237">
        <v>6</v>
      </c>
      <c r="B19" s="83"/>
      <c r="C19" s="304"/>
      <c r="D19" s="80"/>
      <c r="E19" s="304"/>
      <c r="F19" s="80"/>
      <c r="G19" s="304"/>
      <c r="H19" s="359"/>
      <c r="I19" s="301"/>
      <c r="J19" s="93"/>
      <c r="K19" s="357"/>
      <c r="L19" s="358"/>
      <c r="M19" s="358"/>
      <c r="N19" s="200">
        <v>6</v>
      </c>
      <c r="O19" s="21"/>
    </row>
    <row r="20" spans="1:15">
      <c r="A20" s="237">
        <v>7</v>
      </c>
      <c r="B20" s="83"/>
      <c r="C20" s="304"/>
      <c r="D20" s="80"/>
      <c r="E20" s="304"/>
      <c r="F20" s="80"/>
      <c r="G20" s="304"/>
      <c r="H20" s="359"/>
      <c r="I20" s="301"/>
      <c r="J20" s="93"/>
      <c r="K20" s="357"/>
      <c r="L20" s="358"/>
      <c r="M20" s="358"/>
      <c r="N20" s="200">
        <v>7</v>
      </c>
      <c r="O20" s="21"/>
    </row>
    <row r="21" spans="1:15">
      <c r="A21" s="237">
        <v>8</v>
      </c>
      <c r="B21" s="360"/>
      <c r="C21" s="304"/>
      <c r="D21" s="273"/>
      <c r="E21" s="304"/>
      <c r="F21" s="273"/>
      <c r="G21" s="304"/>
      <c r="H21" s="359"/>
      <c r="I21" s="301"/>
      <c r="J21" s="93"/>
      <c r="K21" s="357"/>
      <c r="L21" s="358"/>
      <c r="M21" s="358"/>
      <c r="N21" s="200">
        <v>8</v>
      </c>
      <c r="O21" s="21"/>
    </row>
    <row r="22" spans="1:15">
      <c r="A22" s="237">
        <v>9</v>
      </c>
      <c r="B22" s="360"/>
      <c r="C22" s="304"/>
      <c r="D22" s="273"/>
      <c r="E22" s="304"/>
      <c r="F22" s="273"/>
      <c r="G22" s="304"/>
      <c r="H22" s="359"/>
      <c r="I22" s="301"/>
      <c r="J22" s="93"/>
      <c r="K22" s="357"/>
      <c r="L22" s="358"/>
      <c r="M22" s="358"/>
      <c r="N22" s="200">
        <v>9</v>
      </c>
      <c r="O22" s="21"/>
    </row>
    <row r="23" spans="1:15">
      <c r="A23" s="237">
        <v>10</v>
      </c>
      <c r="B23" s="360"/>
      <c r="C23" s="304"/>
      <c r="D23" s="273"/>
      <c r="E23" s="304"/>
      <c r="F23" s="273"/>
      <c r="G23" s="304"/>
      <c r="H23" s="359"/>
      <c r="I23" s="301"/>
      <c r="J23" s="93"/>
      <c r="K23" s="357"/>
      <c r="L23" s="358"/>
      <c r="M23" s="358"/>
      <c r="N23" s="200">
        <v>10</v>
      </c>
      <c r="O23" s="21"/>
    </row>
    <row r="24" spans="1:15">
      <c r="A24" s="237">
        <v>11</v>
      </c>
      <c r="B24" s="83"/>
      <c r="C24" s="304"/>
      <c r="D24" s="80"/>
      <c r="E24" s="304"/>
      <c r="F24" s="80"/>
      <c r="G24" s="304"/>
      <c r="H24" s="359"/>
      <c r="I24" s="301"/>
      <c r="J24" s="93"/>
      <c r="K24" s="357"/>
      <c r="L24" s="358"/>
      <c r="M24" s="358"/>
      <c r="N24" s="200">
        <v>11</v>
      </c>
      <c r="O24" s="21"/>
    </row>
    <row r="25" spans="1:15">
      <c r="A25" s="237">
        <v>12</v>
      </c>
      <c r="B25" s="548" t="s">
        <v>2127</v>
      </c>
      <c r="C25" s="210">
        <f>SUM(C15:C24)</f>
        <v>7782608</v>
      </c>
      <c r="D25" s="207"/>
      <c r="E25" s="210">
        <f>SUM(E15:E24)</f>
        <v>0</v>
      </c>
      <c r="F25" s="207"/>
      <c r="G25" s="210">
        <f>SUM(G15:G24)</f>
        <v>370517</v>
      </c>
      <c r="H25" s="208">
        <f>SUM(H15:H24)</f>
        <v>0</v>
      </c>
      <c r="I25" s="361">
        <f>C25+E25-G25+H25</f>
        <v>7412091</v>
      </c>
      <c r="J25" s="362"/>
      <c r="K25" s="357"/>
      <c r="L25" s="21"/>
      <c r="M25" s="21"/>
      <c r="N25" s="200">
        <v>12</v>
      </c>
      <c r="O25" s="21"/>
    </row>
    <row r="26" spans="1:15">
      <c r="A26" s="237">
        <v>13</v>
      </c>
      <c r="B26" s="351" t="s">
        <v>430</v>
      </c>
      <c r="C26" s="363"/>
      <c r="D26" s="364"/>
      <c r="E26" s="363"/>
      <c r="F26" s="364"/>
      <c r="G26" s="363"/>
      <c r="H26" s="365"/>
      <c r="I26" s="366"/>
      <c r="J26" s="367"/>
      <c r="K26" s="93"/>
      <c r="L26" s="21"/>
      <c r="M26" s="21"/>
      <c r="N26" s="200">
        <v>13</v>
      </c>
      <c r="O26" s="21"/>
    </row>
    <row r="27" spans="1:15">
      <c r="A27" s="237">
        <v>14</v>
      </c>
      <c r="B27" s="252"/>
      <c r="C27" s="304"/>
      <c r="D27" s="80"/>
      <c r="E27" s="304"/>
      <c r="F27" s="80"/>
      <c r="G27" s="304"/>
      <c r="H27" s="359"/>
      <c r="I27" s="301"/>
      <c r="J27" s="93"/>
      <c r="K27" s="357"/>
      <c r="L27" s="358"/>
      <c r="M27" s="358"/>
      <c r="N27" s="200">
        <v>14</v>
      </c>
      <c r="O27" s="21"/>
    </row>
    <row r="28" spans="1:15">
      <c r="A28" s="237">
        <v>15</v>
      </c>
      <c r="B28" s="3164">
        <v>0.04</v>
      </c>
      <c r="C28" s="304">
        <v>44591</v>
      </c>
      <c r="D28" s="80"/>
      <c r="E28" s="304"/>
      <c r="F28" s="80">
        <v>411.5</v>
      </c>
      <c r="G28" s="304">
        <v>7479</v>
      </c>
      <c r="H28" s="359"/>
      <c r="I28" s="301">
        <f>C28+E28-G28</f>
        <v>37112</v>
      </c>
      <c r="J28" s="1536" t="s">
        <v>5936</v>
      </c>
      <c r="K28" s="93"/>
      <c r="L28" s="21"/>
      <c r="M28" s="21"/>
      <c r="N28" s="200">
        <v>15</v>
      </c>
      <c r="O28" s="21"/>
    </row>
    <row r="29" spans="1:15">
      <c r="A29" s="237">
        <v>16</v>
      </c>
      <c r="B29" s="3164"/>
      <c r="C29" s="304"/>
      <c r="D29" s="80"/>
      <c r="E29" s="304"/>
      <c r="F29" s="80"/>
      <c r="G29" s="304"/>
      <c r="H29" s="359"/>
      <c r="I29" s="301"/>
      <c r="J29" s="2494"/>
      <c r="K29" s="93"/>
      <c r="L29" s="21"/>
      <c r="M29" s="21"/>
      <c r="N29" s="200">
        <v>16</v>
      </c>
      <c r="O29" s="21"/>
    </row>
    <row r="30" spans="1:15">
      <c r="A30" s="237">
        <v>17</v>
      </c>
      <c r="B30" s="3164">
        <v>0.1</v>
      </c>
      <c r="C30" s="304">
        <v>1512590</v>
      </c>
      <c r="D30" s="80"/>
      <c r="E30" s="304"/>
      <c r="F30" s="80">
        <v>411.5</v>
      </c>
      <c r="G30" s="304">
        <v>253703</v>
      </c>
      <c r="H30" s="359"/>
      <c r="I30" s="301">
        <f>C30+E30-G30</f>
        <v>1258887</v>
      </c>
      <c r="J30" s="1536" t="s">
        <v>5936</v>
      </c>
      <c r="K30" s="93"/>
      <c r="L30" s="265"/>
      <c r="M30" s="21"/>
      <c r="N30" s="200">
        <v>17</v>
      </c>
      <c r="O30" s="21"/>
    </row>
    <row r="31" spans="1:15">
      <c r="A31" s="237">
        <v>18</v>
      </c>
      <c r="B31" s="3164"/>
      <c r="C31" s="304"/>
      <c r="D31" s="273"/>
      <c r="E31" s="304"/>
      <c r="F31" s="3270"/>
      <c r="G31" s="304"/>
      <c r="H31" s="359"/>
      <c r="I31" s="301"/>
      <c r="J31" s="93"/>
      <c r="K31" s="93"/>
      <c r="L31" s="21"/>
      <c r="M31" s="21"/>
      <c r="N31" s="200">
        <v>18</v>
      </c>
      <c r="O31" s="21"/>
    </row>
    <row r="32" spans="1:15">
      <c r="A32" s="237">
        <v>19</v>
      </c>
      <c r="B32" s="83"/>
      <c r="C32" s="304"/>
      <c r="D32" s="273"/>
      <c r="E32" s="304"/>
      <c r="F32" s="273"/>
      <c r="G32" s="304"/>
      <c r="H32" s="359"/>
      <c r="I32" s="301"/>
      <c r="J32" s="93"/>
      <c r="K32" s="93"/>
      <c r="L32" s="21"/>
      <c r="M32" s="21"/>
      <c r="N32" s="200">
        <v>19</v>
      </c>
      <c r="O32" s="21"/>
    </row>
    <row r="33" spans="1:15">
      <c r="A33" s="237">
        <v>20</v>
      </c>
      <c r="B33" s="83"/>
      <c r="C33" s="304"/>
      <c r="D33" s="273"/>
      <c r="E33" s="304"/>
      <c r="F33" s="273"/>
      <c r="G33" s="304"/>
      <c r="H33" s="269"/>
      <c r="I33" s="301"/>
      <c r="J33" s="93"/>
      <c r="K33" s="93"/>
      <c r="L33" s="21"/>
      <c r="M33" s="21"/>
      <c r="N33" s="200">
        <v>20</v>
      </c>
      <c r="O33" s="21"/>
    </row>
    <row r="34" spans="1:15">
      <c r="A34" s="237">
        <v>21</v>
      </c>
      <c r="B34" s="360"/>
      <c r="C34" s="320"/>
      <c r="D34" s="273"/>
      <c r="E34" s="320"/>
      <c r="F34" s="273"/>
      <c r="G34" s="320"/>
      <c r="H34" s="274"/>
      <c r="I34" s="301"/>
      <c r="J34" s="368"/>
      <c r="K34" s="357"/>
      <c r="L34" s="21"/>
      <c r="M34" s="21"/>
      <c r="N34" s="200">
        <v>21</v>
      </c>
      <c r="O34" s="21"/>
    </row>
    <row r="35" spans="1:15">
      <c r="A35" s="237" t="s">
        <v>559</v>
      </c>
      <c r="B35" s="360"/>
      <c r="C35" s="320"/>
      <c r="D35" s="273"/>
      <c r="E35" s="320"/>
      <c r="F35" s="273"/>
      <c r="G35" s="320"/>
      <c r="H35" s="274"/>
      <c r="I35" s="301"/>
      <c r="J35" s="368"/>
      <c r="K35" s="357"/>
      <c r="L35" s="21"/>
      <c r="M35" s="21"/>
      <c r="N35" s="200" t="s">
        <v>559</v>
      </c>
      <c r="O35" s="21"/>
    </row>
    <row r="36" spans="1:15">
      <c r="A36" s="237">
        <v>23</v>
      </c>
      <c r="B36" s="83"/>
      <c r="C36" s="320"/>
      <c r="D36" s="80"/>
      <c r="E36" s="320"/>
      <c r="F36" s="80"/>
      <c r="G36" s="320"/>
      <c r="H36" s="369"/>
      <c r="I36" s="301"/>
      <c r="J36" s="93"/>
      <c r="K36" s="93"/>
      <c r="L36" s="21"/>
      <c r="M36" s="21"/>
      <c r="N36" s="200">
        <v>23</v>
      </c>
      <c r="O36" s="21"/>
    </row>
    <row r="37" spans="1:15">
      <c r="A37" s="237">
        <v>24</v>
      </c>
      <c r="B37" s="548" t="s">
        <v>2127</v>
      </c>
      <c r="C37" s="210">
        <f>SUM(C27:C36)</f>
        <v>1557181</v>
      </c>
      <c r="D37" s="207"/>
      <c r="E37" s="210">
        <f>SUM(E27:E36)</f>
        <v>0</v>
      </c>
      <c r="F37" s="207"/>
      <c r="G37" s="210">
        <f>SUM(G27:G36)</f>
        <v>261182</v>
      </c>
      <c r="H37" s="208">
        <f>SUM(H27:H36)</f>
        <v>0</v>
      </c>
      <c r="I37" s="361">
        <f>C37+E37-G37+H37</f>
        <v>1295999</v>
      </c>
      <c r="J37" s="362"/>
      <c r="K37" s="357"/>
      <c r="L37" s="21"/>
      <c r="M37" s="21"/>
      <c r="N37" s="200">
        <v>24</v>
      </c>
      <c r="O37" s="21"/>
    </row>
    <row r="38" spans="1:15">
      <c r="A38" s="237">
        <v>25</v>
      </c>
      <c r="B38" s="351" t="s">
        <v>2128</v>
      </c>
      <c r="C38" s="363"/>
      <c r="D38" s="364"/>
      <c r="E38" s="363"/>
      <c r="F38" s="364"/>
      <c r="G38" s="363"/>
      <c r="H38" s="365"/>
      <c r="I38" s="366"/>
      <c r="J38" s="367"/>
      <c r="K38" s="93"/>
      <c r="L38" s="21"/>
      <c r="M38" s="21"/>
      <c r="N38" s="200">
        <v>25</v>
      </c>
      <c r="O38" s="21"/>
    </row>
    <row r="39" spans="1:15">
      <c r="A39" s="237">
        <v>26</v>
      </c>
      <c r="B39" s="252"/>
      <c r="C39" s="304"/>
      <c r="D39" s="80"/>
      <c r="E39" s="304"/>
      <c r="F39" s="80"/>
      <c r="G39" s="304"/>
      <c r="H39" s="359"/>
      <c r="I39" s="301"/>
      <c r="J39" s="93"/>
      <c r="K39" s="93"/>
      <c r="L39" s="21"/>
      <c r="M39" s="21"/>
      <c r="N39" s="200">
        <v>26</v>
      </c>
      <c r="O39" s="21"/>
    </row>
    <row r="40" spans="1:15">
      <c r="A40" s="237">
        <v>27</v>
      </c>
      <c r="B40" s="252"/>
      <c r="C40" s="304"/>
      <c r="D40" s="80"/>
      <c r="E40" s="304"/>
      <c r="F40" s="80"/>
      <c r="G40" s="304"/>
      <c r="H40" s="359"/>
      <c r="I40" s="301"/>
      <c r="J40" s="93"/>
      <c r="K40" s="93"/>
      <c r="L40" s="21"/>
      <c r="M40" s="21"/>
      <c r="N40" s="200">
        <v>27</v>
      </c>
      <c r="O40" s="21"/>
    </row>
    <row r="41" spans="1:15">
      <c r="A41" s="237">
        <v>28</v>
      </c>
      <c r="B41" s="252"/>
      <c r="C41" s="304"/>
      <c r="D41" s="80"/>
      <c r="E41" s="304"/>
      <c r="F41" s="80"/>
      <c r="G41" s="304"/>
      <c r="H41" s="359"/>
      <c r="I41" s="301"/>
      <c r="J41" s="93"/>
      <c r="K41" s="93"/>
      <c r="L41" s="21"/>
      <c r="M41" s="21"/>
      <c r="N41" s="200">
        <v>28</v>
      </c>
      <c r="O41" s="21"/>
    </row>
    <row r="42" spans="1:15">
      <c r="A42" s="237">
        <v>29</v>
      </c>
      <c r="B42" s="252"/>
      <c r="C42" s="304"/>
      <c r="D42" s="80"/>
      <c r="E42" s="304"/>
      <c r="F42" s="80"/>
      <c r="G42" s="304"/>
      <c r="H42" s="359"/>
      <c r="I42" s="301"/>
      <c r="J42" s="93"/>
      <c r="K42" s="93"/>
      <c r="L42" s="21"/>
      <c r="M42" s="21"/>
      <c r="N42" s="200">
        <v>29</v>
      </c>
      <c r="O42" s="21"/>
    </row>
    <row r="43" spans="1:15">
      <c r="A43" s="237">
        <v>30</v>
      </c>
      <c r="B43" s="83"/>
      <c r="C43" s="304"/>
      <c r="D43" s="80"/>
      <c r="E43" s="304"/>
      <c r="F43" s="80"/>
      <c r="G43" s="304"/>
      <c r="H43" s="359"/>
      <c r="I43" s="301"/>
      <c r="J43" s="93"/>
      <c r="K43" s="93"/>
      <c r="L43" s="21"/>
      <c r="M43" s="21"/>
      <c r="N43" s="200">
        <v>30</v>
      </c>
      <c r="O43" s="21"/>
    </row>
    <row r="44" spans="1:15">
      <c r="A44" s="237">
        <v>31</v>
      </c>
      <c r="B44" s="83"/>
      <c r="C44" s="304"/>
      <c r="D44" s="80"/>
      <c r="E44" s="304"/>
      <c r="F44" s="80"/>
      <c r="G44" s="304"/>
      <c r="H44" s="359"/>
      <c r="I44" s="301"/>
      <c r="J44" s="93"/>
      <c r="K44" s="93"/>
      <c r="L44" s="21"/>
      <c r="M44" s="21"/>
      <c r="N44" s="200">
        <v>31</v>
      </c>
      <c r="O44" s="21"/>
    </row>
    <row r="45" spans="1:15">
      <c r="A45" s="237">
        <v>32</v>
      </c>
      <c r="B45" s="83"/>
      <c r="C45" s="304"/>
      <c r="D45" s="80"/>
      <c r="E45" s="304"/>
      <c r="F45" s="80"/>
      <c r="G45" s="304"/>
      <c r="H45" s="359"/>
      <c r="I45" s="301"/>
      <c r="J45" s="93"/>
      <c r="K45" s="93"/>
      <c r="L45" s="21"/>
      <c r="M45" s="21"/>
      <c r="N45" s="200">
        <v>32</v>
      </c>
      <c r="O45" s="21"/>
    </row>
    <row r="46" spans="1:15">
      <c r="A46" s="237">
        <v>33</v>
      </c>
      <c r="B46" s="83"/>
      <c r="C46" s="304"/>
      <c r="D46" s="80"/>
      <c r="E46" s="304"/>
      <c r="F46" s="80"/>
      <c r="G46" s="304"/>
      <c r="H46" s="359"/>
      <c r="I46" s="301"/>
      <c r="J46" s="93"/>
      <c r="K46" s="93"/>
      <c r="L46" s="21"/>
      <c r="M46" s="21"/>
      <c r="N46" s="200">
        <v>33</v>
      </c>
      <c r="O46" s="21"/>
    </row>
    <row r="47" spans="1:15">
      <c r="A47" s="237">
        <v>34</v>
      </c>
      <c r="B47" s="83"/>
      <c r="C47" s="304"/>
      <c r="D47" s="80"/>
      <c r="E47" s="304"/>
      <c r="F47" s="80"/>
      <c r="G47" s="304"/>
      <c r="H47" s="359"/>
      <c r="I47" s="301"/>
      <c r="J47" s="93"/>
      <c r="K47" s="93"/>
      <c r="L47" s="21"/>
      <c r="M47" s="21"/>
      <c r="N47" s="200">
        <v>34</v>
      </c>
      <c r="O47" s="21"/>
    </row>
    <row r="48" spans="1:15">
      <c r="A48" s="237">
        <v>35</v>
      </c>
      <c r="B48" s="83"/>
      <c r="C48" s="304"/>
      <c r="D48" s="80"/>
      <c r="E48" s="304"/>
      <c r="F48" s="80"/>
      <c r="G48" s="304"/>
      <c r="H48" s="359"/>
      <c r="I48" s="301"/>
      <c r="J48" s="93"/>
      <c r="K48" s="93"/>
      <c r="L48" s="21"/>
      <c r="M48" s="21"/>
      <c r="N48" s="200">
        <v>35</v>
      </c>
      <c r="O48" s="21"/>
    </row>
    <row r="49" spans="1:29">
      <c r="A49" s="237">
        <v>36</v>
      </c>
      <c r="B49" s="548" t="s">
        <v>2127</v>
      </c>
      <c r="C49" s="210">
        <f>SUM(C39:C48)</f>
        <v>0</v>
      </c>
      <c r="D49" s="207"/>
      <c r="E49" s="210">
        <f>SUM(E39:E48)</f>
        <v>0</v>
      </c>
      <c r="F49" s="207"/>
      <c r="G49" s="210">
        <f>SUM(G39:G48)</f>
        <v>0</v>
      </c>
      <c r="H49" s="208">
        <f>SUM(H39:H48)</f>
        <v>0</v>
      </c>
      <c r="I49" s="361">
        <f>C49+E49-G49+H49</f>
        <v>0</v>
      </c>
      <c r="J49" s="362"/>
      <c r="K49" s="357"/>
      <c r="L49" s="21"/>
      <c r="M49" s="21"/>
      <c r="N49" s="200">
        <v>36</v>
      </c>
      <c r="O49" s="21"/>
    </row>
    <row r="50" spans="1:29">
      <c r="A50" s="237">
        <v>37</v>
      </c>
      <c r="B50" s="351" t="s">
        <v>2129</v>
      </c>
      <c r="C50" s="363"/>
      <c r="D50" s="364"/>
      <c r="E50" s="363"/>
      <c r="F50" s="364"/>
      <c r="G50" s="363"/>
      <c r="H50" s="365"/>
      <c r="I50" s="366"/>
      <c r="J50" s="367"/>
      <c r="K50" s="93"/>
      <c r="L50" s="21"/>
      <c r="M50" s="21"/>
      <c r="N50" s="200">
        <v>37</v>
      </c>
      <c r="O50" s="21"/>
    </row>
    <row r="51" spans="1:29">
      <c r="A51" s="237">
        <v>38</v>
      </c>
      <c r="B51" s="252"/>
      <c r="C51" s="320"/>
      <c r="D51" s="80"/>
      <c r="E51" s="320"/>
      <c r="F51" s="80"/>
      <c r="G51" s="320"/>
      <c r="H51" s="369"/>
      <c r="I51" s="339"/>
      <c r="J51" s="93"/>
      <c r="K51" s="93"/>
      <c r="L51" s="21"/>
      <c r="M51" s="21"/>
      <c r="N51" s="200">
        <v>38</v>
      </c>
      <c r="O51" s="21"/>
    </row>
    <row r="52" spans="1:29">
      <c r="A52" s="237">
        <v>39</v>
      </c>
      <c r="B52" s="252"/>
      <c r="C52" s="304"/>
      <c r="D52" s="80"/>
      <c r="E52" s="304"/>
      <c r="F52" s="80"/>
      <c r="G52" s="304"/>
      <c r="H52" s="359"/>
      <c r="I52" s="301"/>
      <c r="J52" s="93"/>
      <c r="K52" s="93"/>
      <c r="L52" s="21"/>
      <c r="M52" s="21"/>
      <c r="N52" s="200">
        <v>39</v>
      </c>
      <c r="O52" s="21"/>
    </row>
    <row r="53" spans="1:29">
      <c r="A53" s="237">
        <v>40</v>
      </c>
      <c r="B53" s="252"/>
      <c r="C53" s="304"/>
      <c r="D53" s="80"/>
      <c r="E53" s="304"/>
      <c r="F53" s="80"/>
      <c r="G53" s="304"/>
      <c r="H53" s="359"/>
      <c r="I53" s="301"/>
      <c r="J53" s="93"/>
      <c r="K53" s="93"/>
      <c r="L53" s="21"/>
      <c r="M53" s="21"/>
      <c r="N53" s="200">
        <v>40</v>
      </c>
      <c r="O53" s="21"/>
    </row>
    <row r="54" spans="1:29">
      <c r="A54" s="237">
        <v>41</v>
      </c>
      <c r="B54" s="252"/>
      <c r="C54" s="304"/>
      <c r="D54" s="80"/>
      <c r="E54" s="304"/>
      <c r="F54" s="80"/>
      <c r="G54" s="304"/>
      <c r="H54" s="359"/>
      <c r="I54" s="301"/>
      <c r="J54" s="93"/>
      <c r="K54" s="93"/>
      <c r="L54" s="21"/>
      <c r="M54" s="21"/>
      <c r="N54" s="200">
        <v>41</v>
      </c>
      <c r="O54" s="21"/>
    </row>
    <row r="55" spans="1:29">
      <c r="A55" s="237">
        <v>42</v>
      </c>
      <c r="B55" s="83"/>
      <c r="C55" s="304"/>
      <c r="D55" s="80"/>
      <c r="E55" s="304"/>
      <c r="F55" s="80"/>
      <c r="G55" s="304"/>
      <c r="H55" s="359"/>
      <c r="I55" s="301"/>
      <c r="J55" s="93"/>
      <c r="K55" s="93"/>
      <c r="L55" s="21"/>
      <c r="M55" s="21"/>
      <c r="N55" s="200">
        <v>42</v>
      </c>
      <c r="O55" s="21"/>
    </row>
    <row r="56" spans="1:29">
      <c r="A56" s="237">
        <v>43</v>
      </c>
      <c r="B56" s="83"/>
      <c r="C56" s="304"/>
      <c r="D56" s="80"/>
      <c r="E56" s="304"/>
      <c r="F56" s="80"/>
      <c r="G56" s="304"/>
      <c r="H56" s="359"/>
      <c r="I56" s="301"/>
      <c r="J56" s="93"/>
      <c r="K56" s="93"/>
      <c r="L56" s="21"/>
      <c r="M56" s="21"/>
      <c r="N56" s="200">
        <v>43</v>
      </c>
      <c r="O56" s="21"/>
    </row>
    <row r="57" spans="1:29">
      <c r="A57" s="237">
        <v>44</v>
      </c>
      <c r="B57" s="83"/>
      <c r="C57" s="304"/>
      <c r="D57" s="80"/>
      <c r="E57" s="304"/>
      <c r="F57" s="80"/>
      <c r="G57" s="304"/>
      <c r="H57" s="359"/>
      <c r="I57" s="301"/>
      <c r="J57" s="93"/>
      <c r="K57" s="93"/>
      <c r="L57" s="21"/>
      <c r="M57" s="21"/>
      <c r="N57" s="200">
        <v>44</v>
      </c>
      <c r="O57" s="21"/>
    </row>
    <row r="58" spans="1:29">
      <c r="A58" s="237">
        <v>45</v>
      </c>
      <c r="B58" s="83"/>
      <c r="C58" s="304"/>
      <c r="D58" s="80"/>
      <c r="E58" s="304"/>
      <c r="F58" s="80"/>
      <c r="G58" s="304"/>
      <c r="H58" s="359"/>
      <c r="I58" s="301"/>
      <c r="J58" s="93"/>
      <c r="K58" s="93"/>
      <c r="L58" s="21"/>
      <c r="M58" s="21"/>
      <c r="N58" s="200">
        <v>45</v>
      </c>
      <c r="O58" s="21"/>
    </row>
    <row r="59" spans="1:29">
      <c r="A59" s="237">
        <v>46</v>
      </c>
      <c r="B59" s="83"/>
      <c r="C59" s="304"/>
      <c r="D59" s="80"/>
      <c r="E59" s="304"/>
      <c r="F59" s="80"/>
      <c r="G59" s="304"/>
      <c r="H59" s="359"/>
      <c r="I59" s="301"/>
      <c r="J59" s="93"/>
      <c r="K59" s="93"/>
      <c r="L59" s="21"/>
      <c r="M59" s="21"/>
      <c r="N59" s="200">
        <v>46</v>
      </c>
      <c r="O59" s="21"/>
    </row>
    <row r="60" spans="1:29">
      <c r="A60" s="237">
        <v>47</v>
      </c>
      <c r="B60" s="548" t="s">
        <v>2127</v>
      </c>
      <c r="C60" s="210">
        <f>SUM(C51:C59)</f>
        <v>0</v>
      </c>
      <c r="D60" s="207"/>
      <c r="E60" s="210">
        <f>SUM(E51:E59)</f>
        <v>0</v>
      </c>
      <c r="F60" s="207"/>
      <c r="G60" s="210">
        <f>SUM(G51:G59)</f>
        <v>0</v>
      </c>
      <c r="H60" s="208">
        <f>SUM(H51:H59)</f>
        <v>0</v>
      </c>
      <c r="I60" s="209">
        <f>SUM(I51:I59)</f>
        <v>0</v>
      </c>
      <c r="J60" s="204"/>
      <c r="K60" s="93"/>
      <c r="L60" s="21"/>
      <c r="M60" s="21"/>
      <c r="N60" s="200">
        <v>47</v>
      </c>
      <c r="O60" s="21"/>
    </row>
    <row r="61" spans="1:29" ht="16" thickBot="1">
      <c r="A61" s="245">
        <v>48</v>
      </c>
      <c r="B61" s="549" t="s">
        <v>159</v>
      </c>
      <c r="C61" s="3080">
        <f>C25+C37+C49+C60</f>
        <v>9339789</v>
      </c>
      <c r="D61" s="371"/>
      <c r="E61" s="370">
        <f>E25+E37+E49+E60</f>
        <v>0</v>
      </c>
      <c r="F61" s="371"/>
      <c r="G61" s="370">
        <f>G25+G37+G49+G60</f>
        <v>631699</v>
      </c>
      <c r="H61" s="281">
        <f>H25+H37+H49+H60</f>
        <v>0</v>
      </c>
      <c r="I61" s="3081">
        <f>C61+E61-G61+H61</f>
        <v>8708090</v>
      </c>
      <c r="J61" s="280"/>
      <c r="K61" s="280"/>
      <c r="L61" s="99"/>
      <c r="M61" s="99"/>
      <c r="N61" s="218">
        <v>48</v>
      </c>
      <c r="O61" s="21"/>
    </row>
    <row r="62" spans="1:29">
      <c r="A62" s="21"/>
      <c r="B62" s="21"/>
      <c r="C62" s="21"/>
      <c r="D62" s="21"/>
      <c r="E62" s="21"/>
      <c r="F62" s="21"/>
      <c r="G62" s="21"/>
      <c r="H62" s="21"/>
      <c r="I62" s="21"/>
      <c r="J62" s="21"/>
      <c r="K62" s="21"/>
      <c r="L62" s="21"/>
      <c r="M62" s="21"/>
      <c r="N62" s="251"/>
      <c r="O62" s="21"/>
      <c r="AC62" s="1621"/>
    </row>
    <row r="63" spans="1:29">
      <c r="A63" s="101" t="s">
        <v>2130</v>
      </c>
      <c r="B63" s="71"/>
      <c r="C63" s="71"/>
      <c r="D63" s="21"/>
      <c r="E63" s="71"/>
      <c r="F63" s="71"/>
      <c r="G63" s="71"/>
      <c r="H63" s="71"/>
      <c r="I63" s="101" t="str">
        <f>A63</f>
        <v>FERC FORM NO.1 (ED.  12-89) NYPSC Modified-96</v>
      </c>
      <c r="J63" s="71"/>
      <c r="K63" s="21"/>
      <c r="L63" s="71"/>
      <c r="M63" s="71" t="s">
        <v>2131</v>
      </c>
      <c r="N63" s="71"/>
      <c r="O63" s="21"/>
      <c r="AC63" s="1621"/>
    </row>
    <row r="64" spans="1:29">
      <c r="A64" s="71" t="s">
        <v>2132</v>
      </c>
      <c r="B64" s="71"/>
      <c r="C64" s="71"/>
      <c r="D64" s="71"/>
      <c r="E64" s="71"/>
      <c r="F64" s="71"/>
      <c r="G64" s="71"/>
      <c r="H64" s="71"/>
      <c r="I64" s="71" t="s">
        <v>2133</v>
      </c>
      <c r="J64" s="71"/>
      <c r="K64" s="71"/>
      <c r="L64" s="71"/>
      <c r="M64" s="71"/>
      <c r="N64" s="71"/>
      <c r="O64" s="21"/>
      <c r="AC64" s="1621"/>
    </row>
    <row r="65" spans="1:29">
      <c r="A65" s="21"/>
      <c r="B65" s="21"/>
      <c r="C65" s="21"/>
      <c r="D65" s="21"/>
      <c r="E65" s="21"/>
      <c r="F65" s="21"/>
      <c r="G65" s="21"/>
      <c r="H65" s="21"/>
      <c r="I65" s="21"/>
      <c r="J65" s="21"/>
      <c r="K65" s="21"/>
      <c r="L65" s="21"/>
      <c r="M65" s="21"/>
      <c r="N65" s="21"/>
      <c r="O65" s="21"/>
      <c r="AC65" s="1621"/>
    </row>
    <row r="66" spans="1:29">
      <c r="A66" s="21"/>
      <c r="B66" s="21"/>
      <c r="C66" s="21"/>
      <c r="D66" s="21"/>
      <c r="E66" s="21"/>
      <c r="F66" s="21"/>
      <c r="G66" s="21"/>
      <c r="H66" s="21"/>
      <c r="I66" s="21"/>
      <c r="J66" s="21"/>
      <c r="K66" s="21"/>
      <c r="L66" s="21"/>
      <c r="M66" s="21"/>
      <c r="N66" s="21"/>
      <c r="O66" s="21"/>
      <c r="AC66" s="1621"/>
    </row>
    <row r="67" spans="1:29">
      <c r="A67" s="73" t="s">
        <v>2134</v>
      </c>
      <c r="B67" s="71"/>
      <c r="C67" s="71"/>
      <c r="D67" s="71"/>
      <c r="E67" s="71"/>
      <c r="F67" s="71"/>
      <c r="G67" s="71"/>
      <c r="H67" s="71"/>
      <c r="I67" s="21"/>
      <c r="J67" s="21"/>
      <c r="K67" s="21"/>
      <c r="L67" s="21"/>
      <c r="M67" s="21"/>
      <c r="N67" s="21"/>
      <c r="O67" s="21"/>
      <c r="AC67" s="1621"/>
    </row>
    <row r="68" spans="1:29">
      <c r="A68" s="21"/>
      <c r="B68" s="21"/>
      <c r="C68" s="21"/>
      <c r="D68" s="21"/>
      <c r="E68" s="21"/>
      <c r="F68" s="21"/>
      <c r="G68" s="21"/>
      <c r="H68" s="21"/>
      <c r="I68" s="21"/>
      <c r="J68" s="21"/>
      <c r="K68" s="21"/>
      <c r="L68" s="21"/>
      <c r="M68" s="21"/>
      <c r="N68" s="21"/>
      <c r="O68" s="21"/>
    </row>
    <row r="69" spans="1:29" ht="16" thickBot="1">
      <c r="A69" s="21"/>
      <c r="B69" s="21"/>
      <c r="C69" s="2747">
        <f>C61-'110113'!G203</f>
        <v>0</v>
      </c>
      <c r="D69" s="2747"/>
      <c r="E69" s="2747"/>
      <c r="F69" s="2747"/>
      <c r="G69" s="2747"/>
      <c r="H69" s="2747"/>
      <c r="I69" s="2747">
        <f>I61-'110113'!H203</f>
        <v>0</v>
      </c>
      <c r="J69" s="21"/>
      <c r="K69" s="21"/>
      <c r="L69" s="21"/>
      <c r="M69" s="21"/>
      <c r="N69" s="21"/>
      <c r="O69" s="21"/>
    </row>
    <row r="70" spans="1:29">
      <c r="A70" s="33" t="s">
        <v>1757</v>
      </c>
      <c r="B70" s="68"/>
      <c r="C70" s="191"/>
      <c r="D70" s="68" t="s">
        <v>3200</v>
      </c>
      <c r="E70" s="68"/>
      <c r="F70" s="193" t="s">
        <v>1342</v>
      </c>
      <c r="G70" s="68"/>
      <c r="H70" s="347" t="s">
        <v>1760</v>
      </c>
      <c r="I70" s="33" t="s">
        <v>1757</v>
      </c>
      <c r="J70" s="191"/>
      <c r="K70" s="191" t="s">
        <v>1307</v>
      </c>
      <c r="L70" s="191" t="s">
        <v>1759</v>
      </c>
      <c r="M70" s="68" t="s">
        <v>1760</v>
      </c>
      <c r="N70" s="69"/>
      <c r="O70" s="21"/>
    </row>
    <row r="71" spans="1:29">
      <c r="A71" s="74" t="str">
        <f>'Data Sheet'!$C$25</f>
        <v xml:space="preserve">Niagara Mohawk Power Corporation </v>
      </c>
      <c r="B71" s="21"/>
      <c r="C71" s="83"/>
      <c r="D71" s="1536" t="s">
        <v>5954</v>
      </c>
      <c r="E71" s="21"/>
      <c r="F71" s="93" t="s">
        <v>1044</v>
      </c>
      <c r="G71" s="21"/>
      <c r="H71" s="85"/>
      <c r="I71" s="74" t="str">
        <f>'Data Sheet'!$C$25</f>
        <v xml:space="preserve">Niagara Mohawk Power Corporation </v>
      </c>
      <c r="J71" s="83"/>
      <c r="K71" s="1536" t="s">
        <v>5954</v>
      </c>
      <c r="L71" s="1376" t="s">
        <v>1761</v>
      </c>
      <c r="M71" s="21"/>
      <c r="N71" s="75"/>
      <c r="O71" s="21"/>
    </row>
    <row r="72" spans="1:29">
      <c r="A72" s="76"/>
      <c r="B72" s="79"/>
      <c r="C72" s="83"/>
      <c r="D72" s="21" t="s">
        <v>1121</v>
      </c>
      <c r="E72" s="21"/>
      <c r="F72" s="2484" t="str">
        <f>'Data Sheet'!$C$40</f>
        <v>April 30, 2024</v>
      </c>
      <c r="G72" s="582"/>
      <c r="H72" s="97" t="str">
        <f>'Data Sheet'!$C$38</f>
        <v>December 31, 2023</v>
      </c>
      <c r="I72" s="74"/>
      <c r="J72" s="83"/>
      <c r="K72" s="83" t="s">
        <v>1121</v>
      </c>
      <c r="L72" s="582" t="str">
        <f>'Data Sheet'!$C$40</f>
        <v>April 30, 2024</v>
      </c>
      <c r="M72" s="95" t="str">
        <f>'Data Sheet'!$C$38</f>
        <v>December 31, 2023</v>
      </c>
      <c r="N72" s="75"/>
      <c r="O72" s="21"/>
    </row>
    <row r="73" spans="1:29">
      <c r="A73" s="348" t="s">
        <v>1045</v>
      </c>
      <c r="B73" s="77"/>
      <c r="C73" s="195"/>
      <c r="D73" s="195"/>
      <c r="E73" s="195"/>
      <c r="F73" s="195"/>
      <c r="G73" s="195"/>
      <c r="H73" s="196"/>
      <c r="I73" s="348" t="s">
        <v>1046</v>
      </c>
      <c r="J73" s="195"/>
      <c r="K73" s="195"/>
      <c r="L73" s="195"/>
      <c r="M73" s="195"/>
      <c r="N73" s="196"/>
      <c r="O73" s="21"/>
    </row>
    <row r="74" spans="1:29">
      <c r="A74" s="74"/>
      <c r="B74" s="21" t="s">
        <v>1047</v>
      </c>
      <c r="C74" s="21"/>
      <c r="D74" s="21"/>
      <c r="E74" s="21"/>
      <c r="F74" s="21"/>
      <c r="G74" s="21"/>
      <c r="H74" s="75"/>
      <c r="I74" s="74"/>
      <c r="J74" s="21"/>
      <c r="K74" s="21"/>
      <c r="L74" s="21"/>
      <c r="M74" s="21"/>
      <c r="N74" s="75"/>
      <c r="O74" s="21"/>
    </row>
    <row r="75" spans="1:29">
      <c r="A75" s="74"/>
      <c r="B75" s="21" t="s">
        <v>844</v>
      </c>
      <c r="C75" s="21"/>
      <c r="D75" s="21"/>
      <c r="E75" s="21"/>
      <c r="F75" s="21"/>
      <c r="G75" s="21"/>
      <c r="H75" s="75"/>
      <c r="I75" s="74"/>
      <c r="J75" s="21"/>
      <c r="K75" s="21"/>
      <c r="L75" s="21"/>
      <c r="M75" s="21"/>
      <c r="N75" s="75"/>
      <c r="O75" s="21"/>
    </row>
    <row r="76" spans="1:29">
      <c r="A76" s="74"/>
      <c r="B76" s="21" t="s">
        <v>845</v>
      </c>
      <c r="C76" s="21"/>
      <c r="D76" s="21"/>
      <c r="E76" s="21"/>
      <c r="F76" s="21"/>
      <c r="G76" s="21"/>
      <c r="H76" s="75"/>
      <c r="I76" s="74"/>
      <c r="J76" s="21"/>
      <c r="K76" s="21"/>
      <c r="L76" s="21"/>
      <c r="M76" s="21"/>
      <c r="N76" s="75"/>
      <c r="O76" s="21"/>
    </row>
    <row r="77" spans="1:29">
      <c r="A77" s="76"/>
      <c r="B77" s="79"/>
      <c r="C77" s="79"/>
      <c r="D77" s="79"/>
      <c r="E77" s="79"/>
      <c r="F77" s="79"/>
      <c r="G77" s="79"/>
      <c r="H77" s="78"/>
      <c r="I77" s="76"/>
      <c r="J77" s="79"/>
      <c r="K77" s="79"/>
      <c r="L77" s="79"/>
      <c r="M77" s="79"/>
      <c r="N77" s="78"/>
      <c r="O77" s="21"/>
    </row>
    <row r="78" spans="1:29">
      <c r="A78" s="237" t="s">
        <v>1686</v>
      </c>
      <c r="B78" s="83"/>
      <c r="C78" s="83"/>
      <c r="D78" s="71" t="s">
        <v>2247</v>
      </c>
      <c r="E78" s="349"/>
      <c r="F78" s="81" t="s">
        <v>846</v>
      </c>
      <c r="G78" s="349"/>
      <c r="H78" s="85"/>
      <c r="I78" s="74"/>
      <c r="J78" s="93"/>
      <c r="K78" s="95"/>
      <c r="L78" s="77" t="s">
        <v>847</v>
      </c>
      <c r="M78" s="79"/>
      <c r="N78" s="200" t="s">
        <v>1686</v>
      </c>
      <c r="O78" s="21"/>
    </row>
    <row r="79" spans="1:29">
      <c r="A79" s="237" t="s">
        <v>1689</v>
      </c>
      <c r="B79" s="83"/>
      <c r="C79" s="252" t="s">
        <v>1791</v>
      </c>
      <c r="D79" s="77" t="s">
        <v>2990</v>
      </c>
      <c r="E79" s="272"/>
      <c r="F79" s="271" t="s">
        <v>848</v>
      </c>
      <c r="G79" s="272"/>
      <c r="H79" s="85"/>
      <c r="I79" s="201" t="s">
        <v>1791</v>
      </c>
      <c r="J79" s="250" t="s">
        <v>849</v>
      </c>
      <c r="K79" s="93"/>
      <c r="L79" s="21"/>
      <c r="M79" s="21"/>
      <c r="N79" s="200" t="s">
        <v>1689</v>
      </c>
      <c r="O79" s="21"/>
    </row>
    <row r="80" spans="1:29">
      <c r="A80" s="237"/>
      <c r="B80" s="252" t="s">
        <v>163</v>
      </c>
      <c r="C80" s="252" t="s">
        <v>850</v>
      </c>
      <c r="D80" s="71" t="s">
        <v>163</v>
      </c>
      <c r="E80" s="80"/>
      <c r="F80" s="350" t="s">
        <v>163</v>
      </c>
      <c r="G80" s="80"/>
      <c r="H80" s="85"/>
      <c r="I80" s="201" t="s">
        <v>548</v>
      </c>
      <c r="J80" s="250" t="s">
        <v>2124</v>
      </c>
      <c r="K80" s="93"/>
      <c r="L80" s="21"/>
      <c r="M80" s="21"/>
      <c r="N80" s="200"/>
      <c r="O80" s="21"/>
    </row>
    <row r="81" spans="1:15">
      <c r="A81" s="237"/>
      <c r="B81" s="252" t="s">
        <v>2125</v>
      </c>
      <c r="C81" s="252" t="s">
        <v>531</v>
      </c>
      <c r="D81" s="251" t="s">
        <v>1689</v>
      </c>
      <c r="E81" s="535" t="s">
        <v>1795</v>
      </c>
      <c r="F81" s="535" t="s">
        <v>1689</v>
      </c>
      <c r="G81" s="535" t="s">
        <v>1795</v>
      </c>
      <c r="H81" s="200" t="s">
        <v>291</v>
      </c>
      <c r="I81" s="201" t="s">
        <v>2258</v>
      </c>
      <c r="J81" s="250" t="s">
        <v>2126</v>
      </c>
      <c r="K81" s="93"/>
      <c r="L81" s="21"/>
      <c r="M81" s="21"/>
      <c r="N81" s="200"/>
      <c r="O81" s="21"/>
    </row>
    <row r="82" spans="1:15">
      <c r="A82" s="238"/>
      <c r="B82" s="351" t="s">
        <v>2935</v>
      </c>
      <c r="C82" s="351" t="s">
        <v>2936</v>
      </c>
      <c r="D82" s="544" t="s">
        <v>2937</v>
      </c>
      <c r="E82" s="543" t="s">
        <v>2938</v>
      </c>
      <c r="F82" s="543" t="s">
        <v>2268</v>
      </c>
      <c r="G82" s="543" t="s">
        <v>2269</v>
      </c>
      <c r="H82" s="203" t="s">
        <v>2270</v>
      </c>
      <c r="I82" s="202" t="s">
        <v>2271</v>
      </c>
      <c r="J82" s="282" t="s">
        <v>2272</v>
      </c>
      <c r="K82" s="271"/>
      <c r="L82" s="77"/>
      <c r="M82" s="77"/>
      <c r="N82" s="203"/>
      <c r="O82" s="21"/>
    </row>
    <row r="83" spans="1:15">
      <c r="A83" s="237">
        <v>1</v>
      </c>
      <c r="B83" s="351" t="s">
        <v>160</v>
      </c>
      <c r="C83" s="352"/>
      <c r="D83" s="353"/>
      <c r="E83" s="352"/>
      <c r="F83" s="353"/>
      <c r="G83" s="352"/>
      <c r="H83" s="354"/>
      <c r="I83" s="355"/>
      <c r="J83" s="356"/>
      <c r="K83" s="357"/>
      <c r="L83" s="358"/>
      <c r="M83" s="358"/>
      <c r="N83" s="200">
        <v>1</v>
      </c>
      <c r="O83" s="21"/>
    </row>
    <row r="84" spans="1:15">
      <c r="A84" s="237">
        <v>2</v>
      </c>
      <c r="B84" s="252"/>
      <c r="C84" s="320"/>
      <c r="D84" s="80"/>
      <c r="E84" s="320"/>
      <c r="F84" s="80"/>
      <c r="G84" s="320"/>
      <c r="H84" s="274"/>
      <c r="I84" s="339">
        <f t="shared" ref="I84:I94" si="0">C84+E84-G84+H84</f>
        <v>0</v>
      </c>
      <c r="J84" s="93"/>
      <c r="K84" s="357"/>
      <c r="L84" s="358"/>
      <c r="M84" s="358"/>
      <c r="N84" s="200">
        <v>2</v>
      </c>
      <c r="O84" s="21"/>
    </row>
    <row r="85" spans="1:15">
      <c r="A85" s="237">
        <v>3</v>
      </c>
      <c r="B85" s="252"/>
      <c r="C85" s="304"/>
      <c r="D85" s="80"/>
      <c r="E85" s="304"/>
      <c r="F85" s="80"/>
      <c r="G85" s="304"/>
      <c r="H85" s="359"/>
      <c r="I85" s="301">
        <f t="shared" si="0"/>
        <v>0</v>
      </c>
      <c r="J85" s="93"/>
      <c r="K85" s="357"/>
      <c r="L85" s="358"/>
      <c r="M85" s="358"/>
      <c r="N85" s="200">
        <v>3</v>
      </c>
      <c r="O85" s="21"/>
    </row>
    <row r="86" spans="1:15">
      <c r="A86" s="237">
        <v>4</v>
      </c>
      <c r="B86" s="252"/>
      <c r="C86" s="304"/>
      <c r="D86" s="80"/>
      <c r="E86" s="304"/>
      <c r="F86" s="80"/>
      <c r="G86" s="304"/>
      <c r="H86" s="359"/>
      <c r="I86" s="301">
        <f t="shared" si="0"/>
        <v>0</v>
      </c>
      <c r="J86" s="93"/>
      <c r="K86" s="357"/>
      <c r="L86" s="358"/>
      <c r="M86" s="358"/>
      <c r="N86" s="200">
        <v>4</v>
      </c>
      <c r="O86" s="21"/>
    </row>
    <row r="87" spans="1:15">
      <c r="A87" s="237">
        <v>5</v>
      </c>
      <c r="B87" s="252"/>
      <c r="C87" s="304"/>
      <c r="D87" s="80"/>
      <c r="E87" s="304"/>
      <c r="F87" s="80"/>
      <c r="G87" s="304"/>
      <c r="H87" s="359"/>
      <c r="I87" s="301">
        <f t="shared" si="0"/>
        <v>0</v>
      </c>
      <c r="J87" s="93"/>
      <c r="K87" s="357"/>
      <c r="L87" s="358"/>
      <c r="M87" s="358"/>
      <c r="N87" s="200">
        <v>5</v>
      </c>
      <c r="O87" s="21"/>
    </row>
    <row r="88" spans="1:15">
      <c r="A88" s="237">
        <v>6</v>
      </c>
      <c r="B88" s="83"/>
      <c r="C88" s="304"/>
      <c r="D88" s="80"/>
      <c r="E88" s="304"/>
      <c r="F88" s="80"/>
      <c r="G88" s="304"/>
      <c r="H88" s="359"/>
      <c r="I88" s="301">
        <f t="shared" si="0"/>
        <v>0</v>
      </c>
      <c r="J88" s="93"/>
      <c r="K88" s="357"/>
      <c r="L88" s="358"/>
      <c r="M88" s="358"/>
      <c r="N88" s="200">
        <v>6</v>
      </c>
      <c r="O88" s="21"/>
    </row>
    <row r="89" spans="1:15">
      <c r="A89" s="237">
        <v>7</v>
      </c>
      <c r="B89" s="83"/>
      <c r="C89" s="304"/>
      <c r="D89" s="80"/>
      <c r="E89" s="304"/>
      <c r="F89" s="80"/>
      <c r="G89" s="304"/>
      <c r="H89" s="359"/>
      <c r="I89" s="301">
        <f t="shared" si="0"/>
        <v>0</v>
      </c>
      <c r="J89" s="93"/>
      <c r="K89" s="357"/>
      <c r="L89" s="358"/>
      <c r="M89" s="358"/>
      <c r="N89" s="200">
        <v>7</v>
      </c>
      <c r="O89" s="21"/>
    </row>
    <row r="90" spans="1:15">
      <c r="A90" s="237">
        <v>8</v>
      </c>
      <c r="B90" s="360"/>
      <c r="C90" s="304"/>
      <c r="D90" s="273"/>
      <c r="E90" s="304"/>
      <c r="F90" s="273"/>
      <c r="G90" s="304"/>
      <c r="H90" s="359"/>
      <c r="I90" s="301">
        <f t="shared" si="0"/>
        <v>0</v>
      </c>
      <c r="J90" s="93"/>
      <c r="K90" s="357"/>
      <c r="L90" s="358"/>
      <c r="M90" s="358"/>
      <c r="N90" s="200">
        <v>8</v>
      </c>
      <c r="O90" s="21"/>
    </row>
    <row r="91" spans="1:15">
      <c r="A91" s="237">
        <v>9</v>
      </c>
      <c r="B91" s="360"/>
      <c r="C91" s="304"/>
      <c r="D91" s="273"/>
      <c r="E91" s="304"/>
      <c r="F91" s="273"/>
      <c r="G91" s="304"/>
      <c r="H91" s="359"/>
      <c r="I91" s="301">
        <f t="shared" si="0"/>
        <v>0</v>
      </c>
      <c r="J91" s="93"/>
      <c r="K91" s="357"/>
      <c r="L91" s="358"/>
      <c r="M91" s="358"/>
      <c r="N91" s="200">
        <v>9</v>
      </c>
      <c r="O91" s="21"/>
    </row>
    <row r="92" spans="1:15">
      <c r="A92" s="237">
        <v>10</v>
      </c>
      <c r="B92" s="360"/>
      <c r="C92" s="304"/>
      <c r="D92" s="273"/>
      <c r="E92" s="304"/>
      <c r="F92" s="273"/>
      <c r="G92" s="304"/>
      <c r="H92" s="359"/>
      <c r="I92" s="301">
        <f t="shared" si="0"/>
        <v>0</v>
      </c>
      <c r="J92" s="93"/>
      <c r="K92" s="357"/>
      <c r="L92" s="358"/>
      <c r="M92" s="358"/>
      <c r="N92" s="200">
        <v>10</v>
      </c>
      <c r="O92" s="21"/>
    </row>
    <row r="93" spans="1:15">
      <c r="A93" s="237">
        <v>11</v>
      </c>
      <c r="B93" s="83"/>
      <c r="C93" s="304"/>
      <c r="D93" s="80"/>
      <c r="E93" s="304"/>
      <c r="F93" s="80"/>
      <c r="G93" s="304"/>
      <c r="H93" s="359"/>
      <c r="I93" s="301">
        <f t="shared" si="0"/>
        <v>0</v>
      </c>
      <c r="J93" s="93"/>
      <c r="K93" s="357"/>
      <c r="L93" s="358"/>
      <c r="M93" s="358"/>
      <c r="N93" s="200">
        <v>11</v>
      </c>
      <c r="O93" s="21"/>
    </row>
    <row r="94" spans="1:15">
      <c r="A94" s="237">
        <v>12</v>
      </c>
      <c r="B94" s="548" t="s">
        <v>2127</v>
      </c>
      <c r="C94" s="210">
        <f>SUM(C84:C93)</f>
        <v>0</v>
      </c>
      <c r="D94" s="207"/>
      <c r="E94" s="210">
        <f>SUM(E84:E93)</f>
        <v>0</v>
      </c>
      <c r="F94" s="207"/>
      <c r="G94" s="210">
        <f>SUM(G84:G93)</f>
        <v>0</v>
      </c>
      <c r="H94" s="208">
        <f>SUM(H84:H93)</f>
        <v>0</v>
      </c>
      <c r="I94" s="361">
        <f t="shared" si="0"/>
        <v>0</v>
      </c>
      <c r="J94" s="362"/>
      <c r="K94" s="357"/>
      <c r="L94" s="21"/>
      <c r="M94" s="21"/>
      <c r="N94" s="200">
        <v>12</v>
      </c>
      <c r="O94" s="21"/>
    </row>
    <row r="95" spans="1:15">
      <c r="A95" s="237">
        <v>13</v>
      </c>
      <c r="B95" s="351" t="s">
        <v>161</v>
      </c>
      <c r="C95" s="363"/>
      <c r="D95" s="364"/>
      <c r="E95" s="363"/>
      <c r="F95" s="364"/>
      <c r="G95" s="363"/>
      <c r="H95" s="365"/>
      <c r="I95" s="366"/>
      <c r="J95" s="367"/>
      <c r="K95" s="93"/>
      <c r="L95" s="21"/>
      <c r="M95" s="21"/>
      <c r="N95" s="200">
        <v>13</v>
      </c>
      <c r="O95" s="21"/>
    </row>
    <row r="96" spans="1:15">
      <c r="A96" s="237">
        <v>14</v>
      </c>
      <c r="B96" s="252"/>
      <c r="C96" s="304"/>
      <c r="D96" s="80"/>
      <c r="E96" s="304"/>
      <c r="F96" s="80"/>
      <c r="G96" s="304"/>
      <c r="H96" s="359"/>
      <c r="I96" s="301">
        <f t="shared" ref="I96:I106" si="1">C96+E96-G96+H96</f>
        <v>0</v>
      </c>
      <c r="J96" s="93"/>
      <c r="K96" s="357"/>
      <c r="L96" s="358"/>
      <c r="M96" s="358"/>
      <c r="N96" s="200">
        <v>14</v>
      </c>
      <c r="O96" s="21"/>
    </row>
    <row r="97" spans="1:15">
      <c r="A97" s="237">
        <v>15</v>
      </c>
      <c r="B97" s="252"/>
      <c r="C97" s="304"/>
      <c r="D97" s="80"/>
      <c r="E97" s="304"/>
      <c r="F97" s="80"/>
      <c r="G97" s="304"/>
      <c r="H97" s="359"/>
      <c r="I97" s="301">
        <f t="shared" si="1"/>
        <v>0</v>
      </c>
      <c r="J97" s="93"/>
      <c r="K97" s="93"/>
      <c r="L97" s="21"/>
      <c r="M97" s="21"/>
      <c r="N97" s="200">
        <v>15</v>
      </c>
      <c r="O97" s="21"/>
    </row>
    <row r="98" spans="1:15">
      <c r="A98" s="237">
        <v>16</v>
      </c>
      <c r="B98" s="252"/>
      <c r="C98" s="304"/>
      <c r="D98" s="80"/>
      <c r="E98" s="304"/>
      <c r="F98" s="80"/>
      <c r="G98" s="304"/>
      <c r="H98" s="359"/>
      <c r="I98" s="301">
        <f t="shared" si="1"/>
        <v>0</v>
      </c>
      <c r="J98" s="93"/>
      <c r="K98" s="93"/>
      <c r="L98" s="21"/>
      <c r="M98" s="21"/>
      <c r="N98" s="200">
        <v>16</v>
      </c>
      <c r="O98" s="21"/>
    </row>
    <row r="99" spans="1:15">
      <c r="A99" s="237">
        <v>17</v>
      </c>
      <c r="B99" s="252"/>
      <c r="C99" s="304"/>
      <c r="D99" s="80"/>
      <c r="E99" s="304"/>
      <c r="F99" s="80"/>
      <c r="G99" s="304"/>
      <c r="H99" s="359"/>
      <c r="I99" s="301">
        <f t="shared" si="1"/>
        <v>0</v>
      </c>
      <c r="J99" s="93"/>
      <c r="K99" s="93"/>
      <c r="L99" s="21"/>
      <c r="M99" s="21"/>
      <c r="N99" s="200">
        <v>17</v>
      </c>
      <c r="O99" s="21"/>
    </row>
    <row r="100" spans="1:15">
      <c r="A100" s="237">
        <v>18</v>
      </c>
      <c r="B100" s="360"/>
      <c r="C100" s="304"/>
      <c r="D100" s="273"/>
      <c r="E100" s="304"/>
      <c r="F100" s="273"/>
      <c r="G100" s="304"/>
      <c r="H100" s="359"/>
      <c r="I100" s="301">
        <f t="shared" si="1"/>
        <v>0</v>
      </c>
      <c r="J100" s="93"/>
      <c r="K100" s="93"/>
      <c r="L100" s="21"/>
      <c r="M100" s="21"/>
      <c r="N100" s="200">
        <v>18</v>
      </c>
      <c r="O100" s="21"/>
    </row>
    <row r="101" spans="1:15">
      <c r="A101" s="237">
        <v>19</v>
      </c>
      <c r="B101" s="83"/>
      <c r="C101" s="304"/>
      <c r="D101" s="273"/>
      <c r="E101" s="304"/>
      <c r="F101" s="273"/>
      <c r="G101" s="304"/>
      <c r="H101" s="359"/>
      <c r="I101" s="301">
        <f t="shared" si="1"/>
        <v>0</v>
      </c>
      <c r="J101" s="93"/>
      <c r="K101" s="93"/>
      <c r="L101" s="21"/>
      <c r="M101" s="21"/>
      <c r="N101" s="200">
        <v>19</v>
      </c>
      <c r="O101" s="21"/>
    </row>
    <row r="102" spans="1:15">
      <c r="A102" s="237">
        <v>20</v>
      </c>
      <c r="B102" s="83"/>
      <c r="C102" s="304"/>
      <c r="D102" s="273"/>
      <c r="E102" s="304"/>
      <c r="F102" s="273"/>
      <c r="G102" s="304"/>
      <c r="H102" s="269"/>
      <c r="I102" s="301">
        <f t="shared" si="1"/>
        <v>0</v>
      </c>
      <c r="J102" s="93"/>
      <c r="K102" s="93"/>
      <c r="L102" s="21"/>
      <c r="M102" s="21"/>
      <c r="N102" s="200">
        <v>20</v>
      </c>
      <c r="O102" s="21"/>
    </row>
    <row r="103" spans="1:15">
      <c r="A103" s="237">
        <v>21</v>
      </c>
      <c r="B103" s="360"/>
      <c r="C103" s="320"/>
      <c r="D103" s="273"/>
      <c r="E103" s="320"/>
      <c r="F103" s="273"/>
      <c r="G103" s="320"/>
      <c r="H103" s="274"/>
      <c r="I103" s="301">
        <f t="shared" si="1"/>
        <v>0</v>
      </c>
      <c r="J103" s="368"/>
      <c r="K103" s="357"/>
      <c r="L103" s="21"/>
      <c r="M103" s="21"/>
      <c r="N103" s="200">
        <v>21</v>
      </c>
      <c r="O103" s="21"/>
    </row>
    <row r="104" spans="1:15">
      <c r="A104" s="237" t="s">
        <v>559</v>
      </c>
      <c r="B104" s="360"/>
      <c r="C104" s="320"/>
      <c r="D104" s="273"/>
      <c r="E104" s="320"/>
      <c r="F104" s="273"/>
      <c r="G104" s="320"/>
      <c r="H104" s="274"/>
      <c r="I104" s="301">
        <f t="shared" si="1"/>
        <v>0</v>
      </c>
      <c r="J104" s="368"/>
      <c r="K104" s="357"/>
      <c r="L104" s="21"/>
      <c r="M104" s="21"/>
      <c r="N104" s="200" t="s">
        <v>559</v>
      </c>
      <c r="O104" s="21"/>
    </row>
    <row r="105" spans="1:15">
      <c r="A105" s="237">
        <v>23</v>
      </c>
      <c r="B105" s="83"/>
      <c r="C105" s="320"/>
      <c r="D105" s="80"/>
      <c r="E105" s="320"/>
      <c r="F105" s="80"/>
      <c r="G105" s="320"/>
      <c r="H105" s="369"/>
      <c r="I105" s="301">
        <f t="shared" si="1"/>
        <v>0</v>
      </c>
      <c r="J105" s="93"/>
      <c r="K105" s="93"/>
      <c r="L105" s="21"/>
      <c r="M105" s="21"/>
      <c r="N105" s="200">
        <v>23</v>
      </c>
      <c r="O105" s="21"/>
    </row>
    <row r="106" spans="1:15">
      <c r="A106" s="237">
        <v>24</v>
      </c>
      <c r="B106" s="548" t="s">
        <v>2127</v>
      </c>
      <c r="C106" s="210">
        <f>SUM(C96:C105)</f>
        <v>0</v>
      </c>
      <c r="D106" s="207"/>
      <c r="E106" s="210">
        <f>SUM(E96:E105)</f>
        <v>0</v>
      </c>
      <c r="F106" s="207"/>
      <c r="G106" s="210">
        <f>SUM(G96:G105)</f>
        <v>0</v>
      </c>
      <c r="H106" s="208">
        <f>SUM(H96:H105)</f>
        <v>0</v>
      </c>
      <c r="I106" s="361">
        <f t="shared" si="1"/>
        <v>0</v>
      </c>
      <c r="J106" s="362"/>
      <c r="K106" s="357"/>
      <c r="L106" s="21"/>
      <c r="M106" s="21"/>
      <c r="N106" s="200">
        <v>24</v>
      </c>
      <c r="O106" s="21"/>
    </row>
    <row r="107" spans="1:15">
      <c r="A107" s="237">
        <v>25</v>
      </c>
      <c r="B107" s="351" t="s">
        <v>2128</v>
      </c>
      <c r="C107" s="363"/>
      <c r="D107" s="364"/>
      <c r="E107" s="363"/>
      <c r="F107" s="364"/>
      <c r="G107" s="363"/>
      <c r="H107" s="365"/>
      <c r="I107" s="366"/>
      <c r="J107" s="367"/>
      <c r="K107" s="93"/>
      <c r="L107" s="21"/>
      <c r="M107" s="21"/>
      <c r="N107" s="200">
        <v>25</v>
      </c>
      <c r="O107" s="21"/>
    </row>
    <row r="108" spans="1:15">
      <c r="A108" s="237">
        <v>26</v>
      </c>
      <c r="B108" s="252"/>
      <c r="C108" s="304"/>
      <c r="D108" s="80"/>
      <c r="E108" s="304"/>
      <c r="F108" s="80"/>
      <c r="G108" s="304"/>
      <c r="H108" s="359"/>
      <c r="I108" s="301">
        <f t="shared" ref="I108:I118" si="2">C108+E108-G108+H108</f>
        <v>0</v>
      </c>
      <c r="J108" s="93"/>
      <c r="K108" s="93"/>
      <c r="L108" s="21"/>
      <c r="M108" s="21"/>
      <c r="N108" s="200">
        <v>26</v>
      </c>
      <c r="O108" s="21"/>
    </row>
    <row r="109" spans="1:15">
      <c r="A109" s="237">
        <v>27</v>
      </c>
      <c r="B109" s="252"/>
      <c r="C109" s="304"/>
      <c r="D109" s="80"/>
      <c r="E109" s="304"/>
      <c r="F109" s="80"/>
      <c r="G109" s="304"/>
      <c r="H109" s="359"/>
      <c r="I109" s="301">
        <f t="shared" si="2"/>
        <v>0</v>
      </c>
      <c r="J109" s="93"/>
      <c r="K109" s="93"/>
      <c r="L109" s="21"/>
      <c r="M109" s="21"/>
      <c r="N109" s="200">
        <v>27</v>
      </c>
      <c r="O109" s="21"/>
    </row>
    <row r="110" spans="1:15">
      <c r="A110" s="237">
        <v>28</v>
      </c>
      <c r="B110" s="252"/>
      <c r="C110" s="304"/>
      <c r="D110" s="80"/>
      <c r="E110" s="304"/>
      <c r="F110" s="80"/>
      <c r="G110" s="304"/>
      <c r="H110" s="359"/>
      <c r="I110" s="301">
        <f t="shared" si="2"/>
        <v>0</v>
      </c>
      <c r="J110" s="93"/>
      <c r="K110" s="93"/>
      <c r="L110" s="21"/>
      <c r="M110" s="21"/>
      <c r="N110" s="200">
        <v>28</v>
      </c>
      <c r="O110" s="21"/>
    </row>
    <row r="111" spans="1:15">
      <c r="A111" s="237">
        <v>29</v>
      </c>
      <c r="B111" s="252"/>
      <c r="C111" s="304"/>
      <c r="D111" s="80"/>
      <c r="E111" s="304"/>
      <c r="F111" s="80"/>
      <c r="G111" s="304"/>
      <c r="H111" s="359"/>
      <c r="I111" s="301">
        <f t="shared" si="2"/>
        <v>0</v>
      </c>
      <c r="J111" s="93"/>
      <c r="K111" s="93"/>
      <c r="L111" s="21"/>
      <c r="M111" s="21"/>
      <c r="N111" s="200">
        <v>29</v>
      </c>
      <c r="O111" s="21"/>
    </row>
    <row r="112" spans="1:15">
      <c r="A112" s="237">
        <v>30</v>
      </c>
      <c r="B112" s="83"/>
      <c r="C112" s="304"/>
      <c r="D112" s="80"/>
      <c r="E112" s="304"/>
      <c r="F112" s="80"/>
      <c r="G112" s="304"/>
      <c r="H112" s="359"/>
      <c r="I112" s="301">
        <f t="shared" si="2"/>
        <v>0</v>
      </c>
      <c r="J112" s="93"/>
      <c r="K112" s="93"/>
      <c r="L112" s="21"/>
      <c r="M112" s="21"/>
      <c r="N112" s="200">
        <v>30</v>
      </c>
      <c r="O112" s="21"/>
    </row>
    <row r="113" spans="1:15">
      <c r="A113" s="237">
        <v>31</v>
      </c>
      <c r="B113" s="83"/>
      <c r="C113" s="304"/>
      <c r="D113" s="80"/>
      <c r="E113" s="304"/>
      <c r="F113" s="80"/>
      <c r="G113" s="304"/>
      <c r="H113" s="359"/>
      <c r="I113" s="301">
        <f t="shared" si="2"/>
        <v>0</v>
      </c>
      <c r="J113" s="93"/>
      <c r="K113" s="93"/>
      <c r="L113" s="21"/>
      <c r="M113" s="21"/>
      <c r="N113" s="200">
        <v>31</v>
      </c>
      <c r="O113" s="21"/>
    </row>
    <row r="114" spans="1:15">
      <c r="A114" s="237">
        <v>32</v>
      </c>
      <c r="B114" s="83"/>
      <c r="C114" s="304"/>
      <c r="D114" s="80"/>
      <c r="E114" s="304"/>
      <c r="F114" s="80"/>
      <c r="G114" s="304"/>
      <c r="H114" s="359"/>
      <c r="I114" s="301">
        <f t="shared" si="2"/>
        <v>0</v>
      </c>
      <c r="J114" s="93"/>
      <c r="K114" s="93"/>
      <c r="L114" s="21"/>
      <c r="M114" s="21"/>
      <c r="N114" s="200">
        <v>32</v>
      </c>
      <c r="O114" s="21"/>
    </row>
    <row r="115" spans="1:15">
      <c r="A115" s="237">
        <v>33</v>
      </c>
      <c r="B115" s="83"/>
      <c r="C115" s="304"/>
      <c r="D115" s="80"/>
      <c r="E115" s="304"/>
      <c r="F115" s="80"/>
      <c r="G115" s="304"/>
      <c r="H115" s="359"/>
      <c r="I115" s="301">
        <f t="shared" si="2"/>
        <v>0</v>
      </c>
      <c r="J115" s="93"/>
      <c r="K115" s="93"/>
      <c r="L115" s="21"/>
      <c r="M115" s="21"/>
      <c r="N115" s="200">
        <v>33</v>
      </c>
      <c r="O115" s="21"/>
    </row>
    <row r="116" spans="1:15">
      <c r="A116" s="237">
        <v>34</v>
      </c>
      <c r="B116" s="83"/>
      <c r="C116" s="304"/>
      <c r="D116" s="80"/>
      <c r="E116" s="304"/>
      <c r="F116" s="80"/>
      <c r="G116" s="304"/>
      <c r="H116" s="359"/>
      <c r="I116" s="301">
        <f t="shared" si="2"/>
        <v>0</v>
      </c>
      <c r="J116" s="93"/>
      <c r="K116" s="93"/>
      <c r="L116" s="21"/>
      <c r="M116" s="21"/>
      <c r="N116" s="200">
        <v>34</v>
      </c>
      <c r="O116" s="21"/>
    </row>
    <row r="117" spans="1:15">
      <c r="A117" s="237">
        <v>35</v>
      </c>
      <c r="B117" s="83"/>
      <c r="C117" s="304"/>
      <c r="D117" s="80"/>
      <c r="E117" s="304"/>
      <c r="F117" s="80"/>
      <c r="G117" s="304"/>
      <c r="H117" s="359"/>
      <c r="I117" s="301">
        <f t="shared" si="2"/>
        <v>0</v>
      </c>
      <c r="J117" s="93"/>
      <c r="K117" s="93"/>
      <c r="L117" s="21"/>
      <c r="M117" s="21"/>
      <c r="N117" s="200">
        <v>35</v>
      </c>
      <c r="O117" s="21"/>
    </row>
    <row r="118" spans="1:15">
      <c r="A118" s="237">
        <v>36</v>
      </c>
      <c r="B118" s="548" t="s">
        <v>2127</v>
      </c>
      <c r="C118" s="210">
        <f>SUM(C108:C117)</f>
        <v>0</v>
      </c>
      <c r="D118" s="207"/>
      <c r="E118" s="210">
        <f>SUM(E108:E117)</f>
        <v>0</v>
      </c>
      <c r="F118" s="207"/>
      <c r="G118" s="210">
        <f>SUM(G108:G117)</f>
        <v>0</v>
      </c>
      <c r="H118" s="208">
        <f>SUM(H108:H117)</f>
        <v>0</v>
      </c>
      <c r="I118" s="361">
        <f t="shared" si="2"/>
        <v>0</v>
      </c>
      <c r="J118" s="362"/>
      <c r="K118" s="357"/>
      <c r="L118" s="21"/>
      <c r="M118" s="21"/>
      <c r="N118" s="200">
        <v>36</v>
      </c>
      <c r="O118" s="21"/>
    </row>
    <row r="119" spans="1:15">
      <c r="A119" s="237">
        <v>37</v>
      </c>
      <c r="B119" s="351" t="s">
        <v>2129</v>
      </c>
      <c r="C119" s="363"/>
      <c r="D119" s="364"/>
      <c r="E119" s="363"/>
      <c r="F119" s="364"/>
      <c r="G119" s="363"/>
      <c r="H119" s="365"/>
      <c r="I119" s="366"/>
      <c r="J119" s="367"/>
      <c r="K119" s="93"/>
      <c r="L119" s="21"/>
      <c r="M119" s="21"/>
      <c r="N119" s="200">
        <v>37</v>
      </c>
      <c r="O119" s="21"/>
    </row>
    <row r="120" spans="1:15">
      <c r="A120" s="237">
        <v>38</v>
      </c>
      <c r="B120" s="252"/>
      <c r="C120" s="320"/>
      <c r="D120" s="80"/>
      <c r="E120" s="320"/>
      <c r="F120" s="80"/>
      <c r="G120" s="320"/>
      <c r="H120" s="369"/>
      <c r="I120" s="339">
        <f t="shared" ref="I120:I128" si="3">C120+E120-G120+H120</f>
        <v>0</v>
      </c>
      <c r="J120" s="93"/>
      <c r="K120" s="93"/>
      <c r="L120" s="21"/>
      <c r="M120" s="21"/>
      <c r="N120" s="200">
        <v>38</v>
      </c>
      <c r="O120" s="21"/>
    </row>
    <row r="121" spans="1:15">
      <c r="A121" s="237">
        <v>39</v>
      </c>
      <c r="B121" s="252"/>
      <c r="C121" s="304"/>
      <c r="D121" s="80"/>
      <c r="E121" s="304"/>
      <c r="F121" s="80"/>
      <c r="G121" s="304"/>
      <c r="H121" s="359"/>
      <c r="I121" s="301">
        <f t="shared" si="3"/>
        <v>0</v>
      </c>
      <c r="J121" s="93"/>
      <c r="K121" s="93"/>
      <c r="L121" s="21"/>
      <c r="M121" s="21"/>
      <c r="N121" s="200">
        <v>39</v>
      </c>
      <c r="O121" s="21"/>
    </row>
    <row r="122" spans="1:15">
      <c r="A122" s="237">
        <v>40</v>
      </c>
      <c r="B122" s="252"/>
      <c r="C122" s="304"/>
      <c r="D122" s="80"/>
      <c r="E122" s="304"/>
      <c r="F122" s="80"/>
      <c r="G122" s="304"/>
      <c r="H122" s="359"/>
      <c r="I122" s="301">
        <f t="shared" si="3"/>
        <v>0</v>
      </c>
      <c r="J122" s="93"/>
      <c r="K122" s="93"/>
      <c r="L122" s="21"/>
      <c r="M122" s="21"/>
      <c r="N122" s="200">
        <v>40</v>
      </c>
      <c r="O122" s="21"/>
    </row>
    <row r="123" spans="1:15">
      <c r="A123" s="237">
        <v>41</v>
      </c>
      <c r="B123" s="252"/>
      <c r="C123" s="304"/>
      <c r="D123" s="80"/>
      <c r="E123" s="304"/>
      <c r="F123" s="80"/>
      <c r="G123" s="304"/>
      <c r="H123" s="359"/>
      <c r="I123" s="301">
        <f t="shared" si="3"/>
        <v>0</v>
      </c>
      <c r="J123" s="93"/>
      <c r="K123" s="93"/>
      <c r="L123" s="21"/>
      <c r="M123" s="21"/>
      <c r="N123" s="200">
        <v>41</v>
      </c>
      <c r="O123" s="21"/>
    </row>
    <row r="124" spans="1:15">
      <c r="A124" s="237">
        <v>42</v>
      </c>
      <c r="B124" s="83"/>
      <c r="C124" s="304"/>
      <c r="D124" s="80"/>
      <c r="E124" s="304"/>
      <c r="F124" s="80"/>
      <c r="G124" s="304"/>
      <c r="H124" s="359"/>
      <c r="I124" s="301">
        <f t="shared" si="3"/>
        <v>0</v>
      </c>
      <c r="J124" s="93"/>
      <c r="K124" s="93"/>
      <c r="L124" s="21"/>
      <c r="M124" s="21"/>
      <c r="N124" s="200">
        <v>42</v>
      </c>
      <c r="O124" s="21"/>
    </row>
    <row r="125" spans="1:15" ht="16" thickBot="1">
      <c r="A125" s="237">
        <v>43</v>
      </c>
      <c r="B125" s="83"/>
      <c r="C125" s="304"/>
      <c r="D125" s="80"/>
      <c r="E125" s="304"/>
      <c r="F125" s="80"/>
      <c r="G125" s="304"/>
      <c r="H125" s="359"/>
      <c r="I125" s="301">
        <f t="shared" si="3"/>
        <v>0</v>
      </c>
      <c r="J125" s="93"/>
      <c r="K125" s="93"/>
      <c r="L125" s="21"/>
      <c r="M125" s="21"/>
      <c r="N125" s="200">
        <v>43</v>
      </c>
      <c r="O125" s="21"/>
    </row>
    <row r="126" spans="1:15">
      <c r="A126" s="4651">
        <v>44</v>
      </c>
      <c r="B126" s="3305"/>
      <c r="C126" s="4630"/>
      <c r="D126" s="3306"/>
      <c r="E126" s="3256"/>
      <c r="F126" s="80"/>
      <c r="G126" s="304"/>
      <c r="H126" s="359"/>
      <c r="I126" s="301">
        <f t="shared" si="3"/>
        <v>0</v>
      </c>
      <c r="J126" s="93"/>
      <c r="K126" s="93"/>
      <c r="L126" s="21"/>
      <c r="M126" s="21"/>
      <c r="N126" s="200">
        <v>44</v>
      </c>
      <c r="O126" s="21"/>
    </row>
    <row r="127" spans="1:15">
      <c r="A127" s="3315">
        <v>45</v>
      </c>
      <c r="B127" s="2309"/>
      <c r="C127" s="2311"/>
      <c r="D127" s="1376"/>
      <c r="E127" s="4362"/>
      <c r="F127" s="80"/>
      <c r="G127" s="304"/>
      <c r="H127" s="359"/>
      <c r="I127" s="301">
        <f t="shared" si="3"/>
        <v>0</v>
      </c>
      <c r="J127" s="93"/>
      <c r="K127" s="93"/>
      <c r="L127" s="21"/>
      <c r="M127" s="21"/>
      <c r="N127" s="200">
        <v>45</v>
      </c>
      <c r="O127" s="21"/>
    </row>
    <row r="128" spans="1:15">
      <c r="A128" s="3315">
        <v>46</v>
      </c>
      <c r="B128" s="2309"/>
      <c r="C128" s="2311"/>
      <c r="D128" s="1376"/>
      <c r="E128" s="4362"/>
      <c r="F128" s="80"/>
      <c r="G128" s="304"/>
      <c r="H128" s="359"/>
      <c r="I128" s="301">
        <f t="shared" si="3"/>
        <v>0</v>
      </c>
      <c r="J128" s="93"/>
      <c r="K128" s="93"/>
      <c r="L128" s="21"/>
      <c r="M128" s="21"/>
      <c r="N128" s="200">
        <v>46</v>
      </c>
      <c r="O128" s="21"/>
    </row>
    <row r="129" spans="1:15">
      <c r="A129" s="3315">
        <v>47</v>
      </c>
      <c r="B129" s="548" t="s">
        <v>2127</v>
      </c>
      <c r="C129" s="1643">
        <f>SUM(C120:C128)</f>
        <v>0</v>
      </c>
      <c r="D129" s="1641"/>
      <c r="E129" s="3571">
        <f>SUM(E120:E128)</f>
        <v>0</v>
      </c>
      <c r="F129" s="207"/>
      <c r="G129" s="210">
        <f>SUM(G120:G128)</f>
        <v>0</v>
      </c>
      <c r="H129" s="208">
        <f>SUM(H120:H128)</f>
        <v>0</v>
      </c>
      <c r="I129" s="209">
        <f>SUM(I120:I128)</f>
        <v>0</v>
      </c>
      <c r="J129" s="204"/>
      <c r="K129" s="93"/>
      <c r="L129" s="21"/>
      <c r="M129" s="21"/>
      <c r="N129" s="200">
        <v>47</v>
      </c>
      <c r="O129" s="21"/>
    </row>
    <row r="130" spans="1:15" ht="16" thickBot="1">
      <c r="A130" s="4309">
        <v>48</v>
      </c>
      <c r="B130" s="549" t="s">
        <v>159</v>
      </c>
      <c r="C130" s="1892">
        <f>C94+C106+C118+C129</f>
        <v>0</v>
      </c>
      <c r="D130" s="1380"/>
      <c r="E130" s="4652">
        <f>E94+E106+E118+E129</f>
        <v>0</v>
      </c>
      <c r="F130" s="371"/>
      <c r="G130" s="370">
        <f>G94+G106+G118+G129</f>
        <v>0</v>
      </c>
      <c r="H130" s="281">
        <f>H94+H106+H118+H129</f>
        <v>0</v>
      </c>
      <c r="I130" s="372">
        <f>C130+E130-G130+H130</f>
        <v>0</v>
      </c>
      <c r="J130" s="280"/>
      <c r="K130" s="280"/>
      <c r="L130" s="99"/>
      <c r="M130" s="99"/>
      <c r="N130" s="218">
        <v>48</v>
      </c>
      <c r="O130" s="21"/>
    </row>
    <row r="131" spans="1:15">
      <c r="A131" s="4585"/>
      <c r="B131" s="1533"/>
      <c r="C131" s="1533"/>
      <c r="D131" s="1533"/>
      <c r="E131" s="4228"/>
      <c r="F131" s="21"/>
      <c r="G131" s="21"/>
      <c r="H131" s="21"/>
      <c r="I131" s="21"/>
      <c r="J131" s="21"/>
      <c r="K131" s="21"/>
      <c r="L131" s="21"/>
      <c r="M131" s="21"/>
      <c r="N131" s="251"/>
      <c r="O131" s="21"/>
    </row>
    <row r="132" spans="1:15">
      <c r="A132" s="4596" t="s">
        <v>2130</v>
      </c>
      <c r="B132" s="1620"/>
      <c r="C132" s="4523"/>
      <c r="D132" s="4525"/>
      <c r="E132" s="4229"/>
      <c r="F132" s="71"/>
      <c r="G132" s="71"/>
      <c r="H132" s="71"/>
      <c r="I132" s="101" t="str">
        <f>A132</f>
        <v>FERC FORM NO.1 (ED.  12-89) NYPSC Modified-96</v>
      </c>
      <c r="J132" s="71"/>
      <c r="K132" s="21"/>
      <c r="L132" s="71"/>
      <c r="M132" s="71" t="s">
        <v>2131</v>
      </c>
      <c r="N132" s="71"/>
      <c r="O132" s="21"/>
    </row>
    <row r="133" spans="1:15">
      <c r="A133" s="4086" t="s">
        <v>2135</v>
      </c>
      <c r="B133" s="1620"/>
      <c r="C133" s="4524"/>
      <c r="D133" s="4524"/>
      <c r="E133" s="4229"/>
      <c r="F133" s="71"/>
      <c r="G133" s="71"/>
      <c r="H133" s="71"/>
      <c r="I133" s="71" t="s">
        <v>2136</v>
      </c>
      <c r="J133" s="71"/>
      <c r="K133" s="71"/>
      <c r="L133" s="71"/>
      <c r="M133" s="71"/>
      <c r="N133" s="71"/>
    </row>
    <row r="134" spans="1:15">
      <c r="A134" s="4597"/>
      <c r="B134" s="1621"/>
      <c r="C134" s="4499"/>
      <c r="D134" s="4499"/>
      <c r="E134" s="4270"/>
    </row>
    <row r="135" spans="1:15">
      <c r="A135" s="4597"/>
      <c r="B135" s="1621"/>
      <c r="C135" s="4499"/>
      <c r="D135" s="4499"/>
      <c r="E135" s="4270"/>
      <c r="F135" s="1621"/>
    </row>
    <row r="136" spans="1:15">
      <c r="A136" s="4597"/>
      <c r="B136" s="1621"/>
      <c r="C136" s="4499"/>
      <c r="D136" s="4499"/>
      <c r="E136" s="4270"/>
      <c r="F136" s="4270"/>
    </row>
    <row r="137" spans="1:15">
      <c r="A137" s="4597"/>
      <c r="B137" s="1621"/>
      <c r="C137" s="4499"/>
      <c r="D137" s="4499"/>
      <c r="E137" s="4270"/>
      <c r="F137" s="4270"/>
    </row>
    <row r="138" spans="1:15">
      <c r="A138" s="4597"/>
      <c r="B138" s="1621"/>
      <c r="C138" s="4499"/>
      <c r="D138" s="4499"/>
      <c r="E138" s="4270"/>
      <c r="F138" s="4270"/>
    </row>
    <row r="139" spans="1:15">
      <c r="A139" s="4597"/>
      <c r="B139" s="1621"/>
      <c r="C139" s="4499"/>
      <c r="D139" s="4499"/>
      <c r="E139" s="4270"/>
      <c r="F139" s="4270"/>
    </row>
    <row r="140" spans="1:15">
      <c r="A140" s="4597"/>
      <c r="B140" s="1621"/>
      <c r="C140" s="4499"/>
      <c r="D140" s="4499"/>
      <c r="E140" s="4270"/>
      <c r="F140" s="4270"/>
    </row>
    <row r="141" spans="1:15">
      <c r="A141" s="4597"/>
      <c r="B141" s="1621"/>
      <c r="C141" s="4499"/>
      <c r="D141" s="4499"/>
      <c r="E141" s="4270"/>
      <c r="F141" s="4270"/>
    </row>
    <row r="142" spans="1:15">
      <c r="A142" s="4597"/>
      <c r="B142" s="1621"/>
      <c r="C142" s="4499"/>
      <c r="D142" s="4499"/>
      <c r="E142" s="4270"/>
      <c r="F142" s="4270"/>
    </row>
    <row r="143" spans="1:15">
      <c r="A143" s="4597"/>
      <c r="B143" s="1621"/>
      <c r="C143" s="4499"/>
      <c r="D143" s="4499"/>
      <c r="E143" s="4270"/>
      <c r="F143" s="4270"/>
    </row>
    <row r="144" spans="1:15">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printOptions horizontalCentered="1" verticalCentered="1"/>
  <pageMargins left="0.5" right="0.5" top="0.5" bottom="0.5" header="0.5" footer="0.5"/>
  <pageSetup scale="70" orientation="portrait" r:id="rId1"/>
  <headerFooter alignWithMargins="0"/>
  <rowBreaks count="1" manualBreakCount="1">
    <brk id="66" max="16383" man="1"/>
  </rowBreaks>
  <colBreaks count="1" manualBreakCount="1">
    <brk id="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ransitionEvaluation="1">
    <tabColor rgb="FF92D050"/>
  </sheetPr>
  <dimension ref="A1:V200"/>
  <sheetViews>
    <sheetView view="pageBreakPreview" zoomScale="60" zoomScaleNormal="60" workbookViewId="0">
      <selection activeCell="I1" sqref="I1:U1048576"/>
    </sheetView>
  </sheetViews>
  <sheetFormatPr defaultColWidth="9.84375" defaultRowHeight="15.5"/>
  <cols>
    <col min="1" max="1" width="4.84375" style="1345" customWidth="1"/>
    <col min="2" max="2" width="42.84375" style="1345" customWidth="1"/>
    <col min="3" max="3" width="16.84375" style="1345" customWidth="1"/>
    <col min="4" max="4" width="10.84375" style="1345" customWidth="1"/>
    <col min="5" max="7" width="16.84375" style="1345" customWidth="1"/>
    <col min="8" max="8" width="9.84375" style="1345"/>
    <col min="10" max="10" width="28.84375" bestFit="1" customWidth="1"/>
    <col min="15" max="15" width="14.4609375" customWidth="1"/>
    <col min="21" max="21" width="14.07421875" bestFit="1" customWidth="1"/>
    <col min="22" max="16384" width="9.84375" style="1345"/>
  </cols>
  <sheetData>
    <row r="1" spans="1:8">
      <c r="A1" s="1699" t="s">
        <v>1757</v>
      </c>
      <c r="B1" s="1700"/>
      <c r="C1" s="1702"/>
      <c r="D1" s="1700" t="s">
        <v>3200</v>
      </c>
      <c r="E1" s="1700"/>
      <c r="F1" s="1735" t="s">
        <v>1759</v>
      </c>
      <c r="G1" s="1783" t="s">
        <v>1760</v>
      </c>
      <c r="H1" s="1368"/>
    </row>
    <row r="2" spans="1:8">
      <c r="A2" s="1346" t="str">
        <f>'Data Sheet'!$C$25</f>
        <v xml:space="preserve">Niagara Mohawk Power Corporation </v>
      </c>
      <c r="C2" s="1391"/>
      <c r="D2" s="1536" t="s">
        <v>5954</v>
      </c>
      <c r="F2" s="1721" t="s">
        <v>1761</v>
      </c>
      <c r="G2" s="1749"/>
      <c r="H2" s="1368"/>
    </row>
    <row r="3" spans="1:8" ht="15" customHeight="1">
      <c r="A3" s="1704"/>
      <c r="B3" s="1398"/>
      <c r="C3" s="1391"/>
      <c r="D3" s="1345" t="s">
        <v>1121</v>
      </c>
      <c r="F3" s="1399" t="str">
        <f>'Data Sheet'!$C$40</f>
        <v>April 30, 2024</v>
      </c>
      <c r="G3" s="1706" t="str">
        <f>'Data Sheet'!$C$38</f>
        <v>December 31, 2023</v>
      </c>
      <c r="H3" s="1368"/>
    </row>
    <row r="4" spans="1:8" ht="15" customHeight="1">
      <c r="A4" s="1707" t="s">
        <v>2137</v>
      </c>
      <c r="B4" s="1708"/>
      <c r="C4" s="1709"/>
      <c r="D4" s="1709"/>
      <c r="E4" s="1709"/>
      <c r="F4" s="1709"/>
      <c r="G4" s="1710"/>
      <c r="H4" s="1368"/>
    </row>
    <row r="5" spans="1:8">
      <c r="A5" s="1711" t="s">
        <v>2320</v>
      </c>
      <c r="B5" s="1345" t="s">
        <v>2138</v>
      </c>
      <c r="G5" s="1703"/>
      <c r="H5" s="1368"/>
    </row>
    <row r="6" spans="1:8">
      <c r="A6" s="1711" t="s">
        <v>2237</v>
      </c>
      <c r="B6" s="1345" t="s">
        <v>2139</v>
      </c>
      <c r="G6" s="1703"/>
      <c r="H6" s="1368"/>
    </row>
    <row r="7" spans="1:8">
      <c r="A7" s="2148" t="s">
        <v>2238</v>
      </c>
      <c r="B7" s="5348" t="s">
        <v>4452</v>
      </c>
      <c r="C7" s="5348"/>
      <c r="D7" s="5348"/>
      <c r="E7" s="5348"/>
      <c r="F7" s="5348"/>
      <c r="G7" s="5349"/>
      <c r="H7" s="1368"/>
    </row>
    <row r="8" spans="1:8">
      <c r="A8" s="2149"/>
      <c r="B8" s="5350"/>
      <c r="C8" s="5350"/>
      <c r="D8" s="5350"/>
      <c r="E8" s="5350"/>
      <c r="F8" s="5350"/>
      <c r="G8" s="5351"/>
      <c r="H8" s="1368"/>
    </row>
    <row r="9" spans="1:8">
      <c r="A9" s="1787"/>
      <c r="B9" s="1721"/>
      <c r="C9" s="1718" t="s">
        <v>1791</v>
      </c>
      <c r="D9" s="1784" t="s">
        <v>516</v>
      </c>
      <c r="E9" s="1708"/>
      <c r="F9" s="1721"/>
      <c r="G9" s="1828" t="s">
        <v>1791</v>
      </c>
      <c r="H9" s="1368"/>
    </row>
    <row r="10" spans="1:8">
      <c r="A10" s="1787"/>
      <c r="B10" s="1829" t="s">
        <v>2140</v>
      </c>
      <c r="C10" s="1718" t="s">
        <v>850</v>
      </c>
      <c r="D10" s="1829" t="s">
        <v>1793</v>
      </c>
      <c r="E10" s="1721"/>
      <c r="F10" s="1829" t="s">
        <v>513</v>
      </c>
      <c r="G10" s="2485" t="s">
        <v>2434</v>
      </c>
      <c r="H10" s="1368"/>
    </row>
    <row r="11" spans="1:8">
      <c r="A11" s="1787" t="s">
        <v>1686</v>
      </c>
      <c r="B11" s="1829" t="s">
        <v>2141</v>
      </c>
      <c r="C11" s="1718" t="s">
        <v>531</v>
      </c>
      <c r="D11" s="1829" t="s">
        <v>163</v>
      </c>
      <c r="E11" s="1718" t="s">
        <v>1795</v>
      </c>
      <c r="F11" s="1721"/>
      <c r="G11" s="1833"/>
      <c r="H11" s="1368"/>
    </row>
    <row r="12" spans="1:8">
      <c r="A12" s="1788" t="s">
        <v>1689</v>
      </c>
      <c r="B12" s="1723" t="s">
        <v>2935</v>
      </c>
      <c r="C12" s="2522" t="s">
        <v>2936</v>
      </c>
      <c r="D12" s="1723" t="s">
        <v>2937</v>
      </c>
      <c r="E12" s="2522" t="s">
        <v>2938</v>
      </c>
      <c r="F12" s="1723" t="s">
        <v>2268</v>
      </c>
      <c r="G12" s="1706" t="s">
        <v>2269</v>
      </c>
      <c r="H12" s="1368"/>
    </row>
    <row r="13" spans="1:8">
      <c r="A13" s="1787">
        <v>1</v>
      </c>
      <c r="B13" s="1721" t="s">
        <v>5134</v>
      </c>
      <c r="C13" s="1694">
        <v>1743204</v>
      </c>
      <c r="D13" s="2697">
        <v>232</v>
      </c>
      <c r="E13" s="1694">
        <v>0</v>
      </c>
      <c r="F13" s="1694">
        <v>135000</v>
      </c>
      <c r="G13" s="2740">
        <f>C13-E13+F13</f>
        <v>1878204</v>
      </c>
      <c r="H13" s="1693"/>
    </row>
    <row r="14" spans="1:8">
      <c r="A14" s="1787">
        <v>2</v>
      </c>
      <c r="B14" s="1721"/>
      <c r="C14" s="1694"/>
      <c r="D14" s="2682"/>
      <c r="E14" s="1694"/>
      <c r="F14" s="1694"/>
      <c r="G14" s="2740"/>
      <c r="H14" s="1693"/>
    </row>
    <row r="15" spans="1:8">
      <c r="A15" s="1787">
        <v>3</v>
      </c>
      <c r="B15" s="1721" t="s">
        <v>6130</v>
      </c>
      <c r="C15" s="1694">
        <v>141830</v>
      </c>
      <c r="D15" s="2682" t="s">
        <v>5523</v>
      </c>
      <c r="E15" s="1694">
        <v>77076</v>
      </c>
      <c r="F15" s="1694">
        <v>15383</v>
      </c>
      <c r="G15" s="2743">
        <f>C15-E15+F15</f>
        <v>80137</v>
      </c>
      <c r="H15" s="1693"/>
    </row>
    <row r="16" spans="1:8">
      <c r="A16" s="1787">
        <v>4</v>
      </c>
      <c r="B16" s="1721"/>
      <c r="C16" s="1694"/>
      <c r="D16" s="2682"/>
      <c r="E16" s="1694"/>
      <c r="F16" s="1694"/>
      <c r="G16" s="2740"/>
      <c r="H16" s="1368"/>
    </row>
    <row r="17" spans="1:8">
      <c r="A17" s="1787">
        <v>5</v>
      </c>
      <c r="B17" s="1721" t="s">
        <v>5135</v>
      </c>
      <c r="C17" s="1694">
        <v>180559298</v>
      </c>
      <c r="D17" s="2682"/>
      <c r="E17" s="1694">
        <v>0</v>
      </c>
      <c r="F17" s="1694">
        <v>9356713</v>
      </c>
      <c r="G17" s="2743">
        <f>C17-E17+F17</f>
        <v>189916011</v>
      </c>
      <c r="H17" s="1693"/>
    </row>
    <row r="18" spans="1:8">
      <c r="A18" s="1787">
        <v>6</v>
      </c>
      <c r="B18" s="1721"/>
      <c r="C18" s="1694"/>
      <c r="D18" s="2682"/>
      <c r="E18" s="1694"/>
      <c r="F18" s="1694"/>
      <c r="G18" s="2740"/>
      <c r="H18" s="1368"/>
    </row>
    <row r="19" spans="1:8">
      <c r="A19" s="1787">
        <v>7</v>
      </c>
      <c r="B19" s="1721" t="s">
        <v>5136</v>
      </c>
      <c r="C19" s="1694">
        <v>23068384</v>
      </c>
      <c r="D19" s="2745" t="s">
        <v>5523</v>
      </c>
      <c r="E19" s="1694">
        <v>4400187</v>
      </c>
      <c r="F19" s="1694">
        <v>7591772</v>
      </c>
      <c r="G19" s="2743">
        <f>C19-E19+F19</f>
        <v>26259969</v>
      </c>
      <c r="H19" s="1693"/>
    </row>
    <row r="20" spans="1:8">
      <c r="A20" s="1787">
        <v>8</v>
      </c>
      <c r="B20" s="1721"/>
      <c r="C20" s="1694"/>
      <c r="D20" s="2745"/>
      <c r="E20" s="1694"/>
      <c r="F20" s="1694"/>
      <c r="G20" s="2740"/>
      <c r="H20" s="1368"/>
    </row>
    <row r="21" spans="1:8">
      <c r="A21" s="1787">
        <v>9</v>
      </c>
      <c r="B21" s="1721" t="s">
        <v>5137</v>
      </c>
      <c r="C21" s="1694">
        <v>1745357</v>
      </c>
      <c r="D21" s="2745" t="s">
        <v>5644</v>
      </c>
      <c r="E21" s="1694">
        <v>1817544</v>
      </c>
      <c r="F21" s="1694">
        <v>2513755</v>
      </c>
      <c r="G21" s="2743">
        <f>C21-E21+F21</f>
        <v>2441568</v>
      </c>
      <c r="H21" s="1693"/>
    </row>
    <row r="22" spans="1:8">
      <c r="A22" s="1787">
        <v>10</v>
      </c>
      <c r="B22" s="1721"/>
      <c r="C22" s="1694"/>
      <c r="D22" s="2745"/>
      <c r="E22" s="1694"/>
      <c r="F22" s="1694"/>
      <c r="G22" s="2740"/>
      <c r="H22" s="1368"/>
    </row>
    <row r="23" spans="1:8">
      <c r="A23" s="1787">
        <v>11</v>
      </c>
      <c r="B23" s="2548" t="s">
        <v>7061</v>
      </c>
      <c r="C23" s="1694">
        <v>0</v>
      </c>
      <c r="D23" s="4058" t="s">
        <v>7062</v>
      </c>
      <c r="E23" s="1694">
        <v>35525</v>
      </c>
      <c r="F23" s="1694">
        <v>495355</v>
      </c>
      <c r="G23" s="2743">
        <f>C23-E23+F23</f>
        <v>459830</v>
      </c>
      <c r="H23" s="1693"/>
    </row>
    <row r="24" spans="1:8">
      <c r="A24" s="1787">
        <v>12</v>
      </c>
      <c r="B24" s="2548"/>
      <c r="C24" s="1694"/>
      <c r="D24" s="4058"/>
      <c r="E24" s="1694"/>
      <c r="F24" s="1694"/>
      <c r="G24" s="2740"/>
      <c r="H24" s="1368"/>
    </row>
    <row r="25" spans="1:8">
      <c r="A25" s="4142">
        <v>13</v>
      </c>
      <c r="B25" s="2548" t="s">
        <v>5138</v>
      </c>
      <c r="C25" s="1694">
        <v>7359994</v>
      </c>
      <c r="D25" s="4058"/>
      <c r="E25" s="1694">
        <v>0</v>
      </c>
      <c r="F25" s="1694">
        <v>1933083</v>
      </c>
      <c r="G25" s="2743">
        <f>C25-E25+F25</f>
        <v>9293077</v>
      </c>
      <c r="H25" s="1693"/>
    </row>
    <row r="26" spans="1:8">
      <c r="A26" s="4142">
        <v>14</v>
      </c>
      <c r="B26" s="2548"/>
      <c r="C26" s="1694"/>
      <c r="D26" s="4058"/>
      <c r="E26" s="1694"/>
      <c r="F26" s="1694"/>
      <c r="G26" s="2740"/>
      <c r="H26" s="1368"/>
    </row>
    <row r="27" spans="1:8">
      <c r="A27" s="4142">
        <v>15</v>
      </c>
      <c r="B27" s="2548" t="s">
        <v>5139</v>
      </c>
      <c r="C27" s="1694">
        <v>449806</v>
      </c>
      <c r="D27" s="4058" t="s">
        <v>6460</v>
      </c>
      <c r="E27" s="1694">
        <v>253135</v>
      </c>
      <c r="F27" s="1694">
        <v>208656</v>
      </c>
      <c r="G27" s="2743">
        <f>C27-E27+F27</f>
        <v>405327</v>
      </c>
      <c r="H27" s="1693"/>
    </row>
    <row r="28" spans="1:8">
      <c r="A28" s="4142">
        <v>16</v>
      </c>
      <c r="B28" s="2548"/>
      <c r="C28" s="1694"/>
      <c r="D28" s="4058"/>
      <c r="E28" s="1694"/>
      <c r="F28" s="1694"/>
      <c r="G28" s="2740"/>
      <c r="H28" s="1368"/>
    </row>
    <row r="29" spans="1:8">
      <c r="A29" s="4142">
        <v>17</v>
      </c>
      <c r="B29" s="2548" t="s">
        <v>5140</v>
      </c>
      <c r="C29" s="1694">
        <v>2293543</v>
      </c>
      <c r="D29" s="4058">
        <v>408</v>
      </c>
      <c r="E29" s="1694">
        <v>223227</v>
      </c>
      <c r="F29" s="1694">
        <v>0</v>
      </c>
      <c r="G29" s="2743">
        <f>C29-E29+F29</f>
        <v>2070316</v>
      </c>
      <c r="H29" s="1693"/>
    </row>
    <row r="30" spans="1:8">
      <c r="A30" s="4142">
        <v>18</v>
      </c>
      <c r="B30" s="2548"/>
      <c r="C30" s="1694"/>
      <c r="D30" s="4058"/>
      <c r="E30" s="1694"/>
      <c r="F30" s="1694"/>
      <c r="G30" s="2740"/>
      <c r="H30" s="1368"/>
    </row>
    <row r="31" spans="1:8">
      <c r="A31" s="4142">
        <v>19</v>
      </c>
      <c r="B31" s="2548" t="s">
        <v>5141</v>
      </c>
      <c r="C31" s="1694">
        <v>144936</v>
      </c>
      <c r="D31" s="4058">
        <v>620</v>
      </c>
      <c r="E31" s="1694">
        <v>96624</v>
      </c>
      <c r="F31" s="1694">
        <v>0</v>
      </c>
      <c r="G31" s="2743">
        <f>C31-E31+F31</f>
        <v>48312</v>
      </c>
      <c r="H31" s="1693"/>
    </row>
    <row r="32" spans="1:8">
      <c r="A32" s="4142">
        <v>20</v>
      </c>
      <c r="B32" s="2548"/>
      <c r="C32" s="1694"/>
      <c r="D32" s="4058"/>
      <c r="E32" s="1694"/>
      <c r="F32" s="1694"/>
      <c r="G32" s="2740"/>
      <c r="H32" s="1368"/>
    </row>
    <row r="33" spans="1:8">
      <c r="A33" s="4142">
        <v>21</v>
      </c>
      <c r="B33" s="2548" t="s">
        <v>6461</v>
      </c>
      <c r="C33" s="1694">
        <v>3643788</v>
      </c>
      <c r="D33" s="4058">
        <v>426</v>
      </c>
      <c r="E33" s="1694">
        <v>9744381</v>
      </c>
      <c r="F33" s="1694">
        <v>9954099</v>
      </c>
      <c r="G33" s="2743">
        <f>C33-E33+F33</f>
        <v>3853506</v>
      </c>
      <c r="H33" s="1693"/>
    </row>
    <row r="34" spans="1:8">
      <c r="A34" s="4142">
        <v>22</v>
      </c>
      <c r="B34" s="2548"/>
      <c r="C34" s="1694"/>
      <c r="D34" s="1536"/>
      <c r="E34" s="1694"/>
      <c r="F34" s="1694"/>
      <c r="G34" s="2740"/>
      <c r="H34" s="1368"/>
    </row>
    <row r="35" spans="1:8">
      <c r="A35" s="4142">
        <v>23</v>
      </c>
      <c r="B35" s="2548"/>
      <c r="C35" s="1694">
        <v>0</v>
      </c>
      <c r="D35" s="1536"/>
      <c r="E35" s="1694"/>
      <c r="F35" s="1694"/>
      <c r="G35" s="2743">
        <f>C35-E35+F35</f>
        <v>0</v>
      </c>
      <c r="H35" s="1693"/>
    </row>
    <row r="36" spans="1:8">
      <c r="A36" s="4142">
        <v>24</v>
      </c>
      <c r="B36" s="1721"/>
      <c r="C36" s="1694"/>
      <c r="D36" s="1536"/>
      <c r="E36" s="1694"/>
      <c r="F36" s="1694"/>
      <c r="G36" s="2740"/>
      <c r="H36" s="1368"/>
    </row>
    <row r="37" spans="1:8">
      <c r="A37" s="4142">
        <v>25</v>
      </c>
      <c r="B37" s="1721"/>
      <c r="C37" s="1694">
        <v>0</v>
      </c>
      <c r="D37" s="1536"/>
      <c r="E37" s="1694">
        <v>0</v>
      </c>
      <c r="F37" s="1694">
        <v>0</v>
      </c>
      <c r="G37" s="2743">
        <f>C37-E37+F37</f>
        <v>0</v>
      </c>
      <c r="H37" s="1693"/>
    </row>
    <row r="38" spans="1:8">
      <c r="A38" s="4142">
        <v>26</v>
      </c>
      <c r="B38" s="1721"/>
      <c r="C38" s="1694"/>
      <c r="D38" s="1536"/>
      <c r="E38" s="1694"/>
      <c r="F38" s="1694"/>
      <c r="G38" s="2740"/>
      <c r="H38" s="1368"/>
    </row>
    <row r="39" spans="1:8">
      <c r="A39" s="4142">
        <v>27</v>
      </c>
      <c r="B39" s="1721" t="s">
        <v>5142</v>
      </c>
      <c r="C39" s="1694">
        <v>70159</v>
      </c>
      <c r="D39" s="1536" t="s">
        <v>5523</v>
      </c>
      <c r="E39" s="1694">
        <v>809205</v>
      </c>
      <c r="F39" s="1694">
        <v>815339</v>
      </c>
      <c r="G39" s="2743">
        <f>C39-E39+F39</f>
        <v>76293</v>
      </c>
      <c r="H39" s="1693"/>
    </row>
    <row r="40" spans="1:8">
      <c r="A40" s="4142">
        <v>28</v>
      </c>
      <c r="B40" s="1721"/>
      <c r="C40" s="1694">
        <v>0</v>
      </c>
      <c r="D40" s="1536"/>
      <c r="E40" s="1694"/>
      <c r="F40" s="1694"/>
      <c r="G40" s="2743">
        <f t="shared" ref="G40:G43" si="0">C40-E40+F40</f>
        <v>0</v>
      </c>
      <c r="H40" s="1368"/>
    </row>
    <row r="41" spans="1:8">
      <c r="A41" s="4142">
        <v>29</v>
      </c>
      <c r="B41" s="1721" t="s">
        <v>6331</v>
      </c>
      <c r="C41" s="1694">
        <v>8812990</v>
      </c>
      <c r="D41" s="1536"/>
      <c r="E41" s="1694">
        <v>12624166</v>
      </c>
      <c r="F41" s="1694">
        <v>6808741</v>
      </c>
      <c r="G41" s="2743">
        <f t="shared" si="0"/>
        <v>2997565</v>
      </c>
      <c r="H41" s="1368"/>
    </row>
    <row r="42" spans="1:8">
      <c r="A42" s="4142">
        <v>30</v>
      </c>
      <c r="B42" s="1721"/>
      <c r="C42" s="1694"/>
      <c r="D42" s="1536"/>
      <c r="E42" s="1694"/>
      <c r="F42" s="1694"/>
      <c r="G42" s="2740"/>
      <c r="H42" s="1368"/>
    </row>
    <row r="43" spans="1:8">
      <c r="A43" s="4142">
        <v>31</v>
      </c>
      <c r="B43" s="2548" t="s">
        <v>7063</v>
      </c>
      <c r="C43" s="1694">
        <v>0</v>
      </c>
      <c r="D43" s="1536"/>
      <c r="E43" s="1694">
        <v>1894741</v>
      </c>
      <c r="F43" s="1694">
        <v>9203027</v>
      </c>
      <c r="G43" s="2740">
        <f t="shared" si="0"/>
        <v>7308286</v>
      </c>
      <c r="H43" s="1368"/>
    </row>
    <row r="44" spans="1:8">
      <c r="A44" s="4142">
        <v>32</v>
      </c>
      <c r="B44" s="1721"/>
      <c r="C44" s="1694"/>
      <c r="D44" s="1536"/>
      <c r="E44" s="1694"/>
      <c r="F44" s="1694"/>
      <c r="G44" s="2740"/>
      <c r="H44" s="1368"/>
    </row>
    <row r="45" spans="1:8">
      <c r="A45" s="4142">
        <v>33</v>
      </c>
      <c r="B45" s="1721"/>
      <c r="C45" s="1694"/>
      <c r="D45" s="1536"/>
      <c r="E45" s="1694"/>
      <c r="F45" s="1694"/>
      <c r="G45" s="2740"/>
      <c r="H45" s="1368"/>
    </row>
    <row r="46" spans="1:8">
      <c r="A46" s="4142">
        <v>34</v>
      </c>
      <c r="B46" s="1721"/>
      <c r="C46" s="1694"/>
      <c r="D46" s="1536"/>
      <c r="E46" s="1694"/>
      <c r="F46" s="1694"/>
      <c r="G46" s="2740"/>
      <c r="H46" s="1368"/>
    </row>
    <row r="47" spans="1:8">
      <c r="A47" s="4142">
        <v>35</v>
      </c>
      <c r="B47" s="1721"/>
      <c r="C47" s="1694"/>
      <c r="D47" s="1536"/>
      <c r="E47" s="1694"/>
      <c r="F47" s="1694"/>
      <c r="G47" s="2740"/>
      <c r="H47" s="1368"/>
    </row>
    <row r="48" spans="1:8">
      <c r="A48" s="4142">
        <v>36</v>
      </c>
      <c r="B48" s="1721"/>
      <c r="C48" s="1694"/>
      <c r="D48" s="1536"/>
      <c r="E48" s="1694"/>
      <c r="F48" s="1694"/>
      <c r="G48" s="2740"/>
      <c r="H48" s="1368"/>
    </row>
    <row r="49" spans="1:22">
      <c r="A49" s="4142">
        <v>37</v>
      </c>
      <c r="B49" s="1721"/>
      <c r="C49" s="1694"/>
      <c r="D49" s="1536"/>
      <c r="E49" s="1694"/>
      <c r="F49" s="1694"/>
      <c r="G49" s="2740"/>
      <c r="H49" s="1368"/>
    </row>
    <row r="50" spans="1:22">
      <c r="A50" s="4142">
        <v>38</v>
      </c>
      <c r="B50" s="1721"/>
      <c r="C50" s="1694"/>
      <c r="D50" s="1536"/>
      <c r="E50" s="1694"/>
      <c r="F50" s="1694"/>
      <c r="G50" s="2740"/>
      <c r="H50" s="1368"/>
    </row>
    <row r="51" spans="1:22">
      <c r="A51" s="4142">
        <v>39</v>
      </c>
      <c r="B51" s="1721"/>
      <c r="C51" s="1694"/>
      <c r="D51" s="1536"/>
      <c r="E51" s="1694"/>
      <c r="F51" s="1694"/>
      <c r="G51" s="2740"/>
      <c r="H51" s="1368"/>
    </row>
    <row r="52" spans="1:22">
      <c r="A52" s="4142">
        <v>40</v>
      </c>
      <c r="B52" s="1721"/>
      <c r="C52" s="1694"/>
      <c r="D52" s="1536"/>
      <c r="E52" s="1694"/>
      <c r="F52" s="1694"/>
      <c r="G52" s="2740"/>
      <c r="H52" s="1368"/>
    </row>
    <row r="53" spans="1:22">
      <c r="A53" s="4142">
        <v>41</v>
      </c>
      <c r="B53" s="1721"/>
      <c r="C53" s="1694"/>
      <c r="D53" s="1536"/>
      <c r="E53" s="1694"/>
      <c r="F53" s="1694"/>
      <c r="G53" s="2740"/>
      <c r="H53" s="1368"/>
    </row>
    <row r="54" spans="1:22">
      <c r="A54" s="4142">
        <v>42</v>
      </c>
      <c r="B54" s="1721"/>
      <c r="C54" s="1694"/>
      <c r="D54" s="1536"/>
      <c r="E54" s="1694"/>
      <c r="F54" s="1694"/>
      <c r="G54" s="2740"/>
      <c r="H54" s="1368"/>
    </row>
    <row r="55" spans="1:22">
      <c r="A55" s="4142">
        <v>43</v>
      </c>
      <c r="B55" s="1721"/>
      <c r="C55" s="1694"/>
      <c r="D55" s="1536"/>
      <c r="E55" s="1694"/>
      <c r="F55" s="1694"/>
      <c r="G55" s="2740"/>
      <c r="H55" s="1368"/>
    </row>
    <row r="56" spans="1:22">
      <c r="A56" s="4142">
        <v>44</v>
      </c>
      <c r="B56" s="1721"/>
      <c r="C56" s="1694"/>
      <c r="D56" s="1536"/>
      <c r="E56" s="1694"/>
      <c r="F56" s="1694"/>
      <c r="G56" s="2740"/>
      <c r="H56" s="1368"/>
    </row>
    <row r="57" spans="1:22">
      <c r="A57" s="4142">
        <v>45</v>
      </c>
      <c r="B57" s="1721"/>
      <c r="C57" s="1694"/>
      <c r="D57" s="1536"/>
      <c r="E57" s="1694"/>
      <c r="F57" s="1694"/>
      <c r="G57" s="2740"/>
      <c r="H57" s="1368"/>
    </row>
    <row r="58" spans="1:22">
      <c r="A58" s="4142">
        <v>46</v>
      </c>
      <c r="B58" s="1721"/>
      <c r="C58" s="1694"/>
      <c r="D58" s="1694"/>
      <c r="E58" s="1694"/>
      <c r="F58" s="1694"/>
      <c r="G58" s="2740"/>
      <c r="H58" s="1368"/>
    </row>
    <row r="59" spans="1:22" ht="16" thickBot="1">
      <c r="A59" s="4145">
        <v>47</v>
      </c>
      <c r="B59" s="4144" t="s">
        <v>159</v>
      </c>
      <c r="C59" s="1673">
        <f>SUM(C13:C58)</f>
        <v>230033289</v>
      </c>
      <c r="D59" s="1836"/>
      <c r="E59" s="1673">
        <f>SUM(E13:E58)</f>
        <v>31975811</v>
      </c>
      <c r="F59" s="1673">
        <f>SUM(F13:F58)</f>
        <v>49030923</v>
      </c>
      <c r="G59" s="1672">
        <f>SUM(G13:G58)</f>
        <v>247088401</v>
      </c>
      <c r="H59" s="1368"/>
    </row>
    <row r="60" spans="1:22">
      <c r="A60" s="2150" t="s">
        <v>4499</v>
      </c>
      <c r="B60" s="2145"/>
      <c r="C60" s="1423"/>
      <c r="E60" s="1423"/>
      <c r="F60" s="1423"/>
      <c r="G60" s="1423" t="s">
        <v>2142</v>
      </c>
      <c r="H60" s="1368"/>
      <c r="V60" s="1621"/>
    </row>
    <row r="61" spans="1:22">
      <c r="A61" s="1423" t="s">
        <v>2143</v>
      </c>
      <c r="B61" s="1423"/>
      <c r="C61" s="1423"/>
      <c r="D61" s="1423"/>
      <c r="E61" s="1423"/>
      <c r="F61" s="1423"/>
      <c r="G61" s="1423"/>
      <c r="H61" s="1368"/>
      <c r="V61" s="1621"/>
    </row>
    <row r="62" spans="1:22">
      <c r="H62" s="1368"/>
      <c r="V62" s="1621"/>
    </row>
    <row r="63" spans="1:22">
      <c r="A63" s="1837" t="s">
        <v>538</v>
      </c>
      <c r="B63" s="1423"/>
      <c r="C63" s="1423"/>
      <c r="D63" s="1423"/>
      <c r="E63" s="1423"/>
      <c r="F63" s="1423"/>
      <c r="G63" s="1423"/>
      <c r="H63" s="1368"/>
      <c r="V63" s="1621"/>
    </row>
    <row r="64" spans="1:22">
      <c r="C64" s="2730"/>
      <c r="D64" s="2741"/>
      <c r="E64" s="2741"/>
      <c r="F64" s="2741"/>
      <c r="G64" s="2730"/>
      <c r="H64" s="1368"/>
      <c r="V64" s="1621"/>
    </row>
    <row r="65" spans="1:8" ht="16" thickBot="1">
      <c r="A65" s="1345" t="str">
        <f>'Data Sheet'!$C$22</f>
        <v>Please fill in the following:</v>
      </c>
      <c r="F65" s="1838">
        <f>'Data Sheet'!$C$37</f>
        <v>0</v>
      </c>
      <c r="G65" s="1345">
        <f>'Data Sheet'!$C$35</f>
        <v>0</v>
      </c>
      <c r="H65" s="1368"/>
    </row>
    <row r="66" spans="1:8">
      <c r="A66" s="1839"/>
      <c r="B66" s="1840"/>
      <c r="C66" s="1840"/>
      <c r="D66" s="1840"/>
      <c r="E66" s="1840"/>
      <c r="F66" s="1840"/>
      <c r="G66" s="1841"/>
      <c r="H66" s="1368"/>
    </row>
    <row r="67" spans="1:8">
      <c r="A67" s="1842" t="s">
        <v>2137</v>
      </c>
      <c r="B67" s="1423"/>
      <c r="C67" s="1423"/>
      <c r="D67" s="1423"/>
      <c r="E67" s="1423"/>
      <c r="F67" s="1423"/>
      <c r="G67" s="1843"/>
      <c r="H67" s="1368"/>
    </row>
    <row r="68" spans="1:8">
      <c r="A68" s="1711"/>
      <c r="G68" s="1703"/>
      <c r="H68" s="1368"/>
    </row>
    <row r="69" spans="1:8">
      <c r="A69" s="1844"/>
      <c r="B69" s="1713"/>
      <c r="C69" s="1845" t="s">
        <v>1791</v>
      </c>
      <c r="D69" s="1743" t="s">
        <v>516</v>
      </c>
      <c r="E69" s="1709"/>
      <c r="F69" s="1713"/>
      <c r="G69" s="1846" t="s">
        <v>1791</v>
      </c>
      <c r="H69" s="1368"/>
    </row>
    <row r="70" spans="1:8">
      <c r="A70" s="1787"/>
      <c r="B70" s="1829" t="s">
        <v>2140</v>
      </c>
      <c r="C70" s="1718" t="s">
        <v>850</v>
      </c>
      <c r="D70" s="1829" t="s">
        <v>1793</v>
      </c>
      <c r="E70" s="1721"/>
      <c r="F70" s="1829" t="s">
        <v>513</v>
      </c>
      <c r="G70" s="1828" t="s">
        <v>2434</v>
      </c>
      <c r="H70" s="1368"/>
    </row>
    <row r="71" spans="1:8">
      <c r="A71" s="1787" t="s">
        <v>1686</v>
      </c>
      <c r="B71" s="1829" t="s">
        <v>2141</v>
      </c>
      <c r="C71" s="1718" t="s">
        <v>531</v>
      </c>
      <c r="D71" s="1829" t="s">
        <v>163</v>
      </c>
      <c r="E71" s="1718" t="s">
        <v>1795</v>
      </c>
      <c r="F71" s="1721"/>
      <c r="G71" s="1828"/>
      <c r="H71" s="1368"/>
    </row>
    <row r="72" spans="1:8">
      <c r="A72" s="1788" t="s">
        <v>1689</v>
      </c>
      <c r="B72" s="1790" t="s">
        <v>2935</v>
      </c>
      <c r="C72" s="1790" t="s">
        <v>2936</v>
      </c>
      <c r="D72" s="1790" t="s">
        <v>2937</v>
      </c>
      <c r="E72" s="1790" t="s">
        <v>2938</v>
      </c>
      <c r="F72" s="1784" t="s">
        <v>2268</v>
      </c>
      <c r="G72" s="1724" t="s">
        <v>2269</v>
      </c>
      <c r="H72" s="1368"/>
    </row>
    <row r="73" spans="1:8">
      <c r="A73" s="1787">
        <v>1</v>
      </c>
      <c r="B73" s="1718"/>
      <c r="C73" s="1832"/>
      <c r="D73" s="1847"/>
      <c r="E73" s="1832"/>
      <c r="F73" s="1832"/>
      <c r="G73" s="1831">
        <f t="shared" ref="G73:G118" si="1">C73-E73+F73</f>
        <v>0</v>
      </c>
      <c r="H73" s="1368"/>
    </row>
    <row r="74" spans="1:8">
      <c r="A74" s="1787">
        <v>2</v>
      </c>
      <c r="B74" s="1721"/>
      <c r="C74" s="1832"/>
      <c r="D74" s="1847"/>
      <c r="E74" s="1832"/>
      <c r="F74" s="1832"/>
      <c r="G74" s="1833">
        <f t="shared" si="1"/>
        <v>0</v>
      </c>
      <c r="H74" s="1368"/>
    </row>
    <row r="75" spans="1:8">
      <c r="A75" s="1787">
        <v>3</v>
      </c>
      <c r="B75" s="1721"/>
      <c r="C75" s="1832"/>
      <c r="D75" s="1847"/>
      <c r="E75" s="1832"/>
      <c r="F75" s="1832"/>
      <c r="G75" s="1833">
        <f t="shared" si="1"/>
        <v>0</v>
      </c>
      <c r="H75" s="1368"/>
    </row>
    <row r="76" spans="1:8">
      <c r="A76" s="1787">
        <v>4</v>
      </c>
      <c r="B76" s="1721"/>
      <c r="C76" s="1832"/>
      <c r="D76" s="1847"/>
      <c r="E76" s="1832"/>
      <c r="F76" s="1832"/>
      <c r="G76" s="1833">
        <f t="shared" si="1"/>
        <v>0</v>
      </c>
      <c r="H76" s="1368"/>
    </row>
    <row r="77" spans="1:8">
      <c r="A77" s="1787">
        <v>5</v>
      </c>
      <c r="B77" s="1721"/>
      <c r="C77" s="1832"/>
      <c r="D77" s="1847"/>
      <c r="E77" s="1832"/>
      <c r="F77" s="1832"/>
      <c r="G77" s="1833">
        <f t="shared" si="1"/>
        <v>0</v>
      </c>
      <c r="H77" s="1368"/>
    </row>
    <row r="78" spans="1:8">
      <c r="A78" s="1787">
        <v>6</v>
      </c>
      <c r="B78" s="1721"/>
      <c r="C78" s="1832"/>
      <c r="D78" s="1847"/>
      <c r="E78" s="1832"/>
      <c r="F78" s="1832"/>
      <c r="G78" s="1833">
        <f t="shared" si="1"/>
        <v>0</v>
      </c>
      <c r="H78" s="1368"/>
    </row>
    <row r="79" spans="1:8">
      <c r="A79" s="1787">
        <v>7</v>
      </c>
      <c r="B79" s="1721"/>
      <c r="C79" s="1832"/>
      <c r="D79" s="1847"/>
      <c r="E79" s="1832"/>
      <c r="F79" s="1832"/>
      <c r="G79" s="1833">
        <f t="shared" si="1"/>
        <v>0</v>
      </c>
      <c r="H79" s="1368"/>
    </row>
    <row r="80" spans="1:8">
      <c r="A80" s="1787">
        <v>8</v>
      </c>
      <c r="B80" s="1721"/>
      <c r="C80" s="1832"/>
      <c r="D80" s="1847"/>
      <c r="E80" s="1832"/>
      <c r="F80" s="1832"/>
      <c r="G80" s="1833">
        <f t="shared" si="1"/>
        <v>0</v>
      </c>
      <c r="H80" s="1368"/>
    </row>
    <row r="81" spans="1:8">
      <c r="A81" s="1787">
        <v>9</v>
      </c>
      <c r="B81" s="1721"/>
      <c r="C81" s="1832"/>
      <c r="D81" s="1847"/>
      <c r="E81" s="1832"/>
      <c r="F81" s="1832"/>
      <c r="G81" s="1833">
        <f t="shared" si="1"/>
        <v>0</v>
      </c>
      <c r="H81" s="1368"/>
    </row>
    <row r="82" spans="1:8">
      <c r="A82" s="1787">
        <v>10</v>
      </c>
      <c r="B82" s="1721"/>
      <c r="C82" s="1832"/>
      <c r="D82" s="1847"/>
      <c r="E82" s="1832"/>
      <c r="F82" s="1832"/>
      <c r="G82" s="1833">
        <f t="shared" si="1"/>
        <v>0</v>
      </c>
      <c r="H82" s="1368"/>
    </row>
    <row r="83" spans="1:8">
      <c r="A83" s="1787">
        <v>11</v>
      </c>
      <c r="B83" s="1721"/>
      <c r="C83" s="1832"/>
      <c r="D83" s="1830"/>
      <c r="E83" s="1832"/>
      <c r="F83" s="1832"/>
      <c r="G83" s="1833">
        <f t="shared" si="1"/>
        <v>0</v>
      </c>
      <c r="H83" s="1368"/>
    </row>
    <row r="84" spans="1:8">
      <c r="A84" s="1787">
        <v>12</v>
      </c>
      <c r="B84" s="1721"/>
      <c r="C84" s="1832"/>
      <c r="D84" s="1847"/>
      <c r="E84" s="1832"/>
      <c r="F84" s="1832"/>
      <c r="G84" s="1833">
        <f t="shared" si="1"/>
        <v>0</v>
      </c>
      <c r="H84" s="1368"/>
    </row>
    <row r="85" spans="1:8">
      <c r="A85" s="1787">
        <v>13</v>
      </c>
      <c r="B85" s="1721"/>
      <c r="C85" s="1832"/>
      <c r="D85" s="1847"/>
      <c r="E85" s="1832"/>
      <c r="F85" s="1832"/>
      <c r="G85" s="1833">
        <f t="shared" si="1"/>
        <v>0</v>
      </c>
      <c r="H85" s="1368"/>
    </row>
    <row r="86" spans="1:8">
      <c r="A86" s="1787">
        <v>14</v>
      </c>
      <c r="B86" s="1721"/>
      <c r="C86" s="1832"/>
      <c r="D86" s="1847"/>
      <c r="E86" s="1832"/>
      <c r="F86" s="1832"/>
      <c r="G86" s="1833">
        <f t="shared" si="1"/>
        <v>0</v>
      </c>
      <c r="H86" s="1368"/>
    </row>
    <row r="87" spans="1:8">
      <c r="A87" s="1787">
        <v>15</v>
      </c>
      <c r="B87" s="1721"/>
      <c r="C87" s="1832"/>
      <c r="D87" s="1847"/>
      <c r="E87" s="1832"/>
      <c r="F87" s="1832"/>
      <c r="G87" s="1833">
        <f t="shared" si="1"/>
        <v>0</v>
      </c>
      <c r="H87" s="1368"/>
    </row>
    <row r="88" spans="1:8">
      <c r="A88" s="1787">
        <v>16</v>
      </c>
      <c r="B88" s="1721"/>
      <c r="C88" s="1832"/>
      <c r="D88" s="1847"/>
      <c r="E88" s="1832"/>
      <c r="F88" s="1832"/>
      <c r="G88" s="1833">
        <f t="shared" si="1"/>
        <v>0</v>
      </c>
      <c r="H88" s="1368"/>
    </row>
    <row r="89" spans="1:8">
      <c r="A89" s="1787">
        <v>17</v>
      </c>
      <c r="B89" s="1721"/>
      <c r="C89" s="1832"/>
      <c r="D89" s="1847"/>
      <c r="E89" s="1832"/>
      <c r="F89" s="1832"/>
      <c r="G89" s="1833">
        <f t="shared" si="1"/>
        <v>0</v>
      </c>
      <c r="H89" s="1368"/>
    </row>
    <row r="90" spans="1:8">
      <c r="A90" s="1787">
        <v>18</v>
      </c>
      <c r="B90" s="1721"/>
      <c r="C90" s="1832"/>
      <c r="D90" s="1847"/>
      <c r="E90" s="1832"/>
      <c r="F90" s="1832"/>
      <c r="G90" s="1833">
        <f t="shared" si="1"/>
        <v>0</v>
      </c>
      <c r="H90" s="1368"/>
    </row>
    <row r="91" spans="1:8">
      <c r="A91" s="1787">
        <v>19</v>
      </c>
      <c r="B91" s="1721"/>
      <c r="C91" s="1694"/>
      <c r="D91" s="1721"/>
      <c r="E91" s="1694"/>
      <c r="F91" s="1694"/>
      <c r="G91" s="1833">
        <f t="shared" si="1"/>
        <v>0</v>
      </c>
      <c r="H91" s="1368"/>
    </row>
    <row r="92" spans="1:8">
      <c r="A92" s="1787">
        <v>20</v>
      </c>
      <c r="B92" s="1721"/>
      <c r="C92" s="1694"/>
      <c r="D92" s="1721"/>
      <c r="E92" s="1694"/>
      <c r="F92" s="1694"/>
      <c r="G92" s="1833">
        <f t="shared" si="1"/>
        <v>0</v>
      </c>
      <c r="H92" s="1368"/>
    </row>
    <row r="93" spans="1:8">
      <c r="A93" s="1787">
        <v>21</v>
      </c>
      <c r="B93" s="1721"/>
      <c r="C93" s="1694"/>
      <c r="D93" s="1721"/>
      <c r="E93" s="1694"/>
      <c r="F93" s="1694"/>
      <c r="G93" s="1833">
        <f t="shared" si="1"/>
        <v>0</v>
      </c>
      <c r="H93" s="1368"/>
    </row>
    <row r="94" spans="1:8">
      <c r="A94" s="1787">
        <v>22</v>
      </c>
      <c r="B94" s="1721"/>
      <c r="C94" s="1694"/>
      <c r="D94" s="1792"/>
      <c r="E94" s="1694"/>
      <c r="F94" s="1694"/>
      <c r="G94" s="1833">
        <f t="shared" si="1"/>
        <v>0</v>
      </c>
      <c r="H94" s="1368"/>
    </row>
    <row r="95" spans="1:8">
      <c r="A95" s="1787">
        <v>23</v>
      </c>
      <c r="B95" s="1721"/>
      <c r="C95" s="1694"/>
      <c r="D95" s="1792"/>
      <c r="E95" s="1694"/>
      <c r="F95" s="1694"/>
      <c r="G95" s="1833">
        <f t="shared" si="1"/>
        <v>0</v>
      </c>
    </row>
    <row r="96" spans="1:8">
      <c r="A96" s="1787">
        <v>24</v>
      </c>
      <c r="B96" s="1721"/>
      <c r="C96" s="1694"/>
      <c r="D96" s="1792"/>
      <c r="E96" s="1694"/>
      <c r="F96" s="1694"/>
      <c r="G96" s="1833">
        <f t="shared" si="1"/>
        <v>0</v>
      </c>
    </row>
    <row r="97" spans="1:7">
      <c r="A97" s="1787">
        <v>25</v>
      </c>
      <c r="B97" s="1721"/>
      <c r="C97" s="1694"/>
      <c r="D97" s="1721"/>
      <c r="E97" s="1694"/>
      <c r="F97" s="1694"/>
      <c r="G97" s="1833">
        <f t="shared" si="1"/>
        <v>0</v>
      </c>
    </row>
    <row r="98" spans="1:7">
      <c r="A98" s="1787">
        <v>26</v>
      </c>
      <c r="B98" s="1721"/>
      <c r="C98" s="1694"/>
      <c r="D98" s="1721"/>
      <c r="E98" s="1694"/>
      <c r="F98" s="1694"/>
      <c r="G98" s="1833">
        <f t="shared" si="1"/>
        <v>0</v>
      </c>
    </row>
    <row r="99" spans="1:7">
      <c r="A99" s="1787">
        <v>27</v>
      </c>
      <c r="B99" s="1721"/>
      <c r="C99" s="1694"/>
      <c r="D99" s="1721"/>
      <c r="E99" s="1694"/>
      <c r="F99" s="1694"/>
      <c r="G99" s="1833">
        <f t="shared" si="1"/>
        <v>0</v>
      </c>
    </row>
    <row r="100" spans="1:7">
      <c r="A100" s="1787">
        <v>28</v>
      </c>
      <c r="B100" s="1721"/>
      <c r="C100" s="1694"/>
      <c r="D100" s="1721"/>
      <c r="E100" s="1694"/>
      <c r="F100" s="1694"/>
      <c r="G100" s="1833">
        <f t="shared" si="1"/>
        <v>0</v>
      </c>
    </row>
    <row r="101" spans="1:7">
      <c r="A101" s="1787">
        <v>29</v>
      </c>
      <c r="B101" s="1721"/>
      <c r="C101" s="1694"/>
      <c r="D101" s="1721"/>
      <c r="E101" s="1694"/>
      <c r="F101" s="1694"/>
      <c r="G101" s="1833">
        <f t="shared" si="1"/>
        <v>0</v>
      </c>
    </row>
    <row r="102" spans="1:7">
      <c r="A102" s="1787">
        <v>30</v>
      </c>
      <c r="B102" s="1721"/>
      <c r="C102" s="1694"/>
      <c r="D102" s="1721"/>
      <c r="E102" s="1694"/>
      <c r="F102" s="1694"/>
      <c r="G102" s="1833">
        <f t="shared" si="1"/>
        <v>0</v>
      </c>
    </row>
    <row r="103" spans="1:7">
      <c r="A103" s="1787">
        <v>31</v>
      </c>
      <c r="B103" s="1721"/>
      <c r="C103" s="1694"/>
      <c r="D103" s="1721"/>
      <c r="E103" s="1694"/>
      <c r="F103" s="1694"/>
      <c r="G103" s="1833">
        <f t="shared" si="1"/>
        <v>0</v>
      </c>
    </row>
    <row r="104" spans="1:7">
      <c r="A104" s="1787">
        <v>32</v>
      </c>
      <c r="B104" s="1721"/>
      <c r="C104" s="1694"/>
      <c r="D104" s="1721"/>
      <c r="E104" s="1694"/>
      <c r="F104" s="1694"/>
      <c r="G104" s="1833">
        <f t="shared" si="1"/>
        <v>0</v>
      </c>
    </row>
    <row r="105" spans="1:7">
      <c r="A105" s="1787">
        <v>33</v>
      </c>
      <c r="B105" s="1721"/>
      <c r="C105" s="1694"/>
      <c r="D105" s="1721"/>
      <c r="E105" s="1694"/>
      <c r="F105" s="1694"/>
      <c r="G105" s="1833">
        <f t="shared" si="1"/>
        <v>0</v>
      </c>
    </row>
    <row r="106" spans="1:7">
      <c r="A106" s="1787">
        <v>34</v>
      </c>
      <c r="B106" s="1721"/>
      <c r="C106" s="1694"/>
      <c r="D106" s="1721"/>
      <c r="E106" s="1694"/>
      <c r="F106" s="1694"/>
      <c r="G106" s="1833">
        <f t="shared" si="1"/>
        <v>0</v>
      </c>
    </row>
    <row r="107" spans="1:7">
      <c r="A107" s="1787">
        <v>35</v>
      </c>
      <c r="B107" s="1721"/>
      <c r="C107" s="1694"/>
      <c r="D107" s="1721"/>
      <c r="E107" s="1694"/>
      <c r="F107" s="1694"/>
      <c r="G107" s="1833">
        <f t="shared" si="1"/>
        <v>0</v>
      </c>
    </row>
    <row r="108" spans="1:7">
      <c r="A108" s="1787">
        <v>36</v>
      </c>
      <c r="B108" s="1721"/>
      <c r="C108" s="1694"/>
      <c r="D108" s="1721"/>
      <c r="E108" s="1694"/>
      <c r="F108" s="1694"/>
      <c r="G108" s="1833">
        <f t="shared" si="1"/>
        <v>0</v>
      </c>
    </row>
    <row r="109" spans="1:7">
      <c r="A109" s="1787">
        <v>37</v>
      </c>
      <c r="B109" s="1721"/>
      <c r="C109" s="1694"/>
      <c r="D109" s="1721"/>
      <c r="E109" s="1694"/>
      <c r="F109" s="1694"/>
      <c r="G109" s="1833">
        <f t="shared" si="1"/>
        <v>0</v>
      </c>
    </row>
    <row r="110" spans="1:7">
      <c r="A110" s="1787">
        <v>38</v>
      </c>
      <c r="B110" s="1721"/>
      <c r="C110" s="1694"/>
      <c r="D110" s="1721"/>
      <c r="E110" s="1694"/>
      <c r="F110" s="1694"/>
      <c r="G110" s="1833">
        <f t="shared" si="1"/>
        <v>0</v>
      </c>
    </row>
    <row r="111" spans="1:7">
      <c r="A111" s="1787">
        <v>39</v>
      </c>
      <c r="B111" s="1721"/>
      <c r="C111" s="1694"/>
      <c r="D111" s="1721"/>
      <c r="E111" s="1694"/>
      <c r="F111" s="1694"/>
      <c r="G111" s="1833">
        <f t="shared" si="1"/>
        <v>0</v>
      </c>
    </row>
    <row r="112" spans="1:7">
      <c r="A112" s="1787">
        <v>40</v>
      </c>
      <c r="B112" s="1721"/>
      <c r="C112" s="1694"/>
      <c r="D112" s="1721"/>
      <c r="E112" s="1694"/>
      <c r="F112" s="1694"/>
      <c r="G112" s="1833">
        <f t="shared" si="1"/>
        <v>0</v>
      </c>
    </row>
    <row r="113" spans="1:7">
      <c r="A113" s="1787">
        <v>41</v>
      </c>
      <c r="B113" s="1721"/>
      <c r="C113" s="1694"/>
      <c r="D113" s="1721"/>
      <c r="E113" s="1694"/>
      <c r="F113" s="1694"/>
      <c r="G113" s="1833">
        <f t="shared" si="1"/>
        <v>0</v>
      </c>
    </row>
    <row r="114" spans="1:7">
      <c r="A114" s="1787">
        <v>42</v>
      </c>
      <c r="B114" s="1721"/>
      <c r="C114" s="1694"/>
      <c r="D114" s="1721"/>
      <c r="E114" s="1694"/>
      <c r="F114" s="1694"/>
      <c r="G114" s="1833">
        <f t="shared" si="1"/>
        <v>0</v>
      </c>
    </row>
    <row r="115" spans="1:7">
      <c r="A115" s="1787">
        <v>43</v>
      </c>
      <c r="B115" s="1721"/>
      <c r="C115" s="1694"/>
      <c r="D115" s="1721"/>
      <c r="E115" s="1694"/>
      <c r="F115" s="1694"/>
      <c r="G115" s="1833">
        <f t="shared" si="1"/>
        <v>0</v>
      </c>
    </row>
    <row r="116" spans="1:7">
      <c r="A116" s="1787">
        <v>44</v>
      </c>
      <c r="B116" s="1721"/>
      <c r="C116" s="1694"/>
      <c r="D116" s="1721"/>
      <c r="E116" s="1694"/>
      <c r="F116" s="1694"/>
      <c r="G116" s="1833">
        <f t="shared" si="1"/>
        <v>0</v>
      </c>
    </row>
    <row r="117" spans="1:7">
      <c r="A117" s="1787">
        <v>45</v>
      </c>
      <c r="B117" s="1721"/>
      <c r="C117" s="1694"/>
      <c r="D117" s="1721"/>
      <c r="E117" s="1694"/>
      <c r="F117" s="1694"/>
      <c r="G117" s="1833">
        <f t="shared" si="1"/>
        <v>0</v>
      </c>
    </row>
    <row r="118" spans="1:7">
      <c r="A118" s="1787">
        <v>46</v>
      </c>
      <c r="B118" s="1721"/>
      <c r="C118" s="1694"/>
      <c r="D118" s="1721"/>
      <c r="E118" s="1694"/>
      <c r="F118" s="1694"/>
      <c r="G118" s="1833">
        <f t="shared" si="1"/>
        <v>0</v>
      </c>
    </row>
    <row r="119" spans="1:7" ht="16" thickBot="1">
      <c r="A119" s="1834">
        <v>47</v>
      </c>
      <c r="B119" s="1835" t="s">
        <v>159</v>
      </c>
      <c r="C119" s="1673">
        <f>SUM(C73:C118)</f>
        <v>0</v>
      </c>
      <c r="D119" s="1836"/>
      <c r="E119" s="1673">
        <f>SUM(E73:E118)</f>
        <v>0</v>
      </c>
      <c r="F119" s="1673">
        <f>SUM(F73:F118)</f>
        <v>0</v>
      </c>
      <c r="G119" s="1672">
        <f>SUM(G73:G118)</f>
        <v>0</v>
      </c>
    </row>
    <row r="120" spans="1:7">
      <c r="A120" s="2150" t="s">
        <v>4499</v>
      </c>
      <c r="B120" s="2145"/>
    </row>
    <row r="121" spans="1:7">
      <c r="A121" s="1423" t="s">
        <v>2144</v>
      </c>
      <c r="B121" s="1423"/>
      <c r="C121" s="1423"/>
      <c r="D121" s="1423"/>
      <c r="E121" s="1423"/>
      <c r="F121" s="1423"/>
      <c r="G121" s="1423"/>
    </row>
    <row r="123" spans="1:7">
      <c r="A123" s="1388"/>
      <c r="B123" s="1388"/>
      <c r="C123" s="1388"/>
      <c r="D123" s="1388"/>
      <c r="E123" s="1388"/>
      <c r="F123" s="1388"/>
      <c r="G123" s="1388"/>
    </row>
    <row r="124" spans="1:7">
      <c r="A124" s="1388"/>
      <c r="B124" s="1388"/>
      <c r="C124" s="1388"/>
      <c r="D124" s="1388"/>
      <c r="E124" s="1388"/>
      <c r="F124" s="1388"/>
      <c r="G124" s="1388"/>
    </row>
    <row r="125" spans="1:7" ht="16" thickBot="1">
      <c r="A125" s="1388"/>
      <c r="B125" s="1388"/>
      <c r="C125" s="1388"/>
      <c r="D125" s="1388"/>
      <c r="E125" s="1388"/>
      <c r="F125" s="1388"/>
      <c r="G125" s="1388"/>
    </row>
    <row r="126" spans="1:7">
      <c r="A126" s="4232"/>
      <c r="B126" s="4233"/>
      <c r="C126" s="4233"/>
      <c r="D126" s="4233"/>
      <c r="E126" s="4234"/>
      <c r="F126" s="1388"/>
      <c r="G126" s="1388"/>
    </row>
    <row r="127" spans="1:7">
      <c r="A127" s="4583"/>
      <c r="B127" s="1618"/>
      <c r="C127" s="1618"/>
      <c r="D127" s="1618"/>
      <c r="E127" s="4236"/>
      <c r="F127" s="1388"/>
      <c r="G127" s="1388"/>
    </row>
    <row r="128" spans="1:7">
      <c r="A128" s="4583"/>
      <c r="B128" s="1618"/>
      <c r="C128" s="1618"/>
      <c r="D128" s="1618"/>
      <c r="E128" s="4236"/>
      <c r="F128" s="1388"/>
      <c r="G128" s="1388"/>
    </row>
    <row r="129" spans="1:6">
      <c r="A129" s="4597"/>
      <c r="B129" s="1621"/>
      <c r="C129" s="1621"/>
      <c r="D129" s="1621"/>
      <c r="E129" s="4270"/>
    </row>
    <row r="130" spans="1:6">
      <c r="A130" s="4597"/>
      <c r="B130" s="1621"/>
      <c r="C130" s="1621"/>
      <c r="D130" s="1621"/>
      <c r="E130" s="4270"/>
    </row>
    <row r="131" spans="1:6">
      <c r="A131" s="4597"/>
      <c r="B131" s="1621"/>
      <c r="C131" s="1621"/>
      <c r="D131" s="1621"/>
      <c r="E131" s="4270"/>
    </row>
    <row r="132" spans="1:6">
      <c r="A132" s="4597"/>
      <c r="B132" s="1621"/>
      <c r="C132" s="4498"/>
      <c r="D132" s="4498"/>
      <c r="E132" s="4270"/>
    </row>
    <row r="133" spans="1:6">
      <c r="A133" s="4597"/>
      <c r="B133" s="1621"/>
      <c r="C133" s="4499"/>
      <c r="D133" s="4499"/>
      <c r="E133" s="4270"/>
    </row>
    <row r="134" spans="1:6">
      <c r="A134" s="4597"/>
      <c r="B134" s="1621"/>
      <c r="C134" s="4499"/>
      <c r="D134" s="4499"/>
      <c r="E134" s="4270"/>
    </row>
    <row r="135" spans="1:6">
      <c r="A135" s="4597"/>
      <c r="B135" s="1621"/>
      <c r="C135" s="4499"/>
      <c r="D135" s="4499"/>
      <c r="E135" s="4270"/>
      <c r="F135" s="1621"/>
    </row>
    <row r="136" spans="1:6">
      <c r="A136" s="4597"/>
      <c r="B136" s="1621"/>
      <c r="C136" s="4499"/>
      <c r="D136" s="4499"/>
      <c r="E136" s="4270"/>
      <c r="F136" s="4270"/>
    </row>
    <row r="137" spans="1:6">
      <c r="A137" s="4597"/>
      <c r="B137" s="1621"/>
      <c r="C137" s="4499"/>
      <c r="D137" s="4499"/>
      <c r="E137" s="4270"/>
      <c r="F137" s="4270"/>
    </row>
    <row r="138" spans="1:6">
      <c r="A138" s="4597"/>
      <c r="B138" s="1621"/>
      <c r="C138" s="4499"/>
      <c r="D138" s="4499"/>
      <c r="E138" s="4270"/>
      <c r="F138" s="4270"/>
    </row>
    <row r="139" spans="1:6">
      <c r="A139" s="4597"/>
      <c r="B139" s="1621"/>
      <c r="C139" s="4499"/>
      <c r="D139" s="4499"/>
      <c r="E139" s="4270"/>
      <c r="F139" s="4270"/>
    </row>
    <row r="140" spans="1:6">
      <c r="A140" s="4597"/>
      <c r="B140" s="1621"/>
      <c r="C140" s="4499"/>
      <c r="D140" s="4499"/>
      <c r="E140" s="4270"/>
      <c r="F140" s="4270"/>
    </row>
    <row r="141" spans="1:6">
      <c r="A141" s="4597"/>
      <c r="B141" s="1621"/>
      <c r="C141" s="4499"/>
      <c r="D141" s="4499"/>
      <c r="E141" s="4270"/>
      <c r="F141" s="4270"/>
    </row>
    <row r="142" spans="1:6">
      <c r="A142" s="4597"/>
      <c r="B142" s="1621"/>
      <c r="C142" s="4499"/>
      <c r="D142" s="4499"/>
      <c r="E142" s="4270"/>
      <c r="F142" s="4270"/>
    </row>
    <row r="143" spans="1:6">
      <c r="A143" s="4597"/>
      <c r="B143" s="1621"/>
      <c r="C143" s="4499"/>
      <c r="D143" s="4499"/>
      <c r="E143" s="4270"/>
      <c r="F143" s="4270"/>
    </row>
    <row r="144" spans="1:6">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1">
    <mergeCell ref="B7:G8"/>
  </mergeCells>
  <printOptions horizontalCentered="1" verticalCentered="1"/>
  <pageMargins left="0.5" right="0.5" top="0.5" bottom="0.5" header="0.5" footer="0.5"/>
  <pageSetup scale="62" orientation="portrait" r:id="rId1"/>
  <headerFooter alignWithMargins="0"/>
  <rowBreaks count="1" manualBreakCount="1">
    <brk id="62"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ransitionEvaluation="1">
    <tabColor rgb="FF92D050"/>
  </sheetPr>
  <dimension ref="A1:N200"/>
  <sheetViews>
    <sheetView view="pageBreakPreview" zoomScale="60" zoomScaleNormal="64" workbookViewId="0"/>
  </sheetViews>
  <sheetFormatPr defaultColWidth="9.84375" defaultRowHeight="15.5"/>
  <cols>
    <col min="1" max="1" width="4.84375" style="13" customWidth="1"/>
    <col min="2" max="2" width="45.84375" style="13" customWidth="1"/>
    <col min="3" max="3" width="20.84375" style="13" customWidth="1"/>
    <col min="4" max="4" width="15.84375" style="13" customWidth="1"/>
    <col min="5" max="5" width="17.07421875" style="13" customWidth="1"/>
    <col min="6" max="7" width="18.84375" style="13" customWidth="1"/>
    <col min="8" max="8" width="12.84375" style="13" customWidth="1"/>
    <col min="9" max="9" width="11.53515625" style="13" customWidth="1"/>
    <col min="10" max="10" width="13.84375" style="13" customWidth="1"/>
    <col min="11" max="12" width="12.84375" style="13" customWidth="1"/>
    <col min="13" max="13" width="4.84375" style="13" customWidth="1"/>
    <col min="14" max="16384" width="9.84375" style="13"/>
  </cols>
  <sheetData>
    <row r="1" spans="1:14">
      <c r="A1" s="691" t="s">
        <v>2145</v>
      </c>
      <c r="B1" s="692"/>
      <c r="C1" s="692" t="s">
        <v>1307</v>
      </c>
      <c r="D1" s="692" t="s">
        <v>1759</v>
      </c>
      <c r="E1" s="968" t="s">
        <v>1760</v>
      </c>
      <c r="F1" s="691" t="s">
        <v>1757</v>
      </c>
      <c r="G1" s="692"/>
      <c r="H1" s="694" t="s">
        <v>1307</v>
      </c>
      <c r="I1" s="692"/>
      <c r="J1" s="694" t="s">
        <v>1759</v>
      </c>
      <c r="K1" s="692"/>
      <c r="L1" s="694" t="s">
        <v>1760</v>
      </c>
      <c r="M1" s="968"/>
      <c r="N1" s="21"/>
    </row>
    <row r="2" spans="1:14">
      <c r="A2" s="74" t="str">
        <f>'Data Sheet'!$C$25</f>
        <v xml:space="preserve">Niagara Mohawk Power Corporation </v>
      </c>
      <c r="B2" s="697"/>
      <c r="C2" s="1536" t="s">
        <v>5954</v>
      </c>
      <c r="D2" s="697" t="s">
        <v>1761</v>
      </c>
      <c r="E2" s="970"/>
      <c r="F2" s="74" t="str">
        <f>'Data Sheet'!$C$25</f>
        <v xml:space="preserve">Niagara Mohawk Power Corporation </v>
      </c>
      <c r="G2" s="697"/>
      <c r="H2" s="1536" t="s">
        <v>5954</v>
      </c>
      <c r="J2" s="368" t="s">
        <v>1761</v>
      </c>
      <c r="K2" s="697"/>
      <c r="M2" s="970"/>
      <c r="N2" s="21"/>
    </row>
    <row r="3" spans="1:14" ht="15" customHeight="1">
      <c r="A3" s="700"/>
      <c r="B3" s="701"/>
      <c r="C3" s="701" t="s">
        <v>1121</v>
      </c>
      <c r="D3" s="582" t="str">
        <f>'Data Sheet'!$C$40</f>
        <v>April 30, 2024</v>
      </c>
      <c r="E3" s="1108" t="str">
        <f>'Data Sheet'!$C$38</f>
        <v>December 31, 2023</v>
      </c>
      <c r="F3" s="700"/>
      <c r="G3" s="701"/>
      <c r="H3" s="398" t="s">
        <v>1121</v>
      </c>
      <c r="I3" s="701"/>
      <c r="J3" s="572" t="str">
        <f>'Data Sheet'!$C$40</f>
        <v>April 30, 2024</v>
      </c>
      <c r="K3" s="701"/>
      <c r="L3" s="1113" t="str">
        <f>'Data Sheet'!$C$38</f>
        <v>December 31, 2023</v>
      </c>
      <c r="M3" s="972"/>
      <c r="N3" s="21"/>
    </row>
    <row r="4" spans="1:14" ht="15" customHeight="1">
      <c r="A4" s="1007" t="s">
        <v>2146</v>
      </c>
      <c r="B4" s="1008"/>
      <c r="C4" s="1008"/>
      <c r="D4" s="1008"/>
      <c r="E4" s="1009"/>
      <c r="F4" s="1007" t="s">
        <v>2147</v>
      </c>
      <c r="G4" s="1008"/>
      <c r="H4" s="1008"/>
      <c r="I4" s="1008"/>
      <c r="J4" s="1008"/>
      <c r="K4" s="1008"/>
      <c r="L4" s="1008"/>
      <c r="M4" s="1009"/>
      <c r="N4" s="21"/>
    </row>
    <row r="5" spans="1:14">
      <c r="A5" s="5307" t="s">
        <v>3443</v>
      </c>
      <c r="B5" s="5149"/>
      <c r="C5" s="5149"/>
      <c r="D5" s="5149"/>
      <c r="E5" s="5150"/>
      <c r="F5" s="696" t="s">
        <v>2148</v>
      </c>
      <c r="M5" s="970"/>
      <c r="N5" s="21"/>
    </row>
    <row r="6" spans="1:14">
      <c r="A6" s="5294"/>
      <c r="B6" s="5220"/>
      <c r="C6" s="5220"/>
      <c r="D6" s="5220"/>
      <c r="E6" s="5152"/>
      <c r="F6" s="696"/>
      <c r="M6" s="970"/>
      <c r="N6" s="21"/>
    </row>
    <row r="7" spans="1:14">
      <c r="A7" s="696" t="s">
        <v>2149</v>
      </c>
      <c r="E7" s="970"/>
      <c r="F7" s="696"/>
      <c r="M7" s="970"/>
      <c r="N7" s="21"/>
    </row>
    <row r="8" spans="1:14">
      <c r="A8" s="1040"/>
      <c r="B8" s="985"/>
      <c r="C8" s="986"/>
      <c r="D8" s="1039" t="s">
        <v>2150</v>
      </c>
      <c r="E8" s="1009"/>
      <c r="F8" s="1007" t="s">
        <v>2150</v>
      </c>
      <c r="G8" s="1008"/>
      <c r="H8" s="1039" t="s">
        <v>2151</v>
      </c>
      <c r="I8" s="1008"/>
      <c r="J8" s="1008"/>
      <c r="K8" s="1008"/>
      <c r="L8" s="986"/>
      <c r="M8" s="987"/>
      <c r="N8" s="21"/>
    </row>
    <row r="9" spans="1:14">
      <c r="A9" s="978"/>
      <c r="C9" s="1018" t="s">
        <v>1791</v>
      </c>
      <c r="D9" s="1018" t="s">
        <v>282</v>
      </c>
      <c r="E9" s="981" t="s">
        <v>282</v>
      </c>
      <c r="F9" s="971" t="s">
        <v>282</v>
      </c>
      <c r="G9" s="1018" t="s">
        <v>282</v>
      </c>
      <c r="H9" s="1025" t="s">
        <v>2152</v>
      </c>
      <c r="I9" s="398"/>
      <c r="J9" s="414" t="s">
        <v>2153</v>
      </c>
      <c r="K9" s="398"/>
      <c r="L9" s="1018" t="s">
        <v>1791</v>
      </c>
      <c r="M9" s="981"/>
      <c r="N9" s="21"/>
    </row>
    <row r="10" spans="1:14">
      <c r="A10" s="978" t="s">
        <v>1686</v>
      </c>
      <c r="B10" s="980" t="s">
        <v>163</v>
      </c>
      <c r="C10" s="1018" t="s">
        <v>850</v>
      </c>
      <c r="D10" s="1018" t="s">
        <v>2154</v>
      </c>
      <c r="E10" s="981" t="s">
        <v>2155</v>
      </c>
      <c r="F10" s="971" t="s">
        <v>2154</v>
      </c>
      <c r="G10" s="1018" t="s">
        <v>2155</v>
      </c>
      <c r="H10" s="1018" t="s">
        <v>2156</v>
      </c>
      <c r="I10" s="368"/>
      <c r="J10" s="1018" t="s">
        <v>2156</v>
      </c>
      <c r="K10" s="368"/>
      <c r="L10" s="1018" t="s">
        <v>2434</v>
      </c>
      <c r="M10" s="981" t="s">
        <v>1686</v>
      </c>
      <c r="N10" s="21"/>
    </row>
    <row r="11" spans="1:14">
      <c r="A11" s="978" t="s">
        <v>1689</v>
      </c>
      <c r="C11" s="1018" t="s">
        <v>531</v>
      </c>
      <c r="D11" s="1018" t="s">
        <v>2157</v>
      </c>
      <c r="E11" s="981" t="s">
        <v>2158</v>
      </c>
      <c r="F11" s="971" t="s">
        <v>2159</v>
      </c>
      <c r="G11" s="1018" t="s">
        <v>2160</v>
      </c>
      <c r="H11" s="974" t="s">
        <v>2161</v>
      </c>
      <c r="I11" s="1018" t="s">
        <v>1795</v>
      </c>
      <c r="J11" s="974" t="s">
        <v>2162</v>
      </c>
      <c r="K11" s="1018" t="s">
        <v>1795</v>
      </c>
      <c r="L11" s="368"/>
      <c r="M11" s="981" t="s">
        <v>1689</v>
      </c>
      <c r="N11" s="21"/>
    </row>
    <row r="12" spans="1:14">
      <c r="A12" s="1041"/>
      <c r="B12" s="1023" t="s">
        <v>2935</v>
      </c>
      <c r="C12" s="1025" t="s">
        <v>2936</v>
      </c>
      <c r="D12" s="1025" t="s">
        <v>2937</v>
      </c>
      <c r="E12" s="989" t="s">
        <v>2938</v>
      </c>
      <c r="F12" s="988" t="s">
        <v>2268</v>
      </c>
      <c r="G12" s="1025" t="s">
        <v>2269</v>
      </c>
      <c r="H12" s="1025" t="s">
        <v>2270</v>
      </c>
      <c r="I12" s="1025" t="s">
        <v>2271</v>
      </c>
      <c r="J12" s="1025" t="s">
        <v>2272</v>
      </c>
      <c r="K12" s="1025" t="s">
        <v>2273</v>
      </c>
      <c r="L12" s="1025" t="s">
        <v>2274</v>
      </c>
      <c r="M12" s="989"/>
      <c r="N12" s="21"/>
    </row>
    <row r="13" spans="1:14">
      <c r="A13" s="1041">
        <v>1</v>
      </c>
      <c r="B13" s="398" t="s">
        <v>2163</v>
      </c>
      <c r="C13" s="1046"/>
      <c r="D13" s="1047"/>
      <c r="E13" s="1048"/>
      <c r="F13" s="1049"/>
      <c r="G13" s="1047"/>
      <c r="H13" s="1047"/>
      <c r="I13" s="1047"/>
      <c r="J13" s="1047"/>
      <c r="K13" s="1047"/>
      <c r="L13" s="1050"/>
      <c r="M13" s="989">
        <v>1</v>
      </c>
      <c r="N13" s="21"/>
    </row>
    <row r="14" spans="1:14">
      <c r="A14" s="1041">
        <v>2</v>
      </c>
      <c r="B14" s="398" t="s">
        <v>2164</v>
      </c>
      <c r="C14" s="1051" t="s">
        <v>1051</v>
      </c>
      <c r="D14" s="1052" t="s">
        <v>1051</v>
      </c>
      <c r="E14" s="1053" t="s">
        <v>1746</v>
      </c>
      <c r="F14" s="1054"/>
      <c r="G14" s="1052"/>
      <c r="H14" s="1055" t="s">
        <v>1746</v>
      </c>
      <c r="I14" s="1052" t="s">
        <v>1746</v>
      </c>
      <c r="J14" s="1055"/>
      <c r="K14" s="1052"/>
      <c r="L14" s="1056" t="s">
        <v>1746</v>
      </c>
      <c r="M14" s="989">
        <v>2</v>
      </c>
      <c r="N14" s="21"/>
    </row>
    <row r="15" spans="1:14">
      <c r="A15" s="1041">
        <v>3</v>
      </c>
      <c r="B15" s="398" t="s">
        <v>2165</v>
      </c>
      <c r="C15" s="207"/>
      <c r="D15" s="210"/>
      <c r="E15" s="224"/>
      <c r="F15" s="209"/>
      <c r="G15" s="207"/>
      <c r="H15" s="230"/>
      <c r="I15" s="207"/>
      <c r="J15" s="230"/>
      <c r="K15" s="207"/>
      <c r="L15" s="210">
        <f>C15+D15-E15+F15-G15-I15+K15</f>
        <v>0</v>
      </c>
      <c r="M15" s="989">
        <v>3</v>
      </c>
      <c r="N15" s="21"/>
    </row>
    <row r="16" spans="1:14">
      <c r="A16" s="1041">
        <v>4</v>
      </c>
      <c r="B16" s="398" t="s">
        <v>2106</v>
      </c>
      <c r="C16" s="213"/>
      <c r="D16" s="212"/>
      <c r="E16" s="227"/>
      <c r="F16" s="211"/>
      <c r="G16" s="213"/>
      <c r="H16" s="230"/>
      <c r="I16" s="213"/>
      <c r="J16" s="230"/>
      <c r="K16" s="213"/>
      <c r="L16" s="212">
        <f>C16+D16-E16+F16-G16-I16+K16</f>
        <v>0</v>
      </c>
      <c r="M16" s="989">
        <v>4</v>
      </c>
      <c r="N16" s="21"/>
    </row>
    <row r="17" spans="1:14">
      <c r="A17" s="1041">
        <v>5</v>
      </c>
      <c r="B17" s="398" t="s">
        <v>2107</v>
      </c>
      <c r="C17" s="213"/>
      <c r="D17" s="212"/>
      <c r="E17" s="227"/>
      <c r="F17" s="211"/>
      <c r="G17" s="213"/>
      <c r="H17" s="230"/>
      <c r="I17" s="213"/>
      <c r="J17" s="230"/>
      <c r="K17" s="213"/>
      <c r="L17" s="212">
        <f>C17+D17-E17+F17-G17-I17+K17</f>
        <v>0</v>
      </c>
      <c r="M17" s="989">
        <v>5</v>
      </c>
      <c r="N17" s="21"/>
    </row>
    <row r="18" spans="1:14">
      <c r="A18" s="1041">
        <v>6</v>
      </c>
      <c r="B18" s="398" t="s">
        <v>1051</v>
      </c>
      <c r="C18" s="276"/>
      <c r="D18" s="402"/>
      <c r="E18" s="244"/>
      <c r="F18" s="96"/>
      <c r="G18" s="276"/>
      <c r="H18" s="88"/>
      <c r="I18" s="276"/>
      <c r="J18" s="88"/>
      <c r="K18" s="276"/>
      <c r="L18" s="402">
        <f>C18+D18-E18+F18-G18-I18+K18</f>
        <v>0</v>
      </c>
      <c r="M18" s="989">
        <v>6</v>
      </c>
      <c r="N18" s="21"/>
    </row>
    <row r="19" spans="1:14">
      <c r="A19" s="1041">
        <v>7</v>
      </c>
      <c r="B19" s="398" t="s">
        <v>1051</v>
      </c>
      <c r="C19" s="276"/>
      <c r="D19" s="402"/>
      <c r="E19" s="244"/>
      <c r="F19" s="96"/>
      <c r="G19" s="276"/>
      <c r="H19" s="88"/>
      <c r="I19" s="276"/>
      <c r="J19" s="88"/>
      <c r="K19" s="276"/>
      <c r="L19" s="402">
        <f>C19+D19-E19+F19-G19-I19+K19</f>
        <v>0</v>
      </c>
      <c r="M19" s="989">
        <v>7</v>
      </c>
      <c r="N19" s="21"/>
    </row>
    <row r="20" spans="1:14">
      <c r="A20" s="1041">
        <v>8</v>
      </c>
      <c r="B20" s="398" t="s">
        <v>2108</v>
      </c>
      <c r="C20" s="207">
        <f>SUM(C15:C19)</f>
        <v>0</v>
      </c>
      <c r="D20" s="210">
        <f>SUM(D15:D19)</f>
        <v>0</v>
      </c>
      <c r="E20" s="224">
        <f>SUM(E15:E19)</f>
        <v>0</v>
      </c>
      <c r="F20" s="209">
        <f>SUM(F15:F19)</f>
        <v>0</v>
      </c>
      <c r="G20" s="207">
        <f>SUM(G15:G19)</f>
        <v>0</v>
      </c>
      <c r="H20" s="230"/>
      <c r="I20" s="207">
        <f>SUM(I15:I19)</f>
        <v>0</v>
      </c>
      <c r="J20" s="230"/>
      <c r="K20" s="207">
        <f>SUM(K15:K19)</f>
        <v>0</v>
      </c>
      <c r="L20" s="210">
        <f>SUM(L15:L19)</f>
        <v>0</v>
      </c>
      <c r="M20" s="989">
        <v>8</v>
      </c>
      <c r="N20" s="21"/>
    </row>
    <row r="21" spans="1:14">
      <c r="A21" s="1041">
        <v>9</v>
      </c>
      <c r="B21" s="398" t="s">
        <v>2109</v>
      </c>
      <c r="C21" s="1057"/>
      <c r="D21" s="1058"/>
      <c r="E21" s="1059"/>
      <c r="F21" s="1060"/>
      <c r="G21" s="1058"/>
      <c r="H21" s="1061"/>
      <c r="I21" s="1058"/>
      <c r="J21" s="1061"/>
      <c r="K21" s="1058"/>
      <c r="L21" s="1062" t="s">
        <v>1746</v>
      </c>
      <c r="M21" s="989">
        <v>9</v>
      </c>
      <c r="N21" s="21"/>
    </row>
    <row r="22" spans="1:14">
      <c r="A22" s="1041">
        <v>10</v>
      </c>
      <c r="B22" s="398" t="s">
        <v>2165</v>
      </c>
      <c r="C22" s="207"/>
      <c r="D22" s="210"/>
      <c r="E22" s="224"/>
      <c r="F22" s="209"/>
      <c r="G22" s="207"/>
      <c r="H22" s="230"/>
      <c r="I22" s="207"/>
      <c r="J22" s="230"/>
      <c r="K22" s="207"/>
      <c r="L22" s="210">
        <f>C22+D22-E22+F22-G22-I22+K22</f>
        <v>0</v>
      </c>
      <c r="M22" s="989">
        <v>10</v>
      </c>
      <c r="N22" s="21"/>
    </row>
    <row r="23" spans="1:14">
      <c r="A23" s="1041">
        <v>11</v>
      </c>
      <c r="B23" s="398" t="s">
        <v>2110</v>
      </c>
      <c r="C23" s="213"/>
      <c r="D23" s="212"/>
      <c r="E23" s="227"/>
      <c r="F23" s="211"/>
      <c r="G23" s="213"/>
      <c r="H23" s="230"/>
      <c r="I23" s="213"/>
      <c r="J23" s="230"/>
      <c r="K23" s="213"/>
      <c r="L23" s="212">
        <f>C23+D23-E23+F23-G23-I23+K23</f>
        <v>0</v>
      </c>
      <c r="M23" s="989">
        <v>11</v>
      </c>
      <c r="N23" s="21"/>
    </row>
    <row r="24" spans="1:14">
      <c r="A24" s="1041">
        <v>12</v>
      </c>
      <c r="B24" s="398" t="s">
        <v>2107</v>
      </c>
      <c r="C24" s="276"/>
      <c r="D24" s="402"/>
      <c r="E24" s="244"/>
      <c r="F24" s="96"/>
      <c r="G24" s="276"/>
      <c r="H24" s="88"/>
      <c r="I24" s="276"/>
      <c r="J24" s="88"/>
      <c r="K24" s="276"/>
      <c r="L24" s="402">
        <f>C24+D24-E24+F24-G24-I24+K24</f>
        <v>0</v>
      </c>
      <c r="M24" s="989">
        <v>12</v>
      </c>
      <c r="N24" s="21"/>
    </row>
    <row r="25" spans="1:14">
      <c r="A25" s="1041">
        <v>13</v>
      </c>
      <c r="B25" s="398" t="s">
        <v>1051</v>
      </c>
      <c r="C25" s="276"/>
      <c r="D25" s="402"/>
      <c r="E25" s="244"/>
      <c r="F25" s="96"/>
      <c r="G25" s="276"/>
      <c r="H25" s="88"/>
      <c r="I25" s="276"/>
      <c r="J25" s="88"/>
      <c r="K25" s="276"/>
      <c r="L25" s="402">
        <f>C25+D25-E25+F25-G25-I25+K25</f>
        <v>0</v>
      </c>
      <c r="M25" s="989">
        <v>13</v>
      </c>
      <c r="N25" s="21"/>
    </row>
    <row r="26" spans="1:14">
      <c r="A26" s="1041">
        <v>14</v>
      </c>
      <c r="B26" s="398" t="s">
        <v>1051</v>
      </c>
      <c r="C26" s="276"/>
      <c r="D26" s="402"/>
      <c r="E26" s="244"/>
      <c r="F26" s="96"/>
      <c r="G26" s="276"/>
      <c r="H26" s="88"/>
      <c r="I26" s="276"/>
      <c r="J26" s="88"/>
      <c r="K26" s="276"/>
      <c r="L26" s="402">
        <f>C26+D26-E26+F26-G26-I26+K26</f>
        <v>0</v>
      </c>
      <c r="M26" s="989">
        <v>14</v>
      </c>
      <c r="N26" s="21"/>
    </row>
    <row r="27" spans="1:14">
      <c r="A27" s="1041">
        <v>15</v>
      </c>
      <c r="B27" s="398" t="s">
        <v>3617</v>
      </c>
      <c r="C27" s="276">
        <f>SUM(C22:C26)</f>
        <v>0</v>
      </c>
      <c r="D27" s="402">
        <f>SUM(D22:D26)</f>
        <v>0</v>
      </c>
      <c r="E27" s="244">
        <f>SUM(E22:E26)</f>
        <v>0</v>
      </c>
      <c r="F27" s="96">
        <f>SUM(F22:F26)</f>
        <v>0</v>
      </c>
      <c r="G27" s="276">
        <f>SUM(G22:G26)</f>
        <v>0</v>
      </c>
      <c r="H27" s="88"/>
      <c r="I27" s="276">
        <f>SUM(I22:I26)</f>
        <v>0</v>
      </c>
      <c r="J27" s="88"/>
      <c r="K27" s="276">
        <f>SUM(K22:K26)</f>
        <v>0</v>
      </c>
      <c r="L27" s="402">
        <f>SUM(L22:L26)</f>
        <v>0</v>
      </c>
      <c r="M27" s="989">
        <v>15</v>
      </c>
      <c r="N27" s="21"/>
    </row>
    <row r="28" spans="1:14">
      <c r="A28" s="1041">
        <v>16</v>
      </c>
      <c r="B28" s="398" t="s">
        <v>3618</v>
      </c>
      <c r="C28" s="276"/>
      <c r="D28" s="402"/>
      <c r="E28" s="244"/>
      <c r="F28" s="96"/>
      <c r="G28" s="276"/>
      <c r="H28" s="88"/>
      <c r="I28" s="276"/>
      <c r="J28" s="88"/>
      <c r="K28" s="276"/>
      <c r="L28" s="402">
        <f>C28+D28-E28+F28-G28-I28+K28</f>
        <v>0</v>
      </c>
      <c r="M28" s="989">
        <v>16</v>
      </c>
      <c r="N28" s="21"/>
    </row>
    <row r="29" spans="1:14">
      <c r="A29" s="1041">
        <v>17</v>
      </c>
      <c r="B29" s="398" t="s">
        <v>3619</v>
      </c>
      <c r="C29" s="207">
        <f>C20+C27+C28</f>
        <v>0</v>
      </c>
      <c r="D29" s="210">
        <f>D20+D27+D28</f>
        <v>0</v>
      </c>
      <c r="E29" s="224">
        <f>E20+E27+E28</f>
        <v>0</v>
      </c>
      <c r="F29" s="209">
        <f>F20+F27+F28</f>
        <v>0</v>
      </c>
      <c r="G29" s="207">
        <f>G20+G27+G28</f>
        <v>0</v>
      </c>
      <c r="H29" s="230"/>
      <c r="I29" s="207">
        <f>I20+I27+I28</f>
        <v>0</v>
      </c>
      <c r="J29" s="230"/>
      <c r="K29" s="207">
        <f>K20+K27+K28</f>
        <v>0</v>
      </c>
      <c r="L29" s="210">
        <f>L20+L27+L28</f>
        <v>0</v>
      </c>
      <c r="M29" s="989">
        <v>17</v>
      </c>
      <c r="N29" s="21"/>
    </row>
    <row r="30" spans="1:14">
      <c r="A30" s="978" t="s">
        <v>1746</v>
      </c>
      <c r="C30" s="1063"/>
      <c r="D30" s="1064"/>
      <c r="E30" s="1065"/>
      <c r="F30" s="1066"/>
      <c r="G30" s="1064"/>
      <c r="H30" s="1067"/>
      <c r="I30" s="1064"/>
      <c r="J30" s="1067"/>
      <c r="K30" s="1064"/>
      <c r="L30" s="1068"/>
      <c r="M30" s="981" t="s">
        <v>1746</v>
      </c>
      <c r="N30" s="21"/>
    </row>
    <row r="31" spans="1:14">
      <c r="A31" s="1041">
        <v>18</v>
      </c>
      <c r="B31" s="398" t="s">
        <v>3620</v>
      </c>
      <c r="C31" s="1051"/>
      <c r="D31" s="1052"/>
      <c r="E31" s="1053"/>
      <c r="F31" s="1054"/>
      <c r="G31" s="1052"/>
      <c r="H31" s="1069"/>
      <c r="I31" s="1052"/>
      <c r="J31" s="1069"/>
      <c r="K31" s="1052"/>
      <c r="L31" s="1056" t="s">
        <v>1746</v>
      </c>
      <c r="M31" s="989">
        <v>18</v>
      </c>
      <c r="N31" s="21"/>
    </row>
    <row r="32" spans="1:14">
      <c r="A32" s="1041">
        <v>19</v>
      </c>
      <c r="B32" s="398" t="s">
        <v>3621</v>
      </c>
      <c r="C32" s="207"/>
      <c r="D32" s="210"/>
      <c r="E32" s="224"/>
      <c r="F32" s="209"/>
      <c r="G32" s="207"/>
      <c r="H32" s="230"/>
      <c r="I32" s="207"/>
      <c r="J32" s="230"/>
      <c r="K32" s="207"/>
      <c r="L32" s="210">
        <f>C32+D32-E32+F32-G32-I32+K32</f>
        <v>0</v>
      </c>
      <c r="M32" s="989">
        <v>19</v>
      </c>
      <c r="N32" s="21"/>
    </row>
    <row r="33" spans="1:14">
      <c r="A33" s="1041">
        <v>20</v>
      </c>
      <c r="B33" s="398" t="s">
        <v>3622</v>
      </c>
      <c r="C33" s="213"/>
      <c r="D33" s="212"/>
      <c r="E33" s="227"/>
      <c r="F33" s="211"/>
      <c r="G33" s="213"/>
      <c r="H33" s="230"/>
      <c r="I33" s="213"/>
      <c r="J33" s="230"/>
      <c r="K33" s="213"/>
      <c r="L33" s="212">
        <f>C33+D33-E33+F33-G33-I33+K33</f>
        <v>0</v>
      </c>
      <c r="M33" s="989">
        <v>20</v>
      </c>
      <c r="N33" s="21"/>
    </row>
    <row r="34" spans="1:14">
      <c r="A34" s="1041">
        <v>21</v>
      </c>
      <c r="B34" s="398" t="s">
        <v>3623</v>
      </c>
      <c r="C34" s="207"/>
      <c r="D34" s="210"/>
      <c r="E34" s="224"/>
      <c r="F34" s="209"/>
      <c r="G34" s="207"/>
      <c r="H34" s="230"/>
      <c r="I34" s="207"/>
      <c r="J34" s="230"/>
      <c r="K34" s="207"/>
      <c r="L34" s="210">
        <f>C34+D34-E34+F34-G34-I34+K34</f>
        <v>0</v>
      </c>
      <c r="M34" s="989">
        <v>21</v>
      </c>
      <c r="N34" s="21"/>
    </row>
    <row r="35" spans="1:14">
      <c r="A35" s="696"/>
      <c r="B35" s="16" t="s">
        <v>3624</v>
      </c>
      <c r="C35" s="16"/>
      <c r="D35" s="16"/>
      <c r="E35" s="708"/>
      <c r="F35" s="1031" t="s">
        <v>3625</v>
      </c>
      <c r="G35" s="16"/>
      <c r="H35" s="16"/>
      <c r="I35" s="16"/>
      <c r="J35" s="16"/>
      <c r="K35" s="16"/>
      <c r="L35" s="16"/>
      <c r="M35" s="708"/>
      <c r="N35" s="21"/>
    </row>
    <row r="36" spans="1:14">
      <c r="A36" s="696"/>
      <c r="E36" s="970"/>
      <c r="F36" s="696"/>
      <c r="M36" s="970"/>
      <c r="N36" s="21"/>
    </row>
    <row r="37" spans="1:14">
      <c r="A37" s="696"/>
      <c r="E37" s="970"/>
      <c r="F37" s="696"/>
      <c r="M37" s="970"/>
      <c r="N37" s="21"/>
    </row>
    <row r="38" spans="1:14">
      <c r="A38" s="696"/>
      <c r="E38" s="970"/>
      <c r="F38" s="696"/>
      <c r="M38" s="970"/>
      <c r="N38" s="21"/>
    </row>
    <row r="39" spans="1:14">
      <c r="A39" s="696"/>
      <c r="E39" s="970"/>
      <c r="F39" s="696"/>
      <c r="M39" s="970"/>
      <c r="N39" s="21"/>
    </row>
    <row r="40" spans="1:14">
      <c r="A40" s="696"/>
      <c r="E40" s="970"/>
      <c r="F40" s="696"/>
      <c r="M40" s="970"/>
      <c r="N40" s="21"/>
    </row>
    <row r="41" spans="1:14">
      <c r="A41" s="696"/>
      <c r="E41" s="970"/>
      <c r="F41" s="696"/>
      <c r="M41" s="970"/>
      <c r="N41" s="21"/>
    </row>
    <row r="42" spans="1:14">
      <c r="A42" s="696"/>
      <c r="E42" s="970"/>
      <c r="F42" s="696"/>
      <c r="M42" s="970"/>
      <c r="N42" s="21"/>
    </row>
    <row r="43" spans="1:14">
      <c r="A43" s="696"/>
      <c r="E43" s="970"/>
      <c r="F43" s="696"/>
      <c r="M43" s="970"/>
      <c r="N43" s="21"/>
    </row>
    <row r="44" spans="1:14">
      <c r="A44" s="696"/>
      <c r="E44" s="970"/>
      <c r="F44" s="696"/>
      <c r="M44" s="970"/>
      <c r="N44" s="21"/>
    </row>
    <row r="45" spans="1:14">
      <c r="A45" s="696"/>
      <c r="E45" s="970"/>
      <c r="F45" s="696"/>
      <c r="M45" s="970"/>
      <c r="N45" s="21"/>
    </row>
    <row r="46" spans="1:14">
      <c r="A46" s="696"/>
      <c r="E46" s="970"/>
      <c r="F46" s="696"/>
      <c r="M46" s="970"/>
      <c r="N46" s="21"/>
    </row>
    <row r="47" spans="1:14">
      <c r="A47" s="696"/>
      <c r="E47" s="970"/>
      <c r="F47" s="696"/>
      <c r="M47" s="970"/>
      <c r="N47" s="21"/>
    </row>
    <row r="48" spans="1:14">
      <c r="A48" s="696"/>
      <c r="E48" s="970"/>
      <c r="F48" s="696"/>
      <c r="M48" s="970"/>
      <c r="N48" s="21"/>
    </row>
    <row r="49" spans="1:14">
      <c r="A49" s="696"/>
      <c r="E49" s="970"/>
      <c r="F49" s="696"/>
      <c r="M49" s="970"/>
      <c r="N49" s="21"/>
    </row>
    <row r="50" spans="1:14">
      <c r="A50" s="696"/>
      <c r="E50" s="970"/>
      <c r="F50" s="696"/>
      <c r="M50" s="970"/>
      <c r="N50" s="21"/>
    </row>
    <row r="51" spans="1:14">
      <c r="A51" s="696" t="s">
        <v>3626</v>
      </c>
      <c r="D51" s="13" t="s">
        <v>3626</v>
      </c>
      <c r="E51" s="970"/>
      <c r="F51" s="696"/>
      <c r="M51" s="970"/>
      <c r="N51" s="21"/>
    </row>
    <row r="52" spans="1:14">
      <c r="A52" s="696"/>
      <c r="E52" s="970"/>
      <c r="F52" s="696"/>
      <c r="M52" s="970"/>
      <c r="N52" s="21"/>
    </row>
    <row r="53" spans="1:14">
      <c r="A53" s="696"/>
      <c r="E53" s="970"/>
      <c r="F53" s="696"/>
      <c r="M53" s="970"/>
      <c r="N53" s="21"/>
    </row>
    <row r="54" spans="1:14" ht="16" thickBot="1">
      <c r="A54" s="712"/>
      <c r="B54" s="713"/>
      <c r="C54" s="713"/>
      <c r="D54" s="713"/>
      <c r="E54" s="990"/>
      <c r="F54" s="712"/>
      <c r="G54" s="713"/>
      <c r="H54" s="713"/>
      <c r="I54" s="713"/>
      <c r="J54" s="713"/>
      <c r="K54" s="713"/>
      <c r="L54" s="713"/>
      <c r="M54" s="990"/>
      <c r="N54" s="21"/>
    </row>
    <row r="55" spans="1:14">
      <c r="A55" s="13" t="s">
        <v>3627</v>
      </c>
      <c r="B55" s="16"/>
      <c r="D55" s="16"/>
      <c r="E55" s="16"/>
      <c r="F55" s="13" t="s">
        <v>3627</v>
      </c>
      <c r="G55" s="16"/>
      <c r="H55" s="16"/>
      <c r="J55" s="16"/>
      <c r="K55" s="16"/>
      <c r="L55" s="16"/>
      <c r="M55" s="16"/>
      <c r="N55" s="21"/>
    </row>
    <row r="56" spans="1:14">
      <c r="A56" s="16" t="s">
        <v>3628</v>
      </c>
      <c r="B56" s="16"/>
      <c r="C56" s="16"/>
      <c r="D56" s="16"/>
      <c r="E56" s="16"/>
      <c r="F56" s="16" t="s">
        <v>3629</v>
      </c>
      <c r="G56" s="16"/>
      <c r="H56" s="16"/>
      <c r="I56" s="16"/>
      <c r="J56" s="16"/>
      <c r="K56" s="16"/>
      <c r="L56" s="16"/>
      <c r="M56" s="16"/>
      <c r="N56" s="21"/>
    </row>
    <row r="57" spans="1:14">
      <c r="N57" s="21"/>
    </row>
    <row r="58" spans="1:14">
      <c r="A58" s="969" t="s">
        <v>401</v>
      </c>
      <c r="B58" s="16"/>
      <c r="C58" s="16"/>
      <c r="D58" s="16"/>
      <c r="E58" s="16"/>
      <c r="N58" s="21"/>
    </row>
    <row r="59" spans="1:14">
      <c r="N59" s="21"/>
    </row>
    <row r="60" spans="1:14" ht="16" thickBot="1">
      <c r="A60" s="74" t="str">
        <f>'Data Sheet'!$C$25</f>
        <v xml:space="preserve">Niagara Mohawk Power Corporation </v>
      </c>
      <c r="D60" s="582" t="str">
        <f>'Data Sheet'!$C$40</f>
        <v>April 30, 2024</v>
      </c>
      <c r="E60" s="1108" t="str">
        <f>'Data Sheet'!$C$38</f>
        <v>December 31, 2023</v>
      </c>
      <c r="F60" s="74" t="str">
        <f>'Data Sheet'!$C$25</f>
        <v xml:space="preserve">Niagara Mohawk Power Corporation </v>
      </c>
      <c r="J60" s="582" t="str">
        <f>'Data Sheet'!$C$40</f>
        <v>April 30, 2024</v>
      </c>
      <c r="L60" s="1108" t="str">
        <f>'Data Sheet'!$C$38</f>
        <v>December 31, 2023</v>
      </c>
      <c r="N60" s="21"/>
    </row>
    <row r="61" spans="1:14">
      <c r="A61" s="691"/>
      <c r="B61" s="694"/>
      <c r="C61" s="694"/>
      <c r="D61" s="694"/>
      <c r="E61" s="968"/>
      <c r="F61" s="691"/>
      <c r="G61" s="694"/>
      <c r="H61" s="694"/>
      <c r="I61" s="694"/>
      <c r="J61" s="694"/>
      <c r="K61" s="694"/>
      <c r="L61" s="694"/>
      <c r="M61" s="968"/>
      <c r="N61" s="21"/>
    </row>
    <row r="62" spans="1:14">
      <c r="A62" s="1031" t="s">
        <v>2146</v>
      </c>
      <c r="B62" s="16"/>
      <c r="C62" s="16"/>
      <c r="D62" s="16"/>
      <c r="E62" s="708"/>
      <c r="F62" s="1031" t="s">
        <v>2147</v>
      </c>
      <c r="G62" s="16"/>
      <c r="H62" s="16"/>
      <c r="I62" s="16"/>
      <c r="J62" s="16"/>
      <c r="K62" s="16"/>
      <c r="L62" s="16"/>
      <c r="M62" s="708"/>
    </row>
    <row r="63" spans="1:14">
      <c r="A63" s="702"/>
      <c r="B63" s="703"/>
      <c r="C63" s="703"/>
      <c r="D63" s="703"/>
      <c r="E63" s="704"/>
      <c r="F63" s="702"/>
      <c r="G63" s="703"/>
      <c r="H63" s="703"/>
      <c r="I63" s="703"/>
      <c r="J63" s="703"/>
      <c r="K63" s="703"/>
      <c r="L63" s="703"/>
      <c r="M63" s="704"/>
    </row>
    <row r="64" spans="1:14">
      <c r="A64" s="387"/>
      <c r="B64" s="94"/>
      <c r="C64" s="94"/>
      <c r="D64" s="388"/>
      <c r="E64" s="389"/>
      <c r="F64" s="390"/>
      <c r="G64" s="388"/>
      <c r="H64" s="388"/>
      <c r="I64" s="388"/>
      <c r="J64" s="388"/>
      <c r="K64" s="388"/>
      <c r="L64" s="94"/>
      <c r="M64" s="391"/>
    </row>
    <row r="65" spans="1:13">
      <c r="A65" s="387"/>
      <c r="B65" s="94"/>
      <c r="C65" s="94"/>
      <c r="D65" s="94"/>
      <c r="E65" s="392"/>
      <c r="F65" s="393"/>
      <c r="G65" s="94"/>
      <c r="H65" s="394"/>
      <c r="I65" s="94"/>
      <c r="J65" s="94"/>
      <c r="K65" s="94"/>
      <c r="L65" s="94"/>
      <c r="M65" s="391"/>
    </row>
    <row r="66" spans="1:13">
      <c r="A66" s="387"/>
      <c r="B66" s="94"/>
      <c r="C66" s="94"/>
      <c r="D66" s="94"/>
      <c r="E66" s="392"/>
      <c r="F66" s="393"/>
      <c r="G66" s="94"/>
      <c r="H66" s="94"/>
      <c r="I66" s="94"/>
      <c r="J66" s="94"/>
      <c r="K66" s="94"/>
      <c r="L66" s="94"/>
      <c r="M66" s="391"/>
    </row>
    <row r="67" spans="1:13">
      <c r="A67" s="387"/>
      <c r="B67" s="94"/>
      <c r="C67" s="94"/>
      <c r="D67" s="94"/>
      <c r="E67" s="392"/>
      <c r="F67" s="393"/>
      <c r="G67" s="94"/>
      <c r="H67" s="388"/>
      <c r="I67" s="94"/>
      <c r="J67" s="388"/>
      <c r="K67" s="94"/>
      <c r="L67" s="94"/>
      <c r="M67" s="391"/>
    </row>
    <row r="68" spans="1:13">
      <c r="A68" s="387"/>
      <c r="B68" s="94"/>
      <c r="C68" s="94"/>
      <c r="D68" s="94"/>
      <c r="E68" s="392"/>
      <c r="F68" s="393"/>
      <c r="G68" s="94"/>
      <c r="H68" s="94"/>
      <c r="I68" s="94"/>
      <c r="J68" s="94"/>
      <c r="K68" s="94"/>
      <c r="L68" s="94"/>
      <c r="M68" s="391"/>
    </row>
    <row r="69" spans="1:13">
      <c r="A69" s="387"/>
      <c r="B69" s="94"/>
      <c r="C69" s="94"/>
      <c r="D69" s="94"/>
      <c r="E69" s="392"/>
      <c r="F69" s="393"/>
      <c r="G69" s="94"/>
      <c r="H69" s="94"/>
      <c r="I69" s="94"/>
      <c r="J69" s="94"/>
      <c r="K69" s="94"/>
      <c r="L69" s="94"/>
      <c r="M69" s="391"/>
    </row>
    <row r="70" spans="1:13">
      <c r="A70" s="387"/>
      <c r="B70" s="94"/>
      <c r="C70" s="94"/>
      <c r="D70" s="94"/>
      <c r="E70" s="392"/>
      <c r="F70" s="393"/>
      <c r="G70" s="94"/>
      <c r="H70" s="94"/>
      <c r="I70" s="94"/>
      <c r="J70" s="94"/>
      <c r="K70" s="94"/>
      <c r="L70" s="94"/>
      <c r="M70" s="391"/>
    </row>
    <row r="71" spans="1:13">
      <c r="A71" s="387"/>
      <c r="B71" s="94"/>
      <c r="C71" s="94"/>
      <c r="D71" s="94"/>
      <c r="E71" s="392"/>
      <c r="F71" s="393"/>
      <c r="G71" s="94"/>
      <c r="H71" s="94"/>
      <c r="I71" s="94"/>
      <c r="J71" s="94"/>
      <c r="K71" s="94"/>
      <c r="L71" s="94"/>
      <c r="M71" s="391"/>
    </row>
    <row r="72" spans="1:13">
      <c r="A72" s="387"/>
      <c r="B72" s="94"/>
      <c r="C72" s="94"/>
      <c r="D72" s="94"/>
      <c r="E72" s="392"/>
      <c r="F72" s="393"/>
      <c r="G72" s="94"/>
      <c r="H72" s="94"/>
      <c r="I72" s="94"/>
      <c r="J72" s="94"/>
      <c r="K72" s="94"/>
      <c r="L72" s="94"/>
      <c r="M72" s="391"/>
    </row>
    <row r="73" spans="1:13">
      <c r="A73" s="387"/>
      <c r="B73" s="94"/>
      <c r="C73" s="94"/>
      <c r="D73" s="94"/>
      <c r="E73" s="392"/>
      <c r="F73" s="393"/>
      <c r="G73" s="94"/>
      <c r="H73" s="94"/>
      <c r="I73" s="94"/>
      <c r="J73" s="94"/>
      <c r="K73" s="94"/>
      <c r="L73" s="94"/>
      <c r="M73" s="391"/>
    </row>
    <row r="74" spans="1:13">
      <c r="A74" s="387"/>
      <c r="B74" s="94"/>
      <c r="C74" s="94"/>
      <c r="D74" s="94"/>
      <c r="E74" s="392"/>
      <c r="F74" s="393"/>
      <c r="G74" s="94"/>
      <c r="H74" s="94"/>
      <c r="I74" s="94"/>
      <c r="J74" s="94"/>
      <c r="K74" s="94"/>
      <c r="L74" s="94"/>
      <c r="M74" s="391"/>
    </row>
    <row r="75" spans="1:13">
      <c r="A75" s="387"/>
      <c r="B75" s="94"/>
      <c r="C75" s="94"/>
      <c r="D75" s="94"/>
      <c r="E75" s="392"/>
      <c r="F75" s="393"/>
      <c r="G75" s="94"/>
      <c r="H75" s="94"/>
      <c r="I75" s="94"/>
      <c r="J75" s="94"/>
      <c r="K75" s="94"/>
      <c r="L75" s="94"/>
      <c r="M75" s="391"/>
    </row>
    <row r="76" spans="1:13">
      <c r="A76" s="387"/>
      <c r="B76" s="94"/>
      <c r="C76" s="94"/>
      <c r="D76" s="94"/>
      <c r="E76" s="392"/>
      <c r="F76" s="393"/>
      <c r="G76" s="94"/>
      <c r="H76" s="94"/>
      <c r="I76" s="94"/>
      <c r="J76" s="94"/>
      <c r="K76" s="94"/>
      <c r="L76" s="94"/>
      <c r="M76" s="391"/>
    </row>
    <row r="77" spans="1:13">
      <c r="A77" s="387"/>
      <c r="B77" s="94"/>
      <c r="C77" s="94"/>
      <c r="D77" s="94"/>
      <c r="E77" s="392"/>
      <c r="F77" s="393"/>
      <c r="G77" s="94"/>
      <c r="H77" s="94"/>
      <c r="I77" s="94"/>
      <c r="J77" s="94"/>
      <c r="K77" s="94"/>
      <c r="L77" s="94"/>
      <c r="M77" s="391"/>
    </row>
    <row r="78" spans="1:13">
      <c r="A78" s="387"/>
      <c r="B78" s="94"/>
      <c r="C78" s="94"/>
      <c r="D78" s="94"/>
      <c r="E78" s="392"/>
      <c r="F78" s="393"/>
      <c r="G78" s="94"/>
      <c r="H78" s="94"/>
      <c r="I78" s="94"/>
      <c r="J78" s="94"/>
      <c r="K78" s="94"/>
      <c r="L78" s="94"/>
      <c r="M78" s="391"/>
    </row>
    <row r="79" spans="1:13">
      <c r="A79" s="387"/>
      <c r="B79" s="94"/>
      <c r="C79" s="94"/>
      <c r="D79" s="94"/>
      <c r="E79" s="392"/>
      <c r="F79" s="393"/>
      <c r="G79" s="94"/>
      <c r="H79" s="94"/>
      <c r="I79" s="94"/>
      <c r="J79" s="94"/>
      <c r="K79" s="94"/>
      <c r="L79" s="94"/>
      <c r="M79" s="391"/>
    </row>
    <row r="80" spans="1:13">
      <c r="A80" s="387"/>
      <c r="B80" s="94"/>
      <c r="C80" s="94"/>
      <c r="D80" s="94"/>
      <c r="E80" s="392"/>
      <c r="F80" s="393"/>
      <c r="G80" s="94"/>
      <c r="H80" s="94"/>
      <c r="I80" s="94"/>
      <c r="J80" s="94"/>
      <c r="K80" s="94"/>
      <c r="L80" s="94"/>
      <c r="M80" s="391"/>
    </row>
    <row r="81" spans="1:13">
      <c r="A81" s="387"/>
      <c r="B81" s="94"/>
      <c r="C81" s="94"/>
      <c r="D81" s="94"/>
      <c r="E81" s="392"/>
      <c r="F81" s="393"/>
      <c r="G81" s="94"/>
      <c r="H81" s="94"/>
      <c r="I81" s="94"/>
      <c r="J81" s="94"/>
      <c r="K81" s="94"/>
      <c r="L81" s="94"/>
      <c r="M81" s="391"/>
    </row>
    <row r="82" spans="1:13">
      <c r="A82" s="387"/>
      <c r="B82" s="94"/>
      <c r="C82" s="94"/>
      <c r="D82" s="94"/>
      <c r="E82" s="392"/>
      <c r="F82" s="393"/>
      <c r="G82" s="94"/>
      <c r="H82" s="94"/>
      <c r="I82" s="94"/>
      <c r="J82" s="94"/>
      <c r="K82" s="94"/>
      <c r="L82" s="94"/>
      <c r="M82" s="391"/>
    </row>
    <row r="83" spans="1:13">
      <c r="A83" s="387"/>
      <c r="B83" s="94"/>
      <c r="C83" s="94"/>
      <c r="D83" s="94"/>
      <c r="E83" s="392"/>
      <c r="F83" s="393"/>
      <c r="G83" s="94"/>
      <c r="H83" s="94"/>
      <c r="I83" s="94"/>
      <c r="J83" s="94"/>
      <c r="K83" s="94"/>
      <c r="L83" s="94"/>
      <c r="M83" s="391"/>
    </row>
    <row r="84" spans="1:13">
      <c r="A84" s="387"/>
      <c r="B84" s="94"/>
      <c r="C84" s="94"/>
      <c r="D84" s="94"/>
      <c r="E84" s="392"/>
      <c r="F84" s="393"/>
      <c r="G84" s="94"/>
      <c r="H84" s="94"/>
      <c r="I84" s="94"/>
      <c r="J84" s="94"/>
      <c r="K84" s="94"/>
      <c r="L84" s="94"/>
      <c r="M84" s="391"/>
    </row>
    <row r="85" spans="1:13">
      <c r="A85" s="387"/>
      <c r="B85" s="94"/>
      <c r="C85" s="94"/>
      <c r="D85" s="94"/>
      <c r="E85" s="392"/>
      <c r="F85" s="393"/>
      <c r="G85" s="94"/>
      <c r="H85" s="94"/>
      <c r="I85" s="94"/>
      <c r="J85" s="94"/>
      <c r="K85" s="94"/>
      <c r="L85" s="94"/>
      <c r="M85" s="391"/>
    </row>
    <row r="86" spans="1:13">
      <c r="A86" s="387"/>
      <c r="B86" s="94"/>
      <c r="C86" s="94"/>
      <c r="D86" s="94"/>
      <c r="E86" s="392"/>
      <c r="F86" s="393"/>
      <c r="G86" s="94"/>
      <c r="H86" s="94"/>
      <c r="I86" s="94"/>
      <c r="J86" s="94"/>
      <c r="K86" s="94"/>
      <c r="L86" s="94"/>
      <c r="M86" s="391"/>
    </row>
    <row r="87" spans="1:13">
      <c r="A87" s="387"/>
      <c r="B87" s="94"/>
      <c r="C87" s="94"/>
      <c r="D87" s="94"/>
      <c r="E87" s="392"/>
      <c r="F87" s="393"/>
      <c r="G87" s="94"/>
      <c r="H87" s="94"/>
      <c r="I87" s="94"/>
      <c r="J87" s="94"/>
      <c r="K87" s="94"/>
      <c r="L87" s="94"/>
      <c r="M87" s="391"/>
    </row>
    <row r="88" spans="1:13">
      <c r="A88" s="387"/>
      <c r="B88" s="94"/>
      <c r="C88" s="94"/>
      <c r="D88" s="94"/>
      <c r="E88" s="392"/>
      <c r="F88" s="393"/>
      <c r="G88" s="94"/>
      <c r="H88" s="94"/>
      <c r="I88" s="94"/>
      <c r="J88" s="94"/>
      <c r="K88" s="94"/>
      <c r="L88" s="94"/>
      <c r="M88" s="391"/>
    </row>
    <row r="89" spans="1:13">
      <c r="A89" s="387"/>
      <c r="B89" s="94"/>
      <c r="C89" s="94"/>
      <c r="D89" s="94"/>
      <c r="E89" s="392"/>
      <c r="F89" s="393"/>
      <c r="G89" s="94"/>
      <c r="H89" s="94"/>
      <c r="I89" s="94"/>
      <c r="J89" s="94"/>
      <c r="K89" s="94"/>
      <c r="L89" s="94"/>
      <c r="M89" s="391"/>
    </row>
    <row r="90" spans="1:13">
      <c r="A90" s="387"/>
      <c r="B90" s="94"/>
      <c r="C90" s="94"/>
      <c r="D90" s="94"/>
      <c r="E90" s="392"/>
      <c r="F90" s="393"/>
      <c r="G90" s="94"/>
      <c r="H90" s="94"/>
      <c r="I90" s="94"/>
      <c r="J90" s="94"/>
      <c r="K90" s="94"/>
      <c r="L90" s="94"/>
      <c r="M90" s="391"/>
    </row>
    <row r="91" spans="1:13">
      <c r="A91" s="387"/>
      <c r="B91" s="94"/>
      <c r="C91" s="94"/>
      <c r="D91" s="94"/>
      <c r="E91" s="392"/>
      <c r="F91" s="393"/>
      <c r="G91" s="94"/>
      <c r="H91" s="94"/>
      <c r="I91" s="94"/>
      <c r="J91" s="94"/>
      <c r="K91" s="94"/>
      <c r="L91" s="94"/>
      <c r="M91" s="391"/>
    </row>
    <row r="92" spans="1:13">
      <c r="A92" s="387"/>
      <c r="B92" s="94"/>
      <c r="C92" s="94"/>
      <c r="D92" s="94"/>
      <c r="E92" s="392"/>
      <c r="F92" s="393"/>
      <c r="G92" s="94"/>
      <c r="H92" s="94"/>
      <c r="I92" s="94"/>
      <c r="J92" s="94"/>
      <c r="K92" s="94"/>
      <c r="L92" s="94"/>
      <c r="M92" s="391"/>
    </row>
    <row r="93" spans="1:13">
      <c r="A93" s="387"/>
      <c r="B93" s="94"/>
      <c r="C93" s="94"/>
      <c r="D93" s="94"/>
      <c r="E93" s="392"/>
      <c r="F93" s="393"/>
      <c r="G93" s="94"/>
      <c r="H93" s="94"/>
      <c r="I93" s="94"/>
      <c r="J93" s="94"/>
      <c r="K93" s="94"/>
      <c r="L93" s="94"/>
      <c r="M93" s="391"/>
    </row>
    <row r="94" spans="1:13">
      <c r="A94" s="387"/>
      <c r="B94" s="94"/>
      <c r="C94" s="94"/>
      <c r="D94" s="94"/>
      <c r="E94" s="392"/>
      <c r="F94" s="393"/>
      <c r="G94" s="94"/>
      <c r="H94" s="94"/>
      <c r="I94" s="94"/>
      <c r="J94" s="94"/>
      <c r="K94" s="94"/>
      <c r="L94" s="94"/>
      <c r="M94" s="391"/>
    </row>
    <row r="95" spans="1:13">
      <c r="A95" s="387"/>
      <c r="B95" s="94"/>
      <c r="C95" s="94"/>
      <c r="D95" s="94"/>
      <c r="E95" s="392"/>
      <c r="F95" s="393"/>
      <c r="G95" s="94"/>
      <c r="H95" s="94"/>
      <c r="I95" s="94"/>
      <c r="J95" s="94"/>
      <c r="K95" s="94"/>
      <c r="L95" s="94"/>
      <c r="M95" s="391"/>
    </row>
    <row r="96" spans="1:13">
      <c r="A96" s="387"/>
      <c r="B96" s="94"/>
      <c r="C96" s="94"/>
      <c r="D96" s="94"/>
      <c r="E96" s="392"/>
      <c r="F96" s="393"/>
      <c r="G96" s="94"/>
      <c r="H96" s="94"/>
      <c r="I96" s="94"/>
      <c r="J96" s="94"/>
      <c r="K96" s="94"/>
      <c r="L96" s="94"/>
      <c r="M96" s="391"/>
    </row>
    <row r="97" spans="1:13">
      <c r="A97" s="387"/>
      <c r="B97" s="94"/>
      <c r="C97" s="94"/>
      <c r="D97" s="94"/>
      <c r="E97" s="392"/>
      <c r="F97" s="393"/>
      <c r="G97" s="94"/>
      <c r="H97" s="94"/>
      <c r="I97" s="94"/>
      <c r="J97" s="94"/>
      <c r="K97" s="94"/>
      <c r="L97" s="94"/>
      <c r="M97" s="391"/>
    </row>
    <row r="98" spans="1:13">
      <c r="A98" s="387"/>
      <c r="B98" s="94"/>
      <c r="C98" s="94"/>
      <c r="D98" s="94"/>
      <c r="E98" s="392"/>
      <c r="F98" s="393"/>
      <c r="G98" s="94"/>
      <c r="H98" s="94"/>
      <c r="I98" s="94"/>
      <c r="J98" s="94"/>
      <c r="K98" s="94"/>
      <c r="L98" s="94"/>
      <c r="M98" s="391"/>
    </row>
    <row r="99" spans="1:13">
      <c r="A99" s="387"/>
      <c r="B99" s="94"/>
      <c r="C99" s="94"/>
      <c r="D99" s="94"/>
      <c r="E99" s="392"/>
      <c r="F99" s="393"/>
      <c r="G99" s="94"/>
      <c r="H99" s="94"/>
      <c r="I99" s="94"/>
      <c r="J99" s="94"/>
      <c r="K99" s="94"/>
      <c r="L99" s="94"/>
      <c r="M99" s="391"/>
    </row>
    <row r="100" spans="1:13">
      <c r="A100" s="387"/>
      <c r="B100" s="94"/>
      <c r="C100" s="94"/>
      <c r="D100" s="94"/>
      <c r="E100" s="392"/>
      <c r="F100" s="393"/>
      <c r="G100" s="94"/>
      <c r="H100" s="94"/>
      <c r="I100" s="94"/>
      <c r="J100" s="94"/>
      <c r="K100" s="94"/>
      <c r="L100" s="94"/>
      <c r="M100" s="391"/>
    </row>
    <row r="101" spans="1:13">
      <c r="A101" s="387"/>
      <c r="B101" s="94"/>
      <c r="C101" s="94"/>
      <c r="D101" s="94"/>
      <c r="E101" s="392"/>
      <c r="F101" s="393"/>
      <c r="G101" s="94"/>
      <c r="H101" s="94"/>
      <c r="I101" s="94"/>
      <c r="J101" s="94"/>
      <c r="K101" s="94"/>
      <c r="L101" s="94"/>
      <c r="M101" s="391"/>
    </row>
    <row r="102" spans="1:13">
      <c r="A102" s="387"/>
      <c r="B102" s="94"/>
      <c r="C102" s="94"/>
      <c r="D102" s="94"/>
      <c r="E102" s="392"/>
      <c r="F102" s="393"/>
      <c r="G102" s="94"/>
      <c r="H102" s="94"/>
      <c r="I102" s="94"/>
      <c r="J102" s="94"/>
      <c r="K102" s="94"/>
      <c r="L102" s="94"/>
      <c r="M102" s="391"/>
    </row>
    <row r="103" spans="1:13">
      <c r="A103" s="387"/>
      <c r="B103" s="94"/>
      <c r="C103" s="94"/>
      <c r="D103" s="94"/>
      <c r="E103" s="392"/>
      <c r="F103" s="393"/>
      <c r="G103" s="94"/>
      <c r="H103" s="94"/>
      <c r="I103" s="94"/>
      <c r="J103" s="94"/>
      <c r="K103" s="94"/>
      <c r="L103" s="94"/>
      <c r="M103" s="391"/>
    </row>
    <row r="104" spans="1:13">
      <c r="A104" s="387"/>
      <c r="B104" s="94"/>
      <c r="C104" s="94"/>
      <c r="D104" s="94"/>
      <c r="E104" s="392"/>
      <c r="F104" s="393"/>
      <c r="G104" s="94"/>
      <c r="H104" s="94"/>
      <c r="I104" s="94"/>
      <c r="J104" s="94"/>
      <c r="K104" s="94"/>
      <c r="L104" s="94"/>
      <c r="M104" s="391"/>
    </row>
    <row r="105" spans="1:13">
      <c r="A105" s="387"/>
      <c r="B105" s="94"/>
      <c r="C105" s="94"/>
      <c r="D105" s="94"/>
      <c r="E105" s="392"/>
      <c r="F105" s="393"/>
      <c r="G105" s="94"/>
      <c r="H105" s="94"/>
      <c r="I105" s="94"/>
      <c r="J105" s="94"/>
      <c r="K105" s="94"/>
      <c r="L105" s="94"/>
      <c r="M105" s="391"/>
    </row>
    <row r="106" spans="1:13">
      <c r="A106" s="387"/>
      <c r="B106" s="94"/>
      <c r="C106" s="94"/>
      <c r="D106" s="94"/>
      <c r="E106" s="392"/>
      <c r="F106" s="393"/>
      <c r="G106" s="94"/>
      <c r="H106" s="94"/>
      <c r="I106" s="94"/>
      <c r="J106" s="94"/>
      <c r="K106" s="94"/>
      <c r="L106" s="94"/>
      <c r="M106" s="391"/>
    </row>
    <row r="107" spans="1:13">
      <c r="A107" s="387"/>
      <c r="B107" s="94"/>
      <c r="C107" s="94"/>
      <c r="D107" s="94"/>
      <c r="E107" s="392"/>
      <c r="F107" s="393"/>
      <c r="G107" s="94"/>
      <c r="H107" s="94"/>
      <c r="I107" s="94"/>
      <c r="J107" s="94"/>
      <c r="K107" s="94"/>
      <c r="L107" s="94"/>
      <c r="M107" s="391"/>
    </row>
    <row r="108" spans="1:13">
      <c r="A108" s="387"/>
      <c r="B108" s="94"/>
      <c r="C108" s="94"/>
      <c r="D108" s="94"/>
      <c r="E108" s="392"/>
      <c r="F108" s="393"/>
      <c r="G108" s="94"/>
      <c r="H108" s="94"/>
      <c r="I108" s="94"/>
      <c r="J108" s="94"/>
      <c r="K108" s="94"/>
      <c r="L108" s="94"/>
      <c r="M108" s="391"/>
    </row>
    <row r="109" spans="1:13">
      <c r="A109" s="387"/>
      <c r="B109" s="94"/>
      <c r="C109" s="94"/>
      <c r="D109" s="94"/>
      <c r="E109" s="392"/>
      <c r="F109" s="393"/>
      <c r="G109" s="94"/>
      <c r="H109" s="94"/>
      <c r="I109" s="94"/>
      <c r="J109" s="94"/>
      <c r="K109" s="94"/>
      <c r="L109" s="94"/>
      <c r="M109" s="391"/>
    </row>
    <row r="110" spans="1:13">
      <c r="A110" s="393"/>
      <c r="B110" s="94"/>
      <c r="C110" s="94"/>
      <c r="D110" s="94"/>
      <c r="E110" s="392"/>
      <c r="F110" s="393"/>
      <c r="G110" s="94"/>
      <c r="H110" s="94"/>
      <c r="I110" s="94"/>
      <c r="J110" s="94"/>
      <c r="K110" s="94"/>
      <c r="L110" s="94"/>
      <c r="M110" s="392"/>
    </row>
    <row r="111" spans="1:13">
      <c r="A111" s="393"/>
      <c r="B111" s="94"/>
      <c r="C111" s="94"/>
      <c r="D111" s="94"/>
      <c r="E111" s="392"/>
      <c r="F111" s="393"/>
      <c r="G111" s="94"/>
      <c r="H111" s="94"/>
      <c r="I111" s="94"/>
      <c r="J111" s="94"/>
      <c r="K111" s="94"/>
      <c r="L111" s="94"/>
      <c r="M111" s="392"/>
    </row>
    <row r="112" spans="1:13">
      <c r="A112" s="393"/>
      <c r="B112" s="94"/>
      <c r="C112" s="94"/>
      <c r="D112" s="94"/>
      <c r="E112" s="392"/>
      <c r="F112" s="393"/>
      <c r="G112" s="94"/>
      <c r="H112" s="94"/>
      <c r="I112" s="94"/>
      <c r="J112" s="94"/>
      <c r="K112" s="94"/>
      <c r="L112" s="94"/>
      <c r="M112" s="392"/>
    </row>
    <row r="113" spans="1:13">
      <c r="A113" s="393"/>
      <c r="B113" s="94"/>
      <c r="C113" s="94"/>
      <c r="D113" s="94"/>
      <c r="E113" s="392"/>
      <c r="F113" s="393"/>
      <c r="G113" s="94"/>
      <c r="H113" s="94"/>
      <c r="I113" s="94"/>
      <c r="J113" s="94"/>
      <c r="K113" s="94"/>
      <c r="L113" s="94"/>
      <c r="M113" s="392"/>
    </row>
    <row r="114" spans="1:13">
      <c r="A114" s="393"/>
      <c r="B114" s="94"/>
      <c r="C114" s="94"/>
      <c r="D114" s="94"/>
      <c r="E114" s="392"/>
      <c r="F114" s="393"/>
      <c r="G114" s="94"/>
      <c r="H114" s="94"/>
      <c r="I114" s="94"/>
      <c r="J114" s="94"/>
      <c r="K114" s="94"/>
      <c r="L114" s="94"/>
      <c r="M114" s="392"/>
    </row>
    <row r="115" spans="1:13">
      <c r="A115" s="393"/>
      <c r="B115" s="94"/>
      <c r="C115" s="94"/>
      <c r="D115" s="94"/>
      <c r="E115" s="392"/>
      <c r="F115" s="393"/>
      <c r="G115" s="94"/>
      <c r="H115" s="94"/>
      <c r="I115" s="94"/>
      <c r="J115" s="94"/>
      <c r="K115" s="94"/>
      <c r="L115" s="94"/>
      <c r="M115" s="392"/>
    </row>
    <row r="116" spans="1:13" ht="16" thickBot="1">
      <c r="A116" s="395"/>
      <c r="B116" s="396"/>
      <c r="C116" s="396"/>
      <c r="D116" s="396"/>
      <c r="E116" s="397"/>
      <c r="F116" s="395"/>
      <c r="G116" s="396"/>
      <c r="H116" s="396"/>
      <c r="I116" s="396"/>
      <c r="J116" s="396"/>
      <c r="K116" s="396"/>
      <c r="L116" s="396"/>
      <c r="M116" s="397"/>
    </row>
    <row r="117" spans="1:13">
      <c r="A117" s="17" t="s">
        <v>3627</v>
      </c>
      <c r="B117" s="1070"/>
      <c r="D117" s="16"/>
      <c r="E117" s="16"/>
      <c r="F117" s="13" t="s">
        <v>3627</v>
      </c>
      <c r="G117" s="1070"/>
      <c r="H117" s="16"/>
      <c r="J117" s="16"/>
      <c r="K117" s="16"/>
      <c r="L117" s="16"/>
      <c r="M117" s="16"/>
    </row>
    <row r="118" spans="1:13">
      <c r="A118" s="16" t="s">
        <v>3630</v>
      </c>
      <c r="B118" s="16"/>
      <c r="C118" s="16"/>
      <c r="D118" s="16"/>
      <c r="E118" s="16"/>
      <c r="F118" s="16" t="s">
        <v>3631</v>
      </c>
      <c r="G118" s="16"/>
      <c r="H118" s="16"/>
      <c r="I118" s="16"/>
      <c r="J118" s="16"/>
      <c r="K118" s="16"/>
      <c r="L118" s="16"/>
      <c r="M118" s="16"/>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row r="125" spans="1:13" ht="16" thickBot="1"/>
    <row r="126" spans="1:13">
      <c r="A126" s="3189"/>
      <c r="B126" s="3607"/>
      <c r="C126" s="3607"/>
      <c r="D126" s="3607"/>
      <c r="E126" s="3191"/>
    </row>
    <row r="127" spans="1:13">
      <c r="A127" s="4597"/>
      <c r="B127" s="1621"/>
      <c r="C127" s="1621"/>
      <c r="D127" s="1621"/>
      <c r="E127" s="4270"/>
    </row>
    <row r="128" spans="1:13">
      <c r="A128" s="4597"/>
      <c r="B128" s="1621"/>
      <c r="C128" s="1621"/>
      <c r="D128" s="1621"/>
      <c r="E128" s="4270"/>
    </row>
    <row r="129" spans="1:6">
      <c r="A129" s="4597"/>
      <c r="B129" s="1621"/>
      <c r="C129" s="1621"/>
      <c r="D129" s="1621"/>
      <c r="E129" s="4270"/>
    </row>
    <row r="130" spans="1:6">
      <c r="A130" s="4597"/>
      <c r="B130" s="1621"/>
      <c r="C130" s="1621"/>
      <c r="D130" s="1621"/>
      <c r="E130" s="4270"/>
    </row>
    <row r="131" spans="1:6">
      <c r="A131" s="4597"/>
      <c r="B131" s="1621"/>
      <c r="C131" s="1621"/>
      <c r="D131" s="1621"/>
      <c r="E131" s="4270"/>
    </row>
    <row r="132" spans="1:6">
      <c r="A132" s="4597"/>
      <c r="B132" s="1621"/>
      <c r="C132" s="4498"/>
      <c r="D132" s="4498"/>
      <c r="E132" s="4270"/>
    </row>
    <row r="133" spans="1:6">
      <c r="A133" s="4597"/>
      <c r="B133" s="1621"/>
      <c r="C133" s="4499"/>
      <c r="D133" s="4499"/>
      <c r="E133" s="4270"/>
    </row>
    <row r="134" spans="1:6">
      <c r="A134" s="4597"/>
      <c r="B134" s="1621"/>
      <c r="C134" s="4499"/>
      <c r="D134" s="4499"/>
      <c r="E134" s="4270"/>
    </row>
    <row r="135" spans="1:6">
      <c r="A135" s="4597"/>
      <c r="B135" s="1621"/>
      <c r="C135" s="4499"/>
      <c r="D135" s="4499"/>
      <c r="E135" s="4270"/>
      <c r="F135" s="1621"/>
    </row>
    <row r="136" spans="1:6">
      <c r="A136" s="4597"/>
      <c r="B136" s="1621"/>
      <c r="C136" s="4499"/>
      <c r="D136" s="4499"/>
      <c r="E136" s="4270"/>
      <c r="F136" s="4270"/>
    </row>
    <row r="137" spans="1:6">
      <c r="A137" s="4597"/>
      <c r="B137" s="1621"/>
      <c r="C137" s="4499"/>
      <c r="D137" s="4499"/>
      <c r="E137" s="4270"/>
      <c r="F137" s="4270"/>
    </row>
    <row r="138" spans="1:6">
      <c r="A138" s="4597"/>
      <c r="B138" s="1621"/>
      <c r="C138" s="4499"/>
      <c r="D138" s="4499"/>
      <c r="E138" s="4270"/>
      <c r="F138" s="4270"/>
    </row>
    <row r="139" spans="1:6">
      <c r="A139" s="4597"/>
      <c r="B139" s="1621"/>
      <c r="C139" s="4499"/>
      <c r="D139" s="4499"/>
      <c r="E139" s="4270"/>
      <c r="F139" s="4270"/>
    </row>
    <row r="140" spans="1:6">
      <c r="A140" s="4597"/>
      <c r="B140" s="1621"/>
      <c r="C140" s="4499"/>
      <c r="D140" s="4499"/>
      <c r="E140" s="4270"/>
      <c r="F140" s="4270"/>
    </row>
    <row r="141" spans="1:6">
      <c r="A141" s="4597"/>
      <c r="B141" s="1621"/>
      <c r="C141" s="4499"/>
      <c r="D141" s="4499"/>
      <c r="E141" s="4270"/>
      <c r="F141" s="4270"/>
    </row>
    <row r="142" spans="1:6">
      <c r="A142" s="4597"/>
      <c r="B142" s="1621"/>
      <c r="C142" s="4499"/>
      <c r="D142" s="4499"/>
      <c r="E142" s="4270"/>
      <c r="F142" s="4270"/>
    </row>
    <row r="143" spans="1:6">
      <c r="A143" s="4597"/>
      <c r="B143" s="1621"/>
      <c r="C143" s="4499"/>
      <c r="D143" s="4499"/>
      <c r="E143" s="4270"/>
      <c r="F143" s="4270"/>
    </row>
    <row r="144" spans="1:6">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1">
    <mergeCell ref="A5:E6"/>
  </mergeCells>
  <printOptions horizontalCentered="1" verticalCentered="1"/>
  <pageMargins left="0.5" right="0.5" top="0.5" bottom="0.5" header="0.5" footer="0.5"/>
  <pageSetup scale="72" fitToWidth="2" fitToHeight="2" pageOrder="overThenDown" orientation="portrait" r:id="rId1"/>
  <headerFooter alignWithMargins="0"/>
  <rowBreaks count="1" manualBreakCount="1">
    <brk id="56"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ransitionEvaluation="1">
    <tabColor rgb="FF92D050"/>
  </sheetPr>
  <dimension ref="A1:IS200"/>
  <sheetViews>
    <sheetView view="pageBreakPreview" topLeftCell="F1" zoomScale="60" zoomScaleNormal="70" workbookViewId="0">
      <selection activeCell="P1" sqref="P1:AE1048576"/>
    </sheetView>
  </sheetViews>
  <sheetFormatPr defaultColWidth="9.84375" defaultRowHeight="15.5"/>
  <cols>
    <col min="1" max="1" width="4.84375" style="13" customWidth="1"/>
    <col min="2" max="2" width="1.84375" style="13" customWidth="1"/>
    <col min="3" max="3" width="43.84375" style="13" customWidth="1"/>
    <col min="4" max="4" width="19.53515625" style="13" customWidth="1"/>
    <col min="5" max="5" width="15.84375" style="13" customWidth="1"/>
    <col min="6" max="6" width="16.4609375" style="13" customWidth="1"/>
    <col min="7" max="8" width="14.84375" style="13" customWidth="1"/>
    <col min="9" max="9" width="9.84375" style="13"/>
    <col min="10" max="10" width="14.84375" style="13" customWidth="1"/>
    <col min="11" max="11" width="15.4609375" style="13" bestFit="1" customWidth="1"/>
    <col min="12" max="12" width="14.84375" style="13" customWidth="1"/>
    <col min="13" max="13" width="17.07421875" style="13" customWidth="1"/>
    <col min="14" max="14" width="4.84375" style="13" customWidth="1"/>
    <col min="15" max="15" width="9.84375" style="13"/>
    <col min="17" max="17" width="13.84375" customWidth="1"/>
    <col min="18" max="18" width="19" customWidth="1"/>
    <col min="19" max="23" width="13.84375" customWidth="1"/>
    <col min="24" max="25" width="9.84375" customWidth="1"/>
    <col min="26" max="26" width="18.53515625" customWidth="1"/>
    <col min="27" max="27" width="9.84375" customWidth="1"/>
    <col min="28" max="28" width="15" customWidth="1"/>
    <col min="31" max="31" width="19.84375" customWidth="1"/>
    <col min="32" max="16384" width="9.84375" style="13"/>
  </cols>
  <sheetData>
    <row r="1" spans="1:253">
      <c r="A1" s="3189" t="s">
        <v>2145</v>
      </c>
      <c r="B1" s="3607"/>
      <c r="C1" s="3607"/>
      <c r="D1" s="3633" t="s">
        <v>1307</v>
      </c>
      <c r="E1" s="3607" t="s">
        <v>3632</v>
      </c>
      <c r="F1" s="3701" t="s">
        <v>1760</v>
      </c>
      <c r="G1" s="3189" t="s">
        <v>2145</v>
      </c>
      <c r="H1" s="3607"/>
      <c r="I1" s="3686" t="s">
        <v>1307</v>
      </c>
      <c r="J1" s="3607"/>
      <c r="K1" s="3686" t="s">
        <v>1759</v>
      </c>
      <c r="L1" s="3607"/>
      <c r="M1" s="3686" t="s">
        <v>1760</v>
      </c>
      <c r="N1" s="3191"/>
      <c r="O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row>
    <row r="2" spans="1:253">
      <c r="A2" s="3222" t="str">
        <f>'Data Sheet'!$C$25</f>
        <v xml:space="preserve">Niagara Mohawk Power Corporation </v>
      </c>
      <c r="B2" s="1621"/>
      <c r="C2" s="1621"/>
      <c r="D2" s="1536" t="s">
        <v>5954</v>
      </c>
      <c r="E2" s="2538" t="s">
        <v>1761</v>
      </c>
      <c r="F2" s="3692"/>
      <c r="G2" s="3222" t="str">
        <f>'Data Sheet'!$C$25</f>
        <v xml:space="preserve">Niagara Mohawk Power Corporation </v>
      </c>
      <c r="H2" s="1621"/>
      <c r="I2" s="1536" t="s">
        <v>5954</v>
      </c>
      <c r="J2" s="1621"/>
      <c r="K2" s="2548" t="s">
        <v>1761</v>
      </c>
      <c r="L2" s="1621"/>
      <c r="M2" s="2548" t="s">
        <v>1746</v>
      </c>
      <c r="N2" s="3195"/>
      <c r="O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row>
    <row r="3" spans="1:253" ht="15" customHeight="1">
      <c r="A3" s="3194"/>
      <c r="B3" s="1621"/>
      <c r="C3" s="1621"/>
      <c r="D3" s="2538" t="s">
        <v>1121</v>
      </c>
      <c r="E3" s="3399" t="str">
        <f>'Data Sheet'!$C$40</f>
        <v>April 30, 2024</v>
      </c>
      <c r="F3" s="3702" t="str">
        <f>'Data Sheet'!$C$38</f>
        <v>December 31, 2023</v>
      </c>
      <c r="G3" s="3197"/>
      <c r="H3" s="2537"/>
      <c r="I3" s="2550" t="s">
        <v>1121</v>
      </c>
      <c r="J3" s="2537"/>
      <c r="K3" s="2484" t="str">
        <f>'Data Sheet'!$C$40</f>
        <v>April 30, 2024</v>
      </c>
      <c r="L3" s="3399"/>
      <c r="M3" s="1738" t="str">
        <f>'Data Sheet'!$C$38</f>
        <v>December 31, 2023</v>
      </c>
      <c r="N3" s="3687"/>
      <c r="O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c r="IS3" s="21"/>
    </row>
    <row r="4" spans="1:253" ht="15" customHeight="1">
      <c r="A4" s="3703" t="s">
        <v>1746</v>
      </c>
      <c r="B4" s="1715"/>
      <c r="C4" s="1715"/>
      <c r="D4" s="1715"/>
      <c r="E4" s="1715"/>
      <c r="F4" s="3704"/>
      <c r="G4" s="3194"/>
      <c r="H4" s="1621"/>
      <c r="I4" s="1621"/>
      <c r="J4" s="1621"/>
      <c r="K4" s="1621"/>
      <c r="L4" s="1621"/>
      <c r="M4" s="1621"/>
      <c r="N4" s="3195"/>
      <c r="O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c r="IS4" s="21"/>
    </row>
    <row r="5" spans="1:253">
      <c r="A5" s="3688" t="s">
        <v>3633</v>
      </c>
      <c r="B5" s="1030"/>
      <c r="C5" s="1030"/>
      <c r="D5" s="1030"/>
      <c r="E5" s="1030"/>
      <c r="F5" s="3193"/>
      <c r="G5" s="3688" t="s">
        <v>3634</v>
      </c>
      <c r="H5" s="1030"/>
      <c r="I5" s="1030"/>
      <c r="J5" s="1030"/>
      <c r="K5" s="1030"/>
      <c r="L5" s="1030"/>
      <c r="M5" s="1030"/>
      <c r="N5" s="3193"/>
      <c r="O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row>
    <row r="6" spans="1:253">
      <c r="A6" s="3197"/>
      <c r="B6" s="2537"/>
      <c r="C6" s="2537"/>
      <c r="D6" s="2537"/>
      <c r="E6" s="2537"/>
      <c r="F6" s="3687"/>
      <c r="G6" s="3197"/>
      <c r="H6" s="2537"/>
      <c r="I6" s="2537"/>
      <c r="J6" s="2537"/>
      <c r="K6" s="2537"/>
      <c r="L6" s="2537"/>
      <c r="M6" s="2537"/>
      <c r="N6" s="3687"/>
      <c r="O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row>
    <row r="7" spans="1:253">
      <c r="A7" s="3194"/>
      <c r="B7" s="1621"/>
      <c r="C7" s="1621"/>
      <c r="D7" s="1621"/>
      <c r="E7" s="1621"/>
      <c r="F7" s="3195"/>
      <c r="G7" s="3194"/>
      <c r="H7" s="1621"/>
      <c r="I7" s="1621"/>
      <c r="J7" s="1621"/>
      <c r="K7" s="1621"/>
      <c r="L7" s="1621"/>
      <c r="M7" s="1621"/>
      <c r="N7" s="3195"/>
      <c r="O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row>
    <row r="8" spans="1:253">
      <c r="A8" s="3689" t="s">
        <v>2320</v>
      </c>
      <c r="B8" s="3685" t="s">
        <v>3635</v>
      </c>
      <c r="C8" s="3685"/>
      <c r="D8" s="3685"/>
      <c r="E8" s="3685"/>
      <c r="F8" s="3690"/>
      <c r="G8" s="3689" t="s">
        <v>3636</v>
      </c>
      <c r="H8" s="3685"/>
      <c r="I8" s="3685"/>
      <c r="J8" s="3685"/>
      <c r="K8" s="3685"/>
      <c r="L8" s="3685"/>
      <c r="M8" s="3685"/>
      <c r="N8" s="3690"/>
      <c r="O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row>
    <row r="9" spans="1:253">
      <c r="A9" s="3689"/>
      <c r="B9" s="3685" t="s">
        <v>3637</v>
      </c>
      <c r="C9" s="3685"/>
      <c r="D9" s="3685"/>
      <c r="E9" s="3685"/>
      <c r="F9" s="3690"/>
      <c r="G9" s="3689"/>
      <c r="H9" s="3685"/>
      <c r="I9" s="3685"/>
      <c r="J9" s="3685"/>
      <c r="K9" s="3685"/>
      <c r="L9" s="3685"/>
      <c r="M9" s="3685"/>
      <c r="N9" s="3690"/>
      <c r="O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row>
    <row r="10" spans="1:253">
      <c r="A10" s="3689" t="s">
        <v>2237</v>
      </c>
      <c r="B10" s="3685" t="s">
        <v>2193</v>
      </c>
      <c r="C10" s="3685"/>
      <c r="D10" s="3685"/>
      <c r="E10" s="3685"/>
      <c r="F10" s="3690"/>
      <c r="G10" s="3689"/>
      <c r="H10" s="3685"/>
      <c r="I10" s="3685"/>
      <c r="J10" s="3685"/>
      <c r="K10" s="3685"/>
      <c r="L10" s="3685"/>
      <c r="M10" s="3685"/>
      <c r="N10" s="3690"/>
      <c r="O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row>
    <row r="11" spans="1:253">
      <c r="A11" s="3197"/>
      <c r="B11" s="2537"/>
      <c r="C11" s="2537"/>
      <c r="D11" s="2537"/>
      <c r="E11" s="2537"/>
      <c r="F11" s="3687"/>
      <c r="G11" s="3197"/>
      <c r="H11" s="2537"/>
      <c r="I11" s="2537"/>
      <c r="J11" s="2537"/>
      <c r="K11" s="2537"/>
      <c r="L11" s="2537"/>
      <c r="M11" s="2537"/>
      <c r="N11" s="3687"/>
      <c r="O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row>
    <row r="12" spans="1:253">
      <c r="A12" s="3370"/>
      <c r="B12" s="1621"/>
      <c r="C12" s="2540"/>
      <c r="D12" s="2540"/>
      <c r="E12" s="1708" t="s">
        <v>2150</v>
      </c>
      <c r="F12" s="3705"/>
      <c r="G12" s="3691" t="s">
        <v>2150</v>
      </c>
      <c r="H12" s="1785"/>
      <c r="I12" s="1708" t="s">
        <v>2151</v>
      </c>
      <c r="J12" s="1708"/>
      <c r="K12" s="1708"/>
      <c r="L12" s="1708"/>
      <c r="M12" s="2546"/>
      <c r="N12" s="3692"/>
      <c r="O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row>
    <row r="13" spans="1:253">
      <c r="A13" s="3370"/>
      <c r="B13" s="1621"/>
      <c r="C13" s="2540"/>
      <c r="D13" s="2540"/>
      <c r="E13" s="2540"/>
      <c r="F13" s="3195"/>
      <c r="G13" s="3370"/>
      <c r="H13" s="2540"/>
      <c r="I13" s="1708" t="s">
        <v>516</v>
      </c>
      <c r="J13" s="1708"/>
      <c r="K13" s="1784" t="s">
        <v>513</v>
      </c>
      <c r="L13" s="1708"/>
      <c r="M13" s="2545" t="s">
        <v>1791</v>
      </c>
      <c r="N13" s="3692"/>
      <c r="O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row>
    <row r="14" spans="1:253">
      <c r="A14" s="3370"/>
      <c r="B14" s="1621"/>
      <c r="C14" s="2540"/>
      <c r="D14" s="2543" t="s">
        <v>1791</v>
      </c>
      <c r="E14" s="2543" t="s">
        <v>282</v>
      </c>
      <c r="F14" s="3200" t="s">
        <v>282</v>
      </c>
      <c r="G14" s="3371" t="s">
        <v>282</v>
      </c>
      <c r="H14" s="2543" t="s">
        <v>282</v>
      </c>
      <c r="I14" s="1621"/>
      <c r="J14" s="2548"/>
      <c r="K14" s="2538"/>
      <c r="L14" s="1621"/>
      <c r="M14" s="2545" t="s">
        <v>2434</v>
      </c>
      <c r="N14" s="3692"/>
      <c r="O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row>
    <row r="15" spans="1:253">
      <c r="A15" s="3371" t="s">
        <v>1686</v>
      </c>
      <c r="B15" s="1621"/>
      <c r="C15" s="2543" t="s">
        <v>546</v>
      </c>
      <c r="D15" s="2543" t="s">
        <v>850</v>
      </c>
      <c r="E15" s="2543" t="s">
        <v>2154</v>
      </c>
      <c r="F15" s="3200" t="s">
        <v>2155</v>
      </c>
      <c r="G15" s="3371" t="s">
        <v>2154</v>
      </c>
      <c r="H15" s="2543" t="s">
        <v>2155</v>
      </c>
      <c r="I15" s="1017" t="s">
        <v>163</v>
      </c>
      <c r="J15" s="3384" t="s">
        <v>1795</v>
      </c>
      <c r="K15" s="2545" t="s">
        <v>163</v>
      </c>
      <c r="L15" s="1017" t="s">
        <v>1795</v>
      </c>
      <c r="M15" s="2538"/>
      <c r="N15" s="3640" t="s">
        <v>1686</v>
      </c>
      <c r="O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row>
    <row r="16" spans="1:253">
      <c r="A16" s="3371" t="s">
        <v>1689</v>
      </c>
      <c r="B16" s="1621"/>
      <c r="C16" s="2540"/>
      <c r="D16" s="2543" t="s">
        <v>531</v>
      </c>
      <c r="E16" s="2543" t="s">
        <v>2194</v>
      </c>
      <c r="F16" s="3200" t="s">
        <v>2195</v>
      </c>
      <c r="G16" s="3371" t="s">
        <v>2196</v>
      </c>
      <c r="H16" s="2543" t="s">
        <v>2197</v>
      </c>
      <c r="I16" s="1030" t="s">
        <v>2161</v>
      </c>
      <c r="J16" s="2548"/>
      <c r="K16" s="1071" t="s">
        <v>2162</v>
      </c>
      <c r="L16" s="1621"/>
      <c r="M16" s="2538"/>
      <c r="N16" s="3640" t="s">
        <v>1689</v>
      </c>
      <c r="O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row>
    <row r="17" spans="1:253">
      <c r="A17" s="3641"/>
      <c r="B17" s="2537"/>
      <c r="C17" s="1750" t="s">
        <v>2935</v>
      </c>
      <c r="D17" s="1750" t="s">
        <v>2936</v>
      </c>
      <c r="E17" s="1750" t="s">
        <v>2937</v>
      </c>
      <c r="F17" s="3706" t="s">
        <v>2938</v>
      </c>
      <c r="G17" s="3693" t="s">
        <v>2268</v>
      </c>
      <c r="H17" s="1750" t="s">
        <v>2269</v>
      </c>
      <c r="I17" s="2522" t="s">
        <v>2270</v>
      </c>
      <c r="J17" s="3383" t="s">
        <v>2271</v>
      </c>
      <c r="K17" s="1723" t="s">
        <v>2272</v>
      </c>
      <c r="L17" s="2522" t="s">
        <v>2273</v>
      </c>
      <c r="M17" s="1723" t="s">
        <v>2274</v>
      </c>
      <c r="N17" s="3694"/>
      <c r="O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row>
    <row r="18" spans="1:253">
      <c r="A18" s="3641">
        <v>1</v>
      </c>
      <c r="B18" s="2537"/>
      <c r="C18" s="1705" t="s">
        <v>2198</v>
      </c>
      <c r="D18" s="1868"/>
      <c r="E18" s="376"/>
      <c r="F18" s="3707"/>
      <c r="G18" s="3695" t="s">
        <v>1746</v>
      </c>
      <c r="H18" s="376" t="s">
        <v>1746</v>
      </c>
      <c r="I18" s="379"/>
      <c r="J18" s="379"/>
      <c r="K18" s="379"/>
      <c r="L18" s="379"/>
      <c r="M18" s="1072"/>
      <c r="N18" s="3694">
        <v>1</v>
      </c>
      <c r="O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row>
    <row r="19" spans="1:253">
      <c r="A19" s="3641">
        <v>2</v>
      </c>
      <c r="B19" s="2537"/>
      <c r="C19" s="1705" t="s">
        <v>2164</v>
      </c>
      <c r="D19" s="1582">
        <v>1496281506</v>
      </c>
      <c r="E19" s="1582"/>
      <c r="F19" s="3708">
        <v>32449355</v>
      </c>
      <c r="G19" s="3696"/>
      <c r="H19" s="2325"/>
      <c r="I19" s="1463"/>
      <c r="J19" s="1796"/>
      <c r="K19" s="1661" t="s">
        <v>5563</v>
      </c>
      <c r="L19" s="1888">
        <v>44566186</v>
      </c>
      <c r="M19" s="2699">
        <f>D19+E19-F19+G19-H19-J19+L19</f>
        <v>1508398337</v>
      </c>
      <c r="N19" s="3694">
        <v>2</v>
      </c>
      <c r="O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row>
    <row r="20" spans="1:253">
      <c r="A20" s="3641">
        <v>3</v>
      </c>
      <c r="B20" s="2537"/>
      <c r="C20" s="1705" t="s">
        <v>2109</v>
      </c>
      <c r="D20" s="2325">
        <v>368960108</v>
      </c>
      <c r="E20" s="2325"/>
      <c r="F20" s="3709">
        <v>5709274</v>
      </c>
      <c r="G20" s="3376"/>
      <c r="H20" s="2325"/>
      <c r="I20" s="1463"/>
      <c r="J20" s="1692"/>
      <c r="K20" s="1661" t="s">
        <v>5563</v>
      </c>
      <c r="L20" s="1889">
        <v>11141546</v>
      </c>
      <c r="M20" s="1733">
        <f>D20+E20-F20+G20-H20-J20+L20</f>
        <v>374392380</v>
      </c>
      <c r="N20" s="3694">
        <v>3</v>
      </c>
      <c r="O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row>
    <row r="21" spans="1:253">
      <c r="A21" s="3641">
        <v>4</v>
      </c>
      <c r="B21" s="2537"/>
      <c r="C21" s="1705"/>
      <c r="D21" s="2325"/>
      <c r="E21" s="2325"/>
      <c r="F21" s="3709"/>
      <c r="G21" s="3376"/>
      <c r="H21" s="2325"/>
      <c r="I21" s="1463"/>
      <c r="J21" s="1692"/>
      <c r="K21" s="1661"/>
      <c r="L21" s="1889"/>
      <c r="M21" s="1733"/>
      <c r="N21" s="3694">
        <v>4</v>
      </c>
      <c r="O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row>
    <row r="22" spans="1:253">
      <c r="A22" s="3641">
        <v>5</v>
      </c>
      <c r="B22" s="2537"/>
      <c r="C22" s="1705" t="s">
        <v>872</v>
      </c>
      <c r="D22" s="2325">
        <f>SUM(D19:D21)</f>
        <v>1865241614</v>
      </c>
      <c r="E22" s="2325">
        <f>SUM(E19:E21)</f>
        <v>0</v>
      </c>
      <c r="F22" s="2325">
        <f>SUM(F19:F21)</f>
        <v>38158629</v>
      </c>
      <c r="G22" s="3376"/>
      <c r="H22" s="1733"/>
      <c r="I22" s="1463"/>
      <c r="J22" s="1692"/>
      <c r="K22" s="1661"/>
      <c r="L22" s="2325">
        <f>SUM(L19:L21)</f>
        <v>55707732</v>
      </c>
      <c r="M22" s="1733">
        <f>D22+E22-F22+G22-H22-J22+L22</f>
        <v>1882790717</v>
      </c>
      <c r="N22" s="3694">
        <v>5</v>
      </c>
      <c r="O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row>
    <row r="23" spans="1:253">
      <c r="A23" s="3641">
        <v>6</v>
      </c>
      <c r="B23" s="2537"/>
      <c r="C23" s="1705"/>
      <c r="D23" s="2325"/>
      <c r="E23" s="2325"/>
      <c r="F23" s="3709"/>
      <c r="G23" s="3376"/>
      <c r="H23" s="2325"/>
      <c r="I23" s="1463"/>
      <c r="J23" s="1692"/>
      <c r="K23" s="1661"/>
      <c r="L23" s="1889"/>
      <c r="M23" s="1733"/>
      <c r="N23" s="3694">
        <v>6</v>
      </c>
      <c r="O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row>
    <row r="24" spans="1:253">
      <c r="A24" s="3641">
        <v>7</v>
      </c>
      <c r="B24" s="2537"/>
      <c r="C24" s="1705"/>
      <c r="D24" s="2325"/>
      <c r="E24" s="2325"/>
      <c r="F24" s="3709"/>
      <c r="G24" s="3376"/>
      <c r="H24" s="2325"/>
      <c r="I24" s="1463"/>
      <c r="J24" s="1692"/>
      <c r="K24" s="1661"/>
      <c r="L24" s="1889"/>
      <c r="M24" s="1733"/>
      <c r="N24" s="3694">
        <v>7</v>
      </c>
      <c r="O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row>
    <row r="25" spans="1:253">
      <c r="A25" s="3641">
        <v>8</v>
      </c>
      <c r="B25" s="2537"/>
      <c r="C25" s="1705"/>
      <c r="D25" s="2325"/>
      <c r="E25" s="2325"/>
      <c r="F25" s="3709"/>
      <c r="G25" s="3376"/>
      <c r="H25" s="2325"/>
      <c r="I25" s="1463"/>
      <c r="J25" s="1692"/>
      <c r="K25" s="1661"/>
      <c r="L25" s="1889"/>
      <c r="M25" s="1733"/>
      <c r="N25" s="3694">
        <v>8</v>
      </c>
      <c r="O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row>
    <row r="26" spans="1:253">
      <c r="A26" s="3641">
        <v>9</v>
      </c>
      <c r="B26" s="2537"/>
      <c r="C26" s="1705" t="s">
        <v>873</v>
      </c>
      <c r="D26" s="2993">
        <f>D22+SUM(D23:D25)</f>
        <v>1865241614</v>
      </c>
      <c r="E26" s="2993">
        <f>E22+SUM(E23:E25)</f>
        <v>0</v>
      </c>
      <c r="F26" s="3708">
        <f>F22+SUM(F23:F25)</f>
        <v>38158629</v>
      </c>
      <c r="G26" s="3697">
        <f>G22+SUM(G23:G25)</f>
        <v>0</v>
      </c>
      <c r="H26" s="1582">
        <f>H22+SUM(H23:H25)</f>
        <v>0</v>
      </c>
      <c r="I26" s="1463"/>
      <c r="J26" s="401">
        <f>J22+SUM(J23:J25)</f>
        <v>0</v>
      </c>
      <c r="K26" s="1661"/>
      <c r="L26" s="401">
        <f>L22+SUM(L23:L25)</f>
        <v>55707732</v>
      </c>
      <c r="M26" s="2993">
        <f>M22+SUM(M23:M25)</f>
        <v>1882790717</v>
      </c>
      <c r="N26" s="3694">
        <v>9</v>
      </c>
      <c r="O26" s="343"/>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row>
    <row r="27" spans="1:253">
      <c r="A27" s="3370"/>
      <c r="B27" s="1621"/>
      <c r="C27" s="2540"/>
      <c r="D27" s="404"/>
      <c r="E27" s="405"/>
      <c r="F27" s="3710"/>
      <c r="G27" s="3698"/>
      <c r="H27" s="405"/>
      <c r="I27" s="384"/>
      <c r="J27" s="405"/>
      <c r="K27" s="384"/>
      <c r="L27" s="405"/>
      <c r="M27" s="406"/>
      <c r="N27" s="3692"/>
      <c r="O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row>
    <row r="28" spans="1:253">
      <c r="A28" s="3641">
        <v>10</v>
      </c>
      <c r="B28" s="2537"/>
      <c r="C28" s="1705" t="s">
        <v>3620</v>
      </c>
      <c r="D28" s="1867"/>
      <c r="E28" s="352"/>
      <c r="F28" s="3711"/>
      <c r="G28" s="3699"/>
      <c r="H28" s="352"/>
      <c r="I28" s="385"/>
      <c r="J28" s="352"/>
      <c r="K28" s="385"/>
      <c r="L28" s="352"/>
      <c r="M28" s="374"/>
      <c r="N28" s="3694">
        <v>10</v>
      </c>
      <c r="O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row>
    <row r="29" spans="1:253">
      <c r="A29" s="3641">
        <v>11</v>
      </c>
      <c r="B29" s="2537"/>
      <c r="C29" s="1705" t="s">
        <v>3621</v>
      </c>
      <c r="D29" s="1582">
        <v>1512853612</v>
      </c>
      <c r="E29" s="1582"/>
      <c r="F29" s="3708">
        <v>48517452</v>
      </c>
      <c r="G29" s="3697"/>
      <c r="H29" s="401"/>
      <c r="I29" s="1463"/>
      <c r="J29" s="1796"/>
      <c r="K29" s="1661" t="s">
        <v>5563</v>
      </c>
      <c r="L29" s="1888">
        <v>49463025</v>
      </c>
      <c r="M29" s="1733">
        <f>D29+E29-F29+G29-H29-J29+L29</f>
        <v>1513799185</v>
      </c>
      <c r="N29" s="3694">
        <v>11</v>
      </c>
      <c r="O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row>
    <row r="30" spans="1:253">
      <c r="A30" s="3641">
        <v>12</v>
      </c>
      <c r="B30" s="2537"/>
      <c r="C30" s="1705" t="s">
        <v>3622</v>
      </c>
      <c r="D30" s="2325">
        <v>352388002</v>
      </c>
      <c r="E30" s="2325"/>
      <c r="F30" s="3709">
        <v>-10358823</v>
      </c>
      <c r="G30" s="3376"/>
      <c r="H30" s="2325"/>
      <c r="I30" s="1463"/>
      <c r="J30" s="2550"/>
      <c r="K30" s="1661" t="s">
        <v>5563</v>
      </c>
      <c r="L30" s="2698">
        <v>6244707</v>
      </c>
      <c r="M30" s="1733">
        <f>D30+E30-F30+G30-H30-J30+L30</f>
        <v>368991532</v>
      </c>
      <c r="N30" s="3694">
        <v>12</v>
      </c>
      <c r="O30" s="21"/>
      <c r="AF30" s="1533"/>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row>
    <row r="31" spans="1:253">
      <c r="A31" s="3641">
        <v>13</v>
      </c>
      <c r="B31" s="2537"/>
      <c r="C31" s="1705" t="s">
        <v>3623</v>
      </c>
      <c r="D31" s="1582"/>
      <c r="E31" s="1582"/>
      <c r="F31" s="3708"/>
      <c r="G31" s="3697"/>
      <c r="H31" s="1582"/>
      <c r="I31" s="2537"/>
      <c r="J31" s="1796"/>
      <c r="K31" s="2546"/>
      <c r="L31" s="1888"/>
      <c r="M31" s="401"/>
      <c r="N31" s="3694">
        <v>13</v>
      </c>
      <c r="O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row>
    <row r="32" spans="1:253">
      <c r="A32" s="3688" t="s">
        <v>3624</v>
      </c>
      <c r="B32" s="1030"/>
      <c r="C32" s="1030"/>
      <c r="D32" s="1030"/>
      <c r="E32" s="1030"/>
      <c r="F32" s="3193"/>
      <c r="G32" s="3688" t="s">
        <v>3625</v>
      </c>
      <c r="H32" s="1030"/>
      <c r="I32" s="1030"/>
      <c r="J32" s="1030"/>
      <c r="K32" s="1030"/>
      <c r="L32" s="1030"/>
      <c r="M32" s="1030"/>
      <c r="N32" s="3193"/>
      <c r="O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row>
    <row r="33" spans="1:253">
      <c r="A33" s="3194"/>
      <c r="B33" s="1621"/>
      <c r="C33" s="1621"/>
      <c r="D33" s="1621"/>
      <c r="E33" s="1621"/>
      <c r="F33" s="3195"/>
      <c r="G33" s="3194"/>
      <c r="H33" s="1621"/>
      <c r="I33" s="1621"/>
      <c r="J33" s="1621"/>
      <c r="K33" s="1621"/>
      <c r="L33" s="1621"/>
      <c r="M33" s="1621"/>
      <c r="N33" s="3195"/>
      <c r="O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row>
    <row r="34" spans="1:253">
      <c r="A34" s="3194"/>
      <c r="B34" s="1621"/>
      <c r="C34" s="1621"/>
      <c r="D34" s="2306"/>
      <c r="E34" s="2306"/>
      <c r="F34" s="3259"/>
      <c r="G34" s="3680"/>
      <c r="H34" s="2306"/>
      <c r="I34" s="1621"/>
      <c r="J34" s="1621"/>
      <c r="K34" s="1621"/>
      <c r="L34" s="1621"/>
      <c r="M34" s="1621"/>
      <c r="N34" s="3259"/>
      <c r="O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c r="IS34" s="21"/>
    </row>
    <row r="35" spans="1:253">
      <c r="A35" s="3194"/>
      <c r="B35" s="1621"/>
      <c r="C35" s="1621"/>
      <c r="D35" s="2306"/>
      <c r="E35" s="2306"/>
      <c r="F35" s="3259"/>
      <c r="G35" s="3680"/>
      <c r="H35" s="2306"/>
      <c r="I35" s="1621"/>
      <c r="J35" s="1621"/>
      <c r="K35" s="1621"/>
      <c r="L35" s="1621"/>
      <c r="M35" s="1621"/>
      <c r="N35" s="3259"/>
      <c r="O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row>
    <row r="36" spans="1:253">
      <c r="A36" s="3194"/>
      <c r="B36" s="1621"/>
      <c r="C36" s="1621"/>
      <c r="D36" s="2306"/>
      <c r="E36" s="2306"/>
      <c r="F36" s="3259"/>
      <c r="G36" s="3680"/>
      <c r="H36" s="2306"/>
      <c r="I36" s="1621"/>
      <c r="J36" s="1621"/>
      <c r="K36" s="1621"/>
      <c r="L36" s="1621"/>
      <c r="M36" s="1621"/>
      <c r="N36" s="3259"/>
      <c r="O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c r="IS36" s="21"/>
    </row>
    <row r="37" spans="1:253">
      <c r="A37" s="3194"/>
      <c r="B37" s="1621"/>
      <c r="C37" s="1621"/>
      <c r="D37" s="2306"/>
      <c r="E37" s="2306"/>
      <c r="F37" s="3259"/>
      <c r="G37" s="3680"/>
      <c r="H37" s="2306"/>
      <c r="I37" s="1621"/>
      <c r="J37" s="1621"/>
      <c r="K37" s="1621"/>
      <c r="L37" s="1621"/>
      <c r="M37" s="1621"/>
      <c r="N37" s="3259"/>
      <c r="O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c r="IR37" s="21"/>
      <c r="IS37" s="21"/>
    </row>
    <row r="38" spans="1:253">
      <c r="A38" s="3194"/>
      <c r="B38" s="1621"/>
      <c r="C38" s="1621"/>
      <c r="D38" s="2306"/>
      <c r="E38" s="2306"/>
      <c r="F38" s="3259"/>
      <c r="G38" s="3680"/>
      <c r="H38" s="2306"/>
      <c r="I38" s="1621"/>
      <c r="J38" s="1621"/>
      <c r="K38" s="1621"/>
      <c r="L38" s="1621"/>
      <c r="M38" s="1621"/>
      <c r="N38" s="3259"/>
      <c r="O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c r="IH38" s="21"/>
      <c r="II38" s="21"/>
      <c r="IJ38" s="21"/>
      <c r="IK38" s="21"/>
      <c r="IL38" s="21"/>
      <c r="IM38" s="21"/>
      <c r="IN38" s="21"/>
      <c r="IO38" s="21"/>
      <c r="IP38" s="21"/>
      <c r="IQ38" s="21"/>
      <c r="IR38" s="21"/>
      <c r="IS38" s="21"/>
    </row>
    <row r="39" spans="1:253">
      <c r="A39" s="3194"/>
      <c r="B39" s="1621"/>
      <c r="C39" s="1621"/>
      <c r="D39" s="2306"/>
      <c r="E39" s="2306"/>
      <c r="F39" s="3259"/>
      <c r="G39" s="3680"/>
      <c r="H39" s="2306"/>
      <c r="I39" s="1621"/>
      <c r="J39" s="1621"/>
      <c r="K39" s="1621"/>
      <c r="L39" s="1621"/>
      <c r="M39" s="3112"/>
      <c r="N39" s="3259"/>
      <c r="O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c r="IS39" s="21"/>
    </row>
    <row r="40" spans="1:253">
      <c r="A40" s="3194"/>
      <c r="B40" s="1621"/>
      <c r="C40" s="1621"/>
      <c r="D40" s="1903"/>
      <c r="E40" s="2306"/>
      <c r="F40" s="3259"/>
      <c r="G40" s="3680"/>
      <c r="H40" s="2306"/>
      <c r="I40" s="1621"/>
      <c r="J40" s="1621"/>
      <c r="K40" s="1621"/>
      <c r="L40" s="1621"/>
      <c r="M40" s="1621"/>
      <c r="N40" s="3259"/>
      <c r="O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c r="IS40" s="21"/>
    </row>
    <row r="41" spans="1:253">
      <c r="A41" s="3194"/>
      <c r="B41" s="1621"/>
      <c r="C41" s="1621"/>
      <c r="D41" s="2306"/>
      <c r="E41" s="2306"/>
      <c r="F41" s="3259"/>
      <c r="G41" s="3680"/>
      <c r="H41" s="2306"/>
      <c r="I41" s="1621"/>
      <c r="J41" s="1621"/>
      <c r="K41" s="1621"/>
      <c r="L41" s="1621"/>
      <c r="M41" s="1621"/>
      <c r="N41" s="3259"/>
      <c r="O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c r="IS41" s="21"/>
    </row>
    <row r="42" spans="1:253">
      <c r="A42" s="3194"/>
      <c r="B42" s="1621"/>
      <c r="C42" s="1621"/>
      <c r="D42" s="2306"/>
      <c r="E42" s="2306"/>
      <c r="F42" s="3259"/>
      <c r="G42" s="3680"/>
      <c r="H42" s="2306"/>
      <c r="I42" s="1621"/>
      <c r="J42" s="1621"/>
      <c r="K42" s="1621"/>
      <c r="L42" s="1621"/>
      <c r="M42" s="1621"/>
      <c r="N42" s="3259"/>
      <c r="O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c r="IS42" s="21"/>
    </row>
    <row r="43" spans="1:253">
      <c r="A43" s="3194"/>
      <c r="B43" s="1621"/>
      <c r="C43" s="1621"/>
      <c r="D43" s="2306"/>
      <c r="E43" s="2306"/>
      <c r="F43" s="3259"/>
      <c r="G43" s="3680"/>
      <c r="H43" s="2306"/>
      <c r="I43" s="1621"/>
      <c r="J43" s="1621"/>
      <c r="K43" s="1621"/>
      <c r="L43" s="1621"/>
      <c r="M43" s="1621"/>
      <c r="N43" s="3259"/>
      <c r="O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c r="IS43" s="21"/>
    </row>
    <row r="44" spans="1:253">
      <c r="A44" s="3194"/>
      <c r="B44" s="1621"/>
      <c r="C44" s="1621"/>
      <c r="D44" s="2306"/>
      <c r="E44" s="2306"/>
      <c r="F44" s="3259"/>
      <c r="G44" s="3680"/>
      <c r="H44" s="2306"/>
      <c r="I44" s="1621"/>
      <c r="J44" s="1621"/>
      <c r="K44" s="1621"/>
      <c r="L44" s="1621"/>
      <c r="M44" s="1621"/>
      <c r="N44" s="3259"/>
      <c r="O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c r="GS44" s="21"/>
      <c r="GT44" s="21"/>
      <c r="GU44" s="21"/>
      <c r="GV44" s="21"/>
      <c r="GW44" s="21"/>
      <c r="GX44" s="21"/>
      <c r="GY44" s="21"/>
      <c r="GZ44" s="21"/>
      <c r="HA44" s="21"/>
      <c r="HB44" s="21"/>
      <c r="HC44" s="21"/>
      <c r="HD44" s="21"/>
      <c r="HE44" s="21"/>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c r="IG44" s="21"/>
      <c r="IH44" s="21"/>
      <c r="II44" s="21"/>
      <c r="IJ44" s="21"/>
      <c r="IK44" s="21"/>
      <c r="IL44" s="21"/>
      <c r="IM44" s="21"/>
      <c r="IN44" s="21"/>
      <c r="IO44" s="21"/>
      <c r="IP44" s="21"/>
      <c r="IQ44" s="21"/>
      <c r="IR44" s="21"/>
      <c r="IS44" s="21"/>
    </row>
    <row r="45" spans="1:253">
      <c r="A45" s="3194"/>
      <c r="B45" s="1621"/>
      <c r="C45" s="1621"/>
      <c r="D45" s="2306"/>
      <c r="E45" s="2306"/>
      <c r="F45" s="3259"/>
      <c r="G45" s="3680"/>
      <c r="H45" s="2306"/>
      <c r="I45" s="1621"/>
      <c r="J45" s="1621"/>
      <c r="K45" s="1621"/>
      <c r="L45" s="1621"/>
      <c r="M45" s="1621"/>
      <c r="N45" s="3259"/>
      <c r="O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c r="IS45" s="21"/>
    </row>
    <row r="46" spans="1:253">
      <c r="A46" s="3194"/>
      <c r="B46" s="1621"/>
      <c r="C46" s="1621"/>
      <c r="D46" s="2306"/>
      <c r="E46" s="2306"/>
      <c r="F46" s="3259"/>
      <c r="G46" s="3680"/>
      <c r="H46" s="2306"/>
      <c r="I46" s="1621"/>
      <c r="J46" s="1621"/>
      <c r="K46" s="3112"/>
      <c r="L46" s="1621"/>
      <c r="M46" s="1621"/>
      <c r="N46" s="3259"/>
      <c r="O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c r="IS46" s="21"/>
    </row>
    <row r="47" spans="1:253">
      <c r="A47" s="3194"/>
      <c r="B47" s="1621"/>
      <c r="C47" s="1621"/>
      <c r="D47" s="1621"/>
      <c r="E47" s="1621"/>
      <c r="F47" s="3195"/>
      <c r="G47" s="3194"/>
      <c r="H47" s="1621"/>
      <c r="I47" s="1621"/>
      <c r="J47" s="1621"/>
      <c r="K47" s="1621"/>
      <c r="L47" s="1621"/>
      <c r="M47" s="1621"/>
      <c r="N47" s="3195"/>
      <c r="O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c r="IS47" s="21"/>
    </row>
    <row r="48" spans="1:253">
      <c r="A48" s="3194"/>
      <c r="B48" s="1621"/>
      <c r="C48" s="1621"/>
      <c r="D48" s="1621"/>
      <c r="E48" s="1621"/>
      <c r="F48" s="3195"/>
      <c r="G48" s="3194"/>
      <c r="H48" s="1621"/>
      <c r="I48" s="1621"/>
      <c r="J48" s="1621"/>
      <c r="K48" s="1621"/>
      <c r="L48" s="1621"/>
      <c r="M48" s="1621"/>
      <c r="N48" s="3195"/>
      <c r="O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c r="IS48" s="21"/>
    </row>
    <row r="49" spans="1:253">
      <c r="A49" s="3194"/>
      <c r="B49" s="1621"/>
      <c r="C49" s="1621"/>
      <c r="D49" s="1621"/>
      <c r="E49" s="1621"/>
      <c r="F49" s="3195"/>
      <c r="G49" s="3194"/>
      <c r="H49" s="1621"/>
      <c r="I49" s="1621"/>
      <c r="J49" s="1621"/>
      <c r="K49" s="1621"/>
      <c r="L49" s="1621"/>
      <c r="M49" s="1621"/>
      <c r="N49" s="3195"/>
      <c r="O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c r="IS49" s="21"/>
    </row>
    <row r="50" spans="1:253">
      <c r="A50" s="3194"/>
      <c r="B50" s="1621"/>
      <c r="C50" s="1621"/>
      <c r="D50" s="1621"/>
      <c r="E50" s="1621"/>
      <c r="F50" s="3195"/>
      <c r="G50" s="3194"/>
      <c r="H50" s="1621"/>
      <c r="I50" s="1621"/>
      <c r="J50" s="1621"/>
      <c r="K50" s="1621"/>
      <c r="L50" s="1621"/>
      <c r="M50" s="1621"/>
      <c r="N50" s="3195"/>
      <c r="O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row>
    <row r="51" spans="1:253">
      <c r="A51" s="3194"/>
      <c r="B51" s="1621"/>
      <c r="C51" s="1621"/>
      <c r="D51" s="1621"/>
      <c r="E51" s="1621"/>
      <c r="F51" s="3195"/>
      <c r="G51" s="3194"/>
      <c r="H51" s="1621"/>
      <c r="I51" s="1621"/>
      <c r="J51" s="1621"/>
      <c r="K51" s="1621"/>
      <c r="L51" s="1621"/>
      <c r="M51" s="1621"/>
      <c r="N51" s="3195"/>
      <c r="O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row>
    <row r="52" spans="1:253">
      <c r="A52" s="3194"/>
      <c r="B52" s="1621"/>
      <c r="C52" s="1621"/>
      <c r="D52" s="1621"/>
      <c r="E52" s="1621"/>
      <c r="F52" s="3195"/>
      <c r="G52" s="3194"/>
      <c r="H52" s="1621"/>
      <c r="I52" s="1621"/>
      <c r="J52" s="1621"/>
      <c r="K52" s="1621"/>
      <c r="L52" s="1621"/>
      <c r="M52" s="1621"/>
      <c r="N52" s="3195"/>
      <c r="O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c r="IS52" s="21"/>
    </row>
    <row r="53" spans="1:253">
      <c r="A53" s="3194"/>
      <c r="B53" s="1621"/>
      <c r="C53" s="1621"/>
      <c r="D53" s="1621"/>
      <c r="E53" s="1621"/>
      <c r="F53" s="3195"/>
      <c r="G53" s="3194"/>
      <c r="H53" s="1621"/>
      <c r="I53" s="1621"/>
      <c r="J53" s="1621"/>
      <c r="K53" s="1621"/>
      <c r="L53" s="1621"/>
      <c r="M53" s="1621"/>
      <c r="N53" s="3195"/>
      <c r="O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c r="IS53" s="21"/>
    </row>
    <row r="54" spans="1:253">
      <c r="A54" s="3194"/>
      <c r="B54" s="1621"/>
      <c r="C54" s="1621"/>
      <c r="D54" s="1621"/>
      <c r="E54" s="1621"/>
      <c r="F54" s="3195"/>
      <c r="G54" s="3194"/>
      <c r="H54" s="1621"/>
      <c r="I54" s="1621"/>
      <c r="J54" s="1621"/>
      <c r="K54" s="1621"/>
      <c r="L54" s="1621"/>
      <c r="M54" s="1621"/>
      <c r="N54" s="3195"/>
      <c r="O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c r="GS54" s="21"/>
      <c r="GT54" s="21"/>
      <c r="GU54" s="21"/>
      <c r="GV54" s="21"/>
      <c r="GW54" s="21"/>
      <c r="GX54" s="21"/>
      <c r="GY54" s="21"/>
      <c r="GZ54" s="21"/>
      <c r="HA54" s="21"/>
      <c r="HB54" s="21"/>
      <c r="HC54" s="21"/>
      <c r="HD54" s="21"/>
      <c r="HE54" s="21"/>
      <c r="HF54" s="21"/>
      <c r="HG54" s="21"/>
      <c r="HH54" s="21"/>
      <c r="HI54" s="21"/>
      <c r="HJ54" s="21"/>
      <c r="HK54" s="21"/>
      <c r="HL54" s="21"/>
      <c r="HM54" s="21"/>
      <c r="HN54" s="21"/>
      <c r="HO54" s="21"/>
      <c r="HP54" s="21"/>
      <c r="HQ54" s="21"/>
      <c r="HR54" s="21"/>
      <c r="HS54" s="21"/>
      <c r="HT54" s="21"/>
      <c r="HU54" s="21"/>
      <c r="HV54" s="21"/>
      <c r="HW54" s="21"/>
      <c r="HX54" s="21"/>
      <c r="HY54" s="21"/>
      <c r="HZ54" s="21"/>
      <c r="IA54" s="21"/>
      <c r="IB54" s="21"/>
      <c r="IC54" s="21"/>
      <c r="ID54" s="21"/>
      <c r="IE54" s="21"/>
      <c r="IF54" s="21"/>
      <c r="IG54" s="21"/>
      <c r="IH54" s="21"/>
      <c r="II54" s="21"/>
      <c r="IJ54" s="21"/>
      <c r="IK54" s="21"/>
      <c r="IL54" s="21"/>
      <c r="IM54" s="21"/>
      <c r="IN54" s="21"/>
      <c r="IO54" s="21"/>
      <c r="IP54" s="21"/>
      <c r="IQ54" s="21"/>
      <c r="IR54" s="21"/>
      <c r="IS54" s="21"/>
    </row>
    <row r="55" spans="1:253">
      <c r="A55" s="3194"/>
      <c r="B55" s="1621"/>
      <c r="C55" s="1621"/>
      <c r="D55" s="1621"/>
      <c r="E55" s="1621"/>
      <c r="F55" s="3195"/>
      <c r="G55" s="3194"/>
      <c r="H55" s="1621"/>
      <c r="I55" s="1621"/>
      <c r="J55" s="1621"/>
      <c r="K55" s="1621"/>
      <c r="L55" s="1621"/>
      <c r="M55" s="1621"/>
      <c r="N55" s="3195"/>
      <c r="O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c r="GS55" s="21"/>
      <c r="GT55" s="21"/>
      <c r="GU55" s="21"/>
      <c r="GV55" s="21"/>
      <c r="GW55" s="21"/>
      <c r="GX55" s="21"/>
      <c r="GY55" s="21"/>
      <c r="GZ55" s="21"/>
      <c r="HA55" s="21"/>
      <c r="HB55" s="21"/>
      <c r="HC55" s="21"/>
      <c r="HD55" s="21"/>
      <c r="HE55" s="21"/>
      <c r="HF55" s="21"/>
      <c r="HG55" s="21"/>
      <c r="HH55" s="21"/>
      <c r="HI55" s="21"/>
      <c r="HJ55" s="21"/>
      <c r="HK55" s="21"/>
      <c r="HL55" s="21"/>
      <c r="HM55" s="21"/>
      <c r="HN55" s="21"/>
      <c r="HO55" s="21"/>
      <c r="HP55" s="21"/>
      <c r="HQ55" s="21"/>
      <c r="HR55" s="21"/>
      <c r="HS55" s="21"/>
      <c r="HT55" s="21"/>
      <c r="HU55" s="21"/>
      <c r="HV55" s="21"/>
      <c r="HW55" s="21"/>
      <c r="HX55" s="21"/>
      <c r="HY55" s="21"/>
      <c r="HZ55" s="21"/>
      <c r="IA55" s="21"/>
      <c r="IB55" s="21"/>
      <c r="IC55" s="21"/>
      <c r="ID55" s="21"/>
      <c r="IE55" s="21"/>
      <c r="IF55" s="21"/>
      <c r="IG55" s="21"/>
      <c r="IH55" s="21"/>
      <c r="II55" s="21"/>
      <c r="IJ55" s="21"/>
      <c r="IK55" s="21"/>
      <c r="IL55" s="21"/>
      <c r="IM55" s="21"/>
      <c r="IN55" s="21"/>
      <c r="IO55" s="21"/>
      <c r="IP55" s="21"/>
      <c r="IQ55" s="21"/>
      <c r="IR55" s="21"/>
      <c r="IS55" s="21"/>
    </row>
    <row r="56" spans="1:253">
      <c r="A56" s="3194"/>
      <c r="B56" s="1621"/>
      <c r="C56" s="1621"/>
      <c r="D56" s="1621"/>
      <c r="E56" s="1621"/>
      <c r="F56" s="3195"/>
      <c r="G56" s="3194"/>
      <c r="H56" s="1621"/>
      <c r="I56" s="1621"/>
      <c r="J56" s="1621"/>
      <c r="K56" s="1621"/>
      <c r="L56" s="1621"/>
      <c r="M56" s="1621"/>
      <c r="N56" s="3195"/>
      <c r="O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c r="IS56" s="21"/>
    </row>
    <row r="57" spans="1:253" ht="16" thickBot="1">
      <c r="A57" s="3209"/>
      <c r="B57" s="3650"/>
      <c r="C57" s="3650"/>
      <c r="D57" s="3683"/>
      <c r="E57" s="3683"/>
      <c r="F57" s="3700"/>
      <c r="G57" s="3209"/>
      <c r="H57" s="3683"/>
      <c r="I57" s="3650"/>
      <c r="J57" s="3683"/>
      <c r="K57" s="3650"/>
      <c r="L57" s="3683"/>
      <c r="M57" s="3650"/>
      <c r="N57" s="3700"/>
      <c r="O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c r="IS57" s="21"/>
    </row>
    <row r="58" spans="1:253">
      <c r="A58" s="16"/>
      <c r="B58" s="16"/>
      <c r="C58" s="16"/>
      <c r="D58" s="344"/>
      <c r="E58" s="344"/>
      <c r="F58" s="344"/>
      <c r="G58" s="317"/>
      <c r="H58" s="344"/>
      <c r="I58" s="16"/>
      <c r="J58" s="16"/>
      <c r="K58" s="16"/>
      <c r="L58" s="16"/>
      <c r="M58" s="344"/>
      <c r="O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c r="GS58" s="21"/>
      <c r="GT58" s="21"/>
      <c r="GU58" s="21"/>
      <c r="GV58" s="21"/>
      <c r="GW58" s="21"/>
      <c r="GX58" s="21"/>
      <c r="GY58" s="21"/>
      <c r="GZ58" s="21"/>
      <c r="HA58" s="21"/>
      <c r="HB58" s="21"/>
      <c r="HC58" s="21"/>
      <c r="HD58" s="21"/>
      <c r="HE58" s="21"/>
      <c r="HF58" s="21"/>
      <c r="HG58" s="21"/>
      <c r="HH58" s="21"/>
      <c r="HI58" s="21"/>
      <c r="HJ58" s="21"/>
      <c r="HK58" s="21"/>
      <c r="HL58" s="21"/>
      <c r="HM58" s="21"/>
      <c r="HN58" s="21"/>
      <c r="HO58" s="21"/>
      <c r="HP58" s="21"/>
      <c r="HQ58" s="21"/>
      <c r="HR58" s="21"/>
      <c r="HS58" s="21"/>
      <c r="HT58" s="21"/>
      <c r="HU58" s="21"/>
      <c r="HV58" s="21"/>
      <c r="HW58" s="21"/>
      <c r="HX58" s="21"/>
      <c r="HY58" s="21"/>
      <c r="HZ58" s="21"/>
      <c r="IA58" s="21"/>
      <c r="IB58" s="21"/>
      <c r="IC58" s="21"/>
      <c r="ID58" s="21"/>
      <c r="IE58" s="21"/>
      <c r="IF58" s="21"/>
      <c r="IG58" s="21"/>
      <c r="IH58" s="21"/>
      <c r="II58" s="21"/>
      <c r="IJ58" s="21"/>
      <c r="IK58" s="21"/>
      <c r="IL58" s="21"/>
      <c r="IM58" s="21"/>
      <c r="IN58" s="21"/>
      <c r="IO58" s="21"/>
      <c r="IP58" s="21"/>
      <c r="IQ58" s="21"/>
      <c r="IR58" s="21"/>
      <c r="IS58" s="21"/>
    </row>
    <row r="59" spans="1:253">
      <c r="A59" s="1070" t="s">
        <v>874</v>
      </c>
      <c r="B59" s="1070"/>
      <c r="C59" s="1070"/>
      <c r="E59" s="343"/>
      <c r="F59" s="343"/>
      <c r="G59" s="2033" t="s">
        <v>874</v>
      </c>
      <c r="H59" s="344"/>
      <c r="I59" s="16"/>
      <c r="K59" s="344"/>
      <c r="L59" s="317"/>
      <c r="M59" s="317"/>
      <c r="O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c r="IK59" s="21"/>
      <c r="IL59" s="21"/>
      <c r="IM59" s="21"/>
      <c r="IN59" s="21"/>
      <c r="IO59" s="21"/>
      <c r="IP59" s="21"/>
      <c r="IQ59" s="21"/>
      <c r="IR59" s="21"/>
      <c r="IS59" s="21"/>
    </row>
    <row r="60" spans="1:253">
      <c r="A60" s="5352" t="s">
        <v>875</v>
      </c>
      <c r="B60" s="5352"/>
      <c r="C60" s="5352"/>
      <c r="D60" s="5352"/>
      <c r="E60" s="5352"/>
      <c r="F60" s="5352"/>
      <c r="G60" s="16" t="s">
        <v>876</v>
      </c>
      <c r="H60" s="344"/>
      <c r="I60" s="344"/>
      <c r="J60" s="344"/>
      <c r="K60" s="344"/>
      <c r="L60" s="344"/>
      <c r="M60" s="344"/>
      <c r="N60" s="16"/>
      <c r="O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c r="IG60" s="21"/>
      <c r="IH60" s="21"/>
      <c r="II60" s="21"/>
      <c r="IJ60" s="21"/>
      <c r="IK60" s="21"/>
      <c r="IL60" s="21"/>
      <c r="IM60" s="21"/>
      <c r="IN60" s="21"/>
      <c r="IO60" s="21"/>
      <c r="IP60" s="21"/>
      <c r="IQ60" s="21"/>
      <c r="IR60" s="21"/>
      <c r="IS60" s="21"/>
    </row>
    <row r="61" spans="1:253">
      <c r="D61" s="686"/>
    </row>
    <row r="62" spans="1:253">
      <c r="A62" s="969" t="s">
        <v>401</v>
      </c>
      <c r="B62" s="16"/>
      <c r="C62" s="16"/>
      <c r="D62" s="16"/>
      <c r="E62" s="16"/>
      <c r="F62" s="16"/>
    </row>
    <row r="63" spans="1:253">
      <c r="D63" s="2805"/>
      <c r="M63" s="2805"/>
    </row>
    <row r="64" spans="1:253" ht="16" thickBot="1">
      <c r="A64" s="13" t="str">
        <f>'Data Sheet'!$C$25</f>
        <v xml:space="preserve">Niagara Mohawk Power Corporation </v>
      </c>
      <c r="D64" s="2730"/>
      <c r="E64" s="2730"/>
      <c r="F64" s="1142" t="str">
        <f>'Data Sheet'!$C$38</f>
        <v>December 31, 2023</v>
      </c>
      <c r="G64" s="13" t="str">
        <f>'Data Sheet'!$C$25</f>
        <v xml:space="preserve">Niagara Mohawk Power Corporation </v>
      </c>
      <c r="K64" s="13" t="str">
        <f>'Data Sheet'!$C$40</f>
        <v>April 30, 2024</v>
      </c>
      <c r="L64" s="2730"/>
      <c r="M64" s="2730"/>
    </row>
    <row r="65" spans="1:14">
      <c r="A65" s="691" t="s">
        <v>1746</v>
      </c>
      <c r="B65" s="694"/>
      <c r="C65" s="694"/>
      <c r="D65" s="694"/>
      <c r="E65" s="694"/>
      <c r="F65" s="968"/>
      <c r="G65" s="691"/>
      <c r="H65" s="694"/>
      <c r="I65" s="694"/>
      <c r="J65" s="694"/>
      <c r="K65" s="694"/>
      <c r="L65" s="694"/>
      <c r="M65" s="694"/>
      <c r="N65" s="968"/>
    </row>
    <row r="66" spans="1:14">
      <c r="A66" s="1031" t="s">
        <v>3633</v>
      </c>
      <c r="B66" s="16"/>
      <c r="C66" s="16"/>
      <c r="D66" s="16"/>
      <c r="E66" s="16"/>
      <c r="F66" s="708"/>
      <c r="G66" s="1031" t="s">
        <v>3634</v>
      </c>
      <c r="H66" s="16"/>
      <c r="I66" s="16"/>
      <c r="J66" s="16"/>
      <c r="K66" s="16"/>
      <c r="L66" s="16"/>
      <c r="M66" s="16"/>
      <c r="N66" s="708"/>
    </row>
    <row r="67" spans="1:14">
      <c r="A67" s="700"/>
      <c r="B67" s="398"/>
      <c r="C67" s="398"/>
      <c r="D67" s="398"/>
      <c r="E67" s="398"/>
      <c r="F67" s="972"/>
      <c r="G67" s="700"/>
      <c r="H67" s="398"/>
      <c r="I67" s="398"/>
      <c r="J67" s="398"/>
      <c r="K67" s="398"/>
      <c r="L67" s="398"/>
      <c r="M67" s="398"/>
      <c r="N67" s="972"/>
    </row>
    <row r="68" spans="1:14">
      <c r="A68" s="301"/>
      <c r="B68" s="265"/>
      <c r="C68" s="265"/>
      <c r="D68" s="265"/>
      <c r="E68" s="344"/>
      <c r="F68" s="407"/>
      <c r="G68" s="408"/>
      <c r="H68" s="344"/>
      <c r="I68" s="344"/>
      <c r="J68" s="344"/>
      <c r="K68" s="344"/>
      <c r="L68" s="344"/>
      <c r="M68" s="265"/>
      <c r="N68" s="269"/>
    </row>
    <row r="69" spans="1:14">
      <c r="A69" s="301"/>
      <c r="B69" s="265"/>
      <c r="C69" s="265"/>
      <c r="D69" s="265"/>
      <c r="E69" s="265"/>
      <c r="F69" s="269"/>
      <c r="G69" s="301"/>
      <c r="H69" s="265"/>
      <c r="I69" s="344"/>
      <c r="J69" s="344"/>
      <c r="K69" s="344"/>
      <c r="L69" s="344"/>
      <c r="M69" s="265"/>
      <c r="N69" s="269"/>
    </row>
    <row r="70" spans="1:14">
      <c r="A70" s="301"/>
      <c r="B70" s="265"/>
      <c r="C70" s="265"/>
      <c r="D70" s="265"/>
      <c r="E70" s="265"/>
      <c r="F70" s="269"/>
      <c r="G70" s="301"/>
      <c r="H70" s="265"/>
      <c r="I70" s="265"/>
      <c r="J70" s="265"/>
      <c r="K70" s="265"/>
      <c r="L70" s="265"/>
      <c r="M70" s="265"/>
      <c r="N70" s="269"/>
    </row>
    <row r="71" spans="1:14">
      <c r="A71" s="301"/>
      <c r="B71" s="265"/>
      <c r="C71" s="265"/>
      <c r="D71" s="265"/>
      <c r="E71" s="265"/>
      <c r="F71" s="269"/>
      <c r="G71" s="301"/>
      <c r="H71" s="265"/>
      <c r="I71" s="287"/>
      <c r="J71" s="265"/>
      <c r="K71" s="265"/>
      <c r="L71" s="265"/>
      <c r="M71" s="265"/>
      <c r="N71" s="269"/>
    </row>
    <row r="72" spans="1:14">
      <c r="A72" s="301"/>
      <c r="B72" s="265"/>
      <c r="C72" s="265"/>
      <c r="D72" s="265"/>
      <c r="E72" s="265"/>
      <c r="F72" s="269"/>
      <c r="G72" s="301"/>
      <c r="H72" s="265"/>
      <c r="I72" s="344"/>
      <c r="J72" s="265"/>
      <c r="K72" s="344"/>
      <c r="L72" s="265"/>
      <c r="M72" s="265"/>
      <c r="N72" s="269"/>
    </row>
    <row r="73" spans="1:14">
      <c r="A73" s="301"/>
      <c r="B73" s="265"/>
      <c r="C73" s="265"/>
      <c r="D73" s="265"/>
      <c r="E73" s="265"/>
      <c r="F73" s="269"/>
      <c r="G73" s="301"/>
      <c r="H73" s="265"/>
      <c r="I73" s="265"/>
      <c r="J73" s="265"/>
      <c r="K73" s="265"/>
      <c r="L73" s="265"/>
      <c r="M73" s="265"/>
      <c r="N73" s="269"/>
    </row>
    <row r="74" spans="1:14">
      <c r="A74" s="301"/>
      <c r="B74" s="265"/>
      <c r="C74" s="265"/>
      <c r="D74" s="265"/>
      <c r="E74" s="265"/>
      <c r="F74" s="269"/>
      <c r="G74" s="301"/>
      <c r="H74" s="265"/>
      <c r="I74" s="265"/>
      <c r="J74" s="265"/>
      <c r="K74" s="265"/>
      <c r="L74" s="265"/>
      <c r="M74" s="265"/>
      <c r="N74" s="269"/>
    </row>
    <row r="75" spans="1:14">
      <c r="A75" s="301"/>
      <c r="B75" s="265"/>
      <c r="C75" s="265"/>
      <c r="D75" s="265"/>
      <c r="E75" s="265"/>
      <c r="F75" s="269"/>
      <c r="G75" s="301"/>
      <c r="H75" s="265"/>
      <c r="I75" s="265"/>
      <c r="J75" s="265"/>
      <c r="K75" s="265"/>
      <c r="L75" s="265"/>
      <c r="M75" s="265"/>
      <c r="N75" s="269"/>
    </row>
    <row r="76" spans="1:14">
      <c r="A76" s="301"/>
      <c r="B76" s="265"/>
      <c r="C76" s="265"/>
      <c r="D76" s="265"/>
      <c r="E76" s="265"/>
      <c r="F76" s="269"/>
      <c r="G76" s="301"/>
      <c r="H76" s="265"/>
      <c r="I76" s="265"/>
      <c r="J76" s="265"/>
      <c r="K76" s="265"/>
      <c r="L76" s="265"/>
      <c r="M76" s="265"/>
      <c r="N76" s="269"/>
    </row>
    <row r="77" spans="1:14">
      <c r="A77" s="301"/>
      <c r="B77" s="265"/>
      <c r="C77" s="265"/>
      <c r="D77" s="265"/>
      <c r="E77" s="265"/>
      <c r="F77" s="269"/>
      <c r="G77" s="301"/>
      <c r="H77" s="265"/>
      <c r="I77" s="265"/>
      <c r="J77" s="265"/>
      <c r="K77" s="265"/>
      <c r="L77" s="265"/>
      <c r="M77" s="265"/>
      <c r="N77" s="269"/>
    </row>
    <row r="78" spans="1:14">
      <c r="A78" s="301"/>
      <c r="B78" s="265"/>
      <c r="C78" s="265"/>
      <c r="D78" s="265"/>
      <c r="E78" s="265"/>
      <c r="F78" s="269"/>
      <c r="G78" s="301"/>
      <c r="H78" s="265"/>
      <c r="I78" s="265"/>
      <c r="J78" s="265"/>
      <c r="K78" s="265"/>
      <c r="L78" s="265"/>
      <c r="M78" s="265"/>
      <c r="N78" s="269"/>
    </row>
    <row r="79" spans="1:14">
      <c r="A79" s="301"/>
      <c r="B79" s="265"/>
      <c r="C79" s="265"/>
      <c r="D79" s="265"/>
      <c r="E79" s="265"/>
      <c r="F79" s="269"/>
      <c r="G79" s="301"/>
      <c r="H79" s="265"/>
      <c r="I79" s="265"/>
      <c r="J79" s="265"/>
      <c r="K79" s="265"/>
      <c r="L79" s="265"/>
      <c r="M79" s="265"/>
      <c r="N79" s="269"/>
    </row>
    <row r="80" spans="1:14">
      <c r="A80" s="301"/>
      <c r="B80" s="265"/>
      <c r="C80" s="265"/>
      <c r="D80" s="265"/>
      <c r="E80" s="265"/>
      <c r="F80" s="269"/>
      <c r="G80" s="301"/>
      <c r="H80" s="265"/>
      <c r="I80" s="265"/>
      <c r="J80" s="265"/>
      <c r="K80" s="265"/>
      <c r="L80" s="265"/>
      <c r="M80" s="265"/>
      <c r="N80" s="269"/>
    </row>
    <row r="81" spans="1:14">
      <c r="A81" s="301"/>
      <c r="B81" s="265"/>
      <c r="C81" s="265"/>
      <c r="D81" s="265"/>
      <c r="E81" s="265"/>
      <c r="F81" s="269"/>
      <c r="G81" s="301"/>
      <c r="H81" s="265"/>
      <c r="I81" s="265"/>
      <c r="J81" s="265"/>
      <c r="K81" s="265"/>
      <c r="L81" s="265"/>
      <c r="M81" s="265"/>
      <c r="N81" s="269"/>
    </row>
    <row r="82" spans="1:14">
      <c r="A82" s="301"/>
      <c r="B82" s="265"/>
      <c r="C82" s="265"/>
      <c r="D82" s="265"/>
      <c r="E82" s="265"/>
      <c r="F82" s="269"/>
      <c r="G82" s="301"/>
      <c r="H82" s="265"/>
      <c r="I82" s="265"/>
      <c r="J82" s="265"/>
      <c r="K82" s="265"/>
      <c r="L82" s="265"/>
      <c r="M82" s="265"/>
      <c r="N82" s="269"/>
    </row>
    <row r="83" spans="1:14">
      <c r="A83" s="301"/>
      <c r="B83" s="265"/>
      <c r="C83" s="265"/>
      <c r="D83" s="265"/>
      <c r="E83" s="265"/>
      <c r="F83" s="269"/>
      <c r="G83" s="301"/>
      <c r="H83" s="265"/>
      <c r="I83" s="265"/>
      <c r="J83" s="265"/>
      <c r="K83" s="265"/>
      <c r="L83" s="265"/>
      <c r="M83" s="265"/>
      <c r="N83" s="269"/>
    </row>
    <row r="84" spans="1:14">
      <c r="A84" s="301"/>
      <c r="B84" s="265"/>
      <c r="C84" s="265"/>
      <c r="D84" s="265"/>
      <c r="E84" s="265"/>
      <c r="F84" s="269"/>
      <c r="G84" s="301"/>
      <c r="H84" s="265"/>
      <c r="I84" s="265"/>
      <c r="J84" s="265"/>
      <c r="K84" s="265"/>
      <c r="L84" s="265"/>
      <c r="M84" s="265"/>
      <c r="N84" s="269"/>
    </row>
    <row r="85" spans="1:14">
      <c r="A85" s="301"/>
      <c r="B85" s="265"/>
      <c r="C85" s="265"/>
      <c r="D85" s="265"/>
      <c r="E85" s="265"/>
      <c r="F85" s="269"/>
      <c r="G85" s="301"/>
      <c r="H85" s="265"/>
      <c r="I85" s="265"/>
      <c r="J85" s="265"/>
      <c r="K85" s="265"/>
      <c r="L85" s="265"/>
      <c r="M85" s="265"/>
      <c r="N85" s="269"/>
    </row>
    <row r="86" spans="1:14">
      <c r="A86" s="301"/>
      <c r="B86" s="265"/>
      <c r="C86" s="265"/>
      <c r="D86" s="265"/>
      <c r="E86" s="265"/>
      <c r="F86" s="269"/>
      <c r="G86" s="301"/>
      <c r="H86" s="265"/>
      <c r="I86" s="265"/>
      <c r="J86" s="265"/>
      <c r="K86" s="265"/>
      <c r="L86" s="265"/>
      <c r="M86" s="265"/>
      <c r="N86" s="269"/>
    </row>
    <row r="87" spans="1:14">
      <c r="A87" s="301"/>
      <c r="B87" s="265"/>
      <c r="C87" s="265"/>
      <c r="D87" s="265"/>
      <c r="E87" s="265"/>
      <c r="F87" s="269"/>
      <c r="G87" s="301"/>
      <c r="H87" s="265"/>
      <c r="I87" s="265"/>
      <c r="J87" s="265"/>
      <c r="K87" s="265"/>
      <c r="L87" s="265"/>
      <c r="M87" s="265"/>
      <c r="N87" s="269"/>
    </row>
    <row r="88" spans="1:14">
      <c r="A88" s="301"/>
      <c r="B88" s="265"/>
      <c r="C88" s="265"/>
      <c r="D88" s="265"/>
      <c r="E88" s="265"/>
      <c r="F88" s="269"/>
      <c r="G88" s="301"/>
      <c r="H88" s="265"/>
      <c r="I88" s="265"/>
      <c r="J88" s="265"/>
      <c r="K88" s="265"/>
      <c r="L88" s="265"/>
      <c r="M88" s="265"/>
      <c r="N88" s="269"/>
    </row>
    <row r="89" spans="1:14">
      <c r="A89" s="301"/>
      <c r="B89" s="265"/>
      <c r="C89" s="265"/>
      <c r="D89" s="265"/>
      <c r="E89" s="265"/>
      <c r="F89" s="269"/>
      <c r="G89" s="301"/>
      <c r="H89" s="265"/>
      <c r="I89" s="265"/>
      <c r="J89" s="265"/>
      <c r="K89" s="265"/>
      <c r="L89" s="265"/>
      <c r="M89" s="265"/>
      <c r="N89" s="269"/>
    </row>
    <row r="90" spans="1:14">
      <c r="A90" s="301"/>
      <c r="B90" s="265"/>
      <c r="C90" s="265"/>
      <c r="D90" s="265"/>
      <c r="E90" s="265"/>
      <c r="F90" s="269"/>
      <c r="G90" s="301"/>
      <c r="H90" s="265"/>
      <c r="I90" s="265"/>
      <c r="J90" s="265"/>
      <c r="K90" s="265"/>
      <c r="L90" s="265"/>
      <c r="M90" s="265"/>
      <c r="N90" s="269"/>
    </row>
    <row r="91" spans="1:14">
      <c r="A91" s="301"/>
      <c r="B91" s="265"/>
      <c r="C91" s="265"/>
      <c r="D91" s="265"/>
      <c r="E91" s="265"/>
      <c r="F91" s="269"/>
      <c r="G91" s="301"/>
      <c r="H91" s="265"/>
      <c r="I91" s="265"/>
      <c r="J91" s="265"/>
      <c r="K91" s="265"/>
      <c r="L91" s="265"/>
      <c r="M91" s="265"/>
      <c r="N91" s="269"/>
    </row>
    <row r="92" spans="1:14">
      <c r="A92" s="301"/>
      <c r="B92" s="265"/>
      <c r="C92" s="265"/>
      <c r="D92" s="265"/>
      <c r="E92" s="265"/>
      <c r="F92" s="269"/>
      <c r="G92" s="301"/>
      <c r="H92" s="265"/>
      <c r="I92" s="265"/>
      <c r="J92" s="265"/>
      <c r="K92" s="265"/>
      <c r="L92" s="265"/>
      <c r="M92" s="265"/>
      <c r="N92" s="269"/>
    </row>
    <row r="93" spans="1:14">
      <c r="A93" s="301"/>
      <c r="B93" s="265"/>
      <c r="C93" s="265"/>
      <c r="D93" s="265"/>
      <c r="E93" s="265"/>
      <c r="F93" s="269"/>
      <c r="G93" s="301"/>
      <c r="H93" s="265"/>
      <c r="I93" s="265"/>
      <c r="J93" s="265"/>
      <c r="K93" s="265"/>
      <c r="L93" s="265"/>
      <c r="M93" s="265"/>
      <c r="N93" s="269"/>
    </row>
    <row r="94" spans="1:14">
      <c r="A94" s="301"/>
      <c r="B94" s="265"/>
      <c r="C94" s="265"/>
      <c r="D94" s="265"/>
      <c r="E94" s="265"/>
      <c r="F94" s="269"/>
      <c r="G94" s="301"/>
      <c r="H94" s="265"/>
      <c r="I94" s="265"/>
      <c r="J94" s="265"/>
      <c r="K94" s="265"/>
      <c r="L94" s="265"/>
      <c r="M94" s="265"/>
      <c r="N94" s="269"/>
    </row>
    <row r="95" spans="1:14">
      <c r="A95" s="301"/>
      <c r="B95" s="265"/>
      <c r="C95" s="265"/>
      <c r="D95" s="265"/>
      <c r="E95" s="265"/>
      <c r="F95" s="269"/>
      <c r="G95" s="301"/>
      <c r="H95" s="265"/>
      <c r="I95" s="265"/>
      <c r="J95" s="265"/>
      <c r="K95" s="265"/>
      <c r="L95" s="265"/>
      <c r="M95" s="265"/>
      <c r="N95" s="269"/>
    </row>
    <row r="96" spans="1:14">
      <c r="A96" s="301"/>
      <c r="B96" s="265"/>
      <c r="C96" s="265"/>
      <c r="D96" s="265"/>
      <c r="E96" s="265"/>
      <c r="F96" s="269"/>
      <c r="G96" s="301"/>
      <c r="H96" s="265"/>
      <c r="I96" s="265"/>
      <c r="J96" s="265"/>
      <c r="K96" s="265"/>
      <c r="L96" s="265"/>
      <c r="M96" s="265"/>
      <c r="N96" s="269"/>
    </row>
    <row r="97" spans="1:14">
      <c r="A97" s="301"/>
      <c r="B97" s="265"/>
      <c r="C97" s="265"/>
      <c r="D97" s="265"/>
      <c r="E97" s="265"/>
      <c r="F97" s="269"/>
      <c r="G97" s="301"/>
      <c r="H97" s="265"/>
      <c r="I97" s="265"/>
      <c r="J97" s="265"/>
      <c r="K97" s="265"/>
      <c r="L97" s="265"/>
      <c r="M97" s="265"/>
      <c r="N97" s="269"/>
    </row>
    <row r="98" spans="1:14">
      <c r="A98" s="301"/>
      <c r="B98" s="265"/>
      <c r="C98" s="265"/>
      <c r="D98" s="265"/>
      <c r="E98" s="265"/>
      <c r="F98" s="269"/>
      <c r="G98" s="301"/>
      <c r="H98" s="265"/>
      <c r="I98" s="265"/>
      <c r="J98" s="265"/>
      <c r="K98" s="265"/>
      <c r="L98" s="265"/>
      <c r="M98" s="265"/>
      <c r="N98" s="269"/>
    </row>
    <row r="99" spans="1:14">
      <c r="A99" s="301"/>
      <c r="B99" s="265"/>
      <c r="C99" s="265"/>
      <c r="D99" s="265"/>
      <c r="E99" s="265"/>
      <c r="F99" s="269"/>
      <c r="G99" s="301"/>
      <c r="H99" s="265"/>
      <c r="I99" s="265"/>
      <c r="J99" s="265"/>
      <c r="K99" s="265"/>
      <c r="L99" s="265"/>
      <c r="M99" s="265"/>
      <c r="N99" s="269"/>
    </row>
    <row r="100" spans="1:14">
      <c r="A100" s="301"/>
      <c r="B100" s="265"/>
      <c r="C100" s="265"/>
      <c r="D100" s="265"/>
      <c r="E100" s="265"/>
      <c r="F100" s="269"/>
      <c r="G100" s="301"/>
      <c r="H100" s="265"/>
      <c r="I100" s="265"/>
      <c r="J100" s="265"/>
      <c r="K100" s="265"/>
      <c r="L100" s="265"/>
      <c r="M100" s="265"/>
      <c r="N100" s="269"/>
    </row>
    <row r="101" spans="1:14">
      <c r="A101" s="301"/>
      <c r="B101" s="265"/>
      <c r="C101" s="265"/>
      <c r="D101" s="265"/>
      <c r="E101" s="265"/>
      <c r="F101" s="269"/>
      <c r="G101" s="301"/>
      <c r="H101" s="265"/>
      <c r="I101" s="265"/>
      <c r="J101" s="265"/>
      <c r="K101" s="265"/>
      <c r="L101" s="265"/>
      <c r="M101" s="265"/>
      <c r="N101" s="269"/>
    </row>
    <row r="102" spans="1:14">
      <c r="A102" s="301"/>
      <c r="B102" s="265"/>
      <c r="C102" s="265"/>
      <c r="D102" s="265"/>
      <c r="E102" s="265"/>
      <c r="F102" s="269"/>
      <c r="G102" s="301"/>
      <c r="H102" s="265"/>
      <c r="I102" s="265"/>
      <c r="J102" s="265"/>
      <c r="K102" s="265"/>
      <c r="L102" s="265"/>
      <c r="M102" s="265"/>
      <c r="N102" s="269"/>
    </row>
    <row r="103" spans="1:14">
      <c r="A103" s="301"/>
      <c r="B103" s="265"/>
      <c r="C103" s="265"/>
      <c r="D103" s="265"/>
      <c r="E103" s="265"/>
      <c r="F103" s="269"/>
      <c r="G103" s="301"/>
      <c r="H103" s="265"/>
      <c r="I103" s="265"/>
      <c r="J103" s="265"/>
      <c r="K103" s="265"/>
      <c r="L103" s="265"/>
      <c r="M103" s="265"/>
      <c r="N103" s="269"/>
    </row>
    <row r="104" spans="1:14">
      <c r="A104" s="301"/>
      <c r="B104" s="265"/>
      <c r="C104" s="265"/>
      <c r="D104" s="265"/>
      <c r="E104" s="265"/>
      <c r="F104" s="269"/>
      <c r="G104" s="301"/>
      <c r="H104" s="265"/>
      <c r="I104" s="265"/>
      <c r="J104" s="265"/>
      <c r="K104" s="265"/>
      <c r="L104" s="265"/>
      <c r="M104" s="265"/>
      <c r="N104" s="269"/>
    </row>
    <row r="105" spans="1:14">
      <c r="A105" s="301"/>
      <c r="B105" s="265"/>
      <c r="C105" s="265"/>
      <c r="D105" s="265"/>
      <c r="E105" s="265"/>
      <c r="F105" s="269"/>
      <c r="G105" s="301"/>
      <c r="H105" s="265"/>
      <c r="I105" s="265"/>
      <c r="J105" s="265"/>
      <c r="K105" s="265"/>
      <c r="L105" s="265"/>
      <c r="M105" s="265"/>
      <c r="N105" s="269"/>
    </row>
    <row r="106" spans="1:14">
      <c r="A106" s="301"/>
      <c r="B106" s="265"/>
      <c r="C106" s="265"/>
      <c r="D106" s="265"/>
      <c r="E106" s="265"/>
      <c r="F106" s="269"/>
      <c r="G106" s="301"/>
      <c r="H106" s="265"/>
      <c r="I106" s="265"/>
      <c r="J106" s="265"/>
      <c r="K106" s="265"/>
      <c r="L106" s="265"/>
      <c r="M106" s="265"/>
      <c r="N106" s="269"/>
    </row>
    <row r="107" spans="1:14">
      <c r="A107" s="301"/>
      <c r="B107" s="265"/>
      <c r="C107" s="265"/>
      <c r="D107" s="265"/>
      <c r="E107" s="265"/>
      <c r="F107" s="269"/>
      <c r="G107" s="301"/>
      <c r="H107" s="265"/>
      <c r="I107" s="265"/>
      <c r="J107" s="265"/>
      <c r="K107" s="265"/>
      <c r="L107" s="265"/>
      <c r="M107" s="265"/>
      <c r="N107" s="269"/>
    </row>
    <row r="108" spans="1:14">
      <c r="A108" s="301"/>
      <c r="B108" s="265"/>
      <c r="C108" s="265"/>
      <c r="D108" s="265"/>
      <c r="E108" s="265"/>
      <c r="F108" s="269"/>
      <c r="G108" s="301"/>
      <c r="H108" s="265"/>
      <c r="I108" s="265"/>
      <c r="J108" s="265"/>
      <c r="K108" s="265"/>
      <c r="L108" s="265"/>
      <c r="M108" s="265"/>
      <c r="N108" s="269"/>
    </row>
    <row r="109" spans="1:14">
      <c r="A109" s="301"/>
      <c r="B109" s="265"/>
      <c r="C109" s="265"/>
      <c r="D109" s="265"/>
      <c r="E109" s="265"/>
      <c r="F109" s="269"/>
      <c r="G109" s="301"/>
      <c r="H109" s="265"/>
      <c r="I109" s="265"/>
      <c r="J109" s="265"/>
      <c r="K109" s="265"/>
      <c r="L109" s="265"/>
      <c r="M109" s="265"/>
      <c r="N109" s="269"/>
    </row>
    <row r="110" spans="1:14">
      <c r="A110" s="301"/>
      <c r="B110" s="265"/>
      <c r="C110" s="265"/>
      <c r="D110" s="265"/>
      <c r="E110" s="265"/>
      <c r="F110" s="269"/>
      <c r="G110" s="301"/>
      <c r="H110" s="265"/>
      <c r="I110" s="265"/>
      <c r="J110" s="265"/>
      <c r="K110" s="265"/>
      <c r="L110" s="265"/>
      <c r="M110" s="265"/>
      <c r="N110" s="269"/>
    </row>
    <row r="111" spans="1:14">
      <c r="A111" s="301"/>
      <c r="B111" s="265"/>
      <c r="C111" s="265"/>
      <c r="D111" s="265"/>
      <c r="E111" s="265"/>
      <c r="F111" s="269"/>
      <c r="G111" s="301"/>
      <c r="H111" s="265"/>
      <c r="I111" s="265"/>
      <c r="J111" s="265"/>
      <c r="K111" s="265"/>
      <c r="L111" s="265"/>
      <c r="M111" s="265"/>
      <c r="N111" s="269"/>
    </row>
    <row r="112" spans="1:14">
      <c r="A112" s="301"/>
      <c r="B112" s="265"/>
      <c r="C112" s="265"/>
      <c r="D112" s="265"/>
      <c r="E112" s="265"/>
      <c r="F112" s="269"/>
      <c r="G112" s="301"/>
      <c r="H112" s="265"/>
      <c r="I112" s="265"/>
      <c r="J112" s="265"/>
      <c r="K112" s="265"/>
      <c r="L112" s="265"/>
      <c r="M112" s="265"/>
      <c r="N112" s="269"/>
    </row>
    <row r="113" spans="1:14">
      <c r="A113" s="301"/>
      <c r="B113" s="265"/>
      <c r="C113" s="265"/>
      <c r="D113" s="265"/>
      <c r="E113" s="265"/>
      <c r="F113" s="269"/>
      <c r="G113" s="301"/>
      <c r="H113" s="265"/>
      <c r="I113" s="265"/>
      <c r="J113" s="265"/>
      <c r="K113" s="265"/>
      <c r="L113" s="265"/>
      <c r="M113" s="265"/>
      <c r="N113" s="269"/>
    </row>
    <row r="114" spans="1:14">
      <c r="A114" s="301"/>
      <c r="B114" s="265"/>
      <c r="C114" s="265"/>
      <c r="D114" s="265"/>
      <c r="E114" s="265"/>
      <c r="F114" s="269"/>
      <c r="G114" s="301"/>
      <c r="H114" s="265"/>
      <c r="I114" s="265"/>
      <c r="J114" s="265"/>
      <c r="K114" s="265"/>
      <c r="L114" s="265"/>
      <c r="M114" s="265"/>
      <c r="N114" s="269"/>
    </row>
    <row r="115" spans="1:14">
      <c r="A115" s="301"/>
      <c r="B115" s="265"/>
      <c r="C115" s="265"/>
      <c r="D115" s="265"/>
      <c r="E115" s="265"/>
      <c r="F115" s="269"/>
      <c r="G115" s="301"/>
      <c r="H115" s="265"/>
      <c r="I115" s="265"/>
      <c r="J115" s="265"/>
      <c r="K115" s="265"/>
      <c r="L115" s="265"/>
      <c r="M115" s="265"/>
      <c r="N115" s="269"/>
    </row>
    <row r="116" spans="1:14">
      <c r="A116" s="301"/>
      <c r="B116" s="265"/>
      <c r="C116" s="265"/>
      <c r="D116" s="265"/>
      <c r="E116" s="265"/>
      <c r="F116" s="269"/>
      <c r="G116" s="301"/>
      <c r="H116" s="265"/>
      <c r="I116" s="265"/>
      <c r="J116" s="265"/>
      <c r="K116" s="265"/>
      <c r="L116" s="265"/>
      <c r="M116" s="265"/>
      <c r="N116" s="269"/>
    </row>
    <row r="117" spans="1:14">
      <c r="A117" s="301"/>
      <c r="B117" s="265"/>
      <c r="C117" s="265"/>
      <c r="D117" s="265"/>
      <c r="E117" s="265"/>
      <c r="F117" s="269"/>
      <c r="G117" s="301"/>
      <c r="H117" s="265"/>
      <c r="I117" s="265"/>
      <c r="J117" s="265"/>
      <c r="K117" s="265"/>
      <c r="L117" s="265"/>
      <c r="M117" s="265"/>
      <c r="N117" s="269"/>
    </row>
    <row r="118" spans="1:14">
      <c r="A118" s="301"/>
      <c r="B118" s="265"/>
      <c r="C118" s="265"/>
      <c r="D118" s="265"/>
      <c r="E118" s="265"/>
      <c r="F118" s="269"/>
      <c r="G118" s="301"/>
      <c r="H118" s="265"/>
      <c r="I118" s="265"/>
      <c r="J118" s="265"/>
      <c r="K118" s="265"/>
      <c r="L118" s="265"/>
      <c r="M118" s="265"/>
      <c r="N118" s="269"/>
    </row>
    <row r="119" spans="1:14">
      <c r="A119" s="301"/>
      <c r="B119" s="265"/>
      <c r="C119" s="265"/>
      <c r="D119" s="265"/>
      <c r="E119" s="265"/>
      <c r="F119" s="269"/>
      <c r="G119" s="301"/>
      <c r="H119" s="265"/>
      <c r="I119" s="265"/>
      <c r="J119" s="265"/>
      <c r="K119" s="265"/>
      <c r="L119" s="265"/>
      <c r="M119" s="265"/>
      <c r="N119" s="269"/>
    </row>
    <row r="120" spans="1:14">
      <c r="A120" s="301"/>
      <c r="B120" s="265"/>
      <c r="C120" s="265"/>
      <c r="D120" s="265"/>
      <c r="E120" s="265"/>
      <c r="F120" s="269"/>
      <c r="G120" s="301"/>
      <c r="H120" s="265"/>
      <c r="I120" s="265"/>
      <c r="J120" s="265"/>
      <c r="K120" s="265"/>
      <c r="L120" s="265"/>
      <c r="M120" s="265"/>
      <c r="N120" s="269"/>
    </row>
    <row r="121" spans="1:14">
      <c r="A121" s="301"/>
      <c r="B121" s="265"/>
      <c r="C121" s="265"/>
      <c r="D121" s="265"/>
      <c r="E121" s="265"/>
      <c r="F121" s="269"/>
      <c r="G121" s="301"/>
      <c r="H121" s="265"/>
      <c r="I121" s="265"/>
      <c r="J121" s="265"/>
      <c r="K121" s="265"/>
      <c r="L121" s="265"/>
      <c r="M121" s="265"/>
      <c r="N121" s="269"/>
    </row>
    <row r="122" spans="1:14" ht="16" thickBot="1">
      <c r="A122" s="409"/>
      <c r="B122" s="410"/>
      <c r="C122" s="410"/>
      <c r="D122" s="410"/>
      <c r="E122" s="410"/>
      <c r="F122" s="291"/>
      <c r="G122" s="409"/>
      <c r="H122" s="410"/>
      <c r="I122" s="410"/>
      <c r="J122" s="410"/>
      <c r="K122" s="410"/>
      <c r="L122" s="410"/>
      <c r="M122" s="410"/>
      <c r="N122" s="291"/>
    </row>
    <row r="123" spans="1:14">
      <c r="A123" s="16"/>
      <c r="B123" s="16"/>
      <c r="C123" s="16"/>
      <c r="D123" s="344"/>
      <c r="E123" s="344"/>
      <c r="F123" s="344"/>
      <c r="G123" s="317"/>
      <c r="H123" s="344"/>
      <c r="I123" s="16"/>
      <c r="J123" s="16"/>
      <c r="K123" s="16"/>
      <c r="L123" s="16"/>
      <c r="M123" s="344"/>
    </row>
    <row r="124" spans="1:14">
      <c r="A124" s="2033" t="s">
        <v>874</v>
      </c>
      <c r="B124" s="16"/>
      <c r="C124" s="16"/>
      <c r="E124" s="343"/>
      <c r="F124" s="343"/>
      <c r="G124" s="2033" t="s">
        <v>874</v>
      </c>
      <c r="H124" s="344"/>
      <c r="I124" s="16"/>
      <c r="K124" s="344"/>
      <c r="L124" s="317"/>
      <c r="M124" s="317"/>
    </row>
    <row r="125" spans="1:14" ht="16" thickBot="1">
      <c r="A125" s="344" t="s">
        <v>877</v>
      </c>
      <c r="B125" s="16"/>
      <c r="C125" s="16"/>
      <c r="D125" s="344"/>
      <c r="E125" s="344"/>
      <c r="F125" s="344"/>
      <c r="G125" s="16" t="s">
        <v>878</v>
      </c>
      <c r="H125" s="344"/>
      <c r="I125" s="344"/>
      <c r="J125" s="344"/>
      <c r="K125" s="344"/>
      <c r="L125" s="344"/>
      <c r="M125" s="344"/>
      <c r="N125" s="16"/>
    </row>
    <row r="126" spans="1:14">
      <c r="A126" s="3189"/>
      <c r="B126" s="3607"/>
      <c r="C126" s="3607"/>
      <c r="D126" s="3607"/>
      <c r="E126" s="3191"/>
    </row>
    <row r="127" spans="1:14">
      <c r="A127" s="4597"/>
      <c r="B127" s="1621"/>
      <c r="C127" s="1621"/>
      <c r="D127" s="1621"/>
      <c r="E127" s="4270"/>
    </row>
    <row r="128" spans="1:14">
      <c r="A128" s="4597"/>
      <c r="B128" s="1621"/>
      <c r="C128" s="1621"/>
      <c r="D128" s="1621"/>
      <c r="E128" s="4270"/>
    </row>
    <row r="129" spans="1:6">
      <c r="A129" s="4597"/>
      <c r="B129" s="1621"/>
      <c r="C129" s="1621"/>
      <c r="D129" s="1621"/>
      <c r="E129" s="4270"/>
    </row>
    <row r="130" spans="1:6">
      <c r="A130" s="4597"/>
      <c r="B130" s="1621"/>
      <c r="C130" s="1621"/>
      <c r="D130" s="1621"/>
      <c r="E130" s="4270"/>
    </row>
    <row r="131" spans="1:6">
      <c r="A131" s="4597"/>
      <c r="B131" s="1621"/>
      <c r="C131" s="1621"/>
      <c r="D131" s="1621"/>
      <c r="E131" s="4270"/>
    </row>
    <row r="132" spans="1:6">
      <c r="A132" s="4597"/>
      <c r="B132" s="1621"/>
      <c r="C132" s="4498"/>
      <c r="D132" s="4498"/>
      <c r="E132" s="4270"/>
    </row>
    <row r="133" spans="1:6">
      <c r="A133" s="4597"/>
      <c r="B133" s="1621"/>
      <c r="C133" s="4499"/>
      <c r="D133" s="4499"/>
      <c r="E133" s="4270"/>
    </row>
    <row r="134" spans="1:6">
      <c r="A134" s="4597"/>
      <c r="B134" s="1621"/>
      <c r="C134" s="4499"/>
      <c r="D134" s="4499"/>
      <c r="E134" s="4270"/>
    </row>
    <row r="135" spans="1:6">
      <c r="A135" s="4597"/>
      <c r="B135" s="1621"/>
      <c r="C135" s="4499"/>
      <c r="D135" s="4499"/>
      <c r="E135" s="4270"/>
      <c r="F135" s="1621"/>
    </row>
    <row r="136" spans="1:6">
      <c r="A136" s="4597"/>
      <c r="B136" s="1621"/>
      <c r="C136" s="4499"/>
      <c r="D136" s="4499"/>
      <c r="E136" s="4270"/>
      <c r="F136" s="4270"/>
    </row>
    <row r="137" spans="1:6">
      <c r="A137" s="4597"/>
      <c r="B137" s="1621"/>
      <c r="C137" s="4499"/>
      <c r="D137" s="4499"/>
      <c r="E137" s="4270"/>
      <c r="F137" s="4270"/>
    </row>
    <row r="138" spans="1:6">
      <c r="A138" s="4597"/>
      <c r="B138" s="1621"/>
      <c r="C138" s="4499"/>
      <c r="D138" s="4499"/>
      <c r="E138" s="4270"/>
      <c r="F138" s="4270"/>
    </row>
    <row r="139" spans="1:6">
      <c r="A139" s="4597"/>
      <c r="B139" s="1621"/>
      <c r="C139" s="4499"/>
      <c r="D139" s="4499"/>
      <c r="E139" s="4270"/>
      <c r="F139" s="4270"/>
    </row>
    <row r="140" spans="1:6">
      <c r="A140" s="4597"/>
      <c r="B140" s="1621"/>
      <c r="C140" s="4499"/>
      <c r="D140" s="4499"/>
      <c r="E140" s="4270"/>
      <c r="F140" s="4270"/>
    </row>
    <row r="141" spans="1:6">
      <c r="A141" s="4597"/>
      <c r="B141" s="1621"/>
      <c r="C141" s="4499"/>
      <c r="D141" s="4499"/>
      <c r="E141" s="4270"/>
      <c r="F141" s="4270"/>
    </row>
    <row r="142" spans="1:6">
      <c r="A142" s="4597"/>
      <c r="B142" s="1621"/>
      <c r="C142" s="4499"/>
      <c r="D142" s="4499"/>
      <c r="E142" s="4270"/>
      <c r="F142" s="4270"/>
    </row>
    <row r="143" spans="1:6">
      <c r="A143" s="4597"/>
      <c r="B143" s="1621"/>
      <c r="C143" s="4499"/>
      <c r="D143" s="4499"/>
      <c r="E143" s="4270"/>
      <c r="F143" s="4270"/>
    </row>
    <row r="144" spans="1:6">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1">
    <mergeCell ref="A60:F60"/>
  </mergeCells>
  <printOptions horizontalCentered="1" verticalCentered="1"/>
  <pageMargins left="0.5" right="0.5" top="0.5" bottom="0.5" header="0.5" footer="0.5"/>
  <pageSetup scale="70" orientation="portrait" r:id="rId1"/>
  <headerFooter alignWithMargins="0"/>
  <rowBreaks count="1" manualBreakCount="1">
    <brk id="61" max="16383" man="1"/>
  </rowBreaks>
  <colBreaks count="1" manualBreakCount="1">
    <brk id="6"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ransitionEvaluation="1">
    <tabColor rgb="FF92D050"/>
  </sheetPr>
  <dimension ref="A1:IR200"/>
  <sheetViews>
    <sheetView view="pageBreakPreview" topLeftCell="F1" zoomScale="60" zoomScaleNormal="60" workbookViewId="0">
      <selection activeCell="P1" sqref="P1:AE1048576"/>
    </sheetView>
  </sheetViews>
  <sheetFormatPr defaultColWidth="9.84375" defaultRowHeight="15.5"/>
  <cols>
    <col min="1" max="1" width="4.84375" style="13" customWidth="1"/>
    <col min="2" max="2" width="2.84375" style="13" customWidth="1"/>
    <col min="3" max="3" width="45.84375" style="13" customWidth="1"/>
    <col min="4" max="4" width="18.84375" style="13" customWidth="1"/>
    <col min="5" max="8" width="16.84375" style="13" customWidth="1"/>
    <col min="9" max="9" width="7.84375" style="13" customWidth="1"/>
    <col min="10" max="10" width="16.84375" style="13" customWidth="1"/>
    <col min="11" max="11" width="8.53515625" style="13" customWidth="1"/>
    <col min="12" max="13" width="16.84375" style="13" customWidth="1"/>
    <col min="14" max="14" width="4.84375" style="13" customWidth="1"/>
    <col min="15" max="15" width="14.84375" style="13" bestFit="1" customWidth="1"/>
    <col min="16" max="16" width="14.84375" customWidth="1"/>
    <col min="17" max="17" width="14.53515625" customWidth="1"/>
    <col min="18" max="19" width="11.4609375" customWidth="1"/>
    <col min="20" max="20" width="14.07421875" customWidth="1"/>
    <col min="21" max="23" width="9.84375" customWidth="1"/>
    <col min="24" max="24" width="14.84375" customWidth="1"/>
    <col min="25" max="29" width="9.84375" customWidth="1"/>
    <col min="31" max="31" width="19.4609375" customWidth="1"/>
    <col min="32" max="16384" width="9.84375" style="13"/>
  </cols>
  <sheetData>
    <row r="1" spans="1:252">
      <c r="A1" s="691" t="s">
        <v>1757</v>
      </c>
      <c r="B1" s="694"/>
      <c r="C1" s="694"/>
      <c r="D1" s="693" t="s">
        <v>1307</v>
      </c>
      <c r="E1" s="693" t="s">
        <v>1759</v>
      </c>
      <c r="F1" s="695" t="s">
        <v>1760</v>
      </c>
      <c r="G1" s="691" t="s">
        <v>1757</v>
      </c>
      <c r="H1" s="692"/>
      <c r="I1" s="694" t="s">
        <v>1307</v>
      </c>
      <c r="J1" s="692"/>
      <c r="K1" s="694" t="s">
        <v>1759</v>
      </c>
      <c r="L1" s="692"/>
      <c r="M1" s="694" t="s">
        <v>1760</v>
      </c>
      <c r="N1" s="968"/>
      <c r="O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row>
    <row r="2" spans="1:252">
      <c r="A2" s="74" t="str">
        <f>'Data Sheet'!$C$25</f>
        <v xml:space="preserve">Niagara Mohawk Power Corporation </v>
      </c>
      <c r="D2" s="1536" t="s">
        <v>5954</v>
      </c>
      <c r="E2" s="368" t="s">
        <v>1761</v>
      </c>
      <c r="F2" s="699"/>
      <c r="G2" s="74" t="str">
        <f>'Data Sheet'!$C$25</f>
        <v xml:space="preserve">Niagara Mohawk Power Corporation </v>
      </c>
      <c r="H2" s="697"/>
      <c r="I2" s="1536" t="s">
        <v>5954</v>
      </c>
      <c r="J2" s="697"/>
      <c r="K2" s="13" t="s">
        <v>1761</v>
      </c>
      <c r="L2" s="697"/>
      <c r="N2" s="970"/>
      <c r="O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row>
    <row r="3" spans="1:252" ht="15" customHeight="1">
      <c r="A3" s="696" t="s">
        <v>1746</v>
      </c>
      <c r="D3" s="368" t="s">
        <v>1121</v>
      </c>
      <c r="E3" s="581" t="str">
        <f>'Data Sheet'!$C$40</f>
        <v>April 30, 2024</v>
      </c>
      <c r="F3" s="1109" t="str">
        <f>'Data Sheet'!$C$38</f>
        <v>December 31, 2023</v>
      </c>
      <c r="G3" s="696"/>
      <c r="H3" s="697"/>
      <c r="I3" s="13" t="s">
        <v>1121</v>
      </c>
      <c r="J3" s="697"/>
      <c r="K3" s="1116" t="str">
        <f>'Data Sheet'!$C$40</f>
        <v>April 30, 2024</v>
      </c>
      <c r="L3" s="582"/>
      <c r="M3" s="1113" t="str">
        <f>'Data Sheet'!$C$38</f>
        <v>December 31, 2023</v>
      </c>
      <c r="N3" s="972"/>
      <c r="O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row>
    <row r="4" spans="1:252" ht="15" customHeight="1">
      <c r="A4" s="1007" t="s">
        <v>879</v>
      </c>
      <c r="B4" s="1008"/>
      <c r="C4" s="1008"/>
      <c r="D4" s="1008"/>
      <c r="E4" s="1008"/>
      <c r="F4" s="1009"/>
      <c r="G4" s="1007" t="s">
        <v>880</v>
      </c>
      <c r="H4" s="1008"/>
      <c r="I4" s="1008"/>
      <c r="J4" s="1008"/>
      <c r="K4" s="1008"/>
      <c r="L4" s="1008"/>
      <c r="M4" s="1008"/>
      <c r="N4" s="972"/>
      <c r="O4" s="21"/>
      <c r="AF4" s="2739"/>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row>
    <row r="5" spans="1:252">
      <c r="A5" s="696"/>
      <c r="F5" s="970"/>
      <c r="G5" s="696"/>
      <c r="N5" s="970"/>
      <c r="O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row>
    <row r="6" spans="1:252">
      <c r="A6" s="696" t="s">
        <v>881</v>
      </c>
      <c r="F6" s="970"/>
      <c r="G6" s="696" t="s">
        <v>882</v>
      </c>
      <c r="N6" s="970"/>
      <c r="O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row>
    <row r="7" spans="1:252">
      <c r="A7" s="696"/>
      <c r="B7" s="13" t="s">
        <v>883</v>
      </c>
      <c r="F7" s="970"/>
      <c r="G7" s="696" t="s">
        <v>884</v>
      </c>
      <c r="N7" s="970"/>
      <c r="O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row>
    <row r="8" spans="1:252">
      <c r="A8" s="696" t="s">
        <v>2149</v>
      </c>
      <c r="F8" s="970"/>
      <c r="G8" s="696" t="s">
        <v>885</v>
      </c>
      <c r="N8" s="970"/>
      <c r="O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row>
    <row r="9" spans="1:252">
      <c r="A9" s="700"/>
      <c r="B9" s="398"/>
      <c r="C9" s="398"/>
      <c r="D9" s="398"/>
      <c r="E9" s="398"/>
      <c r="F9" s="972"/>
      <c r="G9" s="700"/>
      <c r="H9" s="398"/>
      <c r="I9" s="398"/>
      <c r="J9" s="398"/>
      <c r="K9" s="398"/>
      <c r="L9" s="398"/>
      <c r="M9" s="398"/>
      <c r="N9" s="972"/>
      <c r="O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row>
    <row r="10" spans="1:252">
      <c r="A10" s="971"/>
      <c r="B10" s="368"/>
      <c r="D10" s="368"/>
      <c r="E10" s="1021" t="s">
        <v>2150</v>
      </c>
      <c r="F10" s="704"/>
      <c r="G10" s="702" t="s">
        <v>2150</v>
      </c>
      <c r="H10" s="703"/>
      <c r="I10" s="1021" t="s">
        <v>2151</v>
      </c>
      <c r="J10" s="703"/>
      <c r="K10" s="703"/>
      <c r="L10" s="703"/>
      <c r="M10" s="973"/>
      <c r="N10" s="981"/>
      <c r="O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row>
    <row r="11" spans="1:252">
      <c r="A11" s="971" t="s">
        <v>1686</v>
      </c>
      <c r="B11" s="368"/>
      <c r="D11" s="1018" t="s">
        <v>1791</v>
      </c>
      <c r="E11" s="1018" t="s">
        <v>282</v>
      </c>
      <c r="F11" s="981" t="s">
        <v>282</v>
      </c>
      <c r="G11" s="971" t="s">
        <v>282</v>
      </c>
      <c r="H11" s="1018" t="s">
        <v>282</v>
      </c>
      <c r="I11" s="1021" t="s">
        <v>516</v>
      </c>
      <c r="J11" s="703"/>
      <c r="K11" s="1021" t="s">
        <v>513</v>
      </c>
      <c r="L11" s="703"/>
      <c r="M11" s="982" t="s">
        <v>1791</v>
      </c>
      <c r="N11" s="981" t="s">
        <v>1686</v>
      </c>
      <c r="O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row>
    <row r="12" spans="1:252">
      <c r="A12" s="971" t="s">
        <v>1689</v>
      </c>
      <c r="B12" s="368"/>
      <c r="C12" s="980" t="s">
        <v>546</v>
      </c>
      <c r="D12" s="1018" t="s">
        <v>850</v>
      </c>
      <c r="E12" s="1018" t="s">
        <v>2154</v>
      </c>
      <c r="F12" s="981" t="s">
        <v>2155</v>
      </c>
      <c r="G12" s="971" t="s">
        <v>2154</v>
      </c>
      <c r="H12" s="1018" t="s">
        <v>2155</v>
      </c>
      <c r="I12" s="1018" t="s">
        <v>2156</v>
      </c>
      <c r="J12" s="1018" t="s">
        <v>1795</v>
      </c>
      <c r="K12" s="1018" t="s">
        <v>2156</v>
      </c>
      <c r="L12" s="1018" t="s">
        <v>1795</v>
      </c>
      <c r="M12" s="982" t="s">
        <v>2434</v>
      </c>
      <c r="N12" s="981" t="s">
        <v>1689</v>
      </c>
      <c r="O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row>
    <row r="13" spans="1:252">
      <c r="A13" s="971"/>
      <c r="B13" s="368"/>
      <c r="D13" s="1018" t="s">
        <v>531</v>
      </c>
      <c r="E13" s="1018" t="s">
        <v>2194</v>
      </c>
      <c r="F13" s="981" t="s">
        <v>2195</v>
      </c>
      <c r="G13" s="971" t="s">
        <v>2196</v>
      </c>
      <c r="H13" s="1018" t="s">
        <v>2160</v>
      </c>
      <c r="I13" s="1018" t="s">
        <v>2161</v>
      </c>
      <c r="J13" s="368"/>
      <c r="K13" s="1018" t="s">
        <v>2162</v>
      </c>
      <c r="L13" s="368"/>
      <c r="M13" s="973"/>
      <c r="N13" s="981"/>
      <c r="O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row>
    <row r="14" spans="1:252">
      <c r="A14" s="988"/>
      <c r="B14" s="414"/>
      <c r="C14" s="1023" t="s">
        <v>2935</v>
      </c>
      <c r="D14" s="1025" t="s">
        <v>2936</v>
      </c>
      <c r="E14" s="1025" t="s">
        <v>2937</v>
      </c>
      <c r="F14" s="989" t="s">
        <v>2938</v>
      </c>
      <c r="G14" s="988" t="s">
        <v>2268</v>
      </c>
      <c r="H14" s="1025" t="s">
        <v>2269</v>
      </c>
      <c r="I14" s="1025" t="s">
        <v>2270</v>
      </c>
      <c r="J14" s="1025" t="s">
        <v>2271</v>
      </c>
      <c r="K14" s="1025" t="s">
        <v>2272</v>
      </c>
      <c r="L14" s="1025" t="s">
        <v>2273</v>
      </c>
      <c r="M14" s="1024" t="s">
        <v>2274</v>
      </c>
      <c r="N14" s="989"/>
      <c r="O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row>
    <row r="15" spans="1:252">
      <c r="A15" s="988">
        <v>1</v>
      </c>
      <c r="B15" s="414"/>
      <c r="C15" s="398" t="s">
        <v>886</v>
      </c>
      <c r="D15" s="380"/>
      <c r="E15" s="381"/>
      <c r="F15" s="382"/>
      <c r="G15" s="381"/>
      <c r="H15" s="384"/>
      <c r="I15" s="381"/>
      <c r="J15" s="384"/>
      <c r="K15" s="384"/>
      <c r="L15" s="1073"/>
      <c r="M15" s="1073"/>
      <c r="N15" s="2771">
        <v>1</v>
      </c>
      <c r="O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row>
    <row r="16" spans="1:252">
      <c r="A16" s="988">
        <v>2</v>
      </c>
      <c r="B16" s="414"/>
      <c r="C16" s="398" t="s">
        <v>2164</v>
      </c>
      <c r="D16" s="1074"/>
      <c r="E16" s="385"/>
      <c r="F16" s="1075"/>
      <c r="G16" s="385"/>
      <c r="H16" s="385"/>
      <c r="I16" s="385"/>
      <c r="J16" s="385"/>
      <c r="K16" s="385"/>
      <c r="L16" s="385"/>
      <c r="M16" s="1076"/>
      <c r="N16" s="2771">
        <v>2</v>
      </c>
      <c r="O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row>
    <row r="17" spans="1:252">
      <c r="A17" s="988">
        <v>3</v>
      </c>
      <c r="B17" s="414"/>
      <c r="C17" s="398" t="s">
        <v>4612</v>
      </c>
      <c r="D17" s="277">
        <v>0</v>
      </c>
      <c r="E17" s="277">
        <v>0</v>
      </c>
      <c r="F17" s="333"/>
      <c r="G17" s="411"/>
      <c r="H17" s="277"/>
      <c r="I17" s="414"/>
      <c r="J17" s="277"/>
      <c r="K17" s="414"/>
      <c r="L17" s="277"/>
      <c r="M17" s="401">
        <f>D17+E17+L17</f>
        <v>0</v>
      </c>
      <c r="N17" s="2771">
        <v>3</v>
      </c>
      <c r="O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row>
    <row r="18" spans="1:252">
      <c r="A18" s="988">
        <v>4</v>
      </c>
      <c r="B18" s="414"/>
      <c r="C18" s="398" t="s">
        <v>4613</v>
      </c>
      <c r="D18" s="264">
        <v>0</v>
      </c>
      <c r="E18" s="264">
        <v>0</v>
      </c>
      <c r="F18" s="244"/>
      <c r="G18" s="412"/>
      <c r="H18" s="264"/>
      <c r="I18" s="414"/>
      <c r="J18" s="264"/>
      <c r="K18" s="414"/>
      <c r="L18" s="264"/>
      <c r="M18" s="2693">
        <f>D18+E18+L18</f>
        <v>0</v>
      </c>
      <c r="N18" s="2771">
        <v>4</v>
      </c>
      <c r="O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row>
    <row r="19" spans="1:252">
      <c r="A19" s="988">
        <v>5</v>
      </c>
      <c r="B19" s="414"/>
      <c r="C19" s="398" t="s">
        <v>4614</v>
      </c>
      <c r="D19" s="264">
        <v>208467107</v>
      </c>
      <c r="E19" s="264"/>
      <c r="F19" s="244">
        <v>-56075468</v>
      </c>
      <c r="G19" s="412"/>
      <c r="H19" s="264"/>
      <c r="I19" s="2550"/>
      <c r="J19" s="1692"/>
      <c r="K19" s="2550"/>
      <c r="L19" s="264"/>
      <c r="M19" s="2693">
        <f>D19+E19+L19-F19</f>
        <v>264542575</v>
      </c>
      <c r="N19" s="2771">
        <v>5</v>
      </c>
      <c r="O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row>
    <row r="20" spans="1:252">
      <c r="A20" s="988">
        <v>6</v>
      </c>
      <c r="B20" s="414"/>
      <c r="C20" s="398" t="s">
        <v>4615</v>
      </c>
      <c r="D20" s="264">
        <v>34353494</v>
      </c>
      <c r="E20" s="264"/>
      <c r="F20" s="244">
        <v>33684164</v>
      </c>
      <c r="G20" s="412"/>
      <c r="H20" s="264"/>
      <c r="I20" s="414">
        <v>254</v>
      </c>
      <c r="J20" s="264"/>
      <c r="K20" s="414"/>
      <c r="L20" s="264"/>
      <c r="M20" s="2693">
        <f t="shared" ref="M20:M21" si="0">D20+E20+L20-F20</f>
        <v>669330</v>
      </c>
      <c r="N20" s="2771">
        <v>6</v>
      </c>
      <c r="O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row>
    <row r="21" spans="1:252">
      <c r="A21" s="988">
        <v>7</v>
      </c>
      <c r="B21" s="414"/>
      <c r="C21" s="398" t="s">
        <v>4603</v>
      </c>
      <c r="D21" s="264">
        <v>168719030</v>
      </c>
      <c r="E21" s="264"/>
      <c r="F21" s="244">
        <v>26396839</v>
      </c>
      <c r="G21" s="412"/>
      <c r="H21" s="264"/>
      <c r="I21" s="414"/>
      <c r="J21" s="264"/>
      <c r="K21" s="414"/>
      <c r="L21" s="264"/>
      <c r="M21" s="2693">
        <f t="shared" si="0"/>
        <v>142322191</v>
      </c>
      <c r="N21" s="2771">
        <v>7</v>
      </c>
      <c r="O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row>
    <row r="22" spans="1:252">
      <c r="A22" s="988">
        <v>8</v>
      </c>
      <c r="B22" s="414"/>
      <c r="C22" s="398"/>
      <c r="D22" s="264"/>
      <c r="E22" s="264"/>
      <c r="F22" s="244"/>
      <c r="G22" s="412"/>
      <c r="H22" s="264"/>
      <c r="I22" s="414"/>
      <c r="J22" s="264"/>
      <c r="K22" s="414"/>
      <c r="L22" s="264"/>
      <c r="M22" s="276"/>
      <c r="N22" s="2771">
        <v>8</v>
      </c>
      <c r="O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row>
    <row r="23" spans="1:252">
      <c r="A23" s="988">
        <v>9</v>
      </c>
      <c r="B23" s="414"/>
      <c r="C23" s="398" t="s">
        <v>887</v>
      </c>
      <c r="D23" s="225">
        <f>SUM(D16:D22)</f>
        <v>411539631</v>
      </c>
      <c r="E23" s="225">
        <f>SUM(E16:E22)</f>
        <v>0</v>
      </c>
      <c r="F23" s="1664">
        <f>SUM(F16:F22)</f>
        <v>4005535</v>
      </c>
      <c r="G23" s="361">
        <f>SUM(G16:G22)</f>
        <v>0</v>
      </c>
      <c r="H23" s="225">
        <f>SUM(H16:H22)</f>
        <v>0</v>
      </c>
      <c r="I23" s="204"/>
      <c r="J23" s="225">
        <f>SUM(J17:J22)</f>
        <v>0</v>
      </c>
      <c r="K23" s="204"/>
      <c r="L23" s="225">
        <f>SUM(L16:L22)</f>
        <v>0</v>
      </c>
      <c r="M23" s="225">
        <f>SUM(M16:M22)</f>
        <v>407534096</v>
      </c>
      <c r="N23" s="2771">
        <v>9</v>
      </c>
      <c r="O23" s="343"/>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row>
    <row r="24" spans="1:252">
      <c r="A24" s="988">
        <v>10</v>
      </c>
      <c r="B24" s="414"/>
      <c r="C24" s="398" t="s">
        <v>888</v>
      </c>
      <c r="D24" s="375"/>
      <c r="E24" s="376"/>
      <c r="F24" s="377"/>
      <c r="G24" s="378"/>
      <c r="H24" s="376"/>
      <c r="I24" s="379"/>
      <c r="J24" s="376"/>
      <c r="K24" s="379"/>
      <c r="L24" s="376"/>
      <c r="M24" s="413"/>
      <c r="N24" s="2771">
        <v>10</v>
      </c>
      <c r="O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row>
    <row r="25" spans="1:252">
      <c r="A25" s="988">
        <v>11</v>
      </c>
      <c r="B25" s="414"/>
      <c r="C25" s="398" t="s">
        <v>4612</v>
      </c>
      <c r="D25" s="277">
        <v>0</v>
      </c>
      <c r="E25" s="277">
        <v>0</v>
      </c>
      <c r="F25" s="333"/>
      <c r="G25" s="411"/>
      <c r="H25" s="277"/>
      <c r="I25" s="414"/>
      <c r="J25" s="277"/>
      <c r="K25" s="414"/>
      <c r="L25" s="277"/>
      <c r="M25" s="401">
        <f>D25+E25+L25</f>
        <v>0</v>
      </c>
      <c r="N25" s="2771">
        <v>11</v>
      </c>
      <c r="O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row>
    <row r="26" spans="1:252">
      <c r="A26" s="988">
        <v>12</v>
      </c>
      <c r="B26" s="414"/>
      <c r="C26" s="398" t="s">
        <v>4613</v>
      </c>
      <c r="D26" s="264">
        <v>0</v>
      </c>
      <c r="E26" s="264">
        <v>0</v>
      </c>
      <c r="F26" s="244"/>
      <c r="G26" s="412"/>
      <c r="H26" s="264"/>
      <c r="I26" s="414"/>
      <c r="J26" s="264"/>
      <c r="K26" s="414"/>
      <c r="L26" s="264"/>
      <c r="M26" s="1692"/>
      <c r="N26" s="2771">
        <v>12</v>
      </c>
      <c r="O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row>
    <row r="27" spans="1:252">
      <c r="A27" s="988">
        <v>13</v>
      </c>
      <c r="B27" s="414"/>
      <c r="C27" s="398" t="s">
        <v>4614</v>
      </c>
      <c r="D27" s="264">
        <v>42698082</v>
      </c>
      <c r="E27" s="264"/>
      <c r="F27" s="244">
        <v>-11485338</v>
      </c>
      <c r="G27" s="412"/>
      <c r="H27" s="264"/>
      <c r="I27" s="414"/>
      <c r="J27" s="264"/>
      <c r="K27" s="2550"/>
      <c r="L27" s="264"/>
      <c r="M27" s="2693">
        <f>D27+E27+L27-F27</f>
        <v>54183420</v>
      </c>
      <c r="N27" s="2771">
        <v>13</v>
      </c>
      <c r="O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row>
    <row r="28" spans="1:252">
      <c r="A28" s="988">
        <v>14</v>
      </c>
      <c r="B28" s="414"/>
      <c r="C28" s="398" t="s">
        <v>4615</v>
      </c>
      <c r="D28" s="264">
        <v>7036258</v>
      </c>
      <c r="E28" s="264"/>
      <c r="F28" s="244">
        <v>6899166</v>
      </c>
      <c r="G28" s="412"/>
      <c r="H28" s="264"/>
      <c r="I28" s="414">
        <v>254</v>
      </c>
      <c r="J28" s="264"/>
      <c r="K28" s="414"/>
      <c r="L28" s="264"/>
      <c r="M28" s="2693">
        <f t="shared" ref="M28:M29" si="1">D28+E28+L28-F28</f>
        <v>137092</v>
      </c>
      <c r="N28" s="2771">
        <v>14</v>
      </c>
      <c r="O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row>
    <row r="29" spans="1:252">
      <c r="A29" s="988">
        <v>15</v>
      </c>
      <c r="B29" s="414"/>
      <c r="C29" s="398" t="s">
        <v>4603</v>
      </c>
      <c r="D29" s="264">
        <v>34556910</v>
      </c>
      <c r="E29" s="264"/>
      <c r="F29" s="244">
        <v>5406582</v>
      </c>
      <c r="G29" s="412"/>
      <c r="H29" s="264"/>
      <c r="I29" s="414"/>
      <c r="J29" s="264"/>
      <c r="K29" s="414"/>
      <c r="L29" s="264"/>
      <c r="M29" s="2693">
        <f t="shared" si="1"/>
        <v>29150328</v>
      </c>
      <c r="N29" s="2771">
        <v>15</v>
      </c>
      <c r="O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row>
    <row r="30" spans="1:252">
      <c r="A30" s="988">
        <v>16</v>
      </c>
      <c r="B30" s="414"/>
      <c r="C30" s="398"/>
      <c r="D30" s="264"/>
      <c r="E30" s="264"/>
      <c r="F30" s="244"/>
      <c r="G30" s="412"/>
      <c r="H30" s="264"/>
      <c r="I30" s="414"/>
      <c r="J30" s="264"/>
      <c r="K30" s="414"/>
      <c r="L30" s="264"/>
      <c r="M30" s="276"/>
      <c r="N30" s="2771">
        <v>16</v>
      </c>
      <c r="O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row>
    <row r="31" spans="1:252">
      <c r="A31" s="988">
        <v>17</v>
      </c>
      <c r="B31" s="414"/>
      <c r="C31" s="398" t="s">
        <v>889</v>
      </c>
      <c r="D31" s="225">
        <f>SUM(D24:D30)</f>
        <v>84291250</v>
      </c>
      <c r="E31" s="225">
        <f>SUM(E24:E30)</f>
        <v>0</v>
      </c>
      <c r="F31" s="224">
        <f>SUM(F24:F30)</f>
        <v>820410</v>
      </c>
      <c r="G31" s="361">
        <f>SUM(G24:G30)</f>
        <v>0</v>
      </c>
      <c r="H31" s="225">
        <f>SUM(H24:H30)</f>
        <v>0</v>
      </c>
      <c r="I31" s="204"/>
      <c r="J31" s="225">
        <f>SUM(J24:J30)</f>
        <v>0</v>
      </c>
      <c r="K31" s="204"/>
      <c r="L31" s="225"/>
      <c r="M31" s="401">
        <f>D31+E31+L31-F31</f>
        <v>83470840</v>
      </c>
      <c r="N31" s="2771">
        <v>17</v>
      </c>
      <c r="O31" s="343"/>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row>
    <row r="32" spans="1:252">
      <c r="A32" s="988">
        <v>18</v>
      </c>
      <c r="B32" s="414"/>
      <c r="C32" s="398" t="s">
        <v>2911</v>
      </c>
      <c r="D32" s="264"/>
      <c r="E32" s="2733"/>
      <c r="F32" s="244"/>
      <c r="G32" s="412"/>
      <c r="H32" s="264"/>
      <c r="I32" s="414"/>
      <c r="J32" s="264"/>
      <c r="K32" s="414"/>
      <c r="L32" s="264"/>
      <c r="M32" s="276"/>
      <c r="N32" s="2771">
        <v>18</v>
      </c>
      <c r="O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row>
    <row r="33" spans="1:252">
      <c r="A33" s="988">
        <v>19</v>
      </c>
      <c r="B33" s="414"/>
      <c r="C33" s="398" t="s">
        <v>890</v>
      </c>
      <c r="D33" s="2735">
        <f>D23+D31+D32</f>
        <v>495830881</v>
      </c>
      <c r="E33" s="2735">
        <f>E23+E31+E32</f>
        <v>0</v>
      </c>
      <c r="F33" s="333">
        <f>F23+F31+F32</f>
        <v>4825945</v>
      </c>
      <c r="G33" s="411">
        <f>G23+G31+G32</f>
        <v>0</v>
      </c>
      <c r="H33" s="277">
        <f>H23+H31+H32</f>
        <v>0</v>
      </c>
      <c r="I33" s="95"/>
      <c r="J33" s="277">
        <f>J23+J31+J32</f>
        <v>0</v>
      </c>
      <c r="K33" s="414"/>
      <c r="L33" s="2735">
        <f>L23+L31+L32</f>
        <v>0</v>
      </c>
      <c r="M33" s="2735">
        <f>M23+M31+M32</f>
        <v>491004936</v>
      </c>
      <c r="N33" s="2771">
        <v>19</v>
      </c>
      <c r="O33" s="1522"/>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row>
    <row r="34" spans="1:252">
      <c r="A34" s="971">
        <v>20</v>
      </c>
      <c r="B34" s="368"/>
      <c r="C34" s="13" t="s">
        <v>3620</v>
      </c>
      <c r="D34" s="380"/>
      <c r="E34" s="381"/>
      <c r="F34" s="382"/>
      <c r="G34" s="383"/>
      <c r="H34" s="381"/>
      <c r="I34" s="381"/>
      <c r="J34" s="384"/>
      <c r="K34" s="384"/>
      <c r="L34" s="384"/>
      <c r="M34" s="384"/>
      <c r="N34" s="2772">
        <v>20</v>
      </c>
      <c r="O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row>
    <row r="35" spans="1:252">
      <c r="A35" s="988"/>
      <c r="B35" s="414"/>
      <c r="C35" s="398"/>
      <c r="D35" s="373"/>
      <c r="E35" s="352"/>
      <c r="F35" s="354"/>
      <c r="G35" s="355"/>
      <c r="H35" s="352"/>
      <c r="I35" s="352"/>
      <c r="J35" s="385"/>
      <c r="K35" s="385"/>
      <c r="L35" s="385"/>
      <c r="M35" s="385"/>
      <c r="N35" s="2771"/>
      <c r="O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row>
    <row r="36" spans="1:252">
      <c r="A36" s="988">
        <v>21</v>
      </c>
      <c r="B36" s="414"/>
      <c r="C36" s="398" t="s">
        <v>3621</v>
      </c>
      <c r="D36" s="277">
        <v>372513463</v>
      </c>
      <c r="E36" s="2735"/>
      <c r="F36" s="333">
        <v>3625691</v>
      </c>
      <c r="G36" s="411"/>
      <c r="H36" s="277"/>
      <c r="I36" s="1692">
        <v>254</v>
      </c>
      <c r="J36" s="277"/>
      <c r="K36" s="264"/>
      <c r="L36" s="2735"/>
      <c r="M36" s="2693">
        <f>D36+E36+L36-F36</f>
        <v>368887772</v>
      </c>
      <c r="N36" s="2771">
        <v>21</v>
      </c>
      <c r="O36" s="21"/>
      <c r="AF36" s="1533"/>
      <c r="AG36" s="1533"/>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21"/>
      <c r="GM36" s="21"/>
      <c r="GN36" s="21"/>
      <c r="GO36" s="21"/>
      <c r="GP36" s="21"/>
      <c r="GQ36" s="21"/>
      <c r="GR36" s="21"/>
      <c r="GS36" s="21"/>
      <c r="GT36" s="21"/>
      <c r="GU36" s="21"/>
      <c r="GV36" s="21"/>
      <c r="GW36" s="21"/>
      <c r="GX36" s="21"/>
      <c r="GY36" s="21"/>
      <c r="GZ36" s="21"/>
      <c r="HA36" s="21"/>
      <c r="HB36" s="21"/>
      <c r="HC36" s="21"/>
      <c r="HD36" s="21"/>
      <c r="HE36" s="21"/>
      <c r="HF36" s="21"/>
      <c r="HG36" s="21"/>
      <c r="HH36" s="21"/>
      <c r="HI36" s="21"/>
      <c r="HJ36" s="21"/>
      <c r="HK36" s="21"/>
      <c r="HL36" s="21"/>
      <c r="HM36" s="21"/>
      <c r="HN36" s="21"/>
      <c r="HO36" s="21"/>
      <c r="HP36" s="21"/>
      <c r="HQ36" s="21"/>
      <c r="HR36" s="21"/>
      <c r="HS36" s="21"/>
      <c r="HT36" s="21"/>
      <c r="HU36" s="21"/>
      <c r="HV36" s="21"/>
      <c r="HW36" s="21"/>
      <c r="HX36" s="21"/>
      <c r="HY36" s="21"/>
      <c r="HZ36" s="21"/>
      <c r="IA36" s="21"/>
      <c r="IB36" s="21"/>
      <c r="IC36" s="21"/>
      <c r="ID36" s="21"/>
      <c r="IE36" s="21"/>
      <c r="IF36" s="21"/>
      <c r="IG36" s="21"/>
      <c r="IH36" s="21"/>
      <c r="II36" s="21"/>
      <c r="IJ36" s="21"/>
      <c r="IK36" s="21"/>
      <c r="IL36" s="21"/>
      <c r="IM36" s="21"/>
      <c r="IN36" s="21"/>
      <c r="IO36" s="21"/>
      <c r="IP36" s="21"/>
      <c r="IQ36" s="21"/>
      <c r="IR36" s="21"/>
    </row>
    <row r="37" spans="1:252">
      <c r="A37" s="988">
        <v>22</v>
      </c>
      <c r="B37" s="414"/>
      <c r="C37" s="398" t="s">
        <v>3622</v>
      </c>
      <c r="D37" s="264">
        <v>123317418</v>
      </c>
      <c r="E37" s="2733"/>
      <c r="F37" s="244">
        <v>1200254</v>
      </c>
      <c r="G37" s="412"/>
      <c r="H37" s="264"/>
      <c r="I37" s="264">
        <v>254</v>
      </c>
      <c r="J37" s="264"/>
      <c r="K37" s="264"/>
      <c r="L37" s="2733"/>
      <c r="M37" s="2693">
        <f>D37+E37+L37-F37</f>
        <v>122117164</v>
      </c>
      <c r="N37" s="2771">
        <v>22</v>
      </c>
      <c r="O37" s="21"/>
      <c r="AF37" s="1533"/>
      <c r="AG37" s="1533"/>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c r="IF37" s="21"/>
      <c r="IG37" s="21"/>
      <c r="IH37" s="21"/>
      <c r="II37" s="21"/>
      <c r="IJ37" s="21"/>
      <c r="IK37" s="21"/>
      <c r="IL37" s="21"/>
      <c r="IM37" s="21"/>
      <c r="IN37" s="21"/>
      <c r="IO37" s="21"/>
      <c r="IP37" s="21"/>
      <c r="IQ37" s="21"/>
      <c r="IR37" s="21"/>
    </row>
    <row r="38" spans="1:252">
      <c r="A38" s="988">
        <v>23</v>
      </c>
      <c r="B38" s="414"/>
      <c r="C38" s="398" t="s">
        <v>3623</v>
      </c>
      <c r="D38" s="277"/>
      <c r="E38" s="277"/>
      <c r="F38" s="333"/>
      <c r="G38" s="411"/>
      <c r="H38" s="277"/>
      <c r="I38" s="264"/>
      <c r="J38" s="277"/>
      <c r="K38" s="264"/>
      <c r="L38" s="277"/>
      <c r="M38" s="401"/>
      <c r="N38" s="2771">
        <v>23</v>
      </c>
      <c r="O38" s="21"/>
      <c r="AF38" s="1533"/>
      <c r="AG38" s="1533"/>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1"/>
      <c r="BV38" s="21"/>
      <c r="BW38" s="21"/>
      <c r="BX38" s="21"/>
      <c r="BY38" s="21"/>
      <c r="BZ38" s="21"/>
      <c r="CA38" s="21"/>
      <c r="CB38" s="21"/>
      <c r="CC38" s="21"/>
      <c r="CD38" s="21"/>
      <c r="CE38" s="21"/>
      <c r="CF38" s="21"/>
      <c r="CG38" s="21"/>
      <c r="CH38" s="21"/>
      <c r="CI38" s="21"/>
      <c r="CJ38" s="21"/>
      <c r="CK38" s="21"/>
      <c r="CL38" s="21"/>
      <c r="CM38" s="21"/>
      <c r="CN38" s="21"/>
      <c r="CO38" s="21"/>
      <c r="CP38" s="21"/>
      <c r="CQ38" s="21"/>
      <c r="CR38" s="21"/>
      <c r="CS38" s="21"/>
      <c r="CT38" s="21"/>
      <c r="CU38" s="21"/>
      <c r="CV38" s="21"/>
      <c r="CW38" s="21"/>
      <c r="CX38" s="21"/>
      <c r="CY38" s="21"/>
      <c r="CZ38" s="21"/>
      <c r="DA38" s="21"/>
      <c r="DB38" s="21"/>
      <c r="DC38" s="21"/>
      <c r="DD38" s="21"/>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1"/>
      <c r="GQ38" s="21"/>
      <c r="GR38" s="21"/>
      <c r="GS38" s="21"/>
      <c r="GT38" s="21"/>
      <c r="GU38" s="21"/>
      <c r="GV38" s="21"/>
      <c r="GW38" s="21"/>
      <c r="GX38" s="21"/>
      <c r="GY38" s="21"/>
      <c r="GZ38" s="21"/>
      <c r="HA38" s="21"/>
      <c r="HB38" s="21"/>
      <c r="HC38" s="21"/>
      <c r="HD38" s="21"/>
      <c r="HE38" s="21"/>
      <c r="HF38" s="21"/>
      <c r="HG38" s="21"/>
      <c r="HH38" s="21"/>
      <c r="HI38" s="21"/>
      <c r="HJ38" s="21"/>
      <c r="HK38" s="21"/>
      <c r="HL38" s="21"/>
      <c r="HM38" s="21"/>
      <c r="HN38" s="21"/>
      <c r="HO38" s="21"/>
      <c r="HP38" s="21"/>
      <c r="HQ38" s="21"/>
      <c r="HR38" s="21"/>
      <c r="HS38" s="21"/>
      <c r="HT38" s="21"/>
      <c r="HU38" s="21"/>
      <c r="HV38" s="21"/>
      <c r="HW38" s="21"/>
      <c r="HX38" s="21"/>
      <c r="HY38" s="21"/>
      <c r="HZ38" s="21"/>
      <c r="IA38" s="21"/>
      <c r="IB38" s="21"/>
      <c r="IC38" s="21"/>
      <c r="ID38" s="21"/>
      <c r="IE38" s="21"/>
      <c r="IF38" s="21"/>
      <c r="IG38" s="21"/>
      <c r="IH38" s="21"/>
      <c r="II38" s="21"/>
      <c r="IJ38" s="21"/>
      <c r="IK38" s="21"/>
      <c r="IL38" s="21"/>
      <c r="IM38" s="21"/>
      <c r="IN38" s="21"/>
      <c r="IO38" s="21"/>
      <c r="IP38" s="21"/>
      <c r="IQ38" s="21"/>
      <c r="IR38" s="21"/>
    </row>
    <row r="39" spans="1:252">
      <c r="A39" s="1031" t="s">
        <v>3624</v>
      </c>
      <c r="B39" s="16"/>
      <c r="C39" s="16"/>
      <c r="D39" s="16"/>
      <c r="E39" s="16"/>
      <c r="F39" s="708"/>
      <c r="G39" s="1031" t="s">
        <v>3625</v>
      </c>
      <c r="H39" s="16"/>
      <c r="I39" s="16"/>
      <c r="J39" s="16"/>
      <c r="K39" s="16"/>
      <c r="L39" s="16"/>
      <c r="M39" s="16"/>
      <c r="N39" s="708"/>
      <c r="O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row>
    <row r="40" spans="1:252">
      <c r="A40" s="696"/>
      <c r="C40" s="16"/>
      <c r="D40" s="16"/>
      <c r="E40" s="3171"/>
      <c r="F40" s="708"/>
      <c r="G40" s="1031"/>
      <c r="H40" s="16"/>
      <c r="I40" s="16"/>
      <c r="J40" s="16"/>
      <c r="K40" s="16"/>
      <c r="L40" s="16"/>
      <c r="M40" s="16"/>
      <c r="N40" s="708"/>
      <c r="O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1"/>
      <c r="BV40" s="21"/>
      <c r="BW40" s="21"/>
      <c r="BX40" s="21"/>
      <c r="BY40" s="21"/>
      <c r="BZ40" s="21"/>
      <c r="CA40" s="21"/>
      <c r="CB40" s="21"/>
      <c r="CC40" s="21"/>
      <c r="CD40" s="21"/>
      <c r="CE40" s="21"/>
      <c r="CF40" s="21"/>
      <c r="CG40" s="21"/>
      <c r="CH40" s="21"/>
      <c r="CI40" s="21"/>
      <c r="CJ40" s="21"/>
      <c r="CK40" s="21"/>
      <c r="CL40" s="21"/>
      <c r="CM40" s="21"/>
      <c r="CN40" s="21"/>
      <c r="CO40" s="21"/>
      <c r="CP40" s="21"/>
      <c r="CQ40" s="21"/>
      <c r="CR40" s="21"/>
      <c r="CS40" s="21"/>
      <c r="CT40" s="21"/>
      <c r="CU40" s="21"/>
      <c r="CV40" s="21"/>
      <c r="CW40" s="21"/>
      <c r="CX40" s="21"/>
      <c r="CY40" s="21"/>
      <c r="CZ40" s="21"/>
      <c r="DA40" s="21"/>
      <c r="DB40" s="21"/>
      <c r="DC40" s="21"/>
      <c r="DD40" s="21"/>
      <c r="DE40" s="21"/>
      <c r="DF40" s="21"/>
      <c r="DG40" s="21"/>
      <c r="DH40" s="21"/>
      <c r="DI40" s="21"/>
      <c r="DJ40" s="21"/>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21"/>
      <c r="GQ40" s="21"/>
      <c r="GR40" s="21"/>
      <c r="GS40" s="21"/>
      <c r="GT40" s="21"/>
      <c r="GU40" s="21"/>
      <c r="GV40" s="21"/>
      <c r="GW40" s="21"/>
      <c r="GX40" s="21"/>
      <c r="GY40" s="21"/>
      <c r="GZ40" s="21"/>
      <c r="HA40" s="21"/>
      <c r="HB40" s="21"/>
      <c r="HC40" s="21"/>
      <c r="HD40" s="21"/>
      <c r="HE40" s="21"/>
      <c r="HF40" s="21"/>
      <c r="HG40" s="21"/>
      <c r="HH40" s="21"/>
      <c r="HI40" s="21"/>
      <c r="HJ40" s="21"/>
      <c r="HK40" s="21"/>
      <c r="HL40" s="21"/>
      <c r="HM40" s="21"/>
      <c r="HN40" s="21"/>
      <c r="HO40" s="21"/>
      <c r="HP40" s="21"/>
      <c r="HQ40" s="21"/>
      <c r="HR40" s="21"/>
      <c r="HS40" s="21"/>
      <c r="HT40" s="21"/>
      <c r="HU40" s="21"/>
      <c r="HV40" s="21"/>
      <c r="HW40" s="21"/>
      <c r="HX40" s="21"/>
      <c r="HY40" s="21"/>
      <c r="HZ40" s="21"/>
      <c r="IA40" s="21"/>
      <c r="IB40" s="21"/>
      <c r="IC40" s="21"/>
      <c r="ID40" s="21"/>
      <c r="IE40" s="21"/>
      <c r="IF40" s="21"/>
      <c r="IG40" s="21"/>
      <c r="IH40" s="21"/>
      <c r="II40" s="21"/>
      <c r="IJ40" s="21"/>
      <c r="IK40" s="21"/>
      <c r="IL40" s="21"/>
      <c r="IM40" s="21"/>
      <c r="IN40" s="21"/>
      <c r="IO40" s="21"/>
      <c r="IP40" s="21"/>
      <c r="IQ40" s="21"/>
      <c r="IR40" s="21"/>
    </row>
    <row r="41" spans="1:252">
      <c r="A41" s="696"/>
      <c r="C41" s="16"/>
      <c r="D41" s="16"/>
      <c r="E41" s="3174"/>
      <c r="F41" s="3172"/>
      <c r="G41" s="3173"/>
      <c r="H41" s="3169"/>
      <c r="I41" s="3169"/>
      <c r="J41" s="3169"/>
      <c r="K41" s="3169"/>
      <c r="L41" s="3174">
        <f>SUM(L36:L37)</f>
        <v>0</v>
      </c>
      <c r="M41" s="16"/>
      <c r="N41" s="708"/>
      <c r="O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c r="IF41" s="21"/>
      <c r="IG41" s="21"/>
      <c r="IH41" s="21"/>
      <c r="II41" s="21"/>
      <c r="IJ41" s="21"/>
      <c r="IK41" s="21"/>
      <c r="IL41" s="21"/>
      <c r="IM41" s="21"/>
      <c r="IN41" s="21"/>
      <c r="IO41" s="21"/>
      <c r="IP41" s="21"/>
      <c r="IQ41" s="21"/>
      <c r="IR41" s="21"/>
    </row>
    <row r="42" spans="1:252">
      <c r="A42" s="696"/>
      <c r="D42" s="2817"/>
      <c r="E42" s="3175"/>
      <c r="F42" s="3172"/>
      <c r="G42" s="3173"/>
      <c r="H42" s="3169"/>
      <c r="I42" s="3169"/>
      <c r="J42" s="3169"/>
      <c r="K42" s="2817"/>
      <c r="L42" s="3175"/>
      <c r="N42" s="970"/>
      <c r="O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1"/>
      <c r="BV42" s="21"/>
      <c r="BW42" s="21"/>
      <c r="BX42" s="21"/>
      <c r="BY42" s="21"/>
      <c r="BZ42" s="21"/>
      <c r="CA42" s="21"/>
      <c r="CB42" s="21"/>
      <c r="CC42" s="21"/>
      <c r="CD42" s="21"/>
      <c r="CE42" s="21"/>
      <c r="CF42" s="21"/>
      <c r="CG42" s="21"/>
      <c r="CH42" s="21"/>
      <c r="CI42" s="21"/>
      <c r="CJ42" s="21"/>
      <c r="CK42" s="21"/>
      <c r="CL42" s="21"/>
      <c r="CM42" s="21"/>
      <c r="CN42" s="21"/>
      <c r="CO42" s="21"/>
      <c r="CP42" s="21"/>
      <c r="CQ42" s="21"/>
      <c r="CR42" s="21"/>
      <c r="CS42" s="21"/>
      <c r="CT42" s="21"/>
      <c r="CU42" s="21"/>
      <c r="CV42" s="21"/>
      <c r="CW42" s="21"/>
      <c r="CX42" s="21"/>
      <c r="CY42" s="21"/>
      <c r="CZ42" s="21"/>
      <c r="DA42" s="21"/>
      <c r="DB42" s="21"/>
      <c r="DC42" s="21"/>
      <c r="DD42" s="21"/>
      <c r="DE42" s="21"/>
      <c r="DF42" s="21"/>
      <c r="DG42" s="21"/>
      <c r="DH42" s="21"/>
      <c r="DI42" s="21"/>
      <c r="DJ42" s="21"/>
      <c r="DK42" s="21"/>
      <c r="DL42" s="21"/>
      <c r="DM42" s="21"/>
      <c r="DN42" s="21"/>
      <c r="DO42" s="21"/>
      <c r="DP42" s="21"/>
      <c r="DQ42" s="21"/>
      <c r="DR42" s="21"/>
      <c r="DS42" s="21"/>
      <c r="DT42" s="21"/>
      <c r="DU42" s="21"/>
      <c r="DV42" s="21"/>
      <c r="DW42" s="21"/>
      <c r="DX42" s="21"/>
      <c r="DY42" s="21"/>
      <c r="DZ42" s="21"/>
      <c r="EA42" s="21"/>
      <c r="EB42" s="21"/>
      <c r="EC42" s="21"/>
      <c r="ED42" s="21"/>
      <c r="EE42" s="21"/>
      <c r="EF42" s="21"/>
      <c r="EG42" s="21"/>
      <c r="EH42" s="21"/>
      <c r="EI42" s="21"/>
      <c r="EJ42" s="21"/>
      <c r="EK42" s="21"/>
      <c r="EL42" s="21"/>
      <c r="EM42" s="21"/>
      <c r="EN42" s="21"/>
      <c r="EO42" s="21"/>
      <c r="EP42" s="21"/>
      <c r="EQ42" s="21"/>
      <c r="ER42" s="21"/>
      <c r="ES42" s="21"/>
      <c r="ET42" s="21"/>
      <c r="EU42" s="21"/>
      <c r="EV42" s="21"/>
      <c r="EW42" s="21"/>
      <c r="EX42" s="21"/>
      <c r="EY42" s="21"/>
      <c r="EZ42" s="21"/>
      <c r="FA42" s="21"/>
      <c r="FB42" s="21"/>
      <c r="FC42" s="21"/>
      <c r="FD42" s="21"/>
      <c r="FE42" s="21"/>
      <c r="FF42" s="21"/>
      <c r="FG42" s="21"/>
      <c r="FH42" s="21"/>
      <c r="FI42" s="21"/>
      <c r="FJ42" s="21"/>
      <c r="FK42" s="21"/>
      <c r="FL42" s="21"/>
      <c r="FM42" s="21"/>
      <c r="FN42" s="21"/>
      <c r="FO42" s="21"/>
      <c r="FP42" s="21"/>
      <c r="FQ42" s="21"/>
      <c r="FR42" s="21"/>
      <c r="FS42" s="21"/>
      <c r="FT42" s="21"/>
      <c r="FU42" s="21"/>
      <c r="FV42" s="21"/>
      <c r="FW42" s="21"/>
      <c r="FX42" s="21"/>
      <c r="FY42" s="21"/>
      <c r="FZ42" s="21"/>
      <c r="GA42" s="21"/>
      <c r="GB42" s="21"/>
      <c r="GC42" s="21"/>
      <c r="GD42" s="21"/>
      <c r="GE42" s="21"/>
      <c r="GF42" s="21"/>
      <c r="GG42" s="21"/>
      <c r="GH42" s="21"/>
      <c r="GI42" s="21"/>
      <c r="GJ42" s="21"/>
      <c r="GK42" s="21"/>
      <c r="GL42" s="21"/>
      <c r="GM42" s="21"/>
      <c r="GN42" s="21"/>
      <c r="GO42" s="21"/>
      <c r="GP42" s="21"/>
      <c r="GQ42" s="21"/>
      <c r="GR42" s="21"/>
      <c r="GS42" s="21"/>
      <c r="GT42" s="21"/>
      <c r="GU42" s="21"/>
      <c r="GV42" s="21"/>
      <c r="GW42" s="21"/>
      <c r="GX42" s="21"/>
      <c r="GY42" s="21"/>
      <c r="GZ42" s="21"/>
      <c r="HA42" s="21"/>
      <c r="HB42" s="21"/>
      <c r="HC42" s="21"/>
      <c r="HD42" s="21"/>
      <c r="HE42" s="21"/>
      <c r="HF42" s="21"/>
      <c r="HG42" s="21"/>
      <c r="HH42" s="21"/>
      <c r="HI42" s="21"/>
      <c r="HJ42" s="21"/>
      <c r="HK42" s="21"/>
      <c r="HL42" s="21"/>
      <c r="HM42" s="21"/>
      <c r="HN42" s="21"/>
      <c r="HO42" s="21"/>
      <c r="HP42" s="21"/>
      <c r="HQ42" s="21"/>
      <c r="HR42" s="21"/>
      <c r="HS42" s="21"/>
      <c r="HT42" s="21"/>
      <c r="HU42" s="21"/>
      <c r="HV42" s="21"/>
      <c r="HW42" s="21"/>
      <c r="HX42" s="21"/>
      <c r="HY42" s="21"/>
      <c r="HZ42" s="21"/>
      <c r="IA42" s="21"/>
      <c r="IB42" s="21"/>
      <c r="IC42" s="21"/>
      <c r="ID42" s="21"/>
      <c r="IE42" s="21"/>
      <c r="IF42" s="21"/>
      <c r="IG42" s="21"/>
      <c r="IH42" s="21"/>
      <c r="II42" s="21"/>
      <c r="IJ42" s="21"/>
      <c r="IK42" s="21"/>
      <c r="IL42" s="21"/>
      <c r="IM42" s="21"/>
      <c r="IN42" s="21"/>
      <c r="IO42" s="21"/>
      <c r="IP42" s="21"/>
      <c r="IQ42" s="21"/>
      <c r="IR42" s="21"/>
    </row>
    <row r="43" spans="1:252">
      <c r="A43" s="696"/>
      <c r="D43" s="2083"/>
      <c r="E43" s="2083"/>
      <c r="F43" s="970"/>
      <c r="G43" s="696"/>
      <c r="N43" s="970"/>
      <c r="O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1"/>
      <c r="DH43" s="21"/>
      <c r="DI43" s="21"/>
      <c r="DJ43" s="21"/>
      <c r="DK43" s="21"/>
      <c r="DL43" s="21"/>
      <c r="DM43" s="21"/>
      <c r="DN43" s="21"/>
      <c r="DO43" s="21"/>
      <c r="DP43" s="21"/>
      <c r="DQ43" s="21"/>
      <c r="DR43" s="21"/>
      <c r="DS43" s="21"/>
      <c r="DT43" s="21"/>
      <c r="DU43" s="21"/>
      <c r="DV43" s="21"/>
      <c r="DW43" s="21"/>
      <c r="DX43" s="21"/>
      <c r="DY43" s="21"/>
      <c r="DZ43" s="21"/>
      <c r="EA43" s="21"/>
      <c r="EB43" s="21"/>
      <c r="EC43" s="21"/>
      <c r="ED43" s="21"/>
      <c r="EE43" s="21"/>
      <c r="EF43" s="21"/>
      <c r="EG43" s="21"/>
      <c r="EH43" s="21"/>
      <c r="EI43" s="21"/>
      <c r="EJ43" s="21"/>
      <c r="EK43" s="21"/>
      <c r="EL43" s="21"/>
      <c r="EM43" s="21"/>
      <c r="EN43" s="21"/>
      <c r="EO43" s="21"/>
      <c r="EP43" s="21"/>
      <c r="EQ43" s="21"/>
      <c r="ER43" s="21"/>
      <c r="ES43" s="21"/>
      <c r="ET43" s="21"/>
      <c r="EU43" s="21"/>
      <c r="EV43" s="21"/>
      <c r="EW43" s="21"/>
      <c r="EX43" s="21"/>
      <c r="EY43" s="21"/>
      <c r="EZ43" s="21"/>
      <c r="FA43" s="21"/>
      <c r="FB43" s="21"/>
      <c r="FC43" s="21"/>
      <c r="FD43" s="21"/>
      <c r="FE43" s="21"/>
      <c r="FF43" s="21"/>
      <c r="FG43" s="21"/>
      <c r="FH43" s="21"/>
      <c r="FI43" s="21"/>
      <c r="FJ43" s="21"/>
      <c r="FK43" s="21"/>
      <c r="FL43" s="21"/>
      <c r="FM43" s="21"/>
      <c r="FN43" s="21"/>
      <c r="FO43" s="21"/>
      <c r="FP43" s="21"/>
      <c r="FQ43" s="21"/>
      <c r="FR43" s="21"/>
      <c r="FS43" s="21"/>
      <c r="FT43" s="21"/>
      <c r="FU43" s="21"/>
      <c r="FV43" s="21"/>
      <c r="FW43" s="21"/>
      <c r="FX43" s="21"/>
      <c r="FY43" s="21"/>
      <c r="FZ43" s="21"/>
      <c r="GA43" s="21"/>
      <c r="GB43" s="21"/>
      <c r="GC43" s="21"/>
      <c r="GD43" s="21"/>
      <c r="GE43" s="21"/>
      <c r="GF43" s="21"/>
      <c r="GG43" s="21"/>
      <c r="GH43" s="21"/>
      <c r="GI43" s="21"/>
      <c r="GJ43" s="21"/>
      <c r="GK43" s="21"/>
      <c r="GL43" s="21"/>
      <c r="GM43" s="21"/>
      <c r="GN43" s="21"/>
      <c r="GO43" s="21"/>
      <c r="GP43" s="21"/>
      <c r="GQ43" s="21"/>
      <c r="GR43" s="21"/>
      <c r="GS43" s="21"/>
      <c r="GT43" s="21"/>
      <c r="GU43" s="21"/>
      <c r="GV43" s="21"/>
      <c r="GW43" s="21"/>
      <c r="GX43" s="21"/>
      <c r="GY43" s="21"/>
      <c r="GZ43" s="21"/>
      <c r="HA43" s="21"/>
      <c r="HB43" s="21"/>
      <c r="HC43" s="21"/>
      <c r="HD43" s="21"/>
      <c r="HE43" s="21"/>
      <c r="HF43" s="21"/>
      <c r="HG43" s="21"/>
      <c r="HH43" s="21"/>
      <c r="HI43" s="21"/>
      <c r="HJ43" s="21"/>
      <c r="HK43" s="21"/>
      <c r="HL43" s="21"/>
      <c r="HM43" s="21"/>
      <c r="HN43" s="21"/>
      <c r="HO43" s="21"/>
      <c r="HP43" s="21"/>
      <c r="HQ43" s="21"/>
      <c r="HR43" s="21"/>
      <c r="HS43" s="21"/>
      <c r="HT43" s="21"/>
      <c r="HU43" s="21"/>
      <c r="HV43" s="21"/>
      <c r="HW43" s="21"/>
      <c r="HX43" s="21"/>
      <c r="HY43" s="21"/>
      <c r="HZ43" s="21"/>
      <c r="IA43" s="21"/>
      <c r="IB43" s="21"/>
      <c r="IC43" s="21"/>
      <c r="ID43" s="21"/>
      <c r="IE43" s="21"/>
      <c r="IF43" s="21"/>
      <c r="IG43" s="21"/>
      <c r="IH43" s="21"/>
      <c r="II43" s="21"/>
      <c r="IJ43" s="21"/>
      <c r="IK43" s="21"/>
      <c r="IL43" s="21"/>
      <c r="IM43" s="21"/>
      <c r="IN43" s="21"/>
      <c r="IO43" s="21"/>
      <c r="IP43" s="21"/>
      <c r="IQ43" s="21"/>
      <c r="IR43" s="21"/>
    </row>
    <row r="44" spans="1:252">
      <c r="A44" s="696"/>
      <c r="D44" s="2083"/>
      <c r="E44" s="2083"/>
      <c r="F44" s="970"/>
      <c r="G44" s="696"/>
      <c r="N44" s="970"/>
      <c r="O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1"/>
      <c r="BV44" s="21"/>
      <c r="BW44" s="21"/>
      <c r="BX44" s="21"/>
      <c r="BY44" s="21"/>
      <c r="BZ44" s="21"/>
      <c r="CA44" s="21"/>
      <c r="CB44" s="21"/>
      <c r="CC44" s="21"/>
      <c r="CD44" s="21"/>
      <c r="CE44" s="21"/>
      <c r="CF44" s="21"/>
      <c r="CG44" s="21"/>
      <c r="CH44" s="21"/>
      <c r="CI44" s="21"/>
      <c r="CJ44" s="21"/>
      <c r="CK44" s="21"/>
      <c r="CL44" s="21"/>
      <c r="CM44" s="21"/>
      <c r="CN44" s="21"/>
      <c r="CO44" s="21"/>
      <c r="CP44" s="21"/>
      <c r="CQ44" s="21"/>
      <c r="CR44" s="21"/>
      <c r="CS44" s="21"/>
      <c r="CT44" s="21"/>
      <c r="CU44" s="21"/>
      <c r="CV44" s="21"/>
      <c r="CW44" s="21"/>
      <c r="CX44" s="21"/>
      <c r="CY44" s="21"/>
      <c r="CZ44" s="21"/>
      <c r="DA44" s="21"/>
      <c r="DB44" s="21"/>
      <c r="DC44" s="21"/>
      <c r="DD44" s="21"/>
      <c r="DE44" s="21"/>
      <c r="DF44" s="21"/>
      <c r="DG44" s="21"/>
      <c r="DH44" s="21"/>
      <c r="DI44" s="21"/>
      <c r="DJ44" s="21"/>
      <c r="DK44" s="21"/>
      <c r="DL44" s="21"/>
      <c r="DM44" s="21"/>
      <c r="DN44" s="21"/>
      <c r="DO44" s="21"/>
      <c r="DP44" s="21"/>
      <c r="DQ44" s="21"/>
      <c r="DR44" s="21"/>
      <c r="DS44" s="21"/>
      <c r="DT44" s="21"/>
      <c r="DU44" s="21"/>
      <c r="DV44" s="21"/>
      <c r="DW44" s="21"/>
      <c r="DX44" s="21"/>
      <c r="DY44" s="21"/>
      <c r="DZ44" s="21"/>
      <c r="EA44" s="21"/>
      <c r="EB44" s="21"/>
      <c r="EC44" s="21"/>
      <c r="ED44" s="21"/>
      <c r="EE44" s="21"/>
      <c r="EF44" s="21"/>
      <c r="EG44" s="21"/>
      <c r="EH44" s="21"/>
      <c r="EI44" s="21"/>
      <c r="EJ44" s="21"/>
      <c r="EK44" s="21"/>
      <c r="EL44" s="21"/>
      <c r="EM44" s="21"/>
      <c r="EN44" s="21"/>
      <c r="EO44" s="21"/>
      <c r="EP44" s="21"/>
      <c r="EQ44" s="21"/>
      <c r="ER44" s="21"/>
      <c r="ES44" s="21"/>
      <c r="ET44" s="21"/>
      <c r="EU44" s="21"/>
      <c r="EV44" s="21"/>
      <c r="EW44" s="21"/>
      <c r="EX44" s="21"/>
      <c r="EY44" s="21"/>
      <c r="EZ44" s="21"/>
      <c r="FA44" s="21"/>
      <c r="FB44" s="21"/>
      <c r="FC44" s="21"/>
      <c r="FD44" s="21"/>
      <c r="FE44" s="21"/>
      <c r="FF44" s="21"/>
      <c r="FG44" s="21"/>
      <c r="FH44" s="21"/>
      <c r="FI44" s="21"/>
      <c r="FJ44" s="21"/>
      <c r="FK44" s="21"/>
      <c r="FL44" s="21"/>
      <c r="FM44" s="21"/>
      <c r="FN44" s="21"/>
      <c r="FO44" s="21"/>
      <c r="FP44" s="21"/>
      <c r="FQ44" s="21"/>
      <c r="FR44" s="21"/>
      <c r="FS44" s="21"/>
      <c r="FT44" s="21"/>
      <c r="FU44" s="21"/>
      <c r="FV44" s="21"/>
      <c r="FW44" s="21"/>
      <c r="FX44" s="21"/>
      <c r="FY44" s="21"/>
      <c r="FZ44" s="21"/>
      <c r="GA44" s="21"/>
      <c r="GB44" s="21"/>
      <c r="GC44" s="21"/>
      <c r="GD44" s="21"/>
      <c r="GE44" s="21"/>
      <c r="GF44" s="21"/>
      <c r="GG44" s="21"/>
      <c r="GH44" s="21"/>
      <c r="GI44" s="21"/>
      <c r="GJ44" s="21"/>
      <c r="GK44" s="21"/>
      <c r="GL44" s="21"/>
      <c r="GM44" s="21"/>
      <c r="GN44" s="21"/>
      <c r="GO44" s="21"/>
      <c r="GP44" s="21"/>
      <c r="GQ44" s="21"/>
      <c r="GR44" s="21"/>
      <c r="GS44" s="21"/>
      <c r="GT44" s="21"/>
      <c r="GU44" s="21"/>
      <c r="GV44" s="21"/>
      <c r="GW44" s="21"/>
      <c r="GX44" s="21"/>
      <c r="GY44" s="21"/>
      <c r="GZ44" s="21"/>
      <c r="HA44" s="21"/>
      <c r="HB44" s="21"/>
      <c r="HC44" s="21"/>
      <c r="HD44" s="21"/>
      <c r="HE44" s="21"/>
      <c r="HF44" s="21"/>
      <c r="HG44" s="21"/>
      <c r="HH44" s="21"/>
      <c r="HI44" s="21"/>
      <c r="HJ44" s="21"/>
      <c r="HK44" s="21"/>
      <c r="HL44" s="21"/>
      <c r="HM44" s="21"/>
      <c r="HN44" s="21"/>
      <c r="HO44" s="21"/>
      <c r="HP44" s="21"/>
      <c r="HQ44" s="21"/>
      <c r="HR44" s="21"/>
      <c r="HS44" s="21"/>
      <c r="HT44" s="21"/>
      <c r="HU44" s="21"/>
      <c r="HV44" s="21"/>
      <c r="HW44" s="21"/>
      <c r="HX44" s="21"/>
      <c r="HY44" s="21"/>
      <c r="HZ44" s="21"/>
      <c r="IA44" s="21"/>
      <c r="IB44" s="21"/>
      <c r="IC44" s="21"/>
      <c r="ID44" s="21"/>
      <c r="IE44" s="21"/>
      <c r="IF44" s="21"/>
      <c r="IG44" s="21"/>
      <c r="IH44" s="21"/>
      <c r="II44" s="21"/>
      <c r="IJ44" s="21"/>
      <c r="IK44" s="21"/>
      <c r="IL44" s="21"/>
      <c r="IM44" s="21"/>
      <c r="IN44" s="21"/>
      <c r="IO44" s="21"/>
      <c r="IP44" s="21"/>
      <c r="IQ44" s="21"/>
      <c r="IR44" s="21"/>
    </row>
    <row r="45" spans="1:252">
      <c r="A45" s="696"/>
      <c r="D45" s="2083"/>
      <c r="E45" s="2083"/>
      <c r="F45" s="970"/>
      <c r="G45" s="696"/>
      <c r="N45" s="970"/>
      <c r="O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row>
    <row r="46" spans="1:252">
      <c r="A46" s="696"/>
      <c r="F46" s="970"/>
      <c r="G46" s="696"/>
      <c r="N46" s="970"/>
      <c r="O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row>
    <row r="47" spans="1:252">
      <c r="A47" s="696"/>
      <c r="F47" s="970"/>
      <c r="G47" s="696"/>
      <c r="N47" s="970"/>
      <c r="O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row>
    <row r="48" spans="1:252">
      <c r="A48" s="696"/>
      <c r="F48" s="970"/>
      <c r="G48" s="696"/>
      <c r="N48" s="970"/>
      <c r="O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row>
    <row r="49" spans="1:252">
      <c r="A49" s="696"/>
      <c r="F49" s="970"/>
      <c r="G49" s="696"/>
      <c r="N49" s="970"/>
      <c r="O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row>
    <row r="50" spans="1:252">
      <c r="A50" s="696"/>
      <c r="D50" s="2083"/>
      <c r="E50" s="2083"/>
      <c r="F50" s="970"/>
      <c r="G50" s="696"/>
      <c r="N50" s="970"/>
      <c r="O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row>
    <row r="51" spans="1:252">
      <c r="A51" s="696"/>
      <c r="D51" s="2083"/>
      <c r="E51" s="2083"/>
      <c r="F51" s="970"/>
      <c r="G51" s="696"/>
      <c r="N51" s="970"/>
      <c r="O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row>
    <row r="52" spans="1:252">
      <c r="A52" s="696"/>
      <c r="D52" s="2083"/>
      <c r="E52" s="2083"/>
      <c r="F52" s="970"/>
      <c r="G52" s="696"/>
      <c r="N52" s="970"/>
      <c r="O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row>
    <row r="53" spans="1:252">
      <c r="A53" s="696"/>
      <c r="D53" s="2083"/>
      <c r="E53" s="2083"/>
      <c r="F53" s="970"/>
      <c r="G53" s="696"/>
      <c r="N53" s="970"/>
      <c r="O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row>
    <row r="54" spans="1:252">
      <c r="A54" s="696"/>
      <c r="F54" s="970"/>
      <c r="G54" s="696"/>
      <c r="N54" s="970"/>
      <c r="O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c r="GS54" s="21"/>
      <c r="GT54" s="21"/>
      <c r="GU54" s="21"/>
      <c r="GV54" s="21"/>
      <c r="GW54" s="21"/>
      <c r="GX54" s="21"/>
      <c r="GY54" s="21"/>
      <c r="GZ54" s="21"/>
      <c r="HA54" s="21"/>
      <c r="HB54" s="21"/>
      <c r="HC54" s="21"/>
      <c r="HD54" s="21"/>
      <c r="HE54" s="21"/>
      <c r="HF54" s="21"/>
      <c r="HG54" s="21"/>
      <c r="HH54" s="21"/>
      <c r="HI54" s="21"/>
      <c r="HJ54" s="21"/>
      <c r="HK54" s="21"/>
      <c r="HL54" s="21"/>
      <c r="HM54" s="21"/>
      <c r="HN54" s="21"/>
      <c r="HO54" s="21"/>
      <c r="HP54" s="21"/>
      <c r="HQ54" s="21"/>
      <c r="HR54" s="21"/>
      <c r="HS54" s="21"/>
      <c r="HT54" s="21"/>
      <c r="HU54" s="21"/>
      <c r="HV54" s="21"/>
      <c r="HW54" s="21"/>
      <c r="HX54" s="21"/>
      <c r="HY54" s="21"/>
      <c r="HZ54" s="21"/>
      <c r="IA54" s="21"/>
      <c r="IB54" s="21"/>
      <c r="IC54" s="21"/>
      <c r="ID54" s="21"/>
      <c r="IE54" s="21"/>
      <c r="IF54" s="21"/>
      <c r="IG54" s="21"/>
      <c r="IH54" s="21"/>
      <c r="II54" s="21"/>
      <c r="IJ54" s="21"/>
      <c r="IK54" s="21"/>
      <c r="IL54" s="21"/>
      <c r="IM54" s="21"/>
      <c r="IN54" s="21"/>
      <c r="IO54" s="21"/>
      <c r="IP54" s="21"/>
      <c r="IQ54" s="21"/>
      <c r="IR54" s="21"/>
    </row>
    <row r="55" spans="1:252">
      <c r="A55" s="696"/>
      <c r="F55" s="970"/>
      <c r="G55" s="696"/>
      <c r="N55" s="970"/>
      <c r="O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c r="GS55" s="21"/>
      <c r="GT55" s="21"/>
      <c r="GU55" s="21"/>
      <c r="GV55" s="21"/>
      <c r="GW55" s="21"/>
      <c r="GX55" s="21"/>
      <c r="GY55" s="21"/>
      <c r="GZ55" s="21"/>
      <c r="HA55" s="21"/>
      <c r="HB55" s="21"/>
      <c r="HC55" s="21"/>
      <c r="HD55" s="21"/>
      <c r="HE55" s="21"/>
      <c r="HF55" s="21"/>
      <c r="HG55" s="21"/>
      <c r="HH55" s="21"/>
      <c r="HI55" s="21"/>
      <c r="HJ55" s="21"/>
      <c r="HK55" s="21"/>
      <c r="HL55" s="21"/>
      <c r="HM55" s="21"/>
      <c r="HN55" s="21"/>
      <c r="HO55" s="21"/>
      <c r="HP55" s="21"/>
      <c r="HQ55" s="21"/>
      <c r="HR55" s="21"/>
      <c r="HS55" s="21"/>
      <c r="HT55" s="21"/>
      <c r="HU55" s="21"/>
      <c r="HV55" s="21"/>
      <c r="HW55" s="21"/>
      <c r="HX55" s="21"/>
      <c r="HY55" s="21"/>
      <c r="HZ55" s="21"/>
      <c r="IA55" s="21"/>
      <c r="IB55" s="21"/>
      <c r="IC55" s="21"/>
      <c r="ID55" s="21"/>
      <c r="IE55" s="21"/>
      <c r="IF55" s="21"/>
      <c r="IG55" s="21"/>
      <c r="IH55" s="21"/>
      <c r="II55" s="21"/>
      <c r="IJ55" s="21"/>
      <c r="IK55" s="21"/>
      <c r="IL55" s="21"/>
      <c r="IM55" s="21"/>
      <c r="IN55" s="21"/>
      <c r="IO55" s="21"/>
      <c r="IP55" s="21"/>
      <c r="IQ55" s="21"/>
      <c r="IR55" s="21"/>
    </row>
    <row r="56" spans="1:252">
      <c r="A56" s="696"/>
      <c r="F56" s="970"/>
      <c r="G56" s="696"/>
      <c r="N56" s="970"/>
      <c r="O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row>
    <row r="57" spans="1:252">
      <c r="A57" s="696"/>
      <c r="F57" s="970"/>
      <c r="G57" s="696"/>
      <c r="N57" s="970"/>
      <c r="O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row>
    <row r="58" spans="1:252">
      <c r="A58" s="1077"/>
      <c r="B58" s="1078"/>
      <c r="C58" s="1078"/>
      <c r="D58" s="1078"/>
      <c r="E58" s="1078"/>
      <c r="F58" s="1079"/>
      <c r="G58" s="1077"/>
      <c r="H58" s="1078"/>
      <c r="I58" s="1078"/>
      <c r="J58" s="1078"/>
      <c r="K58" s="1078"/>
      <c r="L58" s="1078"/>
      <c r="M58" s="1078"/>
      <c r="N58" s="1079"/>
      <c r="O58" s="415"/>
      <c r="AF58" s="415"/>
      <c r="AG58" s="415"/>
      <c r="AH58" s="415"/>
      <c r="AI58" s="415"/>
      <c r="AJ58" s="415"/>
      <c r="AK58" s="415"/>
      <c r="AL58" s="415"/>
      <c r="AM58" s="415"/>
      <c r="AN58" s="415"/>
      <c r="AO58" s="415"/>
      <c r="AP58" s="415"/>
      <c r="AQ58" s="415"/>
    </row>
    <row r="59" spans="1:252" ht="16" thickBot="1">
      <c r="A59" s="1080"/>
      <c r="B59" s="1081"/>
      <c r="C59" s="1081"/>
      <c r="D59" s="1081"/>
      <c r="E59" s="1081"/>
      <c r="F59" s="1082"/>
      <c r="G59" s="1080"/>
      <c r="H59" s="1081"/>
      <c r="I59" s="1081"/>
      <c r="J59" s="1081"/>
      <c r="K59" s="1081"/>
      <c r="L59" s="1081"/>
      <c r="M59" s="1081"/>
      <c r="N59" s="1082"/>
      <c r="O59" s="415"/>
      <c r="AF59" s="415"/>
      <c r="AG59" s="415"/>
      <c r="AH59" s="415"/>
      <c r="AI59" s="415"/>
      <c r="AJ59" s="415"/>
      <c r="AK59" s="415"/>
      <c r="AL59" s="415"/>
      <c r="AM59" s="415"/>
      <c r="AN59" s="415"/>
      <c r="AO59" s="415"/>
      <c r="AP59" s="415"/>
      <c r="AQ59" s="415"/>
    </row>
    <row r="60" spans="1:252">
      <c r="A60" s="1078"/>
      <c r="B60" s="1078"/>
      <c r="C60" s="1078"/>
      <c r="D60" s="1078"/>
      <c r="E60" s="1078"/>
      <c r="F60" s="1078"/>
      <c r="G60" s="1078"/>
      <c r="H60" s="1078"/>
      <c r="I60" s="1078"/>
      <c r="J60" s="1078"/>
      <c r="K60" s="1078"/>
      <c r="L60" s="1078"/>
      <c r="M60" s="1078"/>
      <c r="N60" s="1078"/>
      <c r="O60" s="415"/>
      <c r="AF60" s="415"/>
      <c r="AG60" s="415"/>
      <c r="AH60" s="415"/>
      <c r="AI60" s="415"/>
      <c r="AJ60" s="415"/>
      <c r="AK60" s="415"/>
      <c r="AL60" s="415"/>
      <c r="AM60" s="415"/>
      <c r="AN60" s="415"/>
      <c r="AO60" s="415"/>
      <c r="AP60" s="415"/>
      <c r="AQ60" s="415"/>
    </row>
    <row r="61" spans="1:252">
      <c r="A61" s="1070" t="s">
        <v>3464</v>
      </c>
      <c r="B61" s="1070"/>
      <c r="C61" s="1070"/>
      <c r="E61" s="1083"/>
      <c r="F61" s="1083"/>
      <c r="G61" s="16" t="s">
        <v>3464</v>
      </c>
      <c r="H61" s="1083"/>
      <c r="I61" s="1083"/>
      <c r="K61" s="1083"/>
      <c r="L61" s="1083"/>
      <c r="M61" s="1083"/>
      <c r="N61" s="1078"/>
      <c r="O61" s="415"/>
      <c r="AF61" s="415"/>
      <c r="AG61" s="415"/>
      <c r="AH61" s="415"/>
      <c r="AI61" s="415"/>
      <c r="AJ61" s="415"/>
      <c r="AK61" s="415"/>
      <c r="AL61" s="415"/>
      <c r="AM61" s="415"/>
      <c r="AN61" s="415"/>
      <c r="AO61" s="415"/>
      <c r="AP61" s="415"/>
      <c r="AQ61" s="415"/>
    </row>
    <row r="62" spans="1:252">
      <c r="A62" s="16" t="s">
        <v>891</v>
      </c>
      <c r="B62" s="16"/>
      <c r="C62" s="16"/>
      <c r="D62" s="16"/>
      <c r="E62" s="1083"/>
      <c r="F62" s="1083"/>
      <c r="G62" s="16" t="s">
        <v>892</v>
      </c>
      <c r="H62" s="1083"/>
      <c r="I62" s="1083"/>
      <c r="J62" s="1083"/>
      <c r="K62" s="1083"/>
      <c r="L62" s="1083"/>
      <c r="M62" s="1083"/>
      <c r="N62" s="1083"/>
      <c r="O62" s="415"/>
      <c r="AF62" s="415"/>
      <c r="AG62" s="415"/>
      <c r="AH62" s="415"/>
      <c r="AI62" s="415"/>
      <c r="AJ62" s="415"/>
      <c r="AK62" s="415"/>
      <c r="AL62" s="415"/>
      <c r="AM62" s="415"/>
      <c r="AN62" s="415"/>
      <c r="AO62" s="415"/>
      <c r="AP62" s="415"/>
      <c r="AQ62" s="415"/>
    </row>
    <row r="63" spans="1:252">
      <c r="D63" s="2806"/>
      <c r="M63" s="2805"/>
    </row>
    <row r="64" spans="1:252">
      <c r="A64" s="969" t="s">
        <v>538</v>
      </c>
      <c r="B64" s="969"/>
      <c r="C64" s="16"/>
      <c r="D64" s="2752"/>
      <c r="E64" s="2752"/>
      <c r="F64" s="16"/>
      <c r="L64" s="2752"/>
      <c r="M64" s="2752"/>
    </row>
    <row r="66" spans="1:14" ht="16" thickBot="1">
      <c r="A66" s="13" t="str">
        <f>'Data Sheet'!$C$25</f>
        <v xml:space="preserve">Niagara Mohawk Power Corporation </v>
      </c>
      <c r="E66" s="13" t="str">
        <f>'Data Sheet'!$C$40</f>
        <v>April 30, 2024</v>
      </c>
      <c r="F66" s="13" t="str">
        <f>'Data Sheet'!$C$38</f>
        <v>December 31, 2023</v>
      </c>
      <c r="G66" s="13" t="str">
        <f>'Data Sheet'!$C$25</f>
        <v xml:space="preserve">Niagara Mohawk Power Corporation </v>
      </c>
      <c r="K66" s="1116" t="str">
        <f>'Data Sheet'!$C$40</f>
        <v>April 30, 2024</v>
      </c>
      <c r="M66" s="1142" t="str">
        <f>'Data Sheet'!$C$38</f>
        <v>December 31, 2023</v>
      </c>
    </row>
    <row r="67" spans="1:14">
      <c r="A67" s="1043" t="s">
        <v>879</v>
      </c>
      <c r="B67" s="1044"/>
      <c r="C67" s="1044"/>
      <c r="D67" s="1044"/>
      <c r="E67" s="1044"/>
      <c r="F67" s="1045"/>
      <c r="G67" s="1043" t="s">
        <v>880</v>
      </c>
      <c r="H67" s="1044"/>
      <c r="I67" s="1044"/>
      <c r="J67" s="1044"/>
      <c r="K67" s="1044"/>
      <c r="L67" s="1044"/>
      <c r="M67" s="1044"/>
      <c r="N67" s="968"/>
    </row>
    <row r="68" spans="1:14">
      <c r="A68" s="696"/>
      <c r="F68" s="970"/>
      <c r="G68" s="696"/>
      <c r="N68" s="970"/>
    </row>
    <row r="69" spans="1:14">
      <c r="A69" s="984"/>
      <c r="B69" s="986"/>
      <c r="C69" s="985"/>
      <c r="D69" s="986"/>
      <c r="E69" s="1039" t="s">
        <v>2150</v>
      </c>
      <c r="F69" s="1009"/>
      <c r="G69" s="1007" t="s">
        <v>2150</v>
      </c>
      <c r="H69" s="1008"/>
      <c r="I69" s="1039" t="s">
        <v>2151</v>
      </c>
      <c r="J69" s="1008"/>
      <c r="K69" s="1008"/>
      <c r="L69" s="1008"/>
      <c r="M69" s="1012"/>
      <c r="N69" s="987"/>
    </row>
    <row r="70" spans="1:14">
      <c r="A70" s="971" t="s">
        <v>1686</v>
      </c>
      <c r="B70" s="368"/>
      <c r="D70" s="1018" t="s">
        <v>1791</v>
      </c>
      <c r="E70" s="1018" t="s">
        <v>282</v>
      </c>
      <c r="F70" s="981" t="s">
        <v>282</v>
      </c>
      <c r="G70" s="971" t="s">
        <v>282</v>
      </c>
      <c r="H70" s="1018" t="s">
        <v>282</v>
      </c>
      <c r="I70" s="1021" t="s">
        <v>516</v>
      </c>
      <c r="J70" s="703"/>
      <c r="K70" s="1021" t="s">
        <v>513</v>
      </c>
      <c r="L70" s="703"/>
      <c r="M70" s="982" t="s">
        <v>1791</v>
      </c>
      <c r="N70" s="981" t="s">
        <v>1686</v>
      </c>
    </row>
    <row r="71" spans="1:14">
      <c r="A71" s="971" t="s">
        <v>1689</v>
      </c>
      <c r="B71" s="368"/>
      <c r="C71" s="980" t="s">
        <v>546</v>
      </c>
      <c r="D71" s="1018" t="s">
        <v>850</v>
      </c>
      <c r="E71" s="1018" t="s">
        <v>2154</v>
      </c>
      <c r="F71" s="981" t="s">
        <v>2155</v>
      </c>
      <c r="G71" s="971" t="s">
        <v>2154</v>
      </c>
      <c r="H71" s="1018" t="s">
        <v>2155</v>
      </c>
      <c r="I71" s="1018" t="s">
        <v>2156</v>
      </c>
      <c r="J71" s="1018" t="s">
        <v>1795</v>
      </c>
      <c r="K71" s="1018" t="s">
        <v>2156</v>
      </c>
      <c r="L71" s="1018" t="s">
        <v>1795</v>
      </c>
      <c r="M71" s="982" t="s">
        <v>2434</v>
      </c>
      <c r="N71" s="981" t="s">
        <v>1689</v>
      </c>
    </row>
    <row r="72" spans="1:14">
      <c r="A72" s="971"/>
      <c r="B72" s="368"/>
      <c r="D72" s="1018" t="s">
        <v>531</v>
      </c>
      <c r="E72" s="1018" t="s">
        <v>2194</v>
      </c>
      <c r="F72" s="981" t="s">
        <v>2195</v>
      </c>
      <c r="G72" s="971" t="s">
        <v>2196</v>
      </c>
      <c r="H72" s="1018" t="s">
        <v>2160</v>
      </c>
      <c r="I72" s="1018" t="s">
        <v>2161</v>
      </c>
      <c r="J72" s="368"/>
      <c r="K72" s="1018" t="s">
        <v>2162</v>
      </c>
      <c r="L72" s="368"/>
      <c r="M72" s="973"/>
      <c r="N72" s="981"/>
    </row>
    <row r="73" spans="1:14">
      <c r="A73" s="988"/>
      <c r="B73" s="414"/>
      <c r="C73" s="1023" t="s">
        <v>2935</v>
      </c>
      <c r="D73" s="1025" t="s">
        <v>2936</v>
      </c>
      <c r="E73" s="1025" t="s">
        <v>2937</v>
      </c>
      <c r="F73" s="989" t="s">
        <v>2938</v>
      </c>
      <c r="G73" s="988" t="s">
        <v>2268</v>
      </c>
      <c r="H73" s="1025" t="s">
        <v>2269</v>
      </c>
      <c r="I73" s="1025" t="s">
        <v>2270</v>
      </c>
      <c r="J73" s="1025" t="s">
        <v>2271</v>
      </c>
      <c r="K73" s="1025" t="s">
        <v>2272</v>
      </c>
      <c r="L73" s="1025" t="s">
        <v>2273</v>
      </c>
      <c r="M73" s="1024" t="s">
        <v>2274</v>
      </c>
      <c r="N73" s="989"/>
    </row>
    <row r="74" spans="1:14">
      <c r="A74" s="988">
        <v>1</v>
      </c>
      <c r="B74" s="368"/>
      <c r="C74" s="398" t="s">
        <v>886</v>
      </c>
      <c r="D74" s="380"/>
      <c r="E74" s="381"/>
      <c r="F74" s="382"/>
      <c r="G74" s="383" t="s">
        <v>1746</v>
      </c>
      <c r="H74" s="381" t="s">
        <v>1746</v>
      </c>
      <c r="I74" s="384"/>
      <c r="J74" s="384"/>
      <c r="K74" s="384"/>
      <c r="L74" s="384"/>
      <c r="M74" s="1073"/>
      <c r="N74" s="989">
        <v>1</v>
      </c>
    </row>
    <row r="75" spans="1:14">
      <c r="A75" s="988">
        <v>2</v>
      </c>
      <c r="B75" s="986"/>
      <c r="C75" s="398" t="s">
        <v>2164</v>
      </c>
      <c r="D75" s="1074"/>
      <c r="E75" s="385"/>
      <c r="F75" s="1075"/>
      <c r="G75" s="355" t="s">
        <v>1746</v>
      </c>
      <c r="H75" s="352" t="s">
        <v>1746</v>
      </c>
      <c r="I75" s="385"/>
      <c r="J75" s="385"/>
      <c r="K75" s="385"/>
      <c r="L75" s="385"/>
      <c r="M75" s="1076"/>
      <c r="N75" s="989">
        <v>2</v>
      </c>
    </row>
    <row r="76" spans="1:14">
      <c r="A76" s="988">
        <v>3</v>
      </c>
      <c r="B76" s="986"/>
      <c r="C76" s="398"/>
      <c r="D76" s="277"/>
      <c r="E76" s="277"/>
      <c r="F76" s="333"/>
      <c r="G76" s="411"/>
      <c r="H76" s="277"/>
      <c r="I76" s="414"/>
      <c r="J76" s="277"/>
      <c r="K76" s="414"/>
      <c r="L76" s="277"/>
      <c r="M76" s="401">
        <f t="shared" ref="M76:M96" si="2">D76+E76-F76+G76-H76-J76+L76</f>
        <v>0</v>
      </c>
      <c r="N76" s="989">
        <v>3</v>
      </c>
    </row>
    <row r="77" spans="1:14">
      <c r="A77" s="988">
        <v>4</v>
      </c>
      <c r="B77" s="986"/>
      <c r="C77" s="398"/>
      <c r="D77" s="264"/>
      <c r="E77" s="264"/>
      <c r="F77" s="244"/>
      <c r="G77" s="412"/>
      <c r="H77" s="264"/>
      <c r="I77" s="414"/>
      <c r="J77" s="264"/>
      <c r="K77" s="414"/>
      <c r="L77" s="264"/>
      <c r="M77" s="276">
        <f t="shared" si="2"/>
        <v>0</v>
      </c>
      <c r="N77" s="989">
        <v>4</v>
      </c>
    </row>
    <row r="78" spans="1:14">
      <c r="A78" s="988">
        <v>5</v>
      </c>
      <c r="B78" s="986"/>
      <c r="C78" s="398"/>
      <c r="D78" s="264"/>
      <c r="E78" s="264"/>
      <c r="F78" s="244"/>
      <c r="G78" s="412"/>
      <c r="H78" s="264"/>
      <c r="I78" s="414"/>
      <c r="J78" s="264"/>
      <c r="K78" s="414"/>
      <c r="L78" s="264"/>
      <c r="M78" s="276">
        <f t="shared" si="2"/>
        <v>0</v>
      </c>
      <c r="N78" s="989">
        <v>5</v>
      </c>
    </row>
    <row r="79" spans="1:14">
      <c r="A79" s="988">
        <v>6</v>
      </c>
      <c r="B79" s="986"/>
      <c r="C79" s="398"/>
      <c r="D79" s="264"/>
      <c r="E79" s="264"/>
      <c r="F79" s="244"/>
      <c r="G79" s="412"/>
      <c r="H79" s="264"/>
      <c r="I79" s="414"/>
      <c r="J79" s="264"/>
      <c r="K79" s="414"/>
      <c r="L79" s="264"/>
      <c r="M79" s="276">
        <f t="shared" si="2"/>
        <v>0</v>
      </c>
      <c r="N79" s="989">
        <v>6</v>
      </c>
    </row>
    <row r="80" spans="1:14">
      <c r="A80" s="988">
        <v>7</v>
      </c>
      <c r="B80" s="986"/>
      <c r="C80" s="398"/>
      <c r="D80" s="264"/>
      <c r="E80" s="264"/>
      <c r="F80" s="244"/>
      <c r="G80" s="412"/>
      <c r="H80" s="264"/>
      <c r="I80" s="414"/>
      <c r="J80" s="264"/>
      <c r="K80" s="414"/>
      <c r="L80" s="264"/>
      <c r="M80" s="276">
        <f t="shared" si="2"/>
        <v>0</v>
      </c>
      <c r="N80" s="989">
        <v>7</v>
      </c>
    </row>
    <row r="81" spans="1:14">
      <c r="A81" s="988">
        <v>8</v>
      </c>
      <c r="B81" s="986"/>
      <c r="C81" s="398"/>
      <c r="D81" s="264"/>
      <c r="E81" s="264"/>
      <c r="F81" s="244"/>
      <c r="G81" s="412"/>
      <c r="H81" s="264"/>
      <c r="I81" s="414"/>
      <c r="J81" s="264"/>
      <c r="K81" s="414"/>
      <c r="L81" s="264"/>
      <c r="M81" s="276">
        <f t="shared" si="2"/>
        <v>0</v>
      </c>
      <c r="N81" s="989">
        <v>8</v>
      </c>
    </row>
    <row r="82" spans="1:14">
      <c r="A82" s="988">
        <v>9</v>
      </c>
      <c r="B82" s="986"/>
      <c r="C82" s="398"/>
      <c r="D82" s="228"/>
      <c r="E82" s="228"/>
      <c r="F82" s="227"/>
      <c r="G82" s="305"/>
      <c r="H82" s="228"/>
      <c r="I82" s="225"/>
      <c r="J82" s="228"/>
      <c r="K82" s="225"/>
      <c r="L82" s="228"/>
      <c r="M82" s="276">
        <f t="shared" si="2"/>
        <v>0</v>
      </c>
      <c r="N82" s="989">
        <v>9</v>
      </c>
    </row>
    <row r="83" spans="1:14">
      <c r="A83" s="988">
        <v>10</v>
      </c>
      <c r="B83" s="986"/>
      <c r="C83" s="398"/>
      <c r="D83" s="264"/>
      <c r="E83" s="264"/>
      <c r="F83" s="244"/>
      <c r="G83" s="412"/>
      <c r="H83" s="264"/>
      <c r="I83" s="414"/>
      <c r="J83" s="264"/>
      <c r="K83" s="414"/>
      <c r="L83" s="264"/>
      <c r="M83" s="276">
        <f t="shared" si="2"/>
        <v>0</v>
      </c>
      <c r="N83" s="989">
        <v>10</v>
      </c>
    </row>
    <row r="84" spans="1:14">
      <c r="A84" s="988">
        <v>11</v>
      </c>
      <c r="B84" s="986"/>
      <c r="C84" s="398"/>
      <c r="D84" s="264"/>
      <c r="E84" s="264"/>
      <c r="F84" s="244"/>
      <c r="G84" s="412"/>
      <c r="H84" s="264"/>
      <c r="I84" s="414"/>
      <c r="J84" s="264"/>
      <c r="K84" s="414"/>
      <c r="L84" s="264"/>
      <c r="M84" s="276">
        <f t="shared" si="2"/>
        <v>0</v>
      </c>
      <c r="N84" s="989">
        <v>11</v>
      </c>
    </row>
    <row r="85" spans="1:14">
      <c r="A85" s="988">
        <v>12</v>
      </c>
      <c r="B85" s="986"/>
      <c r="C85" s="398"/>
      <c r="D85" s="264"/>
      <c r="E85" s="264"/>
      <c r="F85" s="244"/>
      <c r="G85" s="412"/>
      <c r="H85" s="264"/>
      <c r="I85" s="414"/>
      <c r="J85" s="264"/>
      <c r="K85" s="414"/>
      <c r="L85" s="264"/>
      <c r="M85" s="276">
        <f t="shared" si="2"/>
        <v>0</v>
      </c>
      <c r="N85" s="989">
        <v>12</v>
      </c>
    </row>
    <row r="86" spans="1:14">
      <c r="A86" s="988">
        <v>13</v>
      </c>
      <c r="B86" s="986"/>
      <c r="C86" s="398"/>
      <c r="D86" s="264"/>
      <c r="E86" s="264"/>
      <c r="F86" s="244"/>
      <c r="G86" s="412"/>
      <c r="H86" s="264"/>
      <c r="I86" s="414"/>
      <c r="J86" s="264"/>
      <c r="K86" s="414"/>
      <c r="L86" s="264"/>
      <c r="M86" s="276">
        <f t="shared" si="2"/>
        <v>0</v>
      </c>
      <c r="N86" s="989">
        <v>13</v>
      </c>
    </row>
    <row r="87" spans="1:14">
      <c r="A87" s="988">
        <v>14</v>
      </c>
      <c r="B87" s="986"/>
      <c r="C87" s="398"/>
      <c r="D87" s="264"/>
      <c r="E87" s="264"/>
      <c r="F87" s="244"/>
      <c r="G87" s="412"/>
      <c r="H87" s="264"/>
      <c r="I87" s="414"/>
      <c r="J87" s="264"/>
      <c r="K87" s="414"/>
      <c r="L87" s="264"/>
      <c r="M87" s="276">
        <f t="shared" si="2"/>
        <v>0</v>
      </c>
      <c r="N87" s="989">
        <v>14</v>
      </c>
    </row>
    <row r="88" spans="1:14">
      <c r="A88" s="988">
        <v>15</v>
      </c>
      <c r="B88" s="986"/>
      <c r="C88" s="398"/>
      <c r="D88" s="228"/>
      <c r="E88" s="228"/>
      <c r="F88" s="227"/>
      <c r="G88" s="305"/>
      <c r="H88" s="228"/>
      <c r="I88" s="225"/>
      <c r="J88" s="228"/>
      <c r="K88" s="225"/>
      <c r="L88" s="228"/>
      <c r="M88" s="276">
        <f t="shared" si="2"/>
        <v>0</v>
      </c>
      <c r="N88" s="989">
        <v>15</v>
      </c>
    </row>
    <row r="89" spans="1:14">
      <c r="A89" s="988">
        <v>16</v>
      </c>
      <c r="B89" s="986"/>
      <c r="C89" s="398"/>
      <c r="D89" s="264"/>
      <c r="E89" s="264"/>
      <c r="F89" s="244"/>
      <c r="G89" s="412"/>
      <c r="H89" s="264"/>
      <c r="I89" s="414"/>
      <c r="J89" s="264"/>
      <c r="K89" s="414"/>
      <c r="L89" s="264"/>
      <c r="M89" s="276">
        <f t="shared" si="2"/>
        <v>0</v>
      </c>
      <c r="N89" s="989">
        <v>16</v>
      </c>
    </row>
    <row r="90" spans="1:14">
      <c r="A90" s="988">
        <v>17</v>
      </c>
      <c r="B90" s="986"/>
      <c r="C90" s="398"/>
      <c r="D90" s="264"/>
      <c r="E90" s="264"/>
      <c r="F90" s="244"/>
      <c r="G90" s="412"/>
      <c r="H90" s="264"/>
      <c r="I90" s="414"/>
      <c r="J90" s="264"/>
      <c r="K90" s="414"/>
      <c r="L90" s="264"/>
      <c r="M90" s="276">
        <f t="shared" si="2"/>
        <v>0</v>
      </c>
      <c r="N90" s="989">
        <v>17</v>
      </c>
    </row>
    <row r="91" spans="1:14">
      <c r="A91" s="988">
        <v>18</v>
      </c>
      <c r="B91" s="986"/>
      <c r="C91" s="398"/>
      <c r="D91" s="228"/>
      <c r="E91" s="228"/>
      <c r="F91" s="227"/>
      <c r="G91" s="305"/>
      <c r="H91" s="228"/>
      <c r="I91" s="225"/>
      <c r="J91" s="228"/>
      <c r="K91" s="225"/>
      <c r="L91" s="228"/>
      <c r="M91" s="276">
        <f t="shared" si="2"/>
        <v>0</v>
      </c>
      <c r="N91" s="989">
        <v>18</v>
      </c>
    </row>
    <row r="92" spans="1:14">
      <c r="A92" s="988">
        <v>19</v>
      </c>
      <c r="B92" s="986"/>
      <c r="C92" s="398"/>
      <c r="D92" s="264"/>
      <c r="E92" s="264"/>
      <c r="F92" s="244"/>
      <c r="G92" s="412"/>
      <c r="H92" s="264"/>
      <c r="I92" s="414"/>
      <c r="J92" s="264"/>
      <c r="K92" s="414"/>
      <c r="L92" s="264"/>
      <c r="M92" s="276">
        <f t="shared" si="2"/>
        <v>0</v>
      </c>
      <c r="N92" s="989">
        <v>19</v>
      </c>
    </row>
    <row r="93" spans="1:14">
      <c r="A93" s="971">
        <v>20</v>
      </c>
      <c r="B93" s="986"/>
      <c r="C93" s="398"/>
      <c r="D93" s="264"/>
      <c r="E93" s="264"/>
      <c r="F93" s="244"/>
      <c r="G93" s="412"/>
      <c r="H93" s="264"/>
      <c r="I93" s="414"/>
      <c r="J93" s="264"/>
      <c r="K93" s="414"/>
      <c r="L93" s="264"/>
      <c r="M93" s="276">
        <f t="shared" si="2"/>
        <v>0</v>
      </c>
      <c r="N93" s="989">
        <v>20</v>
      </c>
    </row>
    <row r="94" spans="1:14">
      <c r="A94" s="988">
        <v>21</v>
      </c>
      <c r="B94" s="986"/>
      <c r="C94" s="398"/>
      <c r="D94" s="264"/>
      <c r="E94" s="264"/>
      <c r="F94" s="244"/>
      <c r="G94" s="412"/>
      <c r="H94" s="264"/>
      <c r="I94" s="414"/>
      <c r="J94" s="264"/>
      <c r="K94" s="414"/>
      <c r="L94" s="264"/>
      <c r="M94" s="276">
        <f t="shared" si="2"/>
        <v>0</v>
      </c>
      <c r="N94" s="989">
        <v>21</v>
      </c>
    </row>
    <row r="95" spans="1:14">
      <c r="A95" s="988">
        <v>22</v>
      </c>
      <c r="B95" s="986"/>
      <c r="C95" s="398"/>
      <c r="D95" s="264"/>
      <c r="E95" s="264"/>
      <c r="F95" s="244"/>
      <c r="G95" s="412"/>
      <c r="H95" s="264"/>
      <c r="I95" s="414"/>
      <c r="J95" s="264"/>
      <c r="K95" s="414"/>
      <c r="L95" s="264"/>
      <c r="M95" s="276">
        <f t="shared" si="2"/>
        <v>0</v>
      </c>
      <c r="N95" s="989">
        <v>22</v>
      </c>
    </row>
    <row r="96" spans="1:14">
      <c r="A96" s="988">
        <v>23</v>
      </c>
      <c r="B96" s="986"/>
      <c r="C96" s="398"/>
      <c r="D96" s="264"/>
      <c r="E96" s="264"/>
      <c r="F96" s="244"/>
      <c r="G96" s="412"/>
      <c r="H96" s="264"/>
      <c r="I96" s="414"/>
      <c r="J96" s="264"/>
      <c r="K96" s="414"/>
      <c r="L96" s="264"/>
      <c r="M96" s="276">
        <f t="shared" si="2"/>
        <v>0</v>
      </c>
      <c r="N96" s="989">
        <v>23</v>
      </c>
    </row>
    <row r="97" spans="1:14">
      <c r="A97" s="988">
        <v>24</v>
      </c>
      <c r="B97" s="986"/>
      <c r="C97" s="398" t="s">
        <v>893</v>
      </c>
      <c r="D97" s="225">
        <f>SUM(D76:D96)</f>
        <v>0</v>
      </c>
      <c r="E97" s="225">
        <f>SUM(E76:E96)</f>
        <v>0</v>
      </c>
      <c r="F97" s="224">
        <f>SUM(F76:F96)</f>
        <v>0</v>
      </c>
      <c r="G97" s="361">
        <f>SUM(G76:G96)</f>
        <v>0</v>
      </c>
      <c r="H97" s="225">
        <f>SUM(H76:H96)</f>
        <v>0</v>
      </c>
      <c r="I97" s="204"/>
      <c r="J97" s="225">
        <f>SUM(J76:J96)</f>
        <v>0</v>
      </c>
      <c r="K97" s="204"/>
      <c r="L97" s="225">
        <f>SUM(L76:L96)</f>
        <v>0</v>
      </c>
      <c r="M97" s="225">
        <f>SUM(M76:M96)</f>
        <v>0</v>
      </c>
      <c r="N97" s="989">
        <v>24</v>
      </c>
    </row>
    <row r="98" spans="1:14">
      <c r="A98" s="988">
        <v>25</v>
      </c>
      <c r="B98" s="986"/>
      <c r="C98" s="398" t="s">
        <v>888</v>
      </c>
      <c r="D98" s="375"/>
      <c r="E98" s="376"/>
      <c r="F98" s="377"/>
      <c r="G98" s="378"/>
      <c r="H98" s="376"/>
      <c r="I98" s="379"/>
      <c r="J98" s="376"/>
      <c r="K98" s="379"/>
      <c r="L98" s="376"/>
      <c r="M98" s="413"/>
      <c r="N98" s="989">
        <v>25</v>
      </c>
    </row>
    <row r="99" spans="1:14">
      <c r="A99" s="988">
        <v>26</v>
      </c>
      <c r="B99" s="986"/>
      <c r="C99" s="398"/>
      <c r="D99" s="277"/>
      <c r="E99" s="277"/>
      <c r="F99" s="333"/>
      <c r="G99" s="411"/>
      <c r="H99" s="277"/>
      <c r="I99" s="414"/>
      <c r="J99" s="277"/>
      <c r="K99" s="414"/>
      <c r="L99" s="277"/>
      <c r="M99" s="401">
        <f t="shared" ref="M99:M115" si="3">D99+E99-F99+G99-H99-J99+L99</f>
        <v>0</v>
      </c>
      <c r="N99" s="989">
        <v>26</v>
      </c>
    </row>
    <row r="100" spans="1:14">
      <c r="A100" s="988">
        <v>27</v>
      </c>
      <c r="B100" s="986"/>
      <c r="C100" s="398"/>
      <c r="D100" s="264"/>
      <c r="E100" s="264"/>
      <c r="F100" s="244"/>
      <c r="G100" s="412"/>
      <c r="H100" s="264"/>
      <c r="I100" s="414"/>
      <c r="J100" s="264"/>
      <c r="K100" s="414"/>
      <c r="L100" s="264"/>
      <c r="M100" s="276">
        <f t="shared" si="3"/>
        <v>0</v>
      </c>
      <c r="N100" s="989">
        <v>27</v>
      </c>
    </row>
    <row r="101" spans="1:14">
      <c r="A101" s="988">
        <v>28</v>
      </c>
      <c r="B101" s="986"/>
      <c r="C101" s="398"/>
      <c r="D101" s="264"/>
      <c r="E101" s="264"/>
      <c r="F101" s="244"/>
      <c r="G101" s="412"/>
      <c r="H101" s="264"/>
      <c r="I101" s="414"/>
      <c r="J101" s="264"/>
      <c r="K101" s="414"/>
      <c r="L101" s="264"/>
      <c r="M101" s="276">
        <f t="shared" si="3"/>
        <v>0</v>
      </c>
      <c r="N101" s="989">
        <v>28</v>
      </c>
    </row>
    <row r="102" spans="1:14">
      <c r="A102" s="988">
        <v>29</v>
      </c>
      <c r="B102" s="986"/>
      <c r="C102" s="398"/>
      <c r="D102" s="264"/>
      <c r="E102" s="264"/>
      <c r="F102" s="244"/>
      <c r="G102" s="412"/>
      <c r="H102" s="264"/>
      <c r="I102" s="414"/>
      <c r="J102" s="264"/>
      <c r="K102" s="414"/>
      <c r="L102" s="264"/>
      <c r="M102" s="276">
        <f t="shared" si="3"/>
        <v>0</v>
      </c>
      <c r="N102" s="989">
        <v>29</v>
      </c>
    </row>
    <row r="103" spans="1:14">
      <c r="A103" s="988">
        <v>30</v>
      </c>
      <c r="B103" s="986"/>
      <c r="C103" s="398"/>
      <c r="D103" s="264"/>
      <c r="E103" s="264"/>
      <c r="F103" s="244"/>
      <c r="G103" s="412"/>
      <c r="H103" s="264"/>
      <c r="I103" s="414"/>
      <c r="J103" s="264"/>
      <c r="K103" s="414"/>
      <c r="L103" s="264"/>
      <c r="M103" s="276">
        <f t="shared" si="3"/>
        <v>0</v>
      </c>
      <c r="N103" s="989">
        <v>30</v>
      </c>
    </row>
    <row r="104" spans="1:14">
      <c r="A104" s="988">
        <v>31</v>
      </c>
      <c r="B104" s="986"/>
      <c r="C104" s="398"/>
      <c r="D104" s="264"/>
      <c r="E104" s="264"/>
      <c r="F104" s="244"/>
      <c r="G104" s="412"/>
      <c r="H104" s="264"/>
      <c r="I104" s="414"/>
      <c r="J104" s="264"/>
      <c r="K104" s="414"/>
      <c r="L104" s="264"/>
      <c r="M104" s="276">
        <f t="shared" si="3"/>
        <v>0</v>
      </c>
      <c r="N104" s="989">
        <v>31</v>
      </c>
    </row>
    <row r="105" spans="1:14">
      <c r="A105" s="988">
        <v>32</v>
      </c>
      <c r="B105" s="986"/>
      <c r="C105" s="398"/>
      <c r="D105" s="228"/>
      <c r="E105" s="228"/>
      <c r="F105" s="227"/>
      <c r="G105" s="305"/>
      <c r="H105" s="228"/>
      <c r="I105" s="225"/>
      <c r="J105" s="228"/>
      <c r="K105" s="225"/>
      <c r="L105" s="228"/>
      <c r="M105" s="276">
        <f t="shared" si="3"/>
        <v>0</v>
      </c>
      <c r="N105" s="989">
        <v>32</v>
      </c>
    </row>
    <row r="106" spans="1:14">
      <c r="A106" s="988">
        <v>33</v>
      </c>
      <c r="B106" s="986"/>
      <c r="C106" s="398"/>
      <c r="D106" s="264"/>
      <c r="E106" s="264"/>
      <c r="F106" s="244"/>
      <c r="G106" s="412"/>
      <c r="H106" s="264"/>
      <c r="I106" s="414"/>
      <c r="J106" s="264"/>
      <c r="K106" s="414"/>
      <c r="L106" s="264"/>
      <c r="M106" s="276">
        <f t="shared" si="3"/>
        <v>0</v>
      </c>
      <c r="N106" s="989">
        <v>33</v>
      </c>
    </row>
    <row r="107" spans="1:14">
      <c r="A107" s="988">
        <v>34</v>
      </c>
      <c r="B107" s="986"/>
      <c r="C107" s="398"/>
      <c r="D107" s="264"/>
      <c r="E107" s="264"/>
      <c r="F107" s="244"/>
      <c r="G107" s="412"/>
      <c r="H107" s="264"/>
      <c r="I107" s="414"/>
      <c r="J107" s="264"/>
      <c r="K107" s="414"/>
      <c r="L107" s="264"/>
      <c r="M107" s="276">
        <f t="shared" si="3"/>
        <v>0</v>
      </c>
      <c r="N107" s="989">
        <v>34</v>
      </c>
    </row>
    <row r="108" spans="1:14">
      <c r="A108" s="988">
        <v>35</v>
      </c>
      <c r="B108" s="986"/>
      <c r="C108" s="398"/>
      <c r="D108" s="264"/>
      <c r="E108" s="264"/>
      <c r="F108" s="244"/>
      <c r="G108" s="412"/>
      <c r="H108" s="264"/>
      <c r="I108" s="414"/>
      <c r="J108" s="264"/>
      <c r="K108" s="414"/>
      <c r="L108" s="264"/>
      <c r="M108" s="276">
        <f t="shared" si="3"/>
        <v>0</v>
      </c>
      <c r="N108" s="989">
        <v>35</v>
      </c>
    </row>
    <row r="109" spans="1:14">
      <c r="A109" s="988">
        <v>36</v>
      </c>
      <c r="B109" s="986"/>
      <c r="C109" s="398"/>
      <c r="D109" s="264"/>
      <c r="E109" s="264"/>
      <c r="F109" s="244"/>
      <c r="G109" s="412"/>
      <c r="H109" s="264"/>
      <c r="I109" s="414"/>
      <c r="J109" s="264"/>
      <c r="K109" s="414"/>
      <c r="L109" s="264"/>
      <c r="M109" s="276">
        <f t="shared" si="3"/>
        <v>0</v>
      </c>
      <c r="N109" s="989">
        <v>36</v>
      </c>
    </row>
    <row r="110" spans="1:14">
      <c r="A110" s="988">
        <v>37</v>
      </c>
      <c r="B110" s="986"/>
      <c r="C110" s="398"/>
      <c r="D110" s="264"/>
      <c r="E110" s="264"/>
      <c r="F110" s="244"/>
      <c r="G110" s="412"/>
      <c r="H110" s="264"/>
      <c r="I110" s="414"/>
      <c r="J110" s="264"/>
      <c r="K110" s="414"/>
      <c r="L110" s="264"/>
      <c r="M110" s="276">
        <f t="shared" si="3"/>
        <v>0</v>
      </c>
      <c r="N110" s="989">
        <v>37</v>
      </c>
    </row>
    <row r="111" spans="1:14">
      <c r="A111" s="988">
        <v>38</v>
      </c>
      <c r="B111" s="986"/>
      <c r="C111" s="398"/>
      <c r="D111" s="264"/>
      <c r="E111" s="264"/>
      <c r="F111" s="244"/>
      <c r="G111" s="412"/>
      <c r="H111" s="264"/>
      <c r="I111" s="414"/>
      <c r="J111" s="264"/>
      <c r="K111" s="414"/>
      <c r="L111" s="264"/>
      <c r="M111" s="276">
        <f t="shared" si="3"/>
        <v>0</v>
      </c>
      <c r="N111" s="989">
        <v>38</v>
      </c>
    </row>
    <row r="112" spans="1:14">
      <c r="A112" s="988">
        <v>39</v>
      </c>
      <c r="B112" s="986"/>
      <c r="C112" s="398"/>
      <c r="D112" s="228"/>
      <c r="E112" s="228"/>
      <c r="F112" s="227"/>
      <c r="G112" s="305"/>
      <c r="H112" s="228"/>
      <c r="I112" s="225"/>
      <c r="J112" s="228"/>
      <c r="K112" s="225"/>
      <c r="L112" s="228"/>
      <c r="M112" s="276">
        <f t="shared" si="3"/>
        <v>0</v>
      </c>
      <c r="N112" s="989">
        <v>39</v>
      </c>
    </row>
    <row r="113" spans="1:14">
      <c r="A113" s="971">
        <v>40</v>
      </c>
      <c r="B113" s="986"/>
      <c r="C113" s="398"/>
      <c r="D113" s="264"/>
      <c r="E113" s="264"/>
      <c r="F113" s="244"/>
      <c r="G113" s="412"/>
      <c r="H113" s="264"/>
      <c r="I113" s="414"/>
      <c r="J113" s="264"/>
      <c r="K113" s="414"/>
      <c r="L113" s="264"/>
      <c r="M113" s="276">
        <f t="shared" si="3"/>
        <v>0</v>
      </c>
      <c r="N113" s="981">
        <v>40</v>
      </c>
    </row>
    <row r="114" spans="1:14">
      <c r="A114" s="988">
        <v>41</v>
      </c>
      <c r="B114" s="986"/>
      <c r="C114" s="398"/>
      <c r="D114" s="264"/>
      <c r="E114" s="264"/>
      <c r="F114" s="244"/>
      <c r="G114" s="412"/>
      <c r="H114" s="264"/>
      <c r="I114" s="414"/>
      <c r="J114" s="264"/>
      <c r="K114" s="414"/>
      <c r="L114" s="264"/>
      <c r="M114" s="276">
        <f t="shared" si="3"/>
        <v>0</v>
      </c>
      <c r="N114" s="989">
        <v>41</v>
      </c>
    </row>
    <row r="115" spans="1:14">
      <c r="A115" s="988">
        <v>42</v>
      </c>
      <c r="B115" s="986"/>
      <c r="C115" s="398"/>
      <c r="D115" s="264"/>
      <c r="E115" s="264"/>
      <c r="F115" s="244"/>
      <c r="G115" s="412"/>
      <c r="H115" s="264"/>
      <c r="I115" s="414"/>
      <c r="J115" s="264"/>
      <c r="K115" s="414"/>
      <c r="L115" s="264"/>
      <c r="M115" s="276">
        <f t="shared" si="3"/>
        <v>0</v>
      </c>
      <c r="N115" s="989">
        <v>42</v>
      </c>
    </row>
    <row r="116" spans="1:14">
      <c r="A116" s="988">
        <v>43</v>
      </c>
      <c r="B116" s="986"/>
      <c r="C116" s="398" t="s">
        <v>894</v>
      </c>
      <c r="D116" s="225">
        <f>SUM(D99:D115)</f>
        <v>0</v>
      </c>
      <c r="E116" s="225">
        <f>SUM(E99:E115)</f>
        <v>0</v>
      </c>
      <c r="F116" s="224">
        <f>SUM(F99:F115)</f>
        <v>0</v>
      </c>
      <c r="G116" s="361">
        <f>SUM(G99:G115)</f>
        <v>0</v>
      </c>
      <c r="H116" s="225">
        <f>SUM(H99:H115)</f>
        <v>0</v>
      </c>
      <c r="I116" s="204"/>
      <c r="J116" s="225">
        <f>SUM(J99:J115)</f>
        <v>0</v>
      </c>
      <c r="K116" s="204"/>
      <c r="L116" s="225">
        <f>SUM(L99:L115)</f>
        <v>0</v>
      </c>
      <c r="M116" s="225">
        <f>SUM(M99:M115)</f>
        <v>0</v>
      </c>
      <c r="N116" s="989">
        <v>43</v>
      </c>
    </row>
    <row r="117" spans="1:14">
      <c r="A117" s="988">
        <v>44</v>
      </c>
      <c r="B117" s="986"/>
      <c r="C117" s="398" t="s">
        <v>895</v>
      </c>
      <c r="D117" s="375"/>
      <c r="E117" s="376"/>
      <c r="F117" s="377"/>
      <c r="G117" s="378"/>
      <c r="H117" s="376"/>
      <c r="I117" s="379"/>
      <c r="J117" s="376"/>
      <c r="K117" s="379"/>
      <c r="L117" s="376"/>
      <c r="M117" s="413"/>
      <c r="N117" s="989">
        <v>44</v>
      </c>
    </row>
    <row r="118" spans="1:14">
      <c r="A118" s="988">
        <v>45</v>
      </c>
      <c r="B118" s="986"/>
      <c r="C118" s="398"/>
      <c r="D118" s="277"/>
      <c r="E118" s="277"/>
      <c r="F118" s="333"/>
      <c r="G118" s="411"/>
      <c r="H118" s="277"/>
      <c r="I118" s="414"/>
      <c r="J118" s="277"/>
      <c r="K118" s="414"/>
      <c r="L118" s="277"/>
      <c r="M118" s="401">
        <f t="shared" ref="M118:M124" si="4">D118+E118-F118+G118-H118-J118+L118</f>
        <v>0</v>
      </c>
      <c r="N118" s="989">
        <v>45</v>
      </c>
    </row>
    <row r="119" spans="1:14">
      <c r="A119" s="988">
        <v>46</v>
      </c>
      <c r="B119" s="986"/>
      <c r="C119" s="398"/>
      <c r="D119" s="264"/>
      <c r="E119" s="264"/>
      <c r="F119" s="244"/>
      <c r="G119" s="412"/>
      <c r="H119" s="264"/>
      <c r="I119" s="414"/>
      <c r="J119" s="264"/>
      <c r="K119" s="414"/>
      <c r="L119" s="264"/>
      <c r="M119" s="276">
        <f t="shared" si="4"/>
        <v>0</v>
      </c>
      <c r="N119" s="989">
        <v>46</v>
      </c>
    </row>
    <row r="120" spans="1:14">
      <c r="A120" s="988">
        <v>47</v>
      </c>
      <c r="B120" s="986"/>
      <c r="C120" s="398"/>
      <c r="D120" s="228"/>
      <c r="E120" s="228"/>
      <c r="F120" s="227"/>
      <c r="G120" s="305"/>
      <c r="H120" s="228"/>
      <c r="I120" s="225"/>
      <c r="J120" s="228"/>
      <c r="K120" s="225"/>
      <c r="L120" s="228"/>
      <c r="M120" s="276">
        <f t="shared" si="4"/>
        <v>0</v>
      </c>
      <c r="N120" s="989">
        <v>47</v>
      </c>
    </row>
    <row r="121" spans="1:14">
      <c r="A121" s="988">
        <v>48</v>
      </c>
      <c r="B121" s="986"/>
      <c r="C121" s="398"/>
      <c r="D121" s="264"/>
      <c r="E121" s="264"/>
      <c r="F121" s="244"/>
      <c r="G121" s="412"/>
      <c r="H121" s="264"/>
      <c r="I121" s="414"/>
      <c r="J121" s="264"/>
      <c r="K121" s="414"/>
      <c r="L121" s="264"/>
      <c r="M121" s="276">
        <f t="shared" si="4"/>
        <v>0</v>
      </c>
      <c r="N121" s="989">
        <v>48</v>
      </c>
    </row>
    <row r="122" spans="1:14">
      <c r="A122" s="988">
        <v>49</v>
      </c>
      <c r="B122" s="986"/>
      <c r="C122" s="398"/>
      <c r="D122" s="264"/>
      <c r="E122" s="264"/>
      <c r="F122" s="244"/>
      <c r="G122" s="412"/>
      <c r="H122" s="264"/>
      <c r="I122" s="414"/>
      <c r="J122" s="264"/>
      <c r="K122" s="414"/>
      <c r="L122" s="264"/>
      <c r="M122" s="276">
        <f t="shared" si="4"/>
        <v>0</v>
      </c>
      <c r="N122" s="989">
        <v>49</v>
      </c>
    </row>
    <row r="123" spans="1:14">
      <c r="A123" s="988">
        <v>50</v>
      </c>
      <c r="B123" s="986"/>
      <c r="C123" s="398"/>
      <c r="D123" s="264"/>
      <c r="E123" s="264"/>
      <c r="F123" s="244"/>
      <c r="G123" s="412"/>
      <c r="H123" s="264"/>
      <c r="I123" s="414"/>
      <c r="J123" s="264"/>
      <c r="K123" s="414"/>
      <c r="L123" s="264"/>
      <c r="M123" s="276">
        <f t="shared" si="4"/>
        <v>0</v>
      </c>
      <c r="N123" s="989">
        <v>50</v>
      </c>
    </row>
    <row r="124" spans="1:14">
      <c r="A124" s="988">
        <v>51</v>
      </c>
      <c r="B124" s="986"/>
      <c r="C124" s="398"/>
      <c r="D124" s="228"/>
      <c r="E124" s="228"/>
      <c r="F124" s="227"/>
      <c r="G124" s="305"/>
      <c r="H124" s="228"/>
      <c r="I124" s="225"/>
      <c r="J124" s="228"/>
      <c r="K124" s="225"/>
      <c r="L124" s="228"/>
      <c r="M124" s="276">
        <f t="shared" si="4"/>
        <v>0</v>
      </c>
      <c r="N124" s="989">
        <v>51</v>
      </c>
    </row>
    <row r="125" spans="1:14" ht="16" thickBot="1">
      <c r="A125" s="1084">
        <v>52</v>
      </c>
      <c r="B125" s="416"/>
      <c r="C125" s="713" t="s">
        <v>1584</v>
      </c>
      <c r="D125" s="234">
        <f>SUM(D118:D124)</f>
        <v>0</v>
      </c>
      <c r="E125" s="234">
        <f>SUM(E118:E124)</f>
        <v>0</v>
      </c>
      <c r="F125" s="232">
        <f>SUM(F118:F124)</f>
        <v>0</v>
      </c>
      <c r="G125" s="372">
        <f>SUM(G118:G124)</f>
        <v>0</v>
      </c>
      <c r="H125" s="234">
        <f>SUM(H118:H124)</f>
        <v>0</v>
      </c>
      <c r="I125" s="215"/>
      <c r="J125" s="234">
        <f>SUM(J118:J124)</f>
        <v>0</v>
      </c>
      <c r="K125" s="215"/>
      <c r="L125" s="234">
        <f>SUM(L118:L124)</f>
        <v>0</v>
      </c>
      <c r="M125" s="217">
        <f>SUM(M118:M124)</f>
        <v>0</v>
      </c>
      <c r="N125" s="1085">
        <v>52</v>
      </c>
    </row>
    <row r="126" spans="1:14">
      <c r="A126" s="3189"/>
      <c r="B126" s="3607"/>
      <c r="C126" s="3607"/>
      <c r="D126" s="3607"/>
      <c r="E126" s="3191"/>
    </row>
    <row r="127" spans="1:14">
      <c r="A127" s="4640" t="s">
        <v>1585</v>
      </c>
      <c r="B127" s="1030"/>
      <c r="C127" s="1030"/>
      <c r="D127" s="1030"/>
      <c r="E127" s="4331"/>
      <c r="F127" s="16"/>
      <c r="G127" s="16" t="s">
        <v>1586</v>
      </c>
      <c r="H127" s="16"/>
      <c r="I127" s="16"/>
      <c r="J127" s="16"/>
      <c r="K127" s="16"/>
      <c r="L127" s="16"/>
      <c r="M127" s="16"/>
      <c r="N127" s="16"/>
    </row>
    <row r="128" spans="1:14" ht="16" thickBot="1">
      <c r="A128" s="4597" t="str">
        <f>'Data Sheet'!$C$25</f>
        <v xml:space="preserve">Niagara Mohawk Power Corporation </v>
      </c>
      <c r="B128" s="1621"/>
      <c r="C128" s="1621"/>
      <c r="D128" s="1621"/>
      <c r="E128" s="4270" t="str">
        <f>'Data Sheet'!$C$40</f>
        <v>April 30, 2024</v>
      </c>
      <c r="F128" s="13" t="str">
        <f>'Data Sheet'!$C$38</f>
        <v>December 31, 2023</v>
      </c>
      <c r="G128" s="13" t="str">
        <f>'Data Sheet'!$C$25</f>
        <v xml:space="preserve">Niagara Mohawk Power Corporation </v>
      </c>
      <c r="K128" s="1116" t="str">
        <f>'Data Sheet'!$C$40</f>
        <v>April 30, 2024</v>
      </c>
      <c r="M128" s="1142" t="str">
        <f>'Data Sheet'!$C$38</f>
        <v>December 31, 2023</v>
      </c>
    </row>
    <row r="129" spans="1:14">
      <c r="A129" s="4646" t="s">
        <v>879</v>
      </c>
      <c r="B129" s="1840"/>
      <c r="C129" s="1840"/>
      <c r="D129" s="1840"/>
      <c r="E129" s="4647"/>
      <c r="F129" s="1045"/>
      <c r="G129" s="1043" t="s">
        <v>880</v>
      </c>
      <c r="H129" s="1044"/>
      <c r="I129" s="1044"/>
      <c r="J129" s="1044"/>
      <c r="K129" s="1044"/>
      <c r="L129" s="1044"/>
      <c r="M129" s="1044"/>
      <c r="N129" s="968"/>
    </row>
    <row r="130" spans="1:14">
      <c r="A130" s="4597"/>
      <c r="B130" s="1621"/>
      <c r="C130" s="1621"/>
      <c r="D130" s="1621"/>
      <c r="E130" s="4270"/>
      <c r="F130" s="970"/>
      <c r="G130" s="696"/>
      <c r="N130" s="970"/>
    </row>
    <row r="131" spans="1:14">
      <c r="A131" s="3201"/>
      <c r="B131" s="1713"/>
      <c r="C131" s="1715"/>
      <c r="D131" s="1713"/>
      <c r="E131" s="4648" t="s">
        <v>2150</v>
      </c>
      <c r="F131" s="1009"/>
      <c r="G131" s="1007" t="s">
        <v>2150</v>
      </c>
      <c r="H131" s="1008"/>
      <c r="I131" s="1039" t="s">
        <v>2151</v>
      </c>
      <c r="J131" s="1008"/>
      <c r="K131" s="1008"/>
      <c r="L131" s="1008"/>
      <c r="M131" s="1012"/>
      <c r="N131" s="987"/>
    </row>
    <row r="132" spans="1:14">
      <c r="A132" s="4641" t="s">
        <v>1686</v>
      </c>
      <c r="B132" s="2548"/>
      <c r="C132" s="4498"/>
      <c r="D132" s="4556" t="s">
        <v>1791</v>
      </c>
      <c r="E132" s="3640" t="s">
        <v>282</v>
      </c>
      <c r="F132" s="981" t="s">
        <v>282</v>
      </c>
      <c r="G132" s="971" t="s">
        <v>282</v>
      </c>
      <c r="H132" s="1018" t="s">
        <v>282</v>
      </c>
      <c r="I132" s="1021" t="s">
        <v>516</v>
      </c>
      <c r="J132" s="703"/>
      <c r="K132" s="1021" t="s">
        <v>513</v>
      </c>
      <c r="L132" s="703"/>
      <c r="M132" s="982" t="s">
        <v>1791</v>
      </c>
      <c r="N132" s="981" t="s">
        <v>1686</v>
      </c>
    </row>
    <row r="133" spans="1:14">
      <c r="A133" s="4641" t="s">
        <v>1689</v>
      </c>
      <c r="B133" s="2548"/>
      <c r="C133" s="4521" t="s">
        <v>546</v>
      </c>
      <c r="D133" s="4521" t="s">
        <v>850</v>
      </c>
      <c r="E133" s="3640" t="s">
        <v>2154</v>
      </c>
      <c r="F133" s="981" t="s">
        <v>2155</v>
      </c>
      <c r="G133" s="971" t="s">
        <v>2154</v>
      </c>
      <c r="H133" s="1018" t="s">
        <v>2155</v>
      </c>
      <c r="I133" s="1018" t="s">
        <v>2156</v>
      </c>
      <c r="J133" s="1018" t="s">
        <v>1795</v>
      </c>
      <c r="K133" s="1018" t="s">
        <v>2156</v>
      </c>
      <c r="L133" s="1018" t="s">
        <v>1795</v>
      </c>
      <c r="M133" s="982" t="s">
        <v>2434</v>
      </c>
      <c r="N133" s="981" t="s">
        <v>1689</v>
      </c>
    </row>
    <row r="134" spans="1:14">
      <c r="A134" s="4641"/>
      <c r="B134" s="2548"/>
      <c r="C134" s="4499"/>
      <c r="D134" s="4521" t="s">
        <v>531</v>
      </c>
      <c r="E134" s="3640" t="s">
        <v>2194</v>
      </c>
      <c r="F134" s="981" t="s">
        <v>2195</v>
      </c>
      <c r="G134" s="971" t="s">
        <v>2196</v>
      </c>
      <c r="H134" s="1018" t="s">
        <v>2160</v>
      </c>
      <c r="I134" s="1018" t="s">
        <v>2161</v>
      </c>
      <c r="J134" s="368"/>
      <c r="K134" s="1018" t="s">
        <v>2162</v>
      </c>
      <c r="L134" s="368"/>
      <c r="M134" s="973"/>
      <c r="N134" s="981"/>
    </row>
    <row r="135" spans="1:14">
      <c r="A135" s="4641"/>
      <c r="B135" s="1621"/>
      <c r="C135" s="4521" t="s">
        <v>2935</v>
      </c>
      <c r="D135" s="4521" t="s">
        <v>2936</v>
      </c>
      <c r="E135" s="4333" t="s">
        <v>2937</v>
      </c>
      <c r="F135" s="1017" t="s">
        <v>2938</v>
      </c>
      <c r="G135" s="988" t="s">
        <v>2268</v>
      </c>
      <c r="H135" s="1025" t="s">
        <v>2269</v>
      </c>
      <c r="I135" s="1025" t="s">
        <v>2270</v>
      </c>
      <c r="J135" s="1025" t="s">
        <v>2271</v>
      </c>
      <c r="K135" s="1025" t="s">
        <v>2272</v>
      </c>
      <c r="L135" s="1025" t="s">
        <v>2273</v>
      </c>
      <c r="M135" s="1024" t="s">
        <v>2274</v>
      </c>
      <c r="N135" s="989"/>
    </row>
    <row r="136" spans="1:14">
      <c r="A136" s="4334">
        <v>1</v>
      </c>
      <c r="B136" s="2548"/>
      <c r="C136" s="4522"/>
      <c r="D136" s="4562"/>
      <c r="E136" s="3802"/>
      <c r="F136" s="3802"/>
      <c r="G136" s="383" t="s">
        <v>1746</v>
      </c>
      <c r="H136" s="381" t="s">
        <v>1746</v>
      </c>
      <c r="I136" s="384"/>
      <c r="J136" s="384"/>
      <c r="K136" s="384"/>
      <c r="L136" s="384"/>
      <c r="M136" s="1073"/>
      <c r="N136" s="989">
        <v>1</v>
      </c>
    </row>
    <row r="137" spans="1:14">
      <c r="A137" s="4334">
        <v>2</v>
      </c>
      <c r="B137" s="1713"/>
      <c r="C137" s="4522"/>
      <c r="D137" s="4563"/>
      <c r="E137" s="4336"/>
      <c r="F137" s="4336"/>
      <c r="G137" s="355" t="s">
        <v>1746</v>
      </c>
      <c r="H137" s="352" t="s">
        <v>1746</v>
      </c>
      <c r="I137" s="385"/>
      <c r="J137" s="385"/>
      <c r="K137" s="385"/>
      <c r="L137" s="385"/>
      <c r="M137" s="1076"/>
      <c r="N137" s="989">
        <v>2</v>
      </c>
    </row>
    <row r="138" spans="1:14">
      <c r="A138" s="4334">
        <v>3</v>
      </c>
      <c r="B138" s="1713"/>
      <c r="C138" s="4522"/>
      <c r="D138" s="4564"/>
      <c r="E138" s="3821"/>
      <c r="F138" s="3821"/>
      <c r="G138" s="411"/>
      <c r="H138" s="277"/>
      <c r="I138" s="414"/>
      <c r="J138" s="277"/>
      <c r="K138" s="414"/>
      <c r="L138" s="277"/>
      <c r="M138" s="401">
        <f t="shared" ref="M138:M186" si="5">D138+E138-F138+G138-H138-J138+L138</f>
        <v>0</v>
      </c>
      <c r="N138" s="989">
        <v>3</v>
      </c>
    </row>
    <row r="139" spans="1:14">
      <c r="A139" s="4334">
        <v>4</v>
      </c>
      <c r="B139" s="1713"/>
      <c r="C139" s="4522"/>
      <c r="D139" s="1330"/>
      <c r="E139" s="3532"/>
      <c r="F139" s="3532"/>
      <c r="G139" s="412"/>
      <c r="H139" s="264"/>
      <c r="I139" s="414"/>
      <c r="J139" s="264"/>
      <c r="K139" s="414"/>
      <c r="L139" s="264"/>
      <c r="M139" s="276">
        <f t="shared" si="5"/>
        <v>0</v>
      </c>
      <c r="N139" s="989">
        <v>4</v>
      </c>
    </row>
    <row r="140" spans="1:14">
      <c r="A140" s="4334">
        <v>5</v>
      </c>
      <c r="B140" s="1713"/>
      <c r="C140" s="4522"/>
      <c r="D140" s="1330"/>
      <c r="E140" s="3532"/>
      <c r="F140" s="3532"/>
      <c r="G140" s="412"/>
      <c r="H140" s="264"/>
      <c r="I140" s="414"/>
      <c r="J140" s="264"/>
      <c r="K140" s="414"/>
      <c r="L140" s="264"/>
      <c r="M140" s="276">
        <f t="shared" si="5"/>
        <v>0</v>
      </c>
      <c r="N140" s="989">
        <v>5</v>
      </c>
    </row>
    <row r="141" spans="1:14">
      <c r="A141" s="4334">
        <v>6</v>
      </c>
      <c r="B141" s="1713"/>
      <c r="C141" s="4522"/>
      <c r="D141" s="1330"/>
      <c r="E141" s="3532"/>
      <c r="F141" s="3532"/>
      <c r="G141" s="412"/>
      <c r="H141" s="264"/>
      <c r="I141" s="414"/>
      <c r="J141" s="264"/>
      <c r="K141" s="414"/>
      <c r="L141" s="264"/>
      <c r="M141" s="276">
        <f t="shared" si="5"/>
        <v>0</v>
      </c>
      <c r="N141" s="989">
        <v>6</v>
      </c>
    </row>
    <row r="142" spans="1:14">
      <c r="A142" s="4334">
        <v>7</v>
      </c>
      <c r="B142" s="1713"/>
      <c r="C142" s="4522"/>
      <c r="D142" s="1330"/>
      <c r="E142" s="3532"/>
      <c r="F142" s="3532"/>
      <c r="G142" s="412"/>
      <c r="H142" s="264"/>
      <c r="I142" s="414"/>
      <c r="J142" s="264"/>
      <c r="K142" s="414"/>
      <c r="L142" s="264"/>
      <c r="M142" s="276">
        <f t="shared" si="5"/>
        <v>0</v>
      </c>
      <c r="N142" s="989">
        <v>7</v>
      </c>
    </row>
    <row r="143" spans="1:14">
      <c r="A143" s="4334">
        <v>8</v>
      </c>
      <c r="B143" s="1713"/>
      <c r="C143" s="4522"/>
      <c r="D143" s="1330"/>
      <c r="E143" s="3532"/>
      <c r="F143" s="3532"/>
      <c r="G143" s="412"/>
      <c r="H143" s="264"/>
      <c r="I143" s="414"/>
      <c r="J143" s="264"/>
      <c r="K143" s="414"/>
      <c r="L143" s="264"/>
      <c r="M143" s="276">
        <f t="shared" si="5"/>
        <v>0</v>
      </c>
      <c r="N143" s="989">
        <v>8</v>
      </c>
    </row>
    <row r="144" spans="1:14">
      <c r="A144" s="4334">
        <v>9</v>
      </c>
      <c r="B144" s="1713"/>
      <c r="C144" s="4522"/>
      <c r="D144" s="2324"/>
      <c r="E144" s="3582"/>
      <c r="F144" s="3582"/>
      <c r="G144" s="305"/>
      <c r="H144" s="228"/>
      <c r="I144" s="225"/>
      <c r="J144" s="228"/>
      <c r="K144" s="225"/>
      <c r="L144" s="228"/>
      <c r="M144" s="276">
        <f t="shared" si="5"/>
        <v>0</v>
      </c>
      <c r="N144" s="989">
        <v>9</v>
      </c>
    </row>
    <row r="145" spans="1:14">
      <c r="A145" s="4334">
        <v>10</v>
      </c>
      <c r="B145" s="1713"/>
      <c r="C145" s="4522"/>
      <c r="D145" s="1330"/>
      <c r="E145" s="3532"/>
      <c r="F145" s="3532"/>
      <c r="G145" s="412"/>
      <c r="H145" s="264"/>
      <c r="I145" s="414"/>
      <c r="J145" s="264"/>
      <c r="K145" s="414"/>
      <c r="L145" s="264"/>
      <c r="M145" s="276">
        <f t="shared" si="5"/>
        <v>0</v>
      </c>
      <c r="N145" s="989">
        <v>10</v>
      </c>
    </row>
    <row r="146" spans="1:14">
      <c r="A146" s="4334">
        <v>11</v>
      </c>
      <c r="B146" s="1713"/>
      <c r="C146" s="4522"/>
      <c r="D146" s="1330"/>
      <c r="E146" s="3532"/>
      <c r="F146" s="3532"/>
      <c r="G146" s="412"/>
      <c r="H146" s="264"/>
      <c r="I146" s="414"/>
      <c r="J146" s="264"/>
      <c r="K146" s="414"/>
      <c r="L146" s="264"/>
      <c r="M146" s="276">
        <f t="shared" si="5"/>
        <v>0</v>
      </c>
      <c r="N146" s="989">
        <v>11</v>
      </c>
    </row>
    <row r="147" spans="1:14">
      <c r="A147" s="4334">
        <v>12</v>
      </c>
      <c r="B147" s="1713"/>
      <c r="C147" s="4522"/>
      <c r="D147" s="1330"/>
      <c r="E147" s="3532"/>
      <c r="F147" s="3532"/>
      <c r="G147" s="412"/>
      <c r="H147" s="264"/>
      <c r="I147" s="414"/>
      <c r="J147" s="264"/>
      <c r="K147" s="414"/>
      <c r="L147" s="264"/>
      <c r="M147" s="276">
        <f t="shared" si="5"/>
        <v>0</v>
      </c>
      <c r="N147" s="989">
        <v>12</v>
      </c>
    </row>
    <row r="148" spans="1:14">
      <c r="A148" s="4334">
        <v>13</v>
      </c>
      <c r="B148" s="1713"/>
      <c r="C148" s="4522"/>
      <c r="D148" s="1330"/>
      <c r="E148" s="3532"/>
      <c r="F148" s="3532"/>
      <c r="G148" s="412"/>
      <c r="H148" s="264"/>
      <c r="I148" s="414"/>
      <c r="J148" s="264"/>
      <c r="K148" s="414"/>
      <c r="L148" s="264"/>
      <c r="M148" s="276">
        <f t="shared" si="5"/>
        <v>0</v>
      </c>
      <c r="N148" s="989">
        <v>13</v>
      </c>
    </row>
    <row r="149" spans="1:14">
      <c r="A149" s="4334">
        <v>14</v>
      </c>
      <c r="B149" s="1713"/>
      <c r="C149" s="4522"/>
      <c r="D149" s="1330"/>
      <c r="E149" s="3532"/>
      <c r="F149" s="3532"/>
      <c r="G149" s="412"/>
      <c r="H149" s="264"/>
      <c r="I149" s="414"/>
      <c r="J149" s="264"/>
      <c r="K149" s="414"/>
      <c r="L149" s="264"/>
      <c r="M149" s="276">
        <f t="shared" si="5"/>
        <v>0</v>
      </c>
      <c r="N149" s="989">
        <v>14</v>
      </c>
    </row>
    <row r="150" spans="1:14">
      <c r="A150" s="4334">
        <v>15</v>
      </c>
      <c r="B150" s="1713"/>
      <c r="C150" s="4522"/>
      <c r="D150" s="2324"/>
      <c r="E150" s="3582"/>
      <c r="F150" s="3582"/>
      <c r="G150" s="305"/>
      <c r="H150" s="228"/>
      <c r="I150" s="225"/>
      <c r="J150" s="228"/>
      <c r="K150" s="225"/>
      <c r="L150" s="228"/>
      <c r="M150" s="276">
        <f t="shared" si="5"/>
        <v>0</v>
      </c>
      <c r="N150" s="989">
        <v>15</v>
      </c>
    </row>
    <row r="151" spans="1:14">
      <c r="A151" s="4334">
        <v>16</v>
      </c>
      <c r="B151" s="1713"/>
      <c r="C151" s="4522"/>
      <c r="D151" s="1330"/>
      <c r="E151" s="3532"/>
      <c r="F151" s="3532"/>
      <c r="G151" s="412"/>
      <c r="H151" s="264"/>
      <c r="I151" s="414"/>
      <c r="J151" s="264"/>
      <c r="K151" s="414"/>
      <c r="L151" s="264"/>
      <c r="M151" s="276">
        <f t="shared" si="5"/>
        <v>0</v>
      </c>
      <c r="N151" s="989">
        <v>16</v>
      </c>
    </row>
    <row r="152" spans="1:14">
      <c r="A152" s="4334">
        <v>17</v>
      </c>
      <c r="B152" s="1713"/>
      <c r="C152" s="4522"/>
      <c r="D152" s="1330"/>
      <c r="E152" s="3532"/>
      <c r="F152" s="3532"/>
      <c r="G152" s="412"/>
      <c r="H152" s="264"/>
      <c r="I152" s="414"/>
      <c r="J152" s="264"/>
      <c r="K152" s="414"/>
      <c r="L152" s="264"/>
      <c r="M152" s="276">
        <f t="shared" si="5"/>
        <v>0</v>
      </c>
      <c r="N152" s="989">
        <v>17</v>
      </c>
    </row>
    <row r="153" spans="1:14">
      <c r="A153" s="4334">
        <v>18</v>
      </c>
      <c r="B153" s="1713"/>
      <c r="C153" s="4522"/>
      <c r="D153" s="2324"/>
      <c r="E153" s="3582"/>
      <c r="F153" s="3582"/>
      <c r="G153" s="305"/>
      <c r="H153" s="228"/>
      <c r="I153" s="225"/>
      <c r="J153" s="228"/>
      <c r="K153" s="225"/>
      <c r="L153" s="228"/>
      <c r="M153" s="276">
        <f t="shared" si="5"/>
        <v>0</v>
      </c>
      <c r="N153" s="989">
        <v>18</v>
      </c>
    </row>
    <row r="154" spans="1:14">
      <c r="A154" s="4334">
        <v>19</v>
      </c>
      <c r="B154" s="1713"/>
      <c r="C154" s="4522"/>
      <c r="D154" s="1330"/>
      <c r="E154" s="3532"/>
      <c r="F154" s="3532"/>
      <c r="G154" s="412"/>
      <c r="H154" s="264"/>
      <c r="I154" s="414"/>
      <c r="J154" s="264"/>
      <c r="K154" s="414"/>
      <c r="L154" s="264"/>
      <c r="M154" s="276">
        <f t="shared" si="5"/>
        <v>0</v>
      </c>
      <c r="N154" s="989">
        <v>19</v>
      </c>
    </row>
    <row r="155" spans="1:14">
      <c r="A155" s="4641">
        <v>20</v>
      </c>
      <c r="B155" s="1713"/>
      <c r="C155" s="4522"/>
      <c r="D155" s="1330"/>
      <c r="E155" s="3532"/>
      <c r="F155" s="3532"/>
      <c r="G155" s="412"/>
      <c r="H155" s="264"/>
      <c r="I155" s="414"/>
      <c r="J155" s="264"/>
      <c r="K155" s="414"/>
      <c r="L155" s="264"/>
      <c r="M155" s="276">
        <f t="shared" si="5"/>
        <v>0</v>
      </c>
      <c r="N155" s="989">
        <v>20</v>
      </c>
    </row>
    <row r="156" spans="1:14">
      <c r="A156" s="4334">
        <v>21</v>
      </c>
      <c r="B156" s="1713"/>
      <c r="C156" s="4522"/>
      <c r="D156" s="1330"/>
      <c r="E156" s="3532"/>
      <c r="F156" s="3532"/>
      <c r="G156" s="412"/>
      <c r="H156" s="264"/>
      <c r="I156" s="414"/>
      <c r="J156" s="264"/>
      <c r="K156" s="414"/>
      <c r="L156" s="264"/>
      <c r="M156" s="276">
        <f t="shared" si="5"/>
        <v>0</v>
      </c>
      <c r="N156" s="989">
        <v>21</v>
      </c>
    </row>
    <row r="157" spans="1:14">
      <c r="A157" s="4334">
        <v>22</v>
      </c>
      <c r="B157" s="1713"/>
      <c r="C157" s="4522"/>
      <c r="D157" s="1330"/>
      <c r="E157" s="3532"/>
      <c r="F157" s="3532"/>
      <c r="G157" s="412"/>
      <c r="H157" s="264"/>
      <c r="I157" s="414"/>
      <c r="J157" s="264"/>
      <c r="K157" s="414"/>
      <c r="L157" s="264"/>
      <c r="M157" s="276">
        <f t="shared" si="5"/>
        <v>0</v>
      </c>
      <c r="N157" s="989">
        <v>22</v>
      </c>
    </row>
    <row r="158" spans="1:14">
      <c r="A158" s="4334">
        <v>23</v>
      </c>
      <c r="B158" s="1713"/>
      <c r="C158" s="4522"/>
      <c r="D158" s="1330"/>
      <c r="E158" s="3532"/>
      <c r="F158" s="3532"/>
      <c r="G158" s="412"/>
      <c r="H158" s="264"/>
      <c r="I158" s="414"/>
      <c r="J158" s="264"/>
      <c r="K158" s="414"/>
      <c r="L158" s="264"/>
      <c r="M158" s="276">
        <f t="shared" si="5"/>
        <v>0</v>
      </c>
      <c r="N158" s="989">
        <v>23</v>
      </c>
    </row>
    <row r="159" spans="1:14">
      <c r="A159" s="4334">
        <v>24</v>
      </c>
      <c r="B159" s="1713"/>
      <c r="C159" s="4522"/>
      <c r="D159" s="1330"/>
      <c r="E159" s="3532"/>
      <c r="F159" s="3532"/>
      <c r="G159" s="412"/>
      <c r="H159" s="264"/>
      <c r="I159" s="414"/>
      <c r="J159" s="264"/>
      <c r="K159" s="414"/>
      <c r="L159" s="264"/>
      <c r="M159" s="276">
        <f t="shared" si="5"/>
        <v>0</v>
      </c>
      <c r="N159" s="989">
        <v>24</v>
      </c>
    </row>
    <row r="160" spans="1:14">
      <c r="A160" s="4334">
        <v>25</v>
      </c>
      <c r="B160" s="1713"/>
      <c r="C160" s="4522"/>
      <c r="D160" s="1330"/>
      <c r="E160" s="3532"/>
      <c r="F160" s="3532"/>
      <c r="G160" s="412"/>
      <c r="H160" s="264"/>
      <c r="I160" s="414"/>
      <c r="J160" s="264"/>
      <c r="K160" s="414"/>
      <c r="L160" s="264"/>
      <c r="M160" s="276">
        <f t="shared" si="5"/>
        <v>0</v>
      </c>
      <c r="N160" s="989">
        <v>25</v>
      </c>
    </row>
    <row r="161" spans="1:14">
      <c r="A161" s="4334">
        <v>26</v>
      </c>
      <c r="B161" s="1713"/>
      <c r="C161" s="4522"/>
      <c r="D161" s="1330"/>
      <c r="E161" s="3532"/>
      <c r="F161" s="3532"/>
      <c r="G161" s="412"/>
      <c r="H161" s="264"/>
      <c r="I161" s="414"/>
      <c r="J161" s="264"/>
      <c r="K161" s="414"/>
      <c r="L161" s="264"/>
      <c r="M161" s="276">
        <f t="shared" si="5"/>
        <v>0</v>
      </c>
      <c r="N161" s="989">
        <v>26</v>
      </c>
    </row>
    <row r="162" spans="1:14">
      <c r="A162" s="4334">
        <v>27</v>
      </c>
      <c r="B162" s="1713"/>
      <c r="C162" s="4522"/>
      <c r="D162" s="1330"/>
      <c r="E162" s="3532"/>
      <c r="F162" s="3532"/>
      <c r="G162" s="412"/>
      <c r="H162" s="264"/>
      <c r="I162" s="414"/>
      <c r="J162" s="264"/>
      <c r="K162" s="414"/>
      <c r="L162" s="264"/>
      <c r="M162" s="276">
        <f t="shared" si="5"/>
        <v>0</v>
      </c>
      <c r="N162" s="989">
        <v>27</v>
      </c>
    </row>
    <row r="163" spans="1:14">
      <c r="A163" s="4334">
        <v>28</v>
      </c>
      <c r="B163" s="1713"/>
      <c r="C163" s="4522"/>
      <c r="D163" s="1330"/>
      <c r="E163" s="3532"/>
      <c r="F163" s="3532"/>
      <c r="G163" s="412"/>
      <c r="H163" s="264"/>
      <c r="I163" s="414"/>
      <c r="J163" s="264"/>
      <c r="K163" s="414"/>
      <c r="L163" s="264"/>
      <c r="M163" s="276">
        <f t="shared" si="5"/>
        <v>0</v>
      </c>
      <c r="N163" s="989">
        <v>28</v>
      </c>
    </row>
    <row r="164" spans="1:14">
      <c r="A164" s="4334">
        <v>29</v>
      </c>
      <c r="B164" s="1713"/>
      <c r="C164" s="4522"/>
      <c r="D164" s="1330"/>
      <c r="E164" s="3532"/>
      <c r="F164" s="3532"/>
      <c r="G164" s="412"/>
      <c r="H164" s="264"/>
      <c r="I164" s="414"/>
      <c r="J164" s="264"/>
      <c r="K164" s="414"/>
      <c r="L164" s="264"/>
      <c r="M164" s="276">
        <f t="shared" si="5"/>
        <v>0</v>
      </c>
      <c r="N164" s="989">
        <v>29</v>
      </c>
    </row>
    <row r="165" spans="1:14">
      <c r="A165" s="4334">
        <v>30</v>
      </c>
      <c r="B165" s="1713"/>
      <c r="C165" s="4522"/>
      <c r="D165" s="1330"/>
      <c r="E165" s="3532"/>
      <c r="F165" s="3532"/>
      <c r="G165" s="412"/>
      <c r="H165" s="264"/>
      <c r="I165" s="414"/>
      <c r="J165" s="264"/>
      <c r="K165" s="414"/>
      <c r="L165" s="264"/>
      <c r="M165" s="276">
        <f t="shared" si="5"/>
        <v>0</v>
      </c>
      <c r="N165" s="989">
        <v>30</v>
      </c>
    </row>
    <row r="166" spans="1:14">
      <c r="A166" s="4334">
        <v>31</v>
      </c>
      <c r="B166" s="1713"/>
      <c r="C166" s="4522"/>
      <c r="D166" s="1330"/>
      <c r="E166" s="3532"/>
      <c r="F166" s="3532"/>
      <c r="G166" s="412"/>
      <c r="H166" s="264"/>
      <c r="I166" s="414"/>
      <c r="J166" s="264"/>
      <c r="K166" s="414"/>
      <c r="L166" s="264"/>
      <c r="M166" s="276">
        <f t="shared" si="5"/>
        <v>0</v>
      </c>
      <c r="N166" s="989">
        <v>31</v>
      </c>
    </row>
    <row r="167" spans="1:14">
      <c r="A167" s="4334">
        <v>32</v>
      </c>
      <c r="B167" s="1713"/>
      <c r="C167" s="4522"/>
      <c r="D167" s="2324"/>
      <c r="E167" s="3582"/>
      <c r="F167" s="3582"/>
      <c r="G167" s="305"/>
      <c r="H167" s="228"/>
      <c r="I167" s="225"/>
      <c r="J167" s="228"/>
      <c r="K167" s="225"/>
      <c r="L167" s="228"/>
      <c r="M167" s="276">
        <f t="shared" si="5"/>
        <v>0</v>
      </c>
      <c r="N167" s="989">
        <v>32</v>
      </c>
    </row>
    <row r="168" spans="1:14">
      <c r="A168" s="4334">
        <v>33</v>
      </c>
      <c r="B168" s="1713"/>
      <c r="C168" s="4522"/>
      <c r="D168" s="1330"/>
      <c r="E168" s="3532"/>
      <c r="F168" s="3532"/>
      <c r="G168" s="412"/>
      <c r="H168" s="264"/>
      <c r="I168" s="414"/>
      <c r="J168" s="264"/>
      <c r="K168" s="414"/>
      <c r="L168" s="264"/>
      <c r="M168" s="276">
        <f t="shared" si="5"/>
        <v>0</v>
      </c>
      <c r="N168" s="989">
        <v>33</v>
      </c>
    </row>
    <row r="169" spans="1:14">
      <c r="A169" s="4334">
        <v>34</v>
      </c>
      <c r="B169" s="1713"/>
      <c r="C169" s="4522"/>
      <c r="D169" s="1330"/>
      <c r="E169" s="3532"/>
      <c r="F169" s="3532"/>
      <c r="G169" s="412"/>
      <c r="H169" s="264"/>
      <c r="I169" s="414"/>
      <c r="J169" s="264"/>
      <c r="K169" s="414"/>
      <c r="L169" s="264"/>
      <c r="M169" s="276">
        <f t="shared" si="5"/>
        <v>0</v>
      </c>
      <c r="N169" s="989">
        <v>34</v>
      </c>
    </row>
    <row r="170" spans="1:14">
      <c r="A170" s="4334">
        <v>35</v>
      </c>
      <c r="B170" s="1713"/>
      <c r="C170" s="4522"/>
      <c r="D170" s="1330"/>
      <c r="E170" s="3532"/>
      <c r="F170" s="3532"/>
      <c r="G170" s="412"/>
      <c r="H170" s="264"/>
      <c r="I170" s="414"/>
      <c r="J170" s="264"/>
      <c r="K170" s="414"/>
      <c r="L170" s="264"/>
      <c r="M170" s="276">
        <f t="shared" si="5"/>
        <v>0</v>
      </c>
      <c r="N170" s="989">
        <v>35</v>
      </c>
    </row>
    <row r="171" spans="1:14">
      <c r="A171" s="4334">
        <v>36</v>
      </c>
      <c r="B171" s="1713"/>
      <c r="C171" s="4522"/>
      <c r="D171" s="1330"/>
      <c r="E171" s="3532"/>
      <c r="F171" s="3532"/>
      <c r="G171" s="412"/>
      <c r="H171" s="264"/>
      <c r="I171" s="414"/>
      <c r="J171" s="264"/>
      <c r="K171" s="414"/>
      <c r="L171" s="264"/>
      <c r="M171" s="276">
        <f t="shared" si="5"/>
        <v>0</v>
      </c>
      <c r="N171" s="989">
        <v>36</v>
      </c>
    </row>
    <row r="172" spans="1:14">
      <c r="A172" s="4334">
        <v>37</v>
      </c>
      <c r="B172" s="1713"/>
      <c r="C172" s="4522"/>
      <c r="D172" s="1330"/>
      <c r="E172" s="3532"/>
      <c r="F172" s="3532"/>
      <c r="G172" s="412"/>
      <c r="H172" s="264"/>
      <c r="I172" s="414"/>
      <c r="J172" s="264"/>
      <c r="K172" s="414"/>
      <c r="L172" s="264"/>
      <c r="M172" s="276">
        <f t="shared" si="5"/>
        <v>0</v>
      </c>
      <c r="N172" s="989">
        <v>37</v>
      </c>
    </row>
    <row r="173" spans="1:14">
      <c r="A173" s="4334">
        <v>38</v>
      </c>
      <c r="B173" s="1713"/>
      <c r="C173" s="4522"/>
      <c r="D173" s="1330"/>
      <c r="E173" s="3532"/>
      <c r="F173" s="3532"/>
      <c r="G173" s="412"/>
      <c r="H173" s="264"/>
      <c r="I173" s="414"/>
      <c r="J173" s="264"/>
      <c r="K173" s="414"/>
      <c r="L173" s="264"/>
      <c r="M173" s="276">
        <f t="shared" si="5"/>
        <v>0</v>
      </c>
      <c r="N173" s="989">
        <v>38</v>
      </c>
    </row>
    <row r="174" spans="1:14">
      <c r="A174" s="4334">
        <v>39</v>
      </c>
      <c r="B174" s="1713"/>
      <c r="C174" s="4522"/>
      <c r="D174" s="2324"/>
      <c r="E174" s="3582"/>
      <c r="F174" s="3582"/>
      <c r="G174" s="305"/>
      <c r="H174" s="228"/>
      <c r="I174" s="225"/>
      <c r="J174" s="228"/>
      <c r="K174" s="225"/>
      <c r="L174" s="228"/>
      <c r="M174" s="276">
        <f t="shared" si="5"/>
        <v>0</v>
      </c>
      <c r="N174" s="989">
        <v>39</v>
      </c>
    </row>
    <row r="175" spans="1:14">
      <c r="A175" s="4641">
        <v>40</v>
      </c>
      <c r="B175" s="1713"/>
      <c r="C175" s="4522"/>
      <c r="D175" s="1330"/>
      <c r="E175" s="3532"/>
      <c r="F175" s="3532"/>
      <c r="G175" s="412"/>
      <c r="H175" s="264"/>
      <c r="I175" s="414"/>
      <c r="J175" s="264"/>
      <c r="K175" s="414"/>
      <c r="L175" s="264"/>
      <c r="M175" s="276">
        <f t="shared" si="5"/>
        <v>0</v>
      </c>
      <c r="N175" s="981">
        <v>40</v>
      </c>
    </row>
    <row r="176" spans="1:14">
      <c r="A176" s="4334">
        <v>41</v>
      </c>
      <c r="B176" s="1713"/>
      <c r="C176" s="4522"/>
      <c r="D176" s="1330"/>
      <c r="E176" s="3532"/>
      <c r="F176" s="3532"/>
      <c r="G176" s="412"/>
      <c r="H176" s="264"/>
      <c r="I176" s="414"/>
      <c r="J176" s="264"/>
      <c r="K176" s="414"/>
      <c r="L176" s="264"/>
      <c r="M176" s="276">
        <f t="shared" si="5"/>
        <v>0</v>
      </c>
      <c r="N176" s="989">
        <v>41</v>
      </c>
    </row>
    <row r="177" spans="1:14">
      <c r="A177" s="4334">
        <v>42</v>
      </c>
      <c r="B177" s="1713"/>
      <c r="C177" s="4522"/>
      <c r="D177" s="1330"/>
      <c r="E177" s="3532"/>
      <c r="F177" s="3532"/>
      <c r="G177" s="412"/>
      <c r="H177" s="264"/>
      <c r="I177" s="414"/>
      <c r="J177" s="264"/>
      <c r="K177" s="414"/>
      <c r="L177" s="264"/>
      <c r="M177" s="276">
        <f t="shared" si="5"/>
        <v>0</v>
      </c>
      <c r="N177" s="989">
        <v>42</v>
      </c>
    </row>
    <row r="178" spans="1:14">
      <c r="A178" s="4334">
        <v>43</v>
      </c>
      <c r="B178" s="1713"/>
      <c r="C178" s="4522"/>
      <c r="D178" s="1330"/>
      <c r="E178" s="3532"/>
      <c r="F178" s="3532"/>
      <c r="G178" s="412"/>
      <c r="H178" s="264"/>
      <c r="I178" s="414"/>
      <c r="J178" s="264"/>
      <c r="K178" s="414"/>
      <c r="L178" s="264"/>
      <c r="M178" s="276">
        <f t="shared" si="5"/>
        <v>0</v>
      </c>
      <c r="N178" s="989">
        <v>43</v>
      </c>
    </row>
    <row r="179" spans="1:14">
      <c r="A179" s="4334">
        <v>44</v>
      </c>
      <c r="B179" s="1713"/>
      <c r="C179" s="3085"/>
      <c r="D179" s="4565"/>
      <c r="E179" s="3532"/>
      <c r="F179" s="3532"/>
      <c r="G179" s="412"/>
      <c r="H179" s="264"/>
      <c r="I179" s="414"/>
      <c r="J179" s="264"/>
      <c r="K179" s="414"/>
      <c r="L179" s="264"/>
      <c r="M179" s="276">
        <f t="shared" si="5"/>
        <v>0</v>
      </c>
      <c r="N179" s="989">
        <v>44</v>
      </c>
    </row>
    <row r="180" spans="1:14">
      <c r="A180" s="4334">
        <v>45</v>
      </c>
      <c r="B180" s="1713"/>
      <c r="C180" s="2537"/>
      <c r="D180" s="1692"/>
      <c r="E180" s="3532"/>
      <c r="F180" s="3532"/>
      <c r="G180" s="412"/>
      <c r="H180" s="264"/>
      <c r="I180" s="414"/>
      <c r="J180" s="264"/>
      <c r="K180" s="414"/>
      <c r="L180" s="264"/>
      <c r="M180" s="276">
        <f t="shared" si="5"/>
        <v>0</v>
      </c>
      <c r="N180" s="989">
        <v>45</v>
      </c>
    </row>
    <row r="181" spans="1:14" ht="16" thickBot="1">
      <c r="A181" s="4335">
        <v>46</v>
      </c>
      <c r="B181" s="4649"/>
      <c r="C181" s="4271"/>
      <c r="D181" s="4650"/>
      <c r="E181" s="3342"/>
      <c r="F181" s="3532"/>
      <c r="G181" s="412"/>
      <c r="H181" s="264"/>
      <c r="I181" s="414"/>
      <c r="J181" s="264"/>
      <c r="K181" s="414"/>
      <c r="L181" s="264"/>
      <c r="M181" s="276">
        <f t="shared" si="5"/>
        <v>0</v>
      </c>
      <c r="N181" s="989">
        <v>46</v>
      </c>
    </row>
    <row r="182" spans="1:14">
      <c r="A182" s="4334">
        <v>47</v>
      </c>
      <c r="B182" s="1713"/>
      <c r="C182" s="2537"/>
      <c r="D182" s="1667"/>
      <c r="E182" s="1667"/>
      <c r="F182" s="3582"/>
      <c r="G182" s="305"/>
      <c r="H182" s="228"/>
      <c r="I182" s="225"/>
      <c r="J182" s="228"/>
      <c r="K182" s="225"/>
      <c r="L182" s="228"/>
      <c r="M182" s="276">
        <f t="shared" si="5"/>
        <v>0</v>
      </c>
      <c r="N182" s="989">
        <v>47</v>
      </c>
    </row>
    <row r="183" spans="1:14">
      <c r="A183" s="4334">
        <v>48</v>
      </c>
      <c r="B183" s="1713"/>
      <c r="C183" s="2537"/>
      <c r="D183" s="1692"/>
      <c r="E183" s="1692"/>
      <c r="F183" s="3532"/>
      <c r="G183" s="412"/>
      <c r="H183" s="264"/>
      <c r="I183" s="414"/>
      <c r="J183" s="264"/>
      <c r="K183" s="414"/>
      <c r="L183" s="264"/>
      <c r="M183" s="276">
        <f t="shared" si="5"/>
        <v>0</v>
      </c>
      <c r="N183" s="989">
        <v>48</v>
      </c>
    </row>
    <row r="184" spans="1:14">
      <c r="A184" s="4334">
        <v>49</v>
      </c>
      <c r="B184" s="1713"/>
      <c r="C184" s="2537"/>
      <c r="D184" s="1692"/>
      <c r="E184" s="1692"/>
      <c r="F184" s="3532"/>
      <c r="G184" s="412"/>
      <c r="H184" s="264"/>
      <c r="I184" s="414"/>
      <c r="J184" s="264"/>
      <c r="K184" s="414"/>
      <c r="L184" s="264"/>
      <c r="M184" s="276">
        <f t="shared" si="5"/>
        <v>0</v>
      </c>
      <c r="N184" s="989">
        <v>49</v>
      </c>
    </row>
    <row r="185" spans="1:14">
      <c r="A185" s="4334">
        <v>50</v>
      </c>
      <c r="B185" s="1713"/>
      <c r="C185" s="2537"/>
      <c r="D185" s="1692"/>
      <c r="E185" s="1692"/>
      <c r="F185" s="3532"/>
      <c r="G185" s="412"/>
      <c r="H185" s="264"/>
      <c r="I185" s="414"/>
      <c r="J185" s="264"/>
      <c r="K185" s="414"/>
      <c r="L185" s="264"/>
      <c r="M185" s="276">
        <f t="shared" si="5"/>
        <v>0</v>
      </c>
      <c r="N185" s="989">
        <v>50</v>
      </c>
    </row>
    <row r="186" spans="1:14">
      <c r="A186" s="4334">
        <v>51</v>
      </c>
      <c r="B186" s="1713"/>
      <c r="C186" s="2537"/>
      <c r="D186" s="1667"/>
      <c r="E186" s="1667"/>
      <c r="F186" s="3582"/>
      <c r="G186" s="305"/>
      <c r="H186" s="228"/>
      <c r="I186" s="225"/>
      <c r="J186" s="228"/>
      <c r="K186" s="225"/>
      <c r="L186" s="228"/>
      <c r="M186" s="276">
        <f t="shared" si="5"/>
        <v>0</v>
      </c>
      <c r="N186" s="989">
        <v>51</v>
      </c>
    </row>
    <row r="187" spans="1:14" ht="16" thickBot="1">
      <c r="A187" s="4337">
        <v>52</v>
      </c>
      <c r="B187" s="1835"/>
      <c r="C187" s="713"/>
      <c r="D187" s="417"/>
      <c r="E187" s="417"/>
      <c r="F187" s="4338"/>
      <c r="G187" s="418"/>
      <c r="H187" s="417"/>
      <c r="I187" s="215"/>
      <c r="J187" s="417"/>
      <c r="K187" s="215"/>
      <c r="L187" s="417"/>
      <c r="M187" s="419">
        <f>SUM(M180:M186)</f>
        <v>0</v>
      </c>
      <c r="N187" s="1085">
        <v>52</v>
      </c>
    </row>
    <row r="188" spans="1:14">
      <c r="A188" s="4227"/>
      <c r="B188" s="1621"/>
      <c r="C188" s="1621"/>
      <c r="D188" s="1621"/>
      <c r="E188" s="1621"/>
      <c r="F188" s="4270"/>
    </row>
    <row r="189" spans="1:14">
      <c r="A189" s="4332" t="s">
        <v>1587</v>
      </c>
      <c r="B189" s="1030"/>
      <c r="C189" s="1030"/>
      <c r="D189" s="1030"/>
      <c r="E189" s="1030"/>
      <c r="F189" s="4331"/>
      <c r="G189" s="16" t="s">
        <v>1588</v>
      </c>
      <c r="H189" s="16"/>
      <c r="I189" s="16"/>
      <c r="J189" s="16"/>
      <c r="K189" s="16"/>
      <c r="L189" s="16"/>
      <c r="M189" s="16"/>
      <c r="N189" s="16"/>
    </row>
    <row r="190" spans="1:14">
      <c r="A190" s="4227"/>
      <c r="B190" s="1621"/>
      <c r="C190" s="1621"/>
      <c r="D190" s="1621"/>
      <c r="E190" s="1621"/>
      <c r="F190" s="4270"/>
    </row>
    <row r="191" spans="1:14">
      <c r="A191" s="4227"/>
      <c r="B191" s="1621"/>
      <c r="C191" s="1621"/>
      <c r="D191" s="1621"/>
      <c r="E191" s="1621"/>
      <c r="F191" s="4270"/>
    </row>
    <row r="192" spans="1:14">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printOptions horizontalCentered="1" verticalCentered="1"/>
  <pageMargins left="0.5" right="0.5" top="0.5" bottom="0.5" header="0.5" footer="0.5"/>
  <pageSetup scale="70" orientation="portrait" r:id="rId1"/>
  <headerFooter alignWithMargins="0"/>
  <rowBreaks count="2" manualBreakCount="2">
    <brk id="62" max="16383" man="1"/>
    <brk id="127" max="16383" man="1"/>
  </rowBreaks>
  <colBreaks count="1" manualBreakCount="1">
    <brk id="6"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ransitionEvaluation="1">
    <tabColor rgb="FF92D050"/>
  </sheetPr>
  <dimension ref="A1:Z236"/>
  <sheetViews>
    <sheetView view="pageBreakPreview" zoomScale="70" zoomScaleNormal="50" zoomScaleSheetLayoutView="70" workbookViewId="0"/>
  </sheetViews>
  <sheetFormatPr defaultColWidth="9.84375" defaultRowHeight="15.5"/>
  <cols>
    <col min="1" max="1" width="4.84375" style="1345" customWidth="1"/>
    <col min="2" max="2" width="44.84375" style="1345" customWidth="1"/>
    <col min="3" max="3" width="18.84375" style="1345" customWidth="1"/>
    <col min="4" max="4" width="13.84375" style="1345" customWidth="1"/>
    <col min="5" max="5" width="17.84375" style="1345" customWidth="1"/>
    <col min="6" max="6" width="15" style="1345" customWidth="1"/>
    <col min="7" max="7" width="17" style="1345" bestFit="1" customWidth="1"/>
    <col min="8" max="8" width="18.4609375" style="1345" customWidth="1"/>
    <col min="9" max="9" width="18.4609375" customWidth="1"/>
    <col min="10" max="13" width="15.07421875" customWidth="1"/>
    <col min="14" max="14" width="16.84375" customWidth="1"/>
    <col min="17" max="17" width="15.4609375" bestFit="1" customWidth="1"/>
    <col min="19" max="19" width="16.84375" customWidth="1"/>
    <col min="20" max="24" width="9.84375" style="1345"/>
    <col min="25" max="25" width="18.84375" style="1345" customWidth="1"/>
    <col min="26" max="16384" width="9.84375" style="1345"/>
  </cols>
  <sheetData>
    <row r="1" spans="1:26" ht="16" thickBot="1">
      <c r="A1" s="1699" t="s">
        <v>1757</v>
      </c>
      <c r="B1" s="1700"/>
      <c r="C1" s="1700"/>
      <c r="D1" s="1735" t="s">
        <v>1307</v>
      </c>
      <c r="E1" s="1700"/>
      <c r="F1" s="1735" t="s">
        <v>1759</v>
      </c>
      <c r="G1" s="1783" t="s">
        <v>1760</v>
      </c>
      <c r="T1" s="2529"/>
      <c r="U1" s="5330" t="s">
        <v>4999</v>
      </c>
      <c r="V1" s="5331"/>
      <c r="X1" s="5256" t="s">
        <v>5025</v>
      </c>
      <c r="Y1" s="5257"/>
    </row>
    <row r="2" spans="1:26" ht="16" thickBot="1">
      <c r="A2" s="1346" t="str">
        <f>'Data Sheet'!$C$25</f>
        <v xml:space="preserve">Niagara Mohawk Power Corporation </v>
      </c>
      <c r="D2" s="1536" t="s">
        <v>5954</v>
      </c>
      <c r="F2" s="1721" t="s">
        <v>1761</v>
      </c>
      <c r="G2" s="1749"/>
      <c r="T2" s="2529"/>
      <c r="U2" s="3020" t="s">
        <v>2930</v>
      </c>
      <c r="V2" s="3021" t="s">
        <v>5000</v>
      </c>
      <c r="X2" s="3103" t="s">
        <v>5035</v>
      </c>
      <c r="Y2" s="3021" t="s">
        <v>5000</v>
      </c>
    </row>
    <row r="3" spans="1:26" ht="15" customHeight="1">
      <c r="A3" s="1711"/>
      <c r="D3" s="1721" t="s">
        <v>1121</v>
      </c>
      <c r="F3" s="1399" t="str">
        <f>'Data Sheet'!$C$40</f>
        <v>April 30, 2024</v>
      </c>
      <c r="G3" s="1400" t="str">
        <f>'Data Sheet'!$C$38</f>
        <v>December 31, 2023</v>
      </c>
      <c r="T3" s="2736"/>
      <c r="U3" s="2736"/>
      <c r="V3" s="2736"/>
      <c r="W3" s="2736"/>
      <c r="X3" s="2996"/>
      <c r="Y3" s="2996"/>
      <c r="Z3" s="2736"/>
    </row>
    <row r="4" spans="1:26" ht="15" customHeight="1">
      <c r="A4" s="1848" t="s">
        <v>1591</v>
      </c>
      <c r="B4" s="1849"/>
      <c r="C4" s="1849"/>
      <c r="D4" s="1849"/>
      <c r="E4" s="1849"/>
      <c r="F4" s="1849"/>
      <c r="G4" s="1850"/>
      <c r="T4" s="2736"/>
      <c r="U4" s="2736"/>
      <c r="V4" s="3115">
        <f>SUM(V5:V4995)</f>
        <v>0</v>
      </c>
      <c r="W4" s="2736"/>
      <c r="X4" s="2736"/>
      <c r="Y4" s="3115">
        <f>SUM(Y5:Y4995)</f>
        <v>0</v>
      </c>
      <c r="Z4" s="2736"/>
    </row>
    <row r="5" spans="1:26">
      <c r="A5" s="1741"/>
      <c r="B5" s="1715"/>
      <c r="C5" s="1715"/>
      <c r="D5" s="1715"/>
      <c r="E5" s="1715"/>
      <c r="F5" s="1715"/>
      <c r="G5" s="1742"/>
    </row>
    <row r="6" spans="1:26">
      <c r="A6" s="1711"/>
      <c r="B6" s="1345" t="s">
        <v>1800</v>
      </c>
      <c r="G6" s="1703"/>
    </row>
    <row r="7" spans="1:26">
      <c r="A7" s="1711"/>
      <c r="B7" s="1345" t="s">
        <v>510</v>
      </c>
      <c r="G7" s="1703"/>
    </row>
    <row r="8" spans="1:26">
      <c r="A8" s="1711"/>
      <c r="B8" s="1345" t="s">
        <v>1801</v>
      </c>
      <c r="G8" s="1703"/>
    </row>
    <row r="9" spans="1:26">
      <c r="A9" s="2148"/>
      <c r="B9" s="1652" t="s">
        <v>193</v>
      </c>
      <c r="C9" s="1652"/>
      <c r="D9" s="1652"/>
      <c r="E9" s="1652"/>
      <c r="F9" s="1652"/>
      <c r="G9" s="2151"/>
    </row>
    <row r="10" spans="1:26">
      <c r="A10" s="2148"/>
      <c r="B10" s="1652" t="s">
        <v>4453</v>
      </c>
      <c r="C10" s="1652"/>
      <c r="D10" s="1652"/>
      <c r="E10" s="1652"/>
      <c r="F10" s="1652"/>
      <c r="G10" s="2151" t="s">
        <v>1746</v>
      </c>
      <c r="H10" s="1345" t="s">
        <v>1746</v>
      </c>
    </row>
    <row r="11" spans="1:26">
      <c r="A11" s="2148"/>
      <c r="B11" s="2146" t="s">
        <v>4197</v>
      </c>
      <c r="C11" s="1652"/>
      <c r="D11" s="1652"/>
      <c r="E11" s="1652"/>
      <c r="F11" s="1652"/>
      <c r="G11" s="2151"/>
    </row>
    <row r="12" spans="1:26">
      <c r="A12" s="2148"/>
      <c r="B12" s="2146" t="s">
        <v>4241</v>
      </c>
      <c r="C12" s="1652"/>
      <c r="D12" s="1652"/>
      <c r="E12" s="1652"/>
      <c r="F12" s="1652"/>
      <c r="G12" s="2151"/>
    </row>
    <row r="13" spans="1:26">
      <c r="A13" s="2148"/>
      <c r="B13" s="2146" t="s">
        <v>4198</v>
      </c>
      <c r="C13" s="1652"/>
      <c r="D13" s="1652"/>
      <c r="E13" s="1652"/>
      <c r="F13" s="1652"/>
      <c r="G13" s="2151"/>
    </row>
    <row r="14" spans="1:26">
      <c r="A14" s="2148"/>
      <c r="B14" s="1652" t="s">
        <v>4242</v>
      </c>
      <c r="C14" s="1652"/>
      <c r="D14" s="1652"/>
      <c r="E14" s="1652"/>
      <c r="F14" s="1652"/>
      <c r="G14" s="2151"/>
    </row>
    <row r="15" spans="1:26">
      <c r="A15" s="1711"/>
      <c r="G15" s="1703"/>
    </row>
    <row r="16" spans="1:26">
      <c r="A16" s="1844"/>
      <c r="B16" s="1713"/>
      <c r="C16" s="2152" t="s">
        <v>3833</v>
      </c>
      <c r="D16" s="1743" t="s">
        <v>1419</v>
      </c>
      <c r="E16" s="1709"/>
      <c r="F16" s="1713"/>
      <c r="G16" s="1745"/>
    </row>
    <row r="17" spans="1:8">
      <c r="A17" s="1787"/>
      <c r="B17" s="1718" t="s">
        <v>1420</v>
      </c>
      <c r="C17" s="2153" t="s">
        <v>3834</v>
      </c>
      <c r="D17" s="1718" t="s">
        <v>163</v>
      </c>
      <c r="E17" s="1718" t="s">
        <v>1795</v>
      </c>
      <c r="F17" s="1718" t="s">
        <v>513</v>
      </c>
      <c r="G17" s="1720" t="s">
        <v>3104</v>
      </c>
    </row>
    <row r="18" spans="1:8">
      <c r="A18" s="1787" t="s">
        <v>545</v>
      </c>
      <c r="B18" s="1718" t="s">
        <v>1641</v>
      </c>
      <c r="C18" s="2153" t="s">
        <v>4243</v>
      </c>
      <c r="D18" s="1718" t="s">
        <v>2161</v>
      </c>
      <c r="E18" s="1721"/>
      <c r="F18" s="1721"/>
      <c r="G18" s="1720" t="s">
        <v>2434</v>
      </c>
    </row>
    <row r="19" spans="1:8">
      <c r="A19" s="1788" t="s">
        <v>1421</v>
      </c>
      <c r="B19" s="1790" t="s">
        <v>3454</v>
      </c>
      <c r="C19" s="2154" t="s">
        <v>2936</v>
      </c>
      <c r="D19" s="1790" t="s">
        <v>2937</v>
      </c>
      <c r="E19" s="1790" t="s">
        <v>2938</v>
      </c>
      <c r="F19" s="1790" t="s">
        <v>518</v>
      </c>
      <c r="G19" s="1724" t="s">
        <v>533</v>
      </c>
    </row>
    <row r="20" spans="1:8">
      <c r="A20" s="1787">
        <v>1</v>
      </c>
      <c r="B20" s="1732" t="s">
        <v>6133</v>
      </c>
      <c r="C20" s="3294">
        <v>0</v>
      </c>
      <c r="D20" s="2842" t="s">
        <v>2835</v>
      </c>
      <c r="E20" s="2838">
        <v>0</v>
      </c>
      <c r="F20" s="2376">
        <v>0</v>
      </c>
      <c r="G20" s="2523">
        <f>C20-E20+F20</f>
        <v>0</v>
      </c>
      <c r="H20" s="2749"/>
    </row>
    <row r="21" spans="1:8">
      <c r="A21" s="1787">
        <v>2</v>
      </c>
      <c r="B21" s="2538" t="s">
        <v>5143</v>
      </c>
      <c r="C21" s="3295">
        <v>6118059</v>
      </c>
      <c r="D21" s="2840" t="s">
        <v>2835</v>
      </c>
      <c r="E21" s="2377">
        <v>0</v>
      </c>
      <c r="F21" s="2376">
        <v>0</v>
      </c>
      <c r="G21" s="2523">
        <f t="shared" ref="G21:G60" si="0">C21-E21+F21</f>
        <v>6118059</v>
      </c>
      <c r="H21" s="2749"/>
    </row>
    <row r="22" spans="1:8">
      <c r="A22" s="1787">
        <v>3</v>
      </c>
      <c r="B22" s="2538" t="s">
        <v>6407</v>
      </c>
      <c r="C22" s="3297">
        <v>403469</v>
      </c>
      <c r="D22" s="2840" t="s">
        <v>2835</v>
      </c>
      <c r="E22" s="2377">
        <v>0</v>
      </c>
      <c r="F22" s="2376">
        <v>0</v>
      </c>
      <c r="G22" s="2523">
        <f t="shared" si="0"/>
        <v>403469</v>
      </c>
      <c r="H22" s="2749"/>
    </row>
    <row r="23" spans="1:8">
      <c r="A23" s="1787">
        <v>4</v>
      </c>
      <c r="B23" s="2538" t="s">
        <v>5144</v>
      </c>
      <c r="C23" s="3295">
        <v>0</v>
      </c>
      <c r="D23" s="2840"/>
      <c r="E23" s="2377">
        <v>0</v>
      </c>
      <c r="F23" s="2376">
        <v>0</v>
      </c>
      <c r="G23" s="2523">
        <f t="shared" si="0"/>
        <v>0</v>
      </c>
      <c r="H23" s="2749"/>
    </row>
    <row r="24" spans="1:8">
      <c r="A24" s="1787">
        <v>5</v>
      </c>
      <c r="B24" s="2538" t="s">
        <v>5145</v>
      </c>
      <c r="C24" s="3298">
        <v>9594473</v>
      </c>
      <c r="D24" s="2840" t="s">
        <v>7079</v>
      </c>
      <c r="E24" s="2377">
        <v>8097305</v>
      </c>
      <c r="F24" s="2376">
        <v>27650719</v>
      </c>
      <c r="G24" s="2523">
        <f t="shared" si="0"/>
        <v>29147887</v>
      </c>
      <c r="H24" s="2749"/>
    </row>
    <row r="25" spans="1:8">
      <c r="A25" s="1787">
        <v>6</v>
      </c>
      <c r="B25" s="2538" t="s">
        <v>6408</v>
      </c>
      <c r="C25" s="3298">
        <v>1194556</v>
      </c>
      <c r="D25" s="2840" t="s">
        <v>2835</v>
      </c>
      <c r="E25" s="2377">
        <v>0</v>
      </c>
      <c r="F25" s="2376">
        <v>0</v>
      </c>
      <c r="G25" s="2523">
        <f t="shared" si="0"/>
        <v>1194556</v>
      </c>
      <c r="H25" s="2749"/>
    </row>
    <row r="26" spans="1:8">
      <c r="A26" s="1787">
        <v>7</v>
      </c>
      <c r="B26" s="2538" t="s">
        <v>5146</v>
      </c>
      <c r="C26" s="3298">
        <v>2298954</v>
      </c>
      <c r="D26" s="2840" t="s">
        <v>2835</v>
      </c>
      <c r="E26" s="2377">
        <v>0</v>
      </c>
      <c r="F26" s="2376">
        <v>711243</v>
      </c>
      <c r="G26" s="2523">
        <f t="shared" si="0"/>
        <v>3010197</v>
      </c>
      <c r="H26" s="2749"/>
    </row>
    <row r="27" spans="1:8">
      <c r="A27" s="1787">
        <v>8</v>
      </c>
      <c r="B27" s="2538" t="s">
        <v>5147</v>
      </c>
      <c r="C27" s="3298">
        <v>6511</v>
      </c>
      <c r="D27" s="2840" t="s">
        <v>5516</v>
      </c>
      <c r="E27" s="2377">
        <v>4452</v>
      </c>
      <c r="F27" s="2376">
        <v>98</v>
      </c>
      <c r="G27" s="2523">
        <f t="shared" si="0"/>
        <v>2157</v>
      </c>
      <c r="H27" s="2749"/>
    </row>
    <row r="28" spans="1:8">
      <c r="A28" s="1787">
        <v>9</v>
      </c>
      <c r="B28" s="2538" t="s">
        <v>5148</v>
      </c>
      <c r="C28" s="3295">
        <v>0</v>
      </c>
      <c r="D28" s="2840" t="s">
        <v>5640</v>
      </c>
      <c r="E28" s="2377">
        <v>2883734</v>
      </c>
      <c r="F28" s="2376">
        <v>2883734</v>
      </c>
      <c r="G28" s="2523">
        <f t="shared" si="0"/>
        <v>0</v>
      </c>
      <c r="H28" s="2749"/>
    </row>
    <row r="29" spans="1:8">
      <c r="A29" s="1787">
        <v>10</v>
      </c>
      <c r="B29" s="2538" t="s">
        <v>5149</v>
      </c>
      <c r="C29" s="3295">
        <v>17623450</v>
      </c>
      <c r="D29" s="2840" t="s">
        <v>2835</v>
      </c>
      <c r="E29" s="2377">
        <v>0</v>
      </c>
      <c r="F29" s="2376">
        <v>0</v>
      </c>
      <c r="G29" s="2523">
        <f t="shared" si="0"/>
        <v>17623450</v>
      </c>
      <c r="H29" s="2749"/>
    </row>
    <row r="30" spans="1:8">
      <c r="A30" s="1787">
        <v>11</v>
      </c>
      <c r="B30" s="2538" t="s">
        <v>5150</v>
      </c>
      <c r="C30" s="3295">
        <v>387554</v>
      </c>
      <c r="D30" s="2840" t="s">
        <v>2835</v>
      </c>
      <c r="E30" s="2377">
        <v>0</v>
      </c>
      <c r="F30" s="2376">
        <v>0</v>
      </c>
      <c r="G30" s="2523">
        <f t="shared" si="0"/>
        <v>387554</v>
      </c>
      <c r="H30" s="2749"/>
    </row>
    <row r="31" spans="1:8">
      <c r="A31" s="1787">
        <v>12</v>
      </c>
      <c r="B31" s="2538" t="s">
        <v>5151</v>
      </c>
      <c r="C31" s="3296">
        <v>25477750</v>
      </c>
      <c r="D31" s="4021" t="s">
        <v>2835</v>
      </c>
      <c r="E31" s="3402">
        <v>0</v>
      </c>
      <c r="F31" s="2734">
        <v>0</v>
      </c>
      <c r="G31" s="2523">
        <f t="shared" si="0"/>
        <v>25477750</v>
      </c>
      <c r="H31" s="2749"/>
    </row>
    <row r="32" spans="1:8">
      <c r="A32" s="1787">
        <v>13</v>
      </c>
      <c r="B32" s="2538" t="s">
        <v>5152</v>
      </c>
      <c r="C32" s="3295">
        <v>5934500</v>
      </c>
      <c r="D32" s="2840" t="s">
        <v>2835</v>
      </c>
      <c r="E32" s="2377">
        <v>0</v>
      </c>
      <c r="F32" s="2376">
        <v>0</v>
      </c>
      <c r="G32" s="2523">
        <f t="shared" si="0"/>
        <v>5934500</v>
      </c>
      <c r="H32" s="2749"/>
    </row>
    <row r="33" spans="1:8">
      <c r="A33" s="1787">
        <v>14</v>
      </c>
      <c r="B33" s="2538" t="s">
        <v>6409</v>
      </c>
      <c r="C33" s="3298">
        <v>6621692</v>
      </c>
      <c r="D33" s="2840" t="s">
        <v>2835</v>
      </c>
      <c r="E33" s="2377">
        <v>0</v>
      </c>
      <c r="F33" s="2376">
        <v>256682</v>
      </c>
      <c r="G33" s="2523">
        <f t="shared" si="0"/>
        <v>6878374</v>
      </c>
      <c r="H33" s="2749"/>
    </row>
    <row r="34" spans="1:8">
      <c r="A34" s="1787">
        <v>15</v>
      </c>
      <c r="B34" s="2538" t="s">
        <v>6410</v>
      </c>
      <c r="C34" s="3298">
        <v>29584319</v>
      </c>
      <c r="D34" s="2840" t="s">
        <v>2835</v>
      </c>
      <c r="E34" s="2377">
        <v>0</v>
      </c>
      <c r="F34" s="2376">
        <v>1147108</v>
      </c>
      <c r="G34" s="2523">
        <f t="shared" si="0"/>
        <v>30731427</v>
      </c>
      <c r="H34" s="2749"/>
    </row>
    <row r="35" spans="1:8">
      <c r="A35" s="1787">
        <v>16</v>
      </c>
      <c r="B35" s="2538" t="s">
        <v>5153</v>
      </c>
      <c r="C35" s="3298">
        <v>955555</v>
      </c>
      <c r="D35" s="2840" t="s">
        <v>6556</v>
      </c>
      <c r="E35" s="2377">
        <v>2349499</v>
      </c>
      <c r="F35" s="2376">
        <v>1864412</v>
      </c>
      <c r="G35" s="2523">
        <f t="shared" si="0"/>
        <v>470468</v>
      </c>
      <c r="H35" s="2749"/>
    </row>
    <row r="36" spans="1:8">
      <c r="A36" s="1787">
        <v>17</v>
      </c>
      <c r="B36" s="2538" t="s">
        <v>6406</v>
      </c>
      <c r="C36" s="3295">
        <v>0</v>
      </c>
      <c r="D36" s="2840" t="s">
        <v>2835</v>
      </c>
      <c r="E36" s="2377">
        <v>0</v>
      </c>
      <c r="F36" s="2376">
        <v>0</v>
      </c>
      <c r="G36" s="2523">
        <f t="shared" si="0"/>
        <v>0</v>
      </c>
      <c r="H36" s="2749"/>
    </row>
    <row r="37" spans="1:8">
      <c r="A37" s="1787">
        <v>18</v>
      </c>
      <c r="B37" s="2538" t="s">
        <v>6411</v>
      </c>
      <c r="C37" s="3295">
        <v>44901364</v>
      </c>
      <c r="D37" s="4148">
        <v>456</v>
      </c>
      <c r="E37" s="2377">
        <v>103498031</v>
      </c>
      <c r="F37" s="2376">
        <v>59847884</v>
      </c>
      <c r="G37" s="2523">
        <f t="shared" si="0"/>
        <v>1251217</v>
      </c>
      <c r="H37" s="2749"/>
    </row>
    <row r="38" spans="1:8">
      <c r="A38" s="1787">
        <v>19</v>
      </c>
      <c r="B38" s="2538" t="s">
        <v>5632</v>
      </c>
      <c r="C38" s="3295">
        <v>0</v>
      </c>
      <c r="D38" s="4148" t="s">
        <v>2835</v>
      </c>
      <c r="E38" s="2377">
        <v>0</v>
      </c>
      <c r="F38" s="2376">
        <v>0</v>
      </c>
      <c r="G38" s="2523">
        <f t="shared" si="0"/>
        <v>0</v>
      </c>
      <c r="H38" s="2749"/>
    </row>
    <row r="39" spans="1:8">
      <c r="A39" s="1787">
        <v>20</v>
      </c>
      <c r="B39" s="2538" t="s">
        <v>5154</v>
      </c>
      <c r="C39" s="3298">
        <v>0</v>
      </c>
      <c r="D39" s="4148" t="s">
        <v>2835</v>
      </c>
      <c r="E39" s="2377">
        <v>0</v>
      </c>
      <c r="F39" s="2376">
        <v>0</v>
      </c>
      <c r="G39" s="2523">
        <f t="shared" si="0"/>
        <v>0</v>
      </c>
      <c r="H39" s="2749"/>
    </row>
    <row r="40" spans="1:8">
      <c r="A40" s="1787">
        <v>21</v>
      </c>
      <c r="B40" s="2538" t="s">
        <v>5633</v>
      </c>
      <c r="C40" s="3298">
        <v>0</v>
      </c>
      <c r="D40" s="4148" t="s">
        <v>2835</v>
      </c>
      <c r="E40" s="2377">
        <v>0</v>
      </c>
      <c r="F40" s="2376">
        <v>0</v>
      </c>
      <c r="G40" s="2523">
        <f t="shared" si="0"/>
        <v>0</v>
      </c>
      <c r="H40" s="2749"/>
    </row>
    <row r="41" spans="1:8">
      <c r="A41" s="1787">
        <v>22</v>
      </c>
      <c r="B41" s="2538" t="s">
        <v>5155</v>
      </c>
      <c r="C41" s="3298">
        <v>5367166</v>
      </c>
      <c r="D41" s="4148" t="s">
        <v>2835</v>
      </c>
      <c r="E41" s="2377">
        <v>0</v>
      </c>
      <c r="F41" s="2376">
        <v>1366357</v>
      </c>
      <c r="G41" s="2523">
        <f t="shared" si="0"/>
        <v>6733523</v>
      </c>
      <c r="H41" s="2749"/>
    </row>
    <row r="42" spans="1:8">
      <c r="A42" s="1787">
        <v>23</v>
      </c>
      <c r="B42" s="2538" t="s">
        <v>5244</v>
      </c>
      <c r="C42" s="3298">
        <v>0</v>
      </c>
      <c r="D42" s="4148" t="s">
        <v>2835</v>
      </c>
      <c r="E42" s="2377">
        <v>0</v>
      </c>
      <c r="F42" s="2376">
        <v>0</v>
      </c>
      <c r="G42" s="2523">
        <f t="shared" si="0"/>
        <v>0</v>
      </c>
      <c r="H42" s="2749"/>
    </row>
    <row r="43" spans="1:8">
      <c r="A43" s="1787">
        <v>24</v>
      </c>
      <c r="B43" s="2538" t="s">
        <v>5634</v>
      </c>
      <c r="C43" s="3295">
        <v>1628196</v>
      </c>
      <c r="D43" s="4148" t="s">
        <v>2835</v>
      </c>
      <c r="E43" s="2377">
        <v>0</v>
      </c>
      <c r="F43" s="2376">
        <v>300355</v>
      </c>
      <c r="G43" s="2523">
        <f t="shared" si="0"/>
        <v>1928551</v>
      </c>
      <c r="H43" s="2749"/>
    </row>
    <row r="44" spans="1:8">
      <c r="A44" s="1787">
        <v>25</v>
      </c>
      <c r="B44" s="2538" t="s">
        <v>6412</v>
      </c>
      <c r="C44" s="3298">
        <v>2154576</v>
      </c>
      <c r="D44" s="4148">
        <v>254</v>
      </c>
      <c r="E44" s="2377">
        <v>6874328</v>
      </c>
      <c r="F44" s="2376">
        <v>6082458</v>
      </c>
      <c r="G44" s="2523">
        <f t="shared" si="0"/>
        <v>1362706</v>
      </c>
      <c r="H44" s="2749"/>
    </row>
    <row r="45" spans="1:8">
      <c r="A45" s="1787">
        <v>26</v>
      </c>
      <c r="B45" s="2538" t="s">
        <v>5156</v>
      </c>
      <c r="C45" s="3298">
        <v>363810</v>
      </c>
      <c r="D45" s="4148">
        <v>892</v>
      </c>
      <c r="E45" s="2377">
        <v>337826</v>
      </c>
      <c r="F45" s="2376">
        <v>0</v>
      </c>
      <c r="G45" s="2523">
        <f t="shared" si="0"/>
        <v>25984</v>
      </c>
      <c r="H45" s="2749"/>
    </row>
    <row r="46" spans="1:8">
      <c r="A46" s="1787">
        <v>27</v>
      </c>
      <c r="B46" s="2538" t="s">
        <v>6413</v>
      </c>
      <c r="C46" s="3298">
        <v>0</v>
      </c>
      <c r="D46" s="4148" t="s">
        <v>2835</v>
      </c>
      <c r="E46" s="2377">
        <v>0</v>
      </c>
      <c r="F46" s="2376">
        <v>0</v>
      </c>
      <c r="G46" s="2523">
        <f t="shared" si="0"/>
        <v>0</v>
      </c>
      <c r="H46" s="2749"/>
    </row>
    <row r="47" spans="1:8">
      <c r="A47" s="1787">
        <v>28</v>
      </c>
      <c r="B47" s="2538" t="s">
        <v>5635</v>
      </c>
      <c r="C47" s="3298">
        <v>1580004</v>
      </c>
      <c r="D47" s="4148">
        <v>456</v>
      </c>
      <c r="E47" s="2377">
        <v>20956</v>
      </c>
      <c r="F47" s="2376">
        <v>90794</v>
      </c>
      <c r="G47" s="2523">
        <f>C47-E47+F47</f>
        <v>1649842</v>
      </c>
      <c r="H47" s="2749"/>
    </row>
    <row r="48" spans="1:8">
      <c r="A48" s="1787">
        <v>29</v>
      </c>
      <c r="B48" s="2538" t="s">
        <v>6414</v>
      </c>
      <c r="C48" s="3298">
        <v>0</v>
      </c>
      <c r="D48" s="2840" t="s">
        <v>2835</v>
      </c>
      <c r="E48" s="2377">
        <v>0</v>
      </c>
      <c r="F48" s="2376">
        <v>0</v>
      </c>
      <c r="G48" s="2523">
        <f t="shared" si="0"/>
        <v>0</v>
      </c>
      <c r="H48" s="2749"/>
    </row>
    <row r="49" spans="1:25">
      <c r="A49" s="1787">
        <v>30</v>
      </c>
      <c r="B49" s="2538" t="s">
        <v>5636</v>
      </c>
      <c r="C49" s="3298">
        <v>675372</v>
      </c>
      <c r="D49" s="2840" t="s">
        <v>2835</v>
      </c>
      <c r="E49" s="2377">
        <v>0</v>
      </c>
      <c r="F49" s="2379">
        <v>0</v>
      </c>
      <c r="G49" s="2523">
        <f t="shared" si="0"/>
        <v>675372</v>
      </c>
      <c r="H49" s="2749"/>
    </row>
    <row r="50" spans="1:25">
      <c r="A50" s="1787">
        <v>31</v>
      </c>
      <c r="B50" s="2538" t="s">
        <v>5637</v>
      </c>
      <c r="C50" s="3298">
        <v>21243</v>
      </c>
      <c r="D50" s="2840" t="s">
        <v>2835</v>
      </c>
      <c r="E50" s="2377">
        <v>0</v>
      </c>
      <c r="F50" s="2379">
        <v>8914</v>
      </c>
      <c r="G50" s="2523">
        <f t="shared" si="0"/>
        <v>30157</v>
      </c>
      <c r="H50" s="2749"/>
    </row>
    <row r="51" spans="1:25">
      <c r="A51" s="1787">
        <v>32</v>
      </c>
      <c r="B51" s="2538" t="s">
        <v>5638</v>
      </c>
      <c r="C51" s="3298">
        <v>308255</v>
      </c>
      <c r="D51" s="2840" t="s">
        <v>2835</v>
      </c>
      <c r="E51" s="2377">
        <v>0</v>
      </c>
      <c r="F51" s="2379">
        <v>11952</v>
      </c>
      <c r="G51" s="2523">
        <f t="shared" si="0"/>
        <v>320207</v>
      </c>
      <c r="H51" s="2749"/>
    </row>
    <row r="52" spans="1:25">
      <c r="A52" s="1787">
        <v>33</v>
      </c>
      <c r="B52" s="2538" t="s">
        <v>5639</v>
      </c>
      <c r="C52" s="3298">
        <v>2694216</v>
      </c>
      <c r="D52" s="2840" t="s">
        <v>2835</v>
      </c>
      <c r="E52" s="2377">
        <v>0</v>
      </c>
      <c r="F52" s="2379">
        <v>104466</v>
      </c>
      <c r="G52" s="2523">
        <f t="shared" si="0"/>
        <v>2798682</v>
      </c>
      <c r="H52" s="2749"/>
    </row>
    <row r="53" spans="1:25">
      <c r="A53" s="1717">
        <v>34</v>
      </c>
      <c r="B53" s="2538" t="s">
        <v>5157</v>
      </c>
      <c r="C53" s="3298">
        <v>0</v>
      </c>
      <c r="D53" s="2840" t="s">
        <v>2835</v>
      </c>
      <c r="E53" s="2377">
        <v>0</v>
      </c>
      <c r="F53" s="2379">
        <v>0</v>
      </c>
      <c r="G53" s="2523">
        <f t="shared" si="0"/>
        <v>0</v>
      </c>
      <c r="H53" s="2749"/>
    </row>
    <row r="54" spans="1:25">
      <c r="A54" s="1717">
        <v>35</v>
      </c>
      <c r="B54" s="2538" t="s">
        <v>6415</v>
      </c>
      <c r="C54" s="3298">
        <v>63301264</v>
      </c>
      <c r="D54" s="2840" t="s">
        <v>6557</v>
      </c>
      <c r="E54" s="2377">
        <v>3681273</v>
      </c>
      <c r="F54" s="2379">
        <v>0</v>
      </c>
      <c r="G54" s="2523">
        <f t="shared" si="0"/>
        <v>59619991</v>
      </c>
      <c r="H54" s="2749"/>
    </row>
    <row r="55" spans="1:25">
      <c r="A55" s="1717">
        <v>36</v>
      </c>
      <c r="B55" s="2538" t="s">
        <v>5158</v>
      </c>
      <c r="C55" s="3298">
        <v>0</v>
      </c>
      <c r="D55" s="2840" t="s">
        <v>2835</v>
      </c>
      <c r="E55" s="2377">
        <v>0</v>
      </c>
      <c r="F55" s="2379">
        <v>0</v>
      </c>
      <c r="G55" s="2523">
        <f t="shared" si="0"/>
        <v>0</v>
      </c>
      <c r="H55" s="2749"/>
    </row>
    <row r="56" spans="1:25">
      <c r="A56" s="1717">
        <v>37</v>
      </c>
      <c r="B56" s="2538" t="s">
        <v>6416</v>
      </c>
      <c r="C56" s="3295">
        <v>0</v>
      </c>
      <c r="D56" s="2840" t="s">
        <v>2835</v>
      </c>
      <c r="E56" s="2377">
        <v>0</v>
      </c>
      <c r="F56" s="2379">
        <v>0</v>
      </c>
      <c r="G56" s="2523">
        <f t="shared" si="0"/>
        <v>0</v>
      </c>
      <c r="H56" s="2749"/>
    </row>
    <row r="57" spans="1:25">
      <c r="A57" s="1717">
        <v>38</v>
      </c>
      <c r="B57" s="2538" t="s">
        <v>7076</v>
      </c>
      <c r="C57" s="3295">
        <v>0</v>
      </c>
      <c r="D57" s="4147">
        <v>495</v>
      </c>
      <c r="E57" s="2377">
        <v>1583495</v>
      </c>
      <c r="F57" s="2377">
        <v>3156685</v>
      </c>
      <c r="G57" s="2523">
        <f t="shared" si="0"/>
        <v>1573190</v>
      </c>
      <c r="H57" s="2749"/>
    </row>
    <row r="58" spans="1:25">
      <c r="A58" s="1717">
        <v>39</v>
      </c>
      <c r="B58" s="2538" t="s">
        <v>6417</v>
      </c>
      <c r="C58" s="3296">
        <v>26219232</v>
      </c>
      <c r="D58" s="2840" t="s">
        <v>6551</v>
      </c>
      <c r="E58" s="2377">
        <v>210753292</v>
      </c>
      <c r="F58" s="2377">
        <v>209874104</v>
      </c>
      <c r="G58" s="2523">
        <f t="shared" si="0"/>
        <v>25340044</v>
      </c>
      <c r="H58" s="2749"/>
    </row>
    <row r="59" spans="1:25">
      <c r="A59" s="1717">
        <v>40</v>
      </c>
      <c r="B59" s="2538" t="s">
        <v>6418</v>
      </c>
      <c r="C59" s="3295">
        <v>3573447</v>
      </c>
      <c r="D59" s="2840" t="s">
        <v>2835</v>
      </c>
      <c r="E59" s="2377">
        <v>0</v>
      </c>
      <c r="F59" s="2377">
        <v>829076</v>
      </c>
      <c r="G59" s="2523">
        <f t="shared" si="0"/>
        <v>4402523</v>
      </c>
      <c r="H59" s="2749"/>
    </row>
    <row r="60" spans="1:25">
      <c r="A60" s="1717">
        <v>41</v>
      </c>
      <c r="B60" s="2495" t="s">
        <v>519</v>
      </c>
      <c r="C60" s="2377">
        <f>C122</f>
        <v>1310956291</v>
      </c>
      <c r="D60" s="4022"/>
      <c r="E60" s="2377">
        <f>E122</f>
        <v>386272706</v>
      </c>
      <c r="F60" s="2378">
        <f>F122</f>
        <v>445044781</v>
      </c>
      <c r="G60" s="2523">
        <f t="shared" si="0"/>
        <v>1369728366</v>
      </c>
      <c r="H60" s="2749"/>
    </row>
    <row r="61" spans="1:25">
      <c r="A61" s="1717">
        <v>42</v>
      </c>
      <c r="B61" s="2495" t="s">
        <v>520</v>
      </c>
      <c r="C61" s="2378">
        <f>C177</f>
        <v>589259907</v>
      </c>
      <c r="D61" s="2378"/>
      <c r="E61" s="2378">
        <f>E177</f>
        <v>151011149</v>
      </c>
      <c r="F61" s="2378">
        <f>F177</f>
        <v>109316688</v>
      </c>
      <c r="G61" s="2523">
        <f t="shared" ref="G61:G62" si="1">C61-E61+F61</f>
        <v>547565446</v>
      </c>
      <c r="H61" s="2749"/>
    </row>
    <row r="62" spans="1:25">
      <c r="A62" s="1717">
        <v>43</v>
      </c>
      <c r="B62" s="2495" t="s">
        <v>6136</v>
      </c>
      <c r="C62" s="2378">
        <f>C232</f>
        <v>780602405</v>
      </c>
      <c r="D62" s="2378"/>
      <c r="E62" s="2378">
        <f>E232</f>
        <v>107168479</v>
      </c>
      <c r="F62" s="2378">
        <f>F232</f>
        <v>132589398</v>
      </c>
      <c r="G62" s="2523">
        <f t="shared" si="1"/>
        <v>806023324</v>
      </c>
      <c r="H62" s="2749"/>
    </row>
    <row r="63" spans="1:25" ht="16" thickBot="1">
      <c r="A63" s="1834">
        <v>44</v>
      </c>
      <c r="B63" s="1851" t="s">
        <v>1422</v>
      </c>
      <c r="C63" s="2381">
        <f>SUM(C20:C62)</f>
        <v>2939807590</v>
      </c>
      <c r="D63" s="1852"/>
      <c r="E63" s="1673">
        <f>SUM(E20:E62)</f>
        <v>984536525</v>
      </c>
      <c r="F63" s="1673">
        <f>SUM(F20:F62)</f>
        <v>1003137908</v>
      </c>
      <c r="G63" s="2742">
        <f>C63-E63+F63</f>
        <v>2958408973</v>
      </c>
      <c r="H63" s="2750"/>
      <c r="X63" s="2530" t="s">
        <v>5036</v>
      </c>
      <c r="Y63" s="2409">
        <v>0</v>
      </c>
    </row>
    <row r="64" spans="1:25">
      <c r="A64" s="1345" t="s">
        <v>1746</v>
      </c>
      <c r="C64" s="1345" t="s">
        <v>3753</v>
      </c>
      <c r="T64" s="1621"/>
      <c r="U64" s="1621"/>
      <c r="V64" s="1621"/>
      <c r="W64" s="1621"/>
      <c r="X64" s="1621"/>
      <c r="Y64" s="3009"/>
    </row>
    <row r="65" spans="1:25">
      <c r="A65" s="2155" t="s">
        <v>4490</v>
      </c>
      <c r="B65" s="2155"/>
      <c r="C65" s="1853"/>
      <c r="D65" s="1853"/>
      <c r="F65" s="1423"/>
      <c r="G65" s="1423"/>
      <c r="T65" s="1621"/>
      <c r="U65" s="1621"/>
      <c r="V65" s="1621"/>
      <c r="W65" s="1621"/>
      <c r="X65" s="1621"/>
      <c r="Y65" s="1621"/>
    </row>
    <row r="66" spans="1:25">
      <c r="A66" s="1423" t="s">
        <v>1424</v>
      </c>
      <c r="B66" s="1423"/>
      <c r="C66" s="1423"/>
      <c r="D66" s="1423"/>
      <c r="E66" s="1423"/>
      <c r="F66" s="1423"/>
      <c r="G66" s="1423"/>
      <c r="T66" s="1621"/>
      <c r="U66" s="1621"/>
      <c r="V66" s="1621"/>
      <c r="W66" s="1621"/>
      <c r="X66" s="1621"/>
      <c r="Y66" s="1621"/>
    </row>
    <row r="67" spans="1:25">
      <c r="A67" s="2157"/>
      <c r="B67" s="1621"/>
      <c r="C67" s="2156"/>
      <c r="D67" s="1621"/>
      <c r="E67" s="1621"/>
      <c r="F67" s="1621"/>
      <c r="G67" s="1621"/>
      <c r="T67" s="1621"/>
      <c r="U67" s="1621"/>
      <c r="V67" s="1621"/>
      <c r="W67" s="1621"/>
      <c r="X67" s="1621"/>
      <c r="Y67" s="1621"/>
    </row>
    <row r="68" spans="1:25">
      <c r="B68" s="1621"/>
      <c r="C68" s="1621"/>
      <c r="D68" s="1621"/>
      <c r="E68" s="1621"/>
      <c r="F68" s="1621"/>
      <c r="G68" s="1621"/>
    </row>
    <row r="69" spans="1:25">
      <c r="A69" s="1837" t="s">
        <v>538</v>
      </c>
      <c r="B69" s="1423"/>
      <c r="C69" s="1423"/>
      <c r="D69" s="1423"/>
      <c r="E69" s="1423"/>
      <c r="F69" s="1423"/>
      <c r="G69" s="1423"/>
    </row>
    <row r="71" spans="1:25" ht="16" thickBot="1">
      <c r="A71" s="1345" t="str">
        <f>'Data Sheet'!$C$25</f>
        <v xml:space="preserve">Niagara Mohawk Power Corporation </v>
      </c>
      <c r="F71" s="2491" t="str">
        <f>'Data Sheet'!$C$40</f>
        <v>April 30, 2024</v>
      </c>
      <c r="G71" s="1345" t="str">
        <f>'Data Sheet'!$C$38</f>
        <v>December 31, 2023</v>
      </c>
    </row>
    <row r="72" spans="1:25">
      <c r="A72" s="1699"/>
      <c r="B72" s="1700"/>
      <c r="C72" s="1700"/>
      <c r="D72" s="1700"/>
      <c r="E72" s="1700"/>
      <c r="F72" s="1700"/>
      <c r="G72" s="1389"/>
    </row>
    <row r="73" spans="1:25">
      <c r="A73" s="1842" t="s">
        <v>1591</v>
      </c>
      <c r="B73" s="1423"/>
      <c r="C73" s="1423"/>
      <c r="D73" s="1423"/>
      <c r="E73" s="1423"/>
      <c r="F73" s="1423"/>
      <c r="G73" s="1843"/>
    </row>
    <row r="74" spans="1:25">
      <c r="A74" s="1704"/>
      <c r="B74" s="1398"/>
      <c r="C74" s="1398"/>
      <c r="D74" s="1398"/>
      <c r="E74" s="1398"/>
      <c r="F74" s="1398"/>
      <c r="G74" s="1739"/>
    </row>
    <row r="75" spans="1:25">
      <c r="A75" s="1844"/>
      <c r="B75" s="1713"/>
      <c r="C75" s="2152" t="s">
        <v>3833</v>
      </c>
      <c r="D75" s="1743" t="s">
        <v>1419</v>
      </c>
      <c r="E75" s="1709"/>
      <c r="F75" s="1713"/>
      <c r="G75" s="1745"/>
    </row>
    <row r="76" spans="1:25">
      <c r="A76" s="1787"/>
      <c r="B76" s="1718" t="s">
        <v>1420</v>
      </c>
      <c r="C76" s="2153" t="s">
        <v>3834</v>
      </c>
      <c r="D76" s="1718" t="s">
        <v>163</v>
      </c>
      <c r="E76" s="1718" t="s">
        <v>1795</v>
      </c>
      <c r="F76" s="1718" t="s">
        <v>513</v>
      </c>
      <c r="G76" s="1720" t="s">
        <v>3104</v>
      </c>
    </row>
    <row r="77" spans="1:25">
      <c r="A77" s="1787" t="s">
        <v>545</v>
      </c>
      <c r="B77" s="1718" t="s">
        <v>1641</v>
      </c>
      <c r="C77" s="2153" t="s">
        <v>4243</v>
      </c>
      <c r="D77" s="1718" t="s">
        <v>2161</v>
      </c>
      <c r="E77" s="1721"/>
      <c r="F77" s="1721"/>
      <c r="G77" s="1720" t="s">
        <v>2434</v>
      </c>
    </row>
    <row r="78" spans="1:25">
      <c r="A78" s="1788" t="s">
        <v>1421</v>
      </c>
      <c r="B78" s="1790" t="s">
        <v>3454</v>
      </c>
      <c r="C78" s="2154" t="s">
        <v>2936</v>
      </c>
      <c r="D78" s="1790" t="s">
        <v>2937</v>
      </c>
      <c r="E78" s="1790" t="s">
        <v>2938</v>
      </c>
      <c r="F78" s="1723" t="s">
        <v>518</v>
      </c>
      <c r="G78" s="1791" t="s">
        <v>533</v>
      </c>
    </row>
    <row r="79" spans="1:25">
      <c r="A79" s="1787">
        <v>1</v>
      </c>
      <c r="B79" s="1732" t="s">
        <v>6419</v>
      </c>
      <c r="C79" s="2837">
        <v>0</v>
      </c>
      <c r="D79" s="2842" t="s">
        <v>2835</v>
      </c>
      <c r="E79" s="2838">
        <v>0</v>
      </c>
      <c r="F79" s="2377">
        <v>0</v>
      </c>
      <c r="G79" s="2523">
        <f t="shared" ref="G79:G121" si="2">C79-E79+F79</f>
        <v>0</v>
      </c>
      <c r="H79" s="2749"/>
    </row>
    <row r="80" spans="1:25">
      <c r="A80" s="1787">
        <v>2</v>
      </c>
      <c r="B80" s="2538" t="s">
        <v>6420</v>
      </c>
      <c r="C80" s="2839">
        <v>0</v>
      </c>
      <c r="D80" s="2843" t="s">
        <v>2835</v>
      </c>
      <c r="E80" s="2377">
        <v>0</v>
      </c>
      <c r="F80" s="2377">
        <v>224924</v>
      </c>
      <c r="G80" s="2523">
        <f t="shared" si="2"/>
        <v>224924</v>
      </c>
      <c r="H80" s="2749"/>
    </row>
    <row r="81" spans="1:8">
      <c r="A81" s="1787">
        <v>3</v>
      </c>
      <c r="B81" s="2538" t="s">
        <v>6421</v>
      </c>
      <c r="C81" s="2840">
        <v>269</v>
      </c>
      <c r="D81" s="2843" t="s">
        <v>2835</v>
      </c>
      <c r="E81" s="2377">
        <v>0</v>
      </c>
      <c r="F81" s="2377">
        <v>0</v>
      </c>
      <c r="G81" s="2523">
        <f t="shared" si="2"/>
        <v>269</v>
      </c>
      <c r="H81" s="2749"/>
    </row>
    <row r="82" spans="1:8">
      <c r="A82" s="1787">
        <v>4</v>
      </c>
      <c r="B82" s="2538" t="s">
        <v>6422</v>
      </c>
      <c r="C82" s="2839">
        <v>13573321</v>
      </c>
      <c r="D82" s="2843" t="s">
        <v>2835</v>
      </c>
      <c r="E82" s="2377">
        <v>0</v>
      </c>
      <c r="F82" s="2377">
        <v>0</v>
      </c>
      <c r="G82" s="2523">
        <f t="shared" si="2"/>
        <v>13573321</v>
      </c>
      <c r="H82" s="2749"/>
    </row>
    <row r="83" spans="1:8">
      <c r="A83" s="1787">
        <v>5</v>
      </c>
      <c r="B83" s="2538" t="s">
        <v>6423</v>
      </c>
      <c r="C83" s="2839">
        <v>0</v>
      </c>
      <c r="D83" s="2843" t="s">
        <v>2835</v>
      </c>
      <c r="E83" s="2377">
        <v>0</v>
      </c>
      <c r="F83" s="2377">
        <v>0</v>
      </c>
      <c r="G83" s="2523">
        <f t="shared" si="2"/>
        <v>0</v>
      </c>
      <c r="H83" s="2749"/>
    </row>
    <row r="84" spans="1:8">
      <c r="A84" s="1787">
        <v>6</v>
      </c>
      <c r="B84" s="2538" t="s">
        <v>6424</v>
      </c>
      <c r="C84" s="2839">
        <v>10823542</v>
      </c>
      <c r="D84" s="2843" t="s">
        <v>6558</v>
      </c>
      <c r="E84" s="2377">
        <v>396260</v>
      </c>
      <c r="F84" s="2377">
        <v>2025496</v>
      </c>
      <c r="G84" s="2523">
        <f t="shared" si="2"/>
        <v>12452778</v>
      </c>
      <c r="H84" s="2749"/>
    </row>
    <row r="85" spans="1:8">
      <c r="A85" s="1787">
        <v>7</v>
      </c>
      <c r="B85" s="2538" t="s">
        <v>5975</v>
      </c>
      <c r="C85" s="2377">
        <v>126980567</v>
      </c>
      <c r="D85" s="2843" t="s">
        <v>7080</v>
      </c>
      <c r="E85" s="2377">
        <v>96000000</v>
      </c>
      <c r="F85" s="2377">
        <v>373733714</v>
      </c>
      <c r="G85" s="2523">
        <f t="shared" si="2"/>
        <v>404714281</v>
      </c>
      <c r="H85" s="2749"/>
    </row>
    <row r="86" spans="1:8">
      <c r="A86" s="1787">
        <v>8</v>
      </c>
      <c r="B86" s="2538" t="s">
        <v>5159</v>
      </c>
      <c r="C86" s="2839">
        <v>0</v>
      </c>
      <c r="D86" s="2843" t="s">
        <v>2835</v>
      </c>
      <c r="E86" s="2377">
        <v>0</v>
      </c>
      <c r="F86" s="2377">
        <v>0</v>
      </c>
      <c r="G86" s="2523">
        <f t="shared" si="2"/>
        <v>0</v>
      </c>
      <c r="H86" s="2749"/>
    </row>
    <row r="87" spans="1:8">
      <c r="A87" s="1787">
        <v>9</v>
      </c>
      <c r="B87" s="2538" t="s">
        <v>5160</v>
      </c>
      <c r="C87" s="2839">
        <v>23654024</v>
      </c>
      <c r="D87" s="2843" t="s">
        <v>7081</v>
      </c>
      <c r="E87" s="2377">
        <v>2135513</v>
      </c>
      <c r="F87" s="2377">
        <v>1052941</v>
      </c>
      <c r="G87" s="2523">
        <f t="shared" si="2"/>
        <v>22571452</v>
      </c>
      <c r="H87" s="2749"/>
    </row>
    <row r="88" spans="1:8">
      <c r="A88" s="1787">
        <v>10</v>
      </c>
      <c r="B88" s="2538" t="s">
        <v>5161</v>
      </c>
      <c r="C88" s="2839">
        <v>0</v>
      </c>
      <c r="D88" s="2843" t="s">
        <v>2835</v>
      </c>
      <c r="E88" s="2377">
        <v>0</v>
      </c>
      <c r="F88" s="2377">
        <v>0</v>
      </c>
      <c r="G88" s="2523">
        <f t="shared" si="2"/>
        <v>0</v>
      </c>
      <c r="H88" s="2749"/>
    </row>
    <row r="89" spans="1:8">
      <c r="A89" s="1787">
        <v>11</v>
      </c>
      <c r="B89" s="2538" t="s">
        <v>6425</v>
      </c>
      <c r="C89" s="2839">
        <v>883453</v>
      </c>
      <c r="D89" s="2843" t="s">
        <v>6559</v>
      </c>
      <c r="E89" s="2377">
        <v>770968</v>
      </c>
      <c r="F89" s="2377">
        <v>422100</v>
      </c>
      <c r="G89" s="2523">
        <f t="shared" si="2"/>
        <v>534585</v>
      </c>
      <c r="H89" s="2749"/>
    </row>
    <row r="90" spans="1:8">
      <c r="A90" s="1787">
        <v>12</v>
      </c>
      <c r="B90" s="2538" t="s">
        <v>6426</v>
      </c>
      <c r="C90" s="2839">
        <v>0</v>
      </c>
      <c r="D90" s="2843" t="s">
        <v>2835</v>
      </c>
      <c r="E90" s="2377">
        <v>0</v>
      </c>
      <c r="F90" s="2377">
        <v>0</v>
      </c>
      <c r="G90" s="2523">
        <f t="shared" si="2"/>
        <v>0</v>
      </c>
      <c r="H90" s="2749"/>
    </row>
    <row r="91" spans="1:8">
      <c r="A91" s="1787">
        <v>13</v>
      </c>
      <c r="B91" s="2538" t="s">
        <v>6427</v>
      </c>
      <c r="C91" s="2377">
        <v>0</v>
      </c>
      <c r="D91" s="2843" t="s">
        <v>2835</v>
      </c>
      <c r="E91" s="2377">
        <v>0</v>
      </c>
      <c r="F91" s="2377">
        <v>0</v>
      </c>
      <c r="G91" s="2523">
        <f t="shared" si="2"/>
        <v>0</v>
      </c>
      <c r="H91" s="2749"/>
    </row>
    <row r="92" spans="1:8">
      <c r="A92" s="1787">
        <v>14</v>
      </c>
      <c r="B92" s="2862" t="s">
        <v>5162</v>
      </c>
      <c r="C92" s="2841">
        <v>0</v>
      </c>
      <c r="D92" s="2843" t="s">
        <v>2835</v>
      </c>
      <c r="E92" s="2377">
        <v>0</v>
      </c>
      <c r="F92" s="2377">
        <v>0</v>
      </c>
      <c r="G92" s="2523">
        <f t="shared" si="2"/>
        <v>0</v>
      </c>
      <c r="H92" s="2749"/>
    </row>
    <row r="93" spans="1:8">
      <c r="A93" s="1787">
        <v>15</v>
      </c>
      <c r="B93" s="2538" t="s">
        <v>5074</v>
      </c>
      <c r="C93" s="2839">
        <v>0</v>
      </c>
      <c r="D93" s="2843" t="s">
        <v>2835</v>
      </c>
      <c r="E93" s="2377">
        <v>0</v>
      </c>
      <c r="F93" s="2377">
        <v>0</v>
      </c>
      <c r="G93" s="2523">
        <f t="shared" si="2"/>
        <v>0</v>
      </c>
      <c r="H93" s="2749"/>
    </row>
    <row r="94" spans="1:8">
      <c r="A94" s="1787">
        <v>16</v>
      </c>
      <c r="B94" s="2538" t="s">
        <v>6428</v>
      </c>
      <c r="C94" s="2839">
        <v>0</v>
      </c>
      <c r="D94" s="2843" t="s">
        <v>2835</v>
      </c>
      <c r="E94" s="2377">
        <v>0</v>
      </c>
      <c r="F94" s="2377">
        <v>0</v>
      </c>
      <c r="G94" s="2523">
        <f t="shared" si="2"/>
        <v>0</v>
      </c>
      <c r="H94" s="2749"/>
    </row>
    <row r="95" spans="1:8">
      <c r="A95" s="1787">
        <v>17</v>
      </c>
      <c r="B95" s="2538" t="s">
        <v>6404</v>
      </c>
      <c r="C95" s="2839">
        <v>164926349</v>
      </c>
      <c r="D95" s="2843" t="s">
        <v>6560</v>
      </c>
      <c r="E95" s="2377">
        <v>164926349</v>
      </c>
      <c r="F95" s="2377"/>
      <c r="G95" s="2523">
        <f t="shared" si="2"/>
        <v>0</v>
      </c>
      <c r="H95" s="2749"/>
    </row>
    <row r="96" spans="1:8">
      <c r="A96" s="1787">
        <v>18</v>
      </c>
      <c r="B96" s="2538" t="s">
        <v>6429</v>
      </c>
      <c r="C96" s="2839">
        <v>0</v>
      </c>
      <c r="D96" s="2843" t="s">
        <v>2835</v>
      </c>
      <c r="E96" s="2377">
        <v>0</v>
      </c>
      <c r="F96" s="2377">
        <v>0</v>
      </c>
      <c r="G96" s="2523">
        <f t="shared" si="2"/>
        <v>0</v>
      </c>
      <c r="H96" s="2749"/>
    </row>
    <row r="97" spans="1:8">
      <c r="A97" s="1787">
        <v>19</v>
      </c>
      <c r="B97" s="2538" t="s">
        <v>6430</v>
      </c>
      <c r="C97" s="2839">
        <v>0</v>
      </c>
      <c r="D97" s="2843" t="s">
        <v>2835</v>
      </c>
      <c r="E97" s="2377">
        <v>0</v>
      </c>
      <c r="F97" s="2377">
        <v>0</v>
      </c>
      <c r="G97" s="2523">
        <f t="shared" si="2"/>
        <v>0</v>
      </c>
      <c r="H97" s="2749"/>
    </row>
    <row r="98" spans="1:8">
      <c r="A98" s="1787">
        <v>20</v>
      </c>
      <c r="B98" s="2538" t="s">
        <v>5163</v>
      </c>
      <c r="C98" s="2840">
        <v>0</v>
      </c>
      <c r="D98" s="2843" t="s">
        <v>2835</v>
      </c>
      <c r="E98" s="2377">
        <v>0</v>
      </c>
      <c r="F98" s="2377">
        <v>0</v>
      </c>
      <c r="G98" s="2523">
        <f t="shared" si="2"/>
        <v>0</v>
      </c>
      <c r="H98" s="2749"/>
    </row>
    <row r="99" spans="1:8">
      <c r="A99" s="1787">
        <v>21</v>
      </c>
      <c r="B99" s="2538" t="s">
        <v>6431</v>
      </c>
      <c r="C99" s="2377">
        <v>1572735</v>
      </c>
      <c r="D99" s="2843" t="s">
        <v>2835</v>
      </c>
      <c r="E99" s="2377">
        <v>0</v>
      </c>
      <c r="F99" s="2377">
        <v>215615</v>
      </c>
      <c r="G99" s="2523">
        <f t="shared" si="2"/>
        <v>1788350</v>
      </c>
      <c r="H99" s="2749"/>
    </row>
    <row r="100" spans="1:8">
      <c r="A100" s="1787">
        <v>22</v>
      </c>
      <c r="B100" s="2538" t="s">
        <v>5164</v>
      </c>
      <c r="C100" s="2377">
        <v>126669272</v>
      </c>
      <c r="D100" s="2843">
        <v>182</v>
      </c>
      <c r="E100" s="2377">
        <v>95197331</v>
      </c>
      <c r="F100" s="2377">
        <v>2762172</v>
      </c>
      <c r="G100" s="2523">
        <f t="shared" si="2"/>
        <v>34234113</v>
      </c>
      <c r="H100" s="2749"/>
    </row>
    <row r="101" spans="1:8">
      <c r="A101" s="1787">
        <v>23</v>
      </c>
      <c r="B101" s="2538" t="s">
        <v>5165</v>
      </c>
      <c r="C101" s="2839">
        <v>671767682</v>
      </c>
      <c r="D101" s="2843" t="s">
        <v>7082</v>
      </c>
      <c r="E101" s="2377">
        <v>154195</v>
      </c>
      <c r="F101" s="2377">
        <v>44100873</v>
      </c>
      <c r="G101" s="2523">
        <f t="shared" si="2"/>
        <v>715714360</v>
      </c>
      <c r="H101" s="2749"/>
    </row>
    <row r="102" spans="1:8">
      <c r="A102" s="1787">
        <v>24</v>
      </c>
      <c r="B102" s="2538" t="s">
        <v>5166</v>
      </c>
      <c r="C102" s="2839">
        <v>31538460</v>
      </c>
      <c r="D102" s="2843" t="s">
        <v>7083</v>
      </c>
      <c r="E102" s="2377">
        <v>15276632</v>
      </c>
      <c r="F102" s="2377">
        <v>199458</v>
      </c>
      <c r="G102" s="2523">
        <f t="shared" si="2"/>
        <v>16461286</v>
      </c>
      <c r="H102" s="2749"/>
    </row>
    <row r="103" spans="1:8">
      <c r="A103" s="1787">
        <v>25</v>
      </c>
      <c r="B103" s="2538" t="s">
        <v>6432</v>
      </c>
      <c r="C103" s="2377">
        <v>65843121</v>
      </c>
      <c r="D103" s="2843" t="s">
        <v>6558</v>
      </c>
      <c r="E103" s="2377">
        <v>2242141</v>
      </c>
      <c r="F103" s="2377">
        <v>11158753</v>
      </c>
      <c r="G103" s="2523">
        <f t="shared" si="2"/>
        <v>74759733</v>
      </c>
      <c r="H103" s="2749"/>
    </row>
    <row r="104" spans="1:8">
      <c r="A104" s="1787">
        <v>26</v>
      </c>
      <c r="B104" s="2538" t="s">
        <v>5080</v>
      </c>
      <c r="C104" s="2839">
        <v>1562212</v>
      </c>
      <c r="D104" s="2843" t="s">
        <v>6549</v>
      </c>
      <c r="E104" s="2377">
        <v>5922044</v>
      </c>
      <c r="F104" s="2377">
        <v>5367453</v>
      </c>
      <c r="G104" s="2523">
        <f t="shared" si="2"/>
        <v>1007621</v>
      </c>
      <c r="H104" s="2749"/>
    </row>
    <row r="105" spans="1:8">
      <c r="A105" s="1787">
        <v>27</v>
      </c>
      <c r="B105" s="2538" t="s">
        <v>5167</v>
      </c>
      <c r="C105" s="2839">
        <v>1388480</v>
      </c>
      <c r="D105" s="2843" t="s">
        <v>2835</v>
      </c>
      <c r="E105" s="2377">
        <v>0</v>
      </c>
      <c r="F105" s="2377">
        <v>47903</v>
      </c>
      <c r="G105" s="2523">
        <f t="shared" si="2"/>
        <v>1436383</v>
      </c>
      <c r="H105" s="2749"/>
    </row>
    <row r="106" spans="1:8">
      <c r="A106" s="1787">
        <v>28</v>
      </c>
      <c r="B106" s="2538" t="s">
        <v>5168</v>
      </c>
      <c r="C106" s="2377">
        <v>0</v>
      </c>
      <c r="D106" s="2843" t="s">
        <v>2835</v>
      </c>
      <c r="E106" s="2377">
        <v>0</v>
      </c>
      <c r="F106" s="2377">
        <v>0</v>
      </c>
      <c r="G106" s="2523">
        <f t="shared" si="2"/>
        <v>0</v>
      </c>
      <c r="H106" s="2749"/>
    </row>
    <row r="107" spans="1:8">
      <c r="A107" s="1787">
        <v>29</v>
      </c>
      <c r="B107" s="2538" t="s">
        <v>6433</v>
      </c>
      <c r="C107" s="2377">
        <v>658740</v>
      </c>
      <c r="D107" s="2843" t="s">
        <v>2835</v>
      </c>
      <c r="E107" s="2377">
        <v>0</v>
      </c>
      <c r="F107" s="2377">
        <v>0</v>
      </c>
      <c r="G107" s="2523">
        <f t="shared" si="2"/>
        <v>658740</v>
      </c>
      <c r="H107" s="2749"/>
    </row>
    <row r="108" spans="1:8">
      <c r="A108" s="1787">
        <v>30</v>
      </c>
      <c r="B108" s="2538" t="s">
        <v>5169</v>
      </c>
      <c r="C108" s="2839">
        <v>0</v>
      </c>
      <c r="D108" s="2843" t="s">
        <v>2835</v>
      </c>
      <c r="E108" s="2377">
        <v>0</v>
      </c>
      <c r="F108" s="2377">
        <v>0</v>
      </c>
      <c r="G108" s="2523">
        <f t="shared" si="2"/>
        <v>0</v>
      </c>
      <c r="H108" s="2749"/>
    </row>
    <row r="109" spans="1:8">
      <c r="A109" s="1787">
        <v>31</v>
      </c>
      <c r="B109" s="2538" t="s">
        <v>6434</v>
      </c>
      <c r="C109" s="2839">
        <v>0</v>
      </c>
      <c r="D109" s="2843" t="s">
        <v>2835</v>
      </c>
      <c r="E109" s="2377">
        <v>0</v>
      </c>
      <c r="F109" s="2377">
        <v>0</v>
      </c>
      <c r="G109" s="2523">
        <f t="shared" si="2"/>
        <v>0</v>
      </c>
      <c r="H109" s="2749"/>
    </row>
    <row r="110" spans="1:8">
      <c r="A110" s="1787">
        <v>32</v>
      </c>
      <c r="B110" s="2538" t="s">
        <v>5641</v>
      </c>
      <c r="C110" s="2839">
        <v>300275</v>
      </c>
      <c r="D110" s="2843" t="s">
        <v>7084</v>
      </c>
      <c r="E110" s="2377">
        <v>2353858</v>
      </c>
      <c r="F110" s="2377">
        <v>2053583</v>
      </c>
      <c r="G110" s="2523">
        <f t="shared" si="2"/>
        <v>0</v>
      </c>
      <c r="H110" s="2749"/>
    </row>
    <row r="111" spans="1:8">
      <c r="A111" s="1787">
        <v>33</v>
      </c>
      <c r="B111" s="2538" t="s">
        <v>6435</v>
      </c>
      <c r="C111" s="2839">
        <v>228935</v>
      </c>
      <c r="D111" s="2843" t="s">
        <v>2835</v>
      </c>
      <c r="E111" s="2377">
        <v>0</v>
      </c>
      <c r="F111" s="2377">
        <v>2188</v>
      </c>
      <c r="G111" s="2523">
        <f t="shared" si="2"/>
        <v>231123</v>
      </c>
      <c r="H111" s="2749"/>
    </row>
    <row r="112" spans="1:8">
      <c r="A112" s="1717">
        <v>34</v>
      </c>
      <c r="B112" s="2538" t="s">
        <v>5170</v>
      </c>
      <c r="C112" s="2839">
        <v>26280000</v>
      </c>
      <c r="D112" s="2843" t="s">
        <v>2835</v>
      </c>
      <c r="E112" s="2377">
        <v>0</v>
      </c>
      <c r="F112" s="2377">
        <v>0</v>
      </c>
      <c r="G112" s="2523">
        <f t="shared" si="2"/>
        <v>26280000</v>
      </c>
      <c r="H112" s="2749"/>
    </row>
    <row r="113" spans="1:8">
      <c r="A113" s="1717">
        <v>35</v>
      </c>
      <c r="B113" s="2538" t="s">
        <v>5171</v>
      </c>
      <c r="C113" s="2839">
        <v>19134044</v>
      </c>
      <c r="D113" s="2843" t="s">
        <v>2835</v>
      </c>
      <c r="E113" s="2377">
        <v>0</v>
      </c>
      <c r="F113" s="2377">
        <v>0</v>
      </c>
      <c r="G113" s="2523">
        <f t="shared" si="2"/>
        <v>19134044</v>
      </c>
      <c r="H113" s="2749"/>
    </row>
    <row r="114" spans="1:8">
      <c r="A114" s="1717">
        <v>36</v>
      </c>
      <c r="B114" s="2538" t="s">
        <v>6436</v>
      </c>
      <c r="C114" s="2839">
        <v>0</v>
      </c>
      <c r="D114" s="2843" t="s">
        <v>2835</v>
      </c>
      <c r="E114" s="2377">
        <v>0</v>
      </c>
      <c r="F114" s="2377">
        <v>0</v>
      </c>
      <c r="G114" s="2523">
        <f t="shared" si="2"/>
        <v>0</v>
      </c>
      <c r="H114" s="2749"/>
    </row>
    <row r="115" spans="1:8">
      <c r="A115" s="1717">
        <v>37</v>
      </c>
      <c r="B115" s="2538" t="s">
        <v>6437</v>
      </c>
      <c r="C115" s="2839">
        <v>1334109</v>
      </c>
      <c r="D115" s="2843" t="s">
        <v>2835</v>
      </c>
      <c r="E115" s="2377">
        <v>0</v>
      </c>
      <c r="F115" s="2377">
        <v>0</v>
      </c>
      <c r="G115" s="2523">
        <f t="shared" si="2"/>
        <v>1334109</v>
      </c>
      <c r="H115" s="2749"/>
    </row>
    <row r="116" spans="1:8">
      <c r="A116" s="1717">
        <v>38</v>
      </c>
      <c r="B116" s="2538" t="s">
        <v>6438</v>
      </c>
      <c r="C116" s="2839">
        <v>17324</v>
      </c>
      <c r="D116" s="2843" t="s">
        <v>2835</v>
      </c>
      <c r="E116" s="2377">
        <v>0</v>
      </c>
      <c r="F116" s="2377">
        <v>0</v>
      </c>
      <c r="G116" s="2523">
        <f t="shared" si="2"/>
        <v>17324</v>
      </c>
      <c r="H116" s="2749"/>
    </row>
    <row r="117" spans="1:8">
      <c r="A117" s="1717">
        <v>39</v>
      </c>
      <c r="B117" s="2538" t="s">
        <v>6439</v>
      </c>
      <c r="C117" s="2841">
        <v>14730840</v>
      </c>
      <c r="D117" s="2843" t="s">
        <v>7085</v>
      </c>
      <c r="E117" s="2377">
        <v>897415</v>
      </c>
      <c r="F117" s="2377">
        <v>1677608</v>
      </c>
      <c r="G117" s="2523">
        <f t="shared" si="2"/>
        <v>15511033</v>
      </c>
      <c r="H117" s="2749"/>
    </row>
    <row r="118" spans="1:8">
      <c r="A118" s="1717">
        <v>40</v>
      </c>
      <c r="B118" s="1376" t="s">
        <v>5172</v>
      </c>
      <c r="C118" s="2377">
        <v>7088537</v>
      </c>
      <c r="D118" s="2844" t="s">
        <v>2835</v>
      </c>
      <c r="E118" s="2377">
        <v>0</v>
      </c>
      <c r="F118" s="2377">
        <v>0</v>
      </c>
      <c r="G118" s="2523">
        <f t="shared" si="2"/>
        <v>7088537</v>
      </c>
      <c r="H118" s="2749"/>
    </row>
    <row r="119" spans="1:8">
      <c r="A119" s="1717">
        <v>41</v>
      </c>
      <c r="B119" s="1376"/>
      <c r="C119" s="2377"/>
      <c r="D119" s="2844"/>
      <c r="E119" s="2377"/>
      <c r="F119" s="2377"/>
      <c r="G119" s="2523"/>
      <c r="H119" s="2749"/>
    </row>
    <row r="120" spans="1:8">
      <c r="A120" s="1717">
        <v>42</v>
      </c>
      <c r="B120" s="2538"/>
      <c r="C120" s="2839"/>
      <c r="D120" s="2843"/>
      <c r="E120" s="2377"/>
      <c r="F120" s="2377"/>
      <c r="G120" s="2523"/>
      <c r="H120" s="2749"/>
    </row>
    <row r="121" spans="1:8">
      <c r="A121" s="1717">
        <v>43</v>
      </c>
      <c r="B121" s="2538"/>
      <c r="C121" s="2524"/>
      <c r="D121" s="2843"/>
      <c r="E121" s="2377"/>
      <c r="F121" s="2376"/>
      <c r="G121" s="2523">
        <f t="shared" si="2"/>
        <v>0</v>
      </c>
      <c r="H121" s="2749"/>
    </row>
    <row r="122" spans="1:8" ht="16" thickBot="1">
      <c r="A122" s="1834">
        <v>44</v>
      </c>
      <c r="B122" s="1851" t="s">
        <v>1422</v>
      </c>
      <c r="C122" s="2382">
        <f>SUM(C79:C121)</f>
        <v>1310956291</v>
      </c>
      <c r="D122" s="1852"/>
      <c r="E122" s="1673">
        <f>SUM(E79:E121)</f>
        <v>386272706</v>
      </c>
      <c r="F122" s="1673">
        <f>SUM(F79:F121)</f>
        <v>445044781</v>
      </c>
      <c r="G122" s="1672">
        <f>SUM(G79:G121)</f>
        <v>1369728366</v>
      </c>
    </row>
    <row r="123" spans="1:8">
      <c r="A123" s="1345" t="s">
        <v>1746</v>
      </c>
    </row>
    <row r="124" spans="1:8">
      <c r="A124" s="2155" t="s">
        <v>4490</v>
      </c>
      <c r="B124" s="2155"/>
      <c r="C124" s="1423"/>
      <c r="D124" s="1423"/>
      <c r="F124" s="1423" t="s">
        <v>1746</v>
      </c>
      <c r="G124" s="1423"/>
    </row>
    <row r="125" spans="1:8">
      <c r="A125" s="1423" t="s">
        <v>1425</v>
      </c>
      <c r="B125" s="1423"/>
      <c r="C125" s="1423"/>
      <c r="D125" s="1423"/>
      <c r="E125" s="1423"/>
      <c r="F125" s="1423"/>
      <c r="G125" s="1423"/>
    </row>
    <row r="126" spans="1:8" ht="16" thickBot="1">
      <c r="A126" s="1621" t="str">
        <f>'Data Sheet'!$C$25</f>
        <v xml:space="preserve">Niagara Mohawk Power Corporation </v>
      </c>
      <c r="B126" s="1621"/>
      <c r="C126" s="1621"/>
      <c r="D126" s="1621"/>
      <c r="E126" s="1621"/>
      <c r="F126" s="1017" t="str">
        <f>'Data Sheet'!$C$40</f>
        <v>April 30, 2024</v>
      </c>
      <c r="G126" s="1621" t="str">
        <f>'Data Sheet'!$C$38</f>
        <v>December 31, 2023</v>
      </c>
    </row>
    <row r="127" spans="1:8">
      <c r="A127" s="3189"/>
      <c r="B127" s="3607"/>
      <c r="C127" s="3607"/>
      <c r="D127" s="3607"/>
      <c r="E127" s="3607"/>
      <c r="F127" s="3607"/>
      <c r="G127" s="3191"/>
    </row>
    <row r="128" spans="1:8">
      <c r="A128" s="4332" t="s">
        <v>1591</v>
      </c>
      <c r="B128" s="1030"/>
      <c r="C128" s="1030"/>
      <c r="D128" s="1030"/>
      <c r="E128" s="1030"/>
      <c r="F128" s="1030"/>
      <c r="G128" s="4331"/>
    </row>
    <row r="129" spans="1:8">
      <c r="A129" s="4783"/>
      <c r="B129" s="2364"/>
      <c r="C129" s="2364"/>
      <c r="D129" s="2364"/>
      <c r="E129" s="2364"/>
      <c r="F129" s="2364"/>
      <c r="G129" s="4784"/>
    </row>
    <row r="130" spans="1:8">
      <c r="A130" s="4328"/>
      <c r="B130" s="2548"/>
      <c r="C130" s="2153" t="s">
        <v>3833</v>
      </c>
      <c r="D130" s="1784" t="s">
        <v>1419</v>
      </c>
      <c r="E130" s="3705"/>
      <c r="F130" s="2548"/>
      <c r="G130" s="3692"/>
    </row>
    <row r="131" spans="1:8">
      <c r="A131" s="4328"/>
      <c r="B131" s="4417" t="s">
        <v>1420</v>
      </c>
      <c r="C131" s="2153" t="s">
        <v>3834</v>
      </c>
      <c r="D131" s="4417" t="s">
        <v>163</v>
      </c>
      <c r="E131" s="3640" t="s">
        <v>1795</v>
      </c>
      <c r="F131" s="4417" t="s">
        <v>513</v>
      </c>
      <c r="G131" s="3640" t="s">
        <v>3104</v>
      </c>
    </row>
    <row r="132" spans="1:8">
      <c r="A132" s="4328" t="s">
        <v>545</v>
      </c>
      <c r="B132" s="4417" t="s">
        <v>1641</v>
      </c>
      <c r="C132" s="4515" t="s">
        <v>4243</v>
      </c>
      <c r="D132" s="4556" t="s">
        <v>2161</v>
      </c>
      <c r="E132" s="3692"/>
      <c r="F132" s="2548"/>
      <c r="G132" s="3640" t="s">
        <v>2434</v>
      </c>
    </row>
    <row r="133" spans="1:8">
      <c r="A133" s="4334" t="s">
        <v>1421</v>
      </c>
      <c r="B133" s="4416" t="s">
        <v>3454</v>
      </c>
      <c r="C133" s="4516" t="s">
        <v>2936</v>
      </c>
      <c r="D133" s="4557" t="s">
        <v>2937</v>
      </c>
      <c r="E133" s="3642" t="s">
        <v>2938</v>
      </c>
      <c r="F133" s="1723" t="s">
        <v>518</v>
      </c>
      <c r="G133" s="3706" t="s">
        <v>533</v>
      </c>
    </row>
    <row r="134" spans="1:8">
      <c r="A134" s="4328">
        <v>1</v>
      </c>
      <c r="B134" s="1713" t="s">
        <v>5173</v>
      </c>
      <c r="C134" s="4517">
        <v>4076450</v>
      </c>
      <c r="D134" s="4558"/>
      <c r="E134" s="4642">
        <v>0</v>
      </c>
      <c r="F134" s="2376">
        <v>0</v>
      </c>
      <c r="G134" s="4644">
        <f t="shared" ref="G134:G176" si="3">C134-E134+F134</f>
        <v>4076450</v>
      </c>
      <c r="H134" s="2749"/>
    </row>
    <row r="135" spans="1:8">
      <c r="A135" s="4328"/>
      <c r="B135" s="1621" t="s">
        <v>6440</v>
      </c>
      <c r="C135" s="4518">
        <v>826108</v>
      </c>
      <c r="D135" s="4559" t="s">
        <v>6551</v>
      </c>
      <c r="E135" s="4643">
        <v>410</v>
      </c>
      <c r="F135" s="2398">
        <v>127970</v>
      </c>
      <c r="G135" s="4644">
        <f t="shared" si="3"/>
        <v>953668</v>
      </c>
      <c r="H135" s="2749"/>
    </row>
    <row r="136" spans="1:8">
      <c r="A136" s="4328">
        <v>3</v>
      </c>
      <c r="B136" s="2548" t="s">
        <v>7077</v>
      </c>
      <c r="C136" s="4519">
        <v>2388584</v>
      </c>
      <c r="D136" s="4559" t="s">
        <v>7086</v>
      </c>
      <c r="E136" s="4644">
        <v>8009995</v>
      </c>
      <c r="F136" s="3654">
        <v>8484741</v>
      </c>
      <c r="G136" s="4644">
        <f t="shared" si="3"/>
        <v>2863330</v>
      </c>
      <c r="H136" s="2749"/>
    </row>
    <row r="137" spans="1:8">
      <c r="A137" s="4328">
        <v>4</v>
      </c>
      <c r="B137" s="2548" t="s">
        <v>7078</v>
      </c>
      <c r="C137" s="4518">
        <v>14919803</v>
      </c>
      <c r="D137" s="4559" t="s">
        <v>7087</v>
      </c>
      <c r="E137" s="4644">
        <v>503008</v>
      </c>
      <c r="F137" s="3654">
        <v>11674979</v>
      </c>
      <c r="G137" s="4644">
        <f t="shared" si="3"/>
        <v>26091774</v>
      </c>
      <c r="H137" s="2749"/>
    </row>
    <row r="138" spans="1:8">
      <c r="A138" s="4328">
        <v>5</v>
      </c>
      <c r="B138" s="2548" t="s">
        <v>5174</v>
      </c>
      <c r="C138" s="4519">
        <v>1314996</v>
      </c>
      <c r="D138" s="4559" t="s">
        <v>2835</v>
      </c>
      <c r="E138" s="4644">
        <v>0</v>
      </c>
      <c r="F138" s="3654">
        <v>0</v>
      </c>
      <c r="G138" s="4644">
        <f t="shared" si="3"/>
        <v>1314996</v>
      </c>
      <c r="H138" s="2749"/>
    </row>
    <row r="139" spans="1:8">
      <c r="A139" s="4328">
        <v>6</v>
      </c>
      <c r="B139" s="2548" t="s">
        <v>5175</v>
      </c>
      <c r="C139" s="4519">
        <v>1447023</v>
      </c>
      <c r="D139" s="4559" t="s">
        <v>2835</v>
      </c>
      <c r="E139" s="4644">
        <v>0</v>
      </c>
      <c r="F139" s="3654">
        <v>0</v>
      </c>
      <c r="G139" s="4644">
        <f t="shared" si="3"/>
        <v>1447023</v>
      </c>
      <c r="H139" s="2749"/>
    </row>
    <row r="140" spans="1:8">
      <c r="A140" s="4328">
        <v>7</v>
      </c>
      <c r="B140" s="2548" t="s">
        <v>5176</v>
      </c>
      <c r="C140" s="4518">
        <v>5998077</v>
      </c>
      <c r="D140" s="4559" t="s">
        <v>6551</v>
      </c>
      <c r="E140" s="4644">
        <v>807747</v>
      </c>
      <c r="F140" s="3654">
        <v>3473185</v>
      </c>
      <c r="G140" s="4644">
        <f t="shared" si="3"/>
        <v>8663515</v>
      </c>
      <c r="H140" s="2749"/>
    </row>
    <row r="141" spans="1:8">
      <c r="A141" s="4328">
        <v>8</v>
      </c>
      <c r="B141" s="2548" t="s">
        <v>6441</v>
      </c>
      <c r="C141" s="4518">
        <v>383937</v>
      </c>
      <c r="D141" s="4559" t="s">
        <v>2835</v>
      </c>
      <c r="E141" s="4644">
        <v>0</v>
      </c>
      <c r="F141" s="3654">
        <v>168233</v>
      </c>
      <c r="G141" s="4644">
        <f t="shared" si="3"/>
        <v>552170</v>
      </c>
      <c r="H141" s="2749"/>
    </row>
    <row r="142" spans="1:8">
      <c r="A142" s="4328">
        <v>9</v>
      </c>
      <c r="B142" s="2548" t="s">
        <v>5177</v>
      </c>
      <c r="C142" s="4518">
        <v>5997902</v>
      </c>
      <c r="D142" s="4560">
        <v>182</v>
      </c>
      <c r="E142" s="4644">
        <v>570733</v>
      </c>
      <c r="F142" s="3654">
        <v>818644</v>
      </c>
      <c r="G142" s="4644">
        <f t="shared" si="3"/>
        <v>6245813</v>
      </c>
      <c r="H142" s="2749"/>
    </row>
    <row r="143" spans="1:8">
      <c r="A143" s="4328">
        <v>10</v>
      </c>
      <c r="B143" s="2548" t="s">
        <v>5178</v>
      </c>
      <c r="C143" s="4518">
        <v>2843183</v>
      </c>
      <c r="D143" s="4561">
        <v>908</v>
      </c>
      <c r="E143" s="4644">
        <v>90486</v>
      </c>
      <c r="F143" s="3654">
        <v>609385</v>
      </c>
      <c r="G143" s="4644">
        <f t="shared" si="3"/>
        <v>3362082</v>
      </c>
      <c r="H143" s="2749"/>
    </row>
    <row r="144" spans="1:8">
      <c r="A144" s="4328">
        <v>11</v>
      </c>
      <c r="B144" s="2548" t="s">
        <v>5179</v>
      </c>
      <c r="C144" s="4518">
        <v>0</v>
      </c>
      <c r="D144" s="4560" t="s">
        <v>2835</v>
      </c>
      <c r="E144" s="4644">
        <v>0</v>
      </c>
      <c r="F144" s="3654">
        <v>0</v>
      </c>
      <c r="G144" s="4644">
        <f t="shared" si="3"/>
        <v>0</v>
      </c>
      <c r="H144" s="2749"/>
    </row>
    <row r="145" spans="1:8">
      <c r="A145" s="4328">
        <v>12</v>
      </c>
      <c r="B145" s="2548" t="s">
        <v>5180</v>
      </c>
      <c r="C145" s="4518">
        <v>768167</v>
      </c>
      <c r="D145" s="4560" t="s">
        <v>2835</v>
      </c>
      <c r="E145" s="4644">
        <v>0</v>
      </c>
      <c r="F145" s="3654">
        <v>0</v>
      </c>
      <c r="G145" s="4644">
        <f t="shared" si="3"/>
        <v>768167</v>
      </c>
      <c r="H145" s="2749"/>
    </row>
    <row r="146" spans="1:8">
      <c r="A146" s="4328">
        <v>13</v>
      </c>
      <c r="B146" s="2548" t="s">
        <v>5642</v>
      </c>
      <c r="C146" s="4518">
        <v>604569</v>
      </c>
      <c r="D146" s="4560" t="s">
        <v>2835</v>
      </c>
      <c r="E146" s="4644">
        <v>0</v>
      </c>
      <c r="F146" s="3654">
        <v>0</v>
      </c>
      <c r="G146" s="4644">
        <f t="shared" si="3"/>
        <v>604569</v>
      </c>
      <c r="H146" s="2749"/>
    </row>
    <row r="147" spans="1:8">
      <c r="A147" s="4328">
        <v>14</v>
      </c>
      <c r="B147" s="4480" t="s">
        <v>5643</v>
      </c>
      <c r="C147" s="4520">
        <v>2436318</v>
      </c>
      <c r="D147" s="4560" t="s">
        <v>2835</v>
      </c>
      <c r="E147" s="4644">
        <v>0</v>
      </c>
      <c r="F147" s="3654">
        <v>0</v>
      </c>
      <c r="G147" s="4644">
        <f t="shared" si="3"/>
        <v>2436318</v>
      </c>
      <c r="H147" s="2749"/>
    </row>
    <row r="148" spans="1:8">
      <c r="A148" s="4328">
        <v>15</v>
      </c>
      <c r="B148" s="4480" t="s">
        <v>5181</v>
      </c>
      <c r="C148" s="4520">
        <v>0</v>
      </c>
      <c r="D148" s="4560" t="s">
        <v>2835</v>
      </c>
      <c r="E148" s="4644">
        <v>0</v>
      </c>
      <c r="F148" s="3654">
        <v>0</v>
      </c>
      <c r="G148" s="4644">
        <f t="shared" si="3"/>
        <v>0</v>
      </c>
      <c r="H148" s="2749"/>
    </row>
    <row r="149" spans="1:8">
      <c r="A149" s="4328">
        <v>16</v>
      </c>
      <c r="B149" s="2548" t="s">
        <v>6442</v>
      </c>
      <c r="C149" s="4518">
        <v>0</v>
      </c>
      <c r="D149" s="4560" t="s">
        <v>2835</v>
      </c>
      <c r="E149" s="4644">
        <v>0</v>
      </c>
      <c r="F149" s="3654">
        <v>0</v>
      </c>
      <c r="G149" s="4644">
        <f t="shared" si="3"/>
        <v>0</v>
      </c>
      <c r="H149" s="2749"/>
    </row>
    <row r="150" spans="1:8">
      <c r="A150" s="4328">
        <v>17</v>
      </c>
      <c r="B150" s="2548" t="s">
        <v>6443</v>
      </c>
      <c r="C150" s="4518">
        <v>0</v>
      </c>
      <c r="D150" s="4560" t="s">
        <v>2835</v>
      </c>
      <c r="E150" s="4644">
        <v>0</v>
      </c>
      <c r="F150" s="3654">
        <v>0</v>
      </c>
      <c r="G150" s="4644">
        <f t="shared" si="3"/>
        <v>0</v>
      </c>
      <c r="H150" s="2749"/>
    </row>
    <row r="151" spans="1:8">
      <c r="A151" s="4328">
        <v>18</v>
      </c>
      <c r="B151" s="2548" t="s">
        <v>6444</v>
      </c>
      <c r="C151" s="4518">
        <v>0</v>
      </c>
      <c r="D151" s="4560" t="s">
        <v>2835</v>
      </c>
      <c r="E151" s="4645">
        <v>0</v>
      </c>
      <c r="F151" s="3654">
        <v>0</v>
      </c>
      <c r="G151" s="4644">
        <f t="shared" si="3"/>
        <v>0</v>
      </c>
      <c r="H151" s="2749"/>
    </row>
    <row r="152" spans="1:8">
      <c r="A152" s="4328">
        <v>19</v>
      </c>
      <c r="B152" s="2548" t="s">
        <v>6445</v>
      </c>
      <c r="C152" s="4518">
        <v>0</v>
      </c>
      <c r="D152" s="4560"/>
      <c r="E152" s="4644">
        <v>0</v>
      </c>
      <c r="F152" s="3654">
        <v>0</v>
      </c>
      <c r="G152" s="4644">
        <f t="shared" si="3"/>
        <v>0</v>
      </c>
      <c r="H152" s="2749"/>
    </row>
    <row r="153" spans="1:8">
      <c r="A153" s="4328">
        <v>20</v>
      </c>
      <c r="B153" s="2548" t="s">
        <v>6446</v>
      </c>
      <c r="C153" s="4518">
        <v>0</v>
      </c>
      <c r="D153" s="4560"/>
      <c r="E153" s="4644">
        <v>0</v>
      </c>
      <c r="F153" s="3654">
        <v>0</v>
      </c>
      <c r="G153" s="4644">
        <f t="shared" si="3"/>
        <v>0</v>
      </c>
      <c r="H153" s="2749"/>
    </row>
    <row r="154" spans="1:8">
      <c r="A154" s="4328">
        <v>21</v>
      </c>
      <c r="B154" s="2548" t="s">
        <v>6447</v>
      </c>
      <c r="C154" s="4518">
        <v>104513885</v>
      </c>
      <c r="D154" s="4560">
        <v>407</v>
      </c>
      <c r="E154" s="4644">
        <v>60034781</v>
      </c>
      <c r="F154" s="3654">
        <v>0</v>
      </c>
      <c r="G154" s="4644">
        <f t="shared" si="3"/>
        <v>44479104</v>
      </c>
      <c r="H154" s="2749"/>
    </row>
    <row r="155" spans="1:8">
      <c r="A155" s="4328">
        <v>22</v>
      </c>
      <c r="B155" s="2548" t="s">
        <v>5182</v>
      </c>
      <c r="C155" s="4518">
        <v>46863076</v>
      </c>
      <c r="D155" s="4560">
        <v>407</v>
      </c>
      <c r="E155" s="4644">
        <v>17102176</v>
      </c>
      <c r="F155" s="3654">
        <v>0</v>
      </c>
      <c r="G155" s="4644">
        <f t="shared" si="3"/>
        <v>29760900</v>
      </c>
      <c r="H155" s="2749"/>
    </row>
    <row r="156" spans="1:8">
      <c r="A156" s="4328">
        <v>23</v>
      </c>
      <c r="B156" s="2548" t="s">
        <v>6448</v>
      </c>
      <c r="C156" s="4518">
        <v>0</v>
      </c>
      <c r="D156" s="4560" t="s">
        <v>2835</v>
      </c>
      <c r="E156" s="4644">
        <v>0</v>
      </c>
      <c r="F156" s="3654">
        <v>0</v>
      </c>
      <c r="G156" s="4644">
        <f t="shared" si="3"/>
        <v>0</v>
      </c>
      <c r="H156" s="2749"/>
    </row>
    <row r="157" spans="1:8">
      <c r="A157" s="4328">
        <v>24</v>
      </c>
      <c r="B157" s="2548" t="s">
        <v>6449</v>
      </c>
      <c r="C157" s="4518">
        <v>29079889</v>
      </c>
      <c r="D157" s="4560" t="s">
        <v>2835</v>
      </c>
      <c r="E157" s="4644">
        <v>0</v>
      </c>
      <c r="F157" s="3654">
        <v>6851375</v>
      </c>
      <c r="G157" s="4644">
        <f t="shared" si="3"/>
        <v>35931264</v>
      </c>
      <c r="H157" s="2749"/>
    </row>
    <row r="158" spans="1:8">
      <c r="A158" s="4328">
        <v>25</v>
      </c>
      <c r="B158" s="2548" t="s">
        <v>5183</v>
      </c>
      <c r="C158" s="4518">
        <v>0</v>
      </c>
      <c r="D158" s="4560" t="s">
        <v>2835</v>
      </c>
      <c r="E158" s="4644">
        <v>0</v>
      </c>
      <c r="F158" s="3654">
        <v>0</v>
      </c>
      <c r="G158" s="4644">
        <f t="shared" si="3"/>
        <v>0</v>
      </c>
      <c r="H158" s="2749"/>
    </row>
    <row r="159" spans="1:8">
      <c r="A159" s="4328">
        <v>26</v>
      </c>
      <c r="B159" s="2548" t="s">
        <v>5184</v>
      </c>
      <c r="C159" s="4518">
        <v>0</v>
      </c>
      <c r="D159" s="4560"/>
      <c r="E159" s="4645">
        <v>0</v>
      </c>
      <c r="F159" s="3654">
        <v>0</v>
      </c>
      <c r="G159" s="4644">
        <f t="shared" si="3"/>
        <v>0</v>
      </c>
      <c r="H159" s="2749"/>
    </row>
    <row r="160" spans="1:8">
      <c r="A160" s="4328">
        <v>27</v>
      </c>
      <c r="B160" s="2548" t="s">
        <v>6450</v>
      </c>
      <c r="C160" s="4518">
        <v>5884913</v>
      </c>
      <c r="D160" s="4560" t="s">
        <v>2835</v>
      </c>
      <c r="E160" s="4645">
        <v>0</v>
      </c>
      <c r="F160" s="3654">
        <v>0</v>
      </c>
      <c r="G160" s="4644">
        <f t="shared" si="3"/>
        <v>5884913</v>
      </c>
      <c r="H160" s="2749"/>
    </row>
    <row r="161" spans="1:8">
      <c r="A161" s="4328">
        <v>28</v>
      </c>
      <c r="B161" s="2548" t="s">
        <v>6451</v>
      </c>
      <c r="C161" s="4518">
        <v>207203267</v>
      </c>
      <c r="D161" s="4521">
        <v>908</v>
      </c>
      <c r="E161" s="4644">
        <v>59993907</v>
      </c>
      <c r="F161" s="3654">
        <v>59998305</v>
      </c>
      <c r="G161" s="4644">
        <f t="shared" si="3"/>
        <v>207207665</v>
      </c>
      <c r="H161" s="2749"/>
    </row>
    <row r="162" spans="1:8">
      <c r="A162" s="4328">
        <v>29</v>
      </c>
      <c r="B162" s="2548" t="s">
        <v>5075</v>
      </c>
      <c r="C162" s="4518">
        <v>0</v>
      </c>
      <c r="D162" s="4521" t="s">
        <v>2835</v>
      </c>
      <c r="E162" s="4644">
        <v>0</v>
      </c>
      <c r="F162" s="3654">
        <v>0</v>
      </c>
      <c r="G162" s="4644">
        <f t="shared" si="3"/>
        <v>0</v>
      </c>
      <c r="H162" s="2749"/>
    </row>
    <row r="163" spans="1:8">
      <c r="A163" s="4328">
        <v>30</v>
      </c>
      <c r="B163" s="2548" t="s">
        <v>5185</v>
      </c>
      <c r="C163" s="4518">
        <v>1005206</v>
      </c>
      <c r="D163" s="4521">
        <v>571</v>
      </c>
      <c r="E163" s="4644">
        <v>16524</v>
      </c>
      <c r="F163" s="3654">
        <v>0</v>
      </c>
      <c r="G163" s="4644">
        <f t="shared" si="3"/>
        <v>988682</v>
      </c>
      <c r="H163" s="2749"/>
    </row>
    <row r="164" spans="1:8">
      <c r="A164" s="4328">
        <v>31</v>
      </c>
      <c r="B164" s="2548" t="s">
        <v>6452</v>
      </c>
      <c r="C164" s="4518">
        <v>598386</v>
      </c>
      <c r="D164" s="4521"/>
      <c r="E164" s="4644">
        <v>0</v>
      </c>
      <c r="F164" s="3654">
        <v>251385</v>
      </c>
      <c r="G164" s="4644">
        <f t="shared" si="3"/>
        <v>849771</v>
      </c>
      <c r="H164" s="2749"/>
    </row>
    <row r="165" spans="1:8">
      <c r="A165" s="4328">
        <v>32</v>
      </c>
      <c r="B165" s="2548" t="s">
        <v>6453</v>
      </c>
      <c r="C165" s="4518">
        <v>33514721</v>
      </c>
      <c r="D165" s="4521" t="s">
        <v>2835</v>
      </c>
      <c r="E165" s="4644">
        <v>0</v>
      </c>
      <c r="F165" s="3654">
        <v>9828761</v>
      </c>
      <c r="G165" s="4644">
        <f t="shared" si="3"/>
        <v>43343482</v>
      </c>
      <c r="H165" s="2749"/>
    </row>
    <row r="166" spans="1:8">
      <c r="A166" s="4328">
        <v>33</v>
      </c>
      <c r="B166" s="2548" t="s">
        <v>6454</v>
      </c>
      <c r="C166" s="4518">
        <v>4238318</v>
      </c>
      <c r="D166" s="4521">
        <v>431</v>
      </c>
      <c r="E166" s="4644">
        <v>328100</v>
      </c>
      <c r="F166" s="3654">
        <v>0</v>
      </c>
      <c r="G166" s="4644">
        <f t="shared" si="3"/>
        <v>3910218</v>
      </c>
      <c r="H166" s="2749"/>
    </row>
    <row r="167" spans="1:8">
      <c r="A167" s="3371">
        <v>34</v>
      </c>
      <c r="B167" s="2548" t="s">
        <v>6455</v>
      </c>
      <c r="C167" s="4518">
        <v>2550832</v>
      </c>
      <c r="D167" s="4521" t="s">
        <v>2835</v>
      </c>
      <c r="E167" s="4644">
        <v>0</v>
      </c>
      <c r="F167" s="4329">
        <v>625201</v>
      </c>
      <c r="G167" s="4644">
        <f t="shared" si="3"/>
        <v>3176033</v>
      </c>
      <c r="H167" s="2749"/>
    </row>
    <row r="168" spans="1:8">
      <c r="A168" s="3371">
        <v>35</v>
      </c>
      <c r="B168" s="2548" t="s">
        <v>5186</v>
      </c>
      <c r="C168" s="4518">
        <v>3233507</v>
      </c>
      <c r="D168" s="4521" t="s">
        <v>7083</v>
      </c>
      <c r="E168" s="4644">
        <v>2835631</v>
      </c>
      <c r="F168" s="4329">
        <v>232837</v>
      </c>
      <c r="G168" s="4644">
        <f t="shared" si="3"/>
        <v>630713</v>
      </c>
      <c r="H168" s="2749"/>
    </row>
    <row r="169" spans="1:8">
      <c r="A169" s="3371">
        <v>36</v>
      </c>
      <c r="B169" s="2548" t="s">
        <v>5187</v>
      </c>
      <c r="C169" s="4518">
        <v>10063959</v>
      </c>
      <c r="D169" s="4521">
        <v>908</v>
      </c>
      <c r="E169" s="4644">
        <v>25716</v>
      </c>
      <c r="F169" s="4329">
        <v>0</v>
      </c>
      <c r="G169" s="4644">
        <f t="shared" si="3"/>
        <v>10038243</v>
      </c>
      <c r="H169" s="2749"/>
    </row>
    <row r="170" spans="1:8">
      <c r="A170" s="3371">
        <v>37</v>
      </c>
      <c r="B170" s="2548" t="s">
        <v>6456</v>
      </c>
      <c r="C170" s="4518">
        <v>33745405</v>
      </c>
      <c r="D170" s="4521">
        <v>253</v>
      </c>
      <c r="E170" s="4644">
        <v>313642</v>
      </c>
      <c r="F170" s="4329">
        <v>1933264</v>
      </c>
      <c r="G170" s="4644">
        <f t="shared" si="3"/>
        <v>35365027</v>
      </c>
      <c r="H170" s="2749"/>
    </row>
    <row r="171" spans="1:8">
      <c r="A171" s="3371">
        <v>38</v>
      </c>
      <c r="B171" s="2548" t="s">
        <v>6084</v>
      </c>
      <c r="C171" s="4518">
        <v>21327037</v>
      </c>
      <c r="D171" s="4521"/>
      <c r="E171" s="4644">
        <v>0</v>
      </c>
      <c r="F171" s="4329">
        <v>1227473</v>
      </c>
      <c r="G171" s="4644">
        <f t="shared" si="3"/>
        <v>22554510</v>
      </c>
      <c r="H171" s="2749"/>
    </row>
    <row r="172" spans="1:8">
      <c r="A172" s="3371">
        <v>39</v>
      </c>
      <c r="B172" s="2548" t="s">
        <v>6085</v>
      </c>
      <c r="C172" s="4518">
        <v>731062</v>
      </c>
      <c r="D172" s="4521" t="s">
        <v>2835</v>
      </c>
      <c r="E172" s="4644">
        <v>0</v>
      </c>
      <c r="F172" s="4329">
        <v>679184</v>
      </c>
      <c r="G172" s="4644">
        <f t="shared" si="3"/>
        <v>1410246</v>
      </c>
      <c r="H172" s="2749"/>
    </row>
    <row r="173" spans="1:8">
      <c r="A173" s="3371">
        <v>40</v>
      </c>
      <c r="B173" s="2548" t="s">
        <v>6086</v>
      </c>
      <c r="C173" s="4518">
        <v>40701327</v>
      </c>
      <c r="D173" s="4521">
        <v>253</v>
      </c>
      <c r="E173" s="4644">
        <v>378293</v>
      </c>
      <c r="F173" s="4329">
        <v>2331766</v>
      </c>
      <c r="G173" s="4644">
        <f t="shared" si="3"/>
        <v>42654800</v>
      </c>
      <c r="H173" s="2749"/>
    </row>
    <row r="174" spans="1:8">
      <c r="A174" s="4328">
        <v>41</v>
      </c>
      <c r="B174" s="2548"/>
      <c r="C174" s="4520"/>
      <c r="D174" s="4499"/>
      <c r="E174" s="3654"/>
      <c r="F174" s="4329"/>
      <c r="G174" s="4644"/>
      <c r="H174" s="2749"/>
    </row>
    <row r="175" spans="1:8">
      <c r="A175" s="4427">
        <v>42</v>
      </c>
      <c r="B175" s="1536"/>
      <c r="C175" s="4519"/>
      <c r="D175" s="4519"/>
      <c r="E175" s="3654"/>
      <c r="F175" s="3654"/>
      <c r="G175" s="4644"/>
      <c r="H175" s="2749"/>
    </row>
    <row r="176" spans="1:8">
      <c r="A176" s="4427">
        <v>43</v>
      </c>
      <c r="B176" s="1536"/>
      <c r="C176" s="4519"/>
      <c r="D176" s="4519"/>
      <c r="E176" s="3654"/>
      <c r="F176" s="3654"/>
      <c r="G176" s="4644">
        <f t="shared" si="3"/>
        <v>0</v>
      </c>
      <c r="H176" s="2749"/>
    </row>
    <row r="177" spans="1:7" ht="16" thickBot="1">
      <c r="A177" s="4780">
        <v>44</v>
      </c>
      <c r="B177" s="4781" t="s">
        <v>1422</v>
      </c>
      <c r="C177" s="4785">
        <f>SUM(C134:C176)</f>
        <v>589259907</v>
      </c>
      <c r="D177" s="4786"/>
      <c r="E177" s="3584">
        <f>SUM(E134:E176)</f>
        <v>151011149</v>
      </c>
      <c r="F177" s="3584">
        <f>SUM(F134:F176)</f>
        <v>109316688</v>
      </c>
      <c r="G177" s="3660">
        <f>SUM(G134:G176)</f>
        <v>547565446</v>
      </c>
    </row>
    <row r="178" spans="1:7">
      <c r="A178" s="1621" t="s">
        <v>1746</v>
      </c>
      <c r="B178" s="1621"/>
      <c r="C178" s="1621"/>
      <c r="D178" s="1621"/>
      <c r="E178" s="1621"/>
      <c r="F178" s="1621"/>
      <c r="G178" s="1621"/>
    </row>
    <row r="179" spans="1:7">
      <c r="A179" s="4330" t="s">
        <v>4490</v>
      </c>
      <c r="B179" s="4330"/>
      <c r="C179" s="1030"/>
      <c r="D179" s="1030"/>
      <c r="E179" s="1621"/>
      <c r="F179" s="1030" t="s">
        <v>1746</v>
      </c>
      <c r="G179" s="1030"/>
    </row>
    <row r="180" spans="1:7">
      <c r="A180" s="1030" t="s">
        <v>4588</v>
      </c>
      <c r="B180" s="1030"/>
      <c r="C180" s="1030"/>
      <c r="D180" s="1030"/>
      <c r="E180" s="1030"/>
      <c r="F180" s="1030"/>
      <c r="G180" s="1030"/>
    </row>
    <row r="181" spans="1:7" ht="16" thickBot="1">
      <c r="A181" s="1621" t="str">
        <f>'Data Sheet'!$C$25</f>
        <v xml:space="preserve">Niagara Mohawk Power Corporation </v>
      </c>
      <c r="B181" s="1621"/>
      <c r="C181" s="1621"/>
      <c r="D181" s="1621"/>
      <c r="E181" s="1621"/>
      <c r="F181" s="1017" t="str">
        <f>'Data Sheet'!$C$40</f>
        <v>April 30, 2024</v>
      </c>
      <c r="G181" s="1621" t="str">
        <f>'Data Sheet'!$C$38</f>
        <v>December 31, 2023</v>
      </c>
    </row>
    <row r="182" spans="1:7">
      <c r="A182" s="3189"/>
      <c r="B182" s="3607"/>
      <c r="C182" s="3607"/>
      <c r="D182" s="3607"/>
      <c r="E182" s="3607"/>
      <c r="F182" s="3607"/>
      <c r="G182" s="3191"/>
    </row>
    <row r="183" spans="1:7">
      <c r="A183" s="4332" t="s">
        <v>1591</v>
      </c>
      <c r="B183" s="1030"/>
      <c r="C183" s="1030"/>
      <c r="D183" s="1030"/>
      <c r="E183" s="1030"/>
      <c r="F183" s="1030"/>
      <c r="G183" s="4331"/>
    </row>
    <row r="184" spans="1:7">
      <c r="A184" s="4783"/>
      <c r="B184" s="2364"/>
      <c r="C184" s="2364"/>
      <c r="D184" s="2364"/>
      <c r="E184" s="2364"/>
      <c r="F184" s="2364"/>
      <c r="G184" s="4784"/>
    </row>
    <row r="185" spans="1:7">
      <c r="A185" s="4328"/>
      <c r="B185" s="2548"/>
      <c r="C185" s="2153" t="s">
        <v>3833</v>
      </c>
      <c r="D185" s="1784" t="s">
        <v>1419</v>
      </c>
      <c r="E185" s="1708"/>
      <c r="F185" s="2548"/>
      <c r="G185" s="4787"/>
    </row>
    <row r="186" spans="1:7">
      <c r="A186" s="4328"/>
      <c r="B186" s="4417" t="s">
        <v>1420</v>
      </c>
      <c r="C186" s="2153" t="s">
        <v>3834</v>
      </c>
      <c r="D186" s="4417" t="s">
        <v>163</v>
      </c>
      <c r="E186" s="4417" t="s">
        <v>1795</v>
      </c>
      <c r="F186" s="4417" t="s">
        <v>513</v>
      </c>
      <c r="G186" s="4044" t="s">
        <v>3104</v>
      </c>
    </row>
    <row r="187" spans="1:7">
      <c r="A187" s="4328" t="s">
        <v>545</v>
      </c>
      <c r="B187" s="4417" t="s">
        <v>1641</v>
      </c>
      <c r="C187" s="2153" t="s">
        <v>4243</v>
      </c>
      <c r="D187" s="4417" t="s">
        <v>2161</v>
      </c>
      <c r="E187" s="2548"/>
      <c r="F187" s="2548"/>
      <c r="G187" s="4044" t="s">
        <v>2434</v>
      </c>
    </row>
    <row r="188" spans="1:7">
      <c r="A188" s="4334" t="s">
        <v>1421</v>
      </c>
      <c r="B188" s="4416" t="s">
        <v>3454</v>
      </c>
      <c r="C188" s="2154" t="s">
        <v>2936</v>
      </c>
      <c r="D188" s="4416" t="s">
        <v>2937</v>
      </c>
      <c r="E188" s="4416" t="s">
        <v>2938</v>
      </c>
      <c r="F188" s="4416" t="s">
        <v>518</v>
      </c>
      <c r="G188" s="4788" t="s">
        <v>533</v>
      </c>
    </row>
    <row r="189" spans="1:7">
      <c r="A189" s="4328">
        <v>1</v>
      </c>
      <c r="B189" s="1732" t="s">
        <v>6087</v>
      </c>
      <c r="C189" s="2837">
        <v>36305512</v>
      </c>
      <c r="D189" s="2842"/>
      <c r="E189" s="3301">
        <v>0</v>
      </c>
      <c r="F189" s="3654">
        <v>43683441</v>
      </c>
      <c r="G189" s="4644">
        <f t="shared" ref="G189:G224" si="4">C189-E189+F189</f>
        <v>79988953</v>
      </c>
    </row>
    <row r="190" spans="1:7">
      <c r="A190" s="4328">
        <v>2</v>
      </c>
      <c r="B190" s="2538" t="s">
        <v>6088</v>
      </c>
      <c r="C190" s="2839">
        <v>6199127</v>
      </c>
      <c r="D190" s="2843"/>
      <c r="E190" s="3295">
        <v>0</v>
      </c>
      <c r="F190" s="3654">
        <v>658739</v>
      </c>
      <c r="G190" s="4644">
        <f t="shared" si="4"/>
        <v>6857866</v>
      </c>
    </row>
    <row r="191" spans="1:7">
      <c r="A191" s="4328">
        <v>3</v>
      </c>
      <c r="B191" s="2538" t="s">
        <v>6089</v>
      </c>
      <c r="C191" s="2377">
        <v>129480</v>
      </c>
      <c r="D191" s="2843"/>
      <c r="E191" s="3298">
        <v>0</v>
      </c>
      <c r="F191" s="3654">
        <v>152389</v>
      </c>
      <c r="G191" s="4644">
        <f t="shared" si="4"/>
        <v>281869</v>
      </c>
    </row>
    <row r="192" spans="1:7">
      <c r="A192" s="4328">
        <v>4</v>
      </c>
      <c r="B192" s="2538" t="s">
        <v>5990</v>
      </c>
      <c r="C192" s="2839">
        <v>522946</v>
      </c>
      <c r="D192" s="2843"/>
      <c r="E192" s="3298">
        <v>0</v>
      </c>
      <c r="F192" s="3654">
        <v>757202</v>
      </c>
      <c r="G192" s="4644">
        <f t="shared" si="4"/>
        <v>1280148</v>
      </c>
    </row>
    <row r="193" spans="1:7">
      <c r="A193" s="4328">
        <v>5</v>
      </c>
      <c r="B193" s="2538" t="s">
        <v>6090</v>
      </c>
      <c r="C193" s="2377">
        <v>229891989</v>
      </c>
      <c r="D193" s="2843"/>
      <c r="E193" s="3298">
        <v>0</v>
      </c>
      <c r="F193" s="3654">
        <v>1772746</v>
      </c>
      <c r="G193" s="4644">
        <f t="shared" si="4"/>
        <v>231664735</v>
      </c>
    </row>
    <row r="194" spans="1:7">
      <c r="A194" s="4328">
        <v>6</v>
      </c>
      <c r="B194" s="2538" t="s">
        <v>6091</v>
      </c>
      <c r="C194" s="2377">
        <v>395367165</v>
      </c>
      <c r="D194" s="2843">
        <v>411</v>
      </c>
      <c r="E194" s="3298">
        <v>49485467</v>
      </c>
      <c r="F194" s="3654">
        <v>0</v>
      </c>
      <c r="G194" s="4644">
        <f t="shared" si="4"/>
        <v>345881698</v>
      </c>
    </row>
    <row r="195" spans="1:7">
      <c r="A195" s="4328">
        <v>7</v>
      </c>
      <c r="B195" s="2538" t="s">
        <v>6092</v>
      </c>
      <c r="C195" s="2839">
        <v>207288600</v>
      </c>
      <c r="D195" s="2843">
        <v>411</v>
      </c>
      <c r="E195" s="3298">
        <v>15600824</v>
      </c>
      <c r="F195" s="3654">
        <v>0</v>
      </c>
      <c r="G195" s="4644">
        <f t="shared" si="4"/>
        <v>191687776</v>
      </c>
    </row>
    <row r="196" spans="1:7">
      <c r="A196" s="4328">
        <v>8</v>
      </c>
      <c r="B196" s="2538" t="s">
        <v>6093</v>
      </c>
      <c r="C196" s="2839">
        <v>-76937487</v>
      </c>
      <c r="D196" s="2843" t="s">
        <v>7088</v>
      </c>
      <c r="E196" s="3298">
        <v>7634267</v>
      </c>
      <c r="F196" s="3654">
        <v>0</v>
      </c>
      <c r="G196" s="4644">
        <f t="shared" si="4"/>
        <v>-84571754</v>
      </c>
    </row>
    <row r="197" spans="1:7">
      <c r="A197" s="4328">
        <v>9</v>
      </c>
      <c r="B197" s="2538" t="s">
        <v>6094</v>
      </c>
      <c r="C197" s="2839">
        <v>-90016110</v>
      </c>
      <c r="D197" s="2845" t="s">
        <v>7088</v>
      </c>
      <c r="E197" s="3298">
        <v>1563645</v>
      </c>
      <c r="F197" s="3654">
        <v>0</v>
      </c>
      <c r="G197" s="4644">
        <f t="shared" si="4"/>
        <v>-91579755</v>
      </c>
    </row>
    <row r="198" spans="1:7">
      <c r="A198" s="4328">
        <v>10</v>
      </c>
      <c r="B198" s="2538" t="s">
        <v>5992</v>
      </c>
      <c r="C198" s="2839">
        <v>0</v>
      </c>
      <c r="D198" s="2846"/>
      <c r="E198" s="3298"/>
      <c r="F198" s="3654"/>
      <c r="G198" s="4644">
        <f t="shared" si="4"/>
        <v>0</v>
      </c>
    </row>
    <row r="199" spans="1:7">
      <c r="A199" s="4328">
        <v>11</v>
      </c>
      <c r="B199" s="2538" t="s">
        <v>5993</v>
      </c>
      <c r="C199" s="2839">
        <v>0</v>
      </c>
      <c r="D199" s="2845"/>
      <c r="E199" s="3298"/>
      <c r="F199" s="3654"/>
      <c r="G199" s="4644">
        <f t="shared" si="4"/>
        <v>0</v>
      </c>
    </row>
    <row r="200" spans="1:7">
      <c r="A200" s="4328">
        <v>12</v>
      </c>
      <c r="B200" s="2538" t="s">
        <v>6332</v>
      </c>
      <c r="C200" s="2839">
        <v>248588</v>
      </c>
      <c r="D200" s="2845"/>
      <c r="E200" s="3298"/>
      <c r="F200" s="3654">
        <v>169971</v>
      </c>
      <c r="G200" s="4644">
        <f t="shared" si="4"/>
        <v>418559</v>
      </c>
    </row>
    <row r="201" spans="1:7">
      <c r="A201" s="4328">
        <v>13</v>
      </c>
      <c r="B201" s="3114" t="s">
        <v>6333</v>
      </c>
      <c r="C201" s="4777">
        <v>693760</v>
      </c>
      <c r="D201" s="4778"/>
      <c r="E201" s="2345"/>
      <c r="F201" s="2471">
        <v>474356</v>
      </c>
      <c r="G201" s="4779">
        <f t="shared" si="4"/>
        <v>1168116</v>
      </c>
    </row>
    <row r="202" spans="1:7">
      <c r="A202" s="4328">
        <v>14</v>
      </c>
      <c r="B202" s="2862" t="s">
        <v>6334</v>
      </c>
      <c r="C202" s="2841">
        <v>1432246</v>
      </c>
      <c r="D202" s="2845" t="s">
        <v>5640</v>
      </c>
      <c r="E202" s="3298">
        <v>7021963</v>
      </c>
      <c r="F202" s="2376">
        <v>5589717</v>
      </c>
      <c r="G202" s="4644">
        <f t="shared" si="4"/>
        <v>0</v>
      </c>
    </row>
    <row r="203" spans="1:7">
      <c r="A203" s="4328">
        <v>15</v>
      </c>
      <c r="B203" s="2862" t="s">
        <v>6335</v>
      </c>
      <c r="C203" s="2841">
        <v>2020875</v>
      </c>
      <c r="D203" s="2845" t="s">
        <v>7089</v>
      </c>
      <c r="E203" s="3298">
        <v>583114</v>
      </c>
      <c r="F203" s="2376">
        <v>3405184</v>
      </c>
      <c r="G203" s="4644">
        <f t="shared" si="4"/>
        <v>4842945</v>
      </c>
    </row>
    <row r="204" spans="1:7">
      <c r="A204" s="4328">
        <v>16</v>
      </c>
      <c r="B204" s="2538" t="s">
        <v>6336</v>
      </c>
      <c r="C204" s="2839">
        <v>5226767</v>
      </c>
      <c r="D204" s="2845" t="s">
        <v>7089</v>
      </c>
      <c r="E204" s="3298">
        <v>2872078</v>
      </c>
      <c r="F204" s="2376">
        <v>5658611</v>
      </c>
      <c r="G204" s="4644">
        <f t="shared" si="4"/>
        <v>8013300</v>
      </c>
    </row>
    <row r="205" spans="1:7">
      <c r="A205" s="4328">
        <v>17</v>
      </c>
      <c r="B205" s="2538" t="s">
        <v>6337</v>
      </c>
      <c r="C205" s="2839">
        <v>1425917</v>
      </c>
      <c r="D205" s="2845" t="s">
        <v>7089</v>
      </c>
      <c r="E205" s="3298">
        <v>1987947</v>
      </c>
      <c r="F205" s="2376">
        <v>563157</v>
      </c>
      <c r="G205" s="4644">
        <f t="shared" si="4"/>
        <v>1127</v>
      </c>
    </row>
    <row r="206" spans="1:7">
      <c r="A206" s="4328">
        <v>18</v>
      </c>
      <c r="B206" s="2538" t="s">
        <v>6457</v>
      </c>
      <c r="C206" s="2839">
        <v>1086339</v>
      </c>
      <c r="D206" s="2845">
        <v>495</v>
      </c>
      <c r="E206" s="3295">
        <v>9114</v>
      </c>
      <c r="F206" s="2376">
        <v>231826</v>
      </c>
      <c r="G206" s="4644">
        <f t="shared" si="4"/>
        <v>1309051</v>
      </c>
    </row>
    <row r="207" spans="1:7">
      <c r="A207" s="4328">
        <v>19</v>
      </c>
      <c r="B207" s="2538" t="s">
        <v>6338</v>
      </c>
      <c r="C207" s="2839">
        <v>451062</v>
      </c>
      <c r="D207" s="2845" t="s">
        <v>7089</v>
      </c>
      <c r="E207" s="3298">
        <v>356472</v>
      </c>
      <c r="F207" s="2376">
        <v>1140778</v>
      </c>
      <c r="G207" s="4644">
        <f t="shared" si="4"/>
        <v>1235368</v>
      </c>
    </row>
    <row r="208" spans="1:7">
      <c r="A208" s="4328">
        <v>20</v>
      </c>
      <c r="B208" s="2538" t="s">
        <v>6339</v>
      </c>
      <c r="C208" s="2839">
        <v>37177586</v>
      </c>
      <c r="D208" s="2845" t="s">
        <v>7089</v>
      </c>
      <c r="E208" s="3298">
        <v>4426738</v>
      </c>
      <c r="F208" s="2376">
        <v>39800887</v>
      </c>
      <c r="G208" s="4644">
        <f t="shared" si="4"/>
        <v>72551735</v>
      </c>
    </row>
    <row r="209" spans="1:7">
      <c r="A209" s="4328">
        <v>21</v>
      </c>
      <c r="B209" s="2538" t="s">
        <v>6340</v>
      </c>
      <c r="C209" s="2839">
        <v>7470926</v>
      </c>
      <c r="D209" s="2845"/>
      <c r="E209" s="3298">
        <v>0</v>
      </c>
      <c r="F209" s="2376">
        <v>0</v>
      </c>
      <c r="G209" s="4644">
        <f t="shared" si="4"/>
        <v>7470926</v>
      </c>
    </row>
    <row r="210" spans="1:7">
      <c r="A210" s="4328">
        <v>22</v>
      </c>
      <c r="B210" s="2538" t="s">
        <v>6134</v>
      </c>
      <c r="C210" s="2839">
        <v>2044112</v>
      </c>
      <c r="D210" s="2845" t="s">
        <v>7080</v>
      </c>
      <c r="E210" s="3298">
        <v>2016642</v>
      </c>
      <c r="F210" s="2376">
        <v>49704</v>
      </c>
      <c r="G210" s="4644">
        <f t="shared" si="4"/>
        <v>77174</v>
      </c>
    </row>
    <row r="211" spans="1:7">
      <c r="A211" s="4328">
        <v>23</v>
      </c>
      <c r="B211" s="2538" t="s">
        <v>6458</v>
      </c>
      <c r="C211" s="2839">
        <v>0</v>
      </c>
      <c r="D211" s="2845">
        <v>555</v>
      </c>
      <c r="E211" s="3298">
        <v>9274025</v>
      </c>
      <c r="F211" s="2376">
        <v>9274025</v>
      </c>
      <c r="G211" s="4644">
        <f t="shared" si="4"/>
        <v>0</v>
      </c>
    </row>
    <row r="212" spans="1:7">
      <c r="A212" s="4328">
        <v>24</v>
      </c>
      <c r="B212" s="2538" t="s">
        <v>6459</v>
      </c>
      <c r="C212" s="2839">
        <v>5926727</v>
      </c>
      <c r="D212" s="2845">
        <v>456</v>
      </c>
      <c r="E212" s="3298">
        <v>1304109</v>
      </c>
      <c r="F212" s="2376">
        <v>1548527</v>
      </c>
      <c r="G212" s="4644">
        <f t="shared" si="4"/>
        <v>6171145</v>
      </c>
    </row>
    <row r="213" spans="1:7">
      <c r="A213" s="4328">
        <v>25</v>
      </c>
      <c r="B213" s="2538" t="s">
        <v>6341</v>
      </c>
      <c r="C213" s="2839">
        <v>385878</v>
      </c>
      <c r="D213" s="2845"/>
      <c r="E213" s="3298">
        <v>0</v>
      </c>
      <c r="F213" s="2376">
        <v>771756</v>
      </c>
      <c r="G213" s="4644">
        <f t="shared" si="4"/>
        <v>1157634</v>
      </c>
    </row>
    <row r="214" spans="1:7">
      <c r="A214" s="4328">
        <v>26</v>
      </c>
      <c r="B214" s="2538" t="s">
        <v>6342</v>
      </c>
      <c r="C214" s="2839">
        <v>816748</v>
      </c>
      <c r="D214" s="2845">
        <v>495</v>
      </c>
      <c r="E214" s="3295">
        <v>763010</v>
      </c>
      <c r="F214" s="2376">
        <v>1368062</v>
      </c>
      <c r="G214" s="4644">
        <f t="shared" si="4"/>
        <v>1421800</v>
      </c>
    </row>
    <row r="215" spans="1:7">
      <c r="A215" s="4328">
        <v>27</v>
      </c>
      <c r="B215" s="2538" t="s">
        <v>6343</v>
      </c>
      <c r="C215" s="2839">
        <v>72940</v>
      </c>
      <c r="D215" s="2845" t="s">
        <v>7090</v>
      </c>
      <c r="E215" s="3295">
        <v>2237524</v>
      </c>
      <c r="F215" s="2376">
        <v>2164584</v>
      </c>
      <c r="G215" s="4644">
        <f t="shared" si="4"/>
        <v>0</v>
      </c>
    </row>
    <row r="216" spans="1:7">
      <c r="A216" s="4328">
        <v>28</v>
      </c>
      <c r="B216" s="2548" t="s">
        <v>6344</v>
      </c>
      <c r="C216" s="3299">
        <v>5370712</v>
      </c>
      <c r="D216" s="4417"/>
      <c r="E216" s="3269">
        <v>0</v>
      </c>
      <c r="F216" s="2376">
        <v>12919814</v>
      </c>
      <c r="G216" s="4644">
        <f t="shared" si="4"/>
        <v>18290526</v>
      </c>
    </row>
    <row r="217" spans="1:7">
      <c r="A217" s="4328">
        <v>29</v>
      </c>
      <c r="B217" s="2548" t="s">
        <v>6561</v>
      </c>
      <c r="C217" s="3299"/>
      <c r="D217" s="4417"/>
      <c r="E217" s="3269"/>
      <c r="F217" s="2376">
        <v>53769</v>
      </c>
      <c r="G217" s="4644">
        <f t="shared" si="4"/>
        <v>53769</v>
      </c>
    </row>
    <row r="218" spans="1:7">
      <c r="A218" s="4328">
        <v>30</v>
      </c>
      <c r="B218" s="2548" t="s">
        <v>6562</v>
      </c>
      <c r="C218" s="3299"/>
      <c r="D218" s="4417"/>
      <c r="E218" s="3269"/>
      <c r="F218" s="2376"/>
      <c r="G218" s="4644">
        <f t="shared" si="4"/>
        <v>0</v>
      </c>
    </row>
    <row r="219" spans="1:7">
      <c r="A219" s="4328">
        <v>31</v>
      </c>
      <c r="B219" s="2548" t="s">
        <v>6405</v>
      </c>
      <c r="C219" s="3299"/>
      <c r="D219" s="4417"/>
      <c r="E219" s="3269"/>
      <c r="F219" s="2376"/>
      <c r="G219" s="4644">
        <f t="shared" si="4"/>
        <v>0</v>
      </c>
    </row>
    <row r="220" spans="1:7">
      <c r="A220" s="4328">
        <v>32</v>
      </c>
      <c r="B220" s="2548" t="s">
        <v>6563</v>
      </c>
      <c r="C220" s="3299"/>
      <c r="D220" s="4417"/>
      <c r="E220" s="3269"/>
      <c r="F220" s="2376"/>
      <c r="G220" s="4644">
        <f t="shared" si="4"/>
        <v>0</v>
      </c>
    </row>
    <row r="221" spans="1:7">
      <c r="A221" s="4328">
        <v>33</v>
      </c>
      <c r="B221" s="2548" t="s">
        <v>2252</v>
      </c>
      <c r="C221" s="3299"/>
      <c r="D221" s="4417"/>
      <c r="E221" s="3269"/>
      <c r="F221" s="2376"/>
      <c r="G221" s="4644">
        <f t="shared" si="4"/>
        <v>0</v>
      </c>
    </row>
    <row r="222" spans="1:7">
      <c r="A222" s="3371">
        <v>34</v>
      </c>
      <c r="B222" s="2538" t="s">
        <v>7091</v>
      </c>
      <c r="C222" s="2378"/>
      <c r="D222" s="2543"/>
      <c r="E222" s="3298"/>
      <c r="F222" s="2379">
        <v>112179</v>
      </c>
      <c r="G222" s="4644">
        <f t="shared" si="4"/>
        <v>112179</v>
      </c>
    </row>
    <row r="223" spans="1:7">
      <c r="A223" s="3371">
        <v>35</v>
      </c>
      <c r="B223" s="2538" t="s">
        <v>7092</v>
      </c>
      <c r="C223" s="2378"/>
      <c r="D223" s="2543"/>
      <c r="E223" s="3298"/>
      <c r="F223" s="2379">
        <v>95618</v>
      </c>
      <c r="G223" s="4644">
        <f t="shared" si="4"/>
        <v>95618</v>
      </c>
    </row>
    <row r="224" spans="1:7">
      <c r="A224" s="3371">
        <v>36</v>
      </c>
      <c r="B224" s="2538" t="s">
        <v>7093</v>
      </c>
      <c r="C224" s="2378"/>
      <c r="D224" s="2543" t="s">
        <v>7080</v>
      </c>
      <c r="E224" s="3298">
        <v>31540</v>
      </c>
      <c r="F224" s="2379">
        <v>172356</v>
      </c>
      <c r="G224" s="4644">
        <f t="shared" si="4"/>
        <v>140816</v>
      </c>
    </row>
    <row r="225" spans="1:7">
      <c r="A225" s="3371">
        <v>37</v>
      </c>
      <c r="B225" s="2538"/>
      <c r="C225" s="2378"/>
      <c r="D225" s="2543"/>
      <c r="E225" s="3298"/>
      <c r="F225" s="2379"/>
      <c r="G225" s="4644"/>
    </row>
    <row r="226" spans="1:7">
      <c r="A226" s="3371">
        <v>38</v>
      </c>
      <c r="B226" s="2538"/>
      <c r="C226" s="2378"/>
      <c r="D226" s="2543"/>
      <c r="E226" s="3298"/>
      <c r="F226" s="2379"/>
      <c r="G226" s="4644"/>
    </row>
    <row r="227" spans="1:7">
      <c r="A227" s="3371">
        <v>39</v>
      </c>
      <c r="B227" s="2538"/>
      <c r="C227" s="2378"/>
      <c r="D227" s="2543"/>
      <c r="E227" s="3298"/>
      <c r="F227" s="2379"/>
      <c r="G227" s="4644"/>
    </row>
    <row r="228" spans="1:7">
      <c r="A228" s="3371">
        <v>40</v>
      </c>
      <c r="B228" s="2538"/>
      <c r="C228" s="2378"/>
      <c r="D228" s="2543"/>
      <c r="E228" s="3298"/>
      <c r="F228" s="2379"/>
      <c r="G228" s="4644"/>
    </row>
    <row r="229" spans="1:7">
      <c r="A229" s="4328">
        <v>41</v>
      </c>
      <c r="B229" s="2538"/>
      <c r="C229" s="3300"/>
      <c r="D229" s="2540"/>
      <c r="E229" s="2377"/>
      <c r="F229" s="2379"/>
      <c r="G229" s="4644"/>
    </row>
    <row r="230" spans="1:7">
      <c r="A230" s="4427">
        <v>42</v>
      </c>
      <c r="B230" s="1536"/>
      <c r="C230" s="2376"/>
      <c r="D230" s="2376"/>
      <c r="E230" s="2376"/>
      <c r="F230" s="2377"/>
      <c r="G230" s="4644"/>
    </row>
    <row r="231" spans="1:7">
      <c r="A231" s="4427">
        <v>43</v>
      </c>
      <c r="B231" s="1536"/>
      <c r="C231" s="2376"/>
      <c r="D231" s="2376"/>
      <c r="E231" s="2376"/>
      <c r="F231" s="2377"/>
      <c r="G231" s="4644"/>
    </row>
    <row r="232" spans="1:7" ht="16" thickBot="1">
      <c r="A232" s="4780">
        <v>44</v>
      </c>
      <c r="B232" s="4781" t="s">
        <v>1422</v>
      </c>
      <c r="C232" s="3657">
        <f>SUM(C189:C231)</f>
        <v>780602405</v>
      </c>
      <c r="D232" s="4782"/>
      <c r="E232" s="3595">
        <f>SUM(E189:E231)</f>
        <v>107168479</v>
      </c>
      <c r="F232" s="3595">
        <f>SUM(F189:F231)</f>
        <v>132589398</v>
      </c>
      <c r="G232" s="3660">
        <f>SUM(G189:G231)</f>
        <v>806023324</v>
      </c>
    </row>
    <row r="233" spans="1:7">
      <c r="A233" s="1621" t="s">
        <v>1746</v>
      </c>
      <c r="B233" s="1621"/>
      <c r="C233" s="1621"/>
      <c r="D233" s="1621"/>
      <c r="E233" s="1621"/>
      <c r="F233" s="1621"/>
      <c r="G233" s="1621"/>
    </row>
    <row r="234" spans="1:7">
      <c r="A234" s="4330" t="s">
        <v>4490</v>
      </c>
      <c r="B234" s="4330"/>
      <c r="C234" s="1030"/>
      <c r="D234" s="1030"/>
      <c r="E234" s="1621"/>
      <c r="F234" s="1030" t="s">
        <v>1423</v>
      </c>
      <c r="G234" s="1030"/>
    </row>
    <row r="235" spans="1:7">
      <c r="A235" s="1030" t="s">
        <v>6135</v>
      </c>
      <c r="B235" s="1030"/>
      <c r="C235" s="1030"/>
      <c r="D235" s="1030"/>
      <c r="E235" s="1030"/>
      <c r="F235" s="1030"/>
      <c r="G235" s="1030"/>
    </row>
    <row r="236" spans="1:7">
      <c r="A236" s="1621"/>
      <c r="B236" s="1621"/>
      <c r="C236" s="1621"/>
      <c r="D236" s="1621"/>
      <c r="E236" s="1621"/>
      <c r="F236" s="1621"/>
      <c r="G236" s="1621"/>
    </row>
  </sheetData>
  <mergeCells count="2">
    <mergeCell ref="U1:V1"/>
    <mergeCell ref="X1:Y1"/>
  </mergeCells>
  <printOptions horizontalCentered="1" verticalCentered="1"/>
  <pageMargins left="0.5" right="0.5" top="0.5" bottom="0.5" header="0.5" footer="0.5"/>
  <pageSetup scale="58" fitToHeight="3" orientation="portrait" r:id="rId1"/>
  <headerFooter alignWithMargins="0"/>
  <rowBreaks count="3" manualBreakCount="3">
    <brk id="69" max="6" man="1"/>
    <brk id="125" max="6" man="1"/>
    <brk id="180"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pageSetUpPr fitToPage="1"/>
  </sheetPr>
  <dimension ref="A1:F200"/>
  <sheetViews>
    <sheetView view="pageBreakPreview" zoomScale="60" zoomScaleNormal="100" workbookViewId="0">
      <selection activeCell="I69" sqref="I69"/>
    </sheetView>
  </sheetViews>
  <sheetFormatPr defaultColWidth="9.84375" defaultRowHeight="15.5"/>
  <cols>
    <col min="1" max="1" width="4.84375" style="13" customWidth="1"/>
    <col min="2" max="2" width="7" style="13" customWidth="1"/>
    <col min="3" max="3" width="64.07421875" style="13" customWidth="1"/>
    <col min="4" max="4" width="6.84375" style="13" customWidth="1"/>
    <col min="5" max="16384" width="9.84375" style="13"/>
  </cols>
  <sheetData>
    <row r="1" spans="1:4" ht="22.4" customHeight="1" thickBot="1">
      <c r="A1" s="2393" t="str">
        <f>'Data Sheet'!A66</f>
        <v xml:space="preserve">Annual Report of Niagara Mohawk Power Corporation </v>
      </c>
      <c r="B1" s="2393"/>
      <c r="C1" s="2393"/>
      <c r="D1" s="2474" t="str">
        <f>'Data Sheet'!A6</f>
        <v>Year ended December 31, 2023</v>
      </c>
    </row>
    <row r="2" spans="1:4">
      <c r="A2" s="677"/>
      <c r="B2" s="24"/>
      <c r="C2" s="24"/>
      <c r="D2" s="25"/>
    </row>
    <row r="3" spans="1:4" ht="15" customHeight="1">
      <c r="A3" s="26" t="s">
        <v>1746</v>
      </c>
      <c r="B3" s="23" t="s">
        <v>1746</v>
      </c>
      <c r="C3" s="23" t="s">
        <v>1746</v>
      </c>
      <c r="D3" s="27"/>
    </row>
    <row r="4" spans="1:4" ht="15" customHeight="1">
      <c r="A4" s="28" t="s">
        <v>1747</v>
      </c>
      <c r="B4" s="22"/>
      <c r="C4" s="22"/>
      <c r="D4" s="29"/>
    </row>
    <row r="5" spans="1:4">
      <c r="A5" s="26"/>
      <c r="B5" s="23"/>
      <c r="C5" s="23"/>
      <c r="D5" s="27"/>
    </row>
    <row r="6" spans="1:4">
      <c r="A6" s="26"/>
      <c r="B6" s="23"/>
      <c r="C6" s="23"/>
      <c r="D6" s="27"/>
    </row>
    <row r="7" spans="1:4">
      <c r="A7" s="26"/>
      <c r="B7" s="23"/>
      <c r="C7" s="23"/>
      <c r="D7" s="27"/>
    </row>
    <row r="8" spans="1:4">
      <c r="A8" s="676" t="s">
        <v>3469</v>
      </c>
      <c r="B8" s="5143" t="s">
        <v>1321</v>
      </c>
      <c r="C8" s="5143"/>
      <c r="D8" s="5144"/>
    </row>
    <row r="9" spans="1:4">
      <c r="A9" s="26"/>
      <c r="B9" s="5141" t="s">
        <v>2628</v>
      </c>
      <c r="C9" s="5141"/>
      <c r="D9" s="5142"/>
    </row>
    <row r="10" spans="1:4">
      <c r="A10" s="26"/>
      <c r="B10" s="5141" t="s">
        <v>2627</v>
      </c>
      <c r="C10" s="5141"/>
      <c r="D10" s="5142"/>
    </row>
    <row r="11" spans="1:4">
      <c r="A11" s="26"/>
      <c r="B11"/>
      <c r="C11"/>
      <c r="D11" s="678"/>
    </row>
    <row r="12" spans="1:4">
      <c r="A12" s="676" t="s">
        <v>3470</v>
      </c>
      <c r="B12" s="675" t="s">
        <v>1322</v>
      </c>
      <c r="C12" s="22"/>
      <c r="D12" s="27"/>
    </row>
    <row r="13" spans="1:4">
      <c r="A13" s="26"/>
      <c r="B13" s="5141" t="s">
        <v>2629</v>
      </c>
      <c r="C13" s="5141"/>
      <c r="D13" s="5142"/>
    </row>
    <row r="14" spans="1:4">
      <c r="A14" s="26"/>
      <c r="B14" s="5141" t="s">
        <v>2630</v>
      </c>
      <c r="C14" s="5141"/>
      <c r="D14" s="5142"/>
    </row>
    <row r="15" spans="1:4">
      <c r="A15" s="26"/>
      <c r="B15" s="5141" t="s">
        <v>2631</v>
      </c>
      <c r="C15" s="5141"/>
      <c r="D15" s="5142"/>
    </row>
    <row r="16" spans="1:4">
      <c r="A16" s="26"/>
      <c r="B16" s="22"/>
      <c r="C16" s="22"/>
      <c r="D16" s="27"/>
    </row>
    <row r="17" spans="1:4">
      <c r="A17" s="676" t="s">
        <v>3471</v>
      </c>
      <c r="B17" s="5141" t="s">
        <v>1320</v>
      </c>
      <c r="C17" s="5141"/>
      <c r="D17" s="5142"/>
    </row>
    <row r="18" spans="1:4">
      <c r="A18" s="26"/>
      <c r="B18" s="5141" t="s">
        <v>1748</v>
      </c>
      <c r="C18" s="5141"/>
      <c r="D18" s="5142"/>
    </row>
    <row r="19" spans="1:4">
      <c r="A19" s="26"/>
      <c r="B19" s="5141" t="s">
        <v>1749</v>
      </c>
      <c r="C19" s="5141"/>
      <c r="D19" s="5142"/>
    </row>
    <row r="20" spans="1:4">
      <c r="A20" s="26"/>
      <c r="B20" s="22"/>
      <c r="C20" s="22"/>
      <c r="D20" s="27"/>
    </row>
    <row r="21" spans="1:4">
      <c r="A21" s="676" t="s">
        <v>3472</v>
      </c>
      <c r="B21" s="5141" t="s">
        <v>1323</v>
      </c>
      <c r="C21" s="5141"/>
      <c r="D21" s="5142"/>
    </row>
    <row r="22" spans="1:4">
      <c r="A22" s="26"/>
      <c r="B22" s="5141" t="s">
        <v>1750</v>
      </c>
      <c r="C22" s="5141"/>
      <c r="D22" s="5142"/>
    </row>
    <row r="23" spans="1:4">
      <c r="A23" s="26"/>
      <c r="B23" s="5141" t="s">
        <v>1324</v>
      </c>
      <c r="C23" s="5141"/>
      <c r="D23" s="5142"/>
    </row>
    <row r="24" spans="1:4">
      <c r="A24" s="26"/>
      <c r="B24" s="5141" t="s">
        <v>1325</v>
      </c>
      <c r="C24" s="5141"/>
      <c r="D24" s="5142"/>
    </row>
    <row r="25" spans="1:4">
      <c r="A25" s="26"/>
      <c r="B25" s="5141" t="s">
        <v>1326</v>
      </c>
      <c r="C25" s="5141"/>
      <c r="D25" s="5142"/>
    </row>
    <row r="26" spans="1:4">
      <c r="A26" s="26"/>
      <c r="B26" s="5141" t="s">
        <v>3708</v>
      </c>
      <c r="C26" s="5141"/>
      <c r="D26" s="5142"/>
    </row>
    <row r="27" spans="1:4">
      <c r="A27" s="26"/>
      <c r="B27" s="22"/>
      <c r="C27" s="22"/>
      <c r="D27" s="27"/>
    </row>
    <row r="28" spans="1:4">
      <c r="A28" s="676" t="s">
        <v>3473</v>
      </c>
      <c r="B28" s="5141" t="s">
        <v>3709</v>
      </c>
      <c r="C28" s="5141"/>
      <c r="D28" s="5142"/>
    </row>
    <row r="29" spans="1:4">
      <c r="A29" s="26"/>
      <c r="B29" s="5141" t="s">
        <v>3710</v>
      </c>
      <c r="C29" s="5141"/>
      <c r="D29" s="5142"/>
    </row>
    <row r="30" spans="1:4">
      <c r="A30" s="26"/>
      <c r="B30" s="5141" t="s">
        <v>3711</v>
      </c>
      <c r="C30" s="5141"/>
      <c r="D30" s="5142"/>
    </row>
    <row r="31" spans="1:4">
      <c r="A31" s="26"/>
      <c r="B31" s="22"/>
      <c r="C31" s="22"/>
      <c r="D31" s="27"/>
    </row>
    <row r="32" spans="1:4">
      <c r="A32" s="676" t="s">
        <v>3474</v>
      </c>
      <c r="B32" s="675" t="s">
        <v>3712</v>
      </c>
      <c r="C32" s="22"/>
      <c r="D32" s="27"/>
    </row>
    <row r="33" spans="1:4">
      <c r="A33" s="26"/>
      <c r="B33" s="5141" t="s">
        <v>3713</v>
      </c>
      <c r="C33" s="5141"/>
      <c r="D33" s="5142"/>
    </row>
    <row r="34" spans="1:4">
      <c r="A34" s="26"/>
      <c r="B34" s="5141" t="s">
        <v>1751</v>
      </c>
      <c r="C34" s="5141"/>
      <c r="D34" s="5142"/>
    </row>
    <row r="35" spans="1:4">
      <c r="A35" s="26"/>
      <c r="B35" s="22"/>
      <c r="C35" s="22"/>
      <c r="D35" s="27"/>
    </row>
    <row r="36" spans="1:4">
      <c r="A36" s="676" t="s">
        <v>3475</v>
      </c>
      <c r="B36" s="5141" t="s">
        <v>3714</v>
      </c>
      <c r="C36" s="5141"/>
      <c r="D36" s="5142"/>
    </row>
    <row r="37" spans="1:4">
      <c r="A37" s="26"/>
      <c r="B37" s="5141" t="s">
        <v>3715</v>
      </c>
      <c r="C37" s="5141"/>
      <c r="D37" s="5142"/>
    </row>
    <row r="38" spans="1:4">
      <c r="A38" s="26"/>
      <c r="B38" s="5141" t="s">
        <v>3716</v>
      </c>
      <c r="C38" s="5141"/>
      <c r="D38" s="5142"/>
    </row>
    <row r="39" spans="1:4">
      <c r="A39" s="26"/>
      <c r="B39" s="5141" t="s">
        <v>3717</v>
      </c>
      <c r="C39" s="5141"/>
      <c r="D39" s="5142"/>
    </row>
    <row r="40" spans="1:4">
      <c r="A40" s="26"/>
      <c r="B40" s="22"/>
      <c r="C40" s="22"/>
      <c r="D40" s="27"/>
    </row>
    <row r="41" spans="1:4">
      <c r="A41" s="676" t="s">
        <v>3476</v>
      </c>
      <c r="B41" s="5141" t="s">
        <v>3718</v>
      </c>
      <c r="C41" s="5141"/>
      <c r="D41" s="5142"/>
    </row>
    <row r="42" spans="1:4">
      <c r="A42" s="26"/>
      <c r="B42" s="5141" t="s">
        <v>1752</v>
      </c>
      <c r="C42" s="5141"/>
      <c r="D42" s="5142"/>
    </row>
    <row r="43" spans="1:4">
      <c r="A43" s="26"/>
      <c r="B43" s="5141" t="s">
        <v>1753</v>
      </c>
      <c r="C43" s="5141"/>
      <c r="D43" s="5142"/>
    </row>
    <row r="44" spans="1:4">
      <c r="A44" s="26"/>
      <c r="B44" s="22"/>
      <c r="C44" s="22"/>
      <c r="D44" s="27"/>
    </row>
    <row r="45" spans="1:4">
      <c r="A45" s="676" t="s">
        <v>3477</v>
      </c>
      <c r="B45" s="5141" t="s">
        <v>3466</v>
      </c>
      <c r="C45" s="5141"/>
      <c r="D45" s="5142"/>
    </row>
    <row r="46" spans="1:4">
      <c r="A46" s="26"/>
      <c r="B46" s="5141" t="s">
        <v>3467</v>
      </c>
      <c r="C46" s="5141"/>
      <c r="D46" s="5142"/>
    </row>
    <row r="47" spans="1:4">
      <c r="A47" s="26"/>
      <c r="B47" s="22"/>
      <c r="C47" s="22"/>
      <c r="D47" s="27"/>
    </row>
    <row r="48" spans="1:4">
      <c r="A48" s="676" t="s">
        <v>3478</v>
      </c>
      <c r="B48" s="5141" t="s">
        <v>3468</v>
      </c>
      <c r="C48" s="5141"/>
      <c r="D48" s="5142"/>
    </row>
    <row r="49" spans="1:4">
      <c r="A49" s="26"/>
      <c r="B49" s="5141" t="s">
        <v>1754</v>
      </c>
      <c r="C49" s="5141"/>
      <c r="D49" s="5142"/>
    </row>
    <row r="50" spans="1:4">
      <c r="A50" s="26"/>
      <c r="B50" s="5141" t="s">
        <v>1755</v>
      </c>
      <c r="C50" s="5141"/>
      <c r="D50" s="5142"/>
    </row>
    <row r="51" spans="1:4">
      <c r="A51" s="26"/>
      <c r="B51" s="22"/>
      <c r="C51" s="22"/>
      <c r="D51" s="27"/>
    </row>
    <row r="52" spans="1:4">
      <c r="A52" s="26"/>
      <c r="B52" s="23"/>
      <c r="C52" s="23"/>
      <c r="D52" s="27"/>
    </row>
    <row r="53" spans="1:4" ht="16" thickBot="1">
      <c r="A53" s="30"/>
      <c r="B53" s="31"/>
      <c r="C53" s="31"/>
      <c r="D53" s="32"/>
    </row>
    <row r="54" spans="1:4">
      <c r="A54" s="23"/>
      <c r="B54" s="23"/>
      <c r="D54" s="532" t="s">
        <v>1756</v>
      </c>
    </row>
    <row r="55" spans="1:4">
      <c r="A55" s="23"/>
      <c r="B55" s="23"/>
      <c r="C55" s="23"/>
      <c r="D55" s="23"/>
    </row>
    <row r="60" spans="1:4">
      <c r="A60" s="21"/>
      <c r="B60" s="21"/>
      <c r="C60"/>
    </row>
    <row r="61" spans="1:4">
      <c r="A61" s="21"/>
      <c r="B61" s="21"/>
      <c r="C61"/>
    </row>
    <row r="62" spans="1:4">
      <c r="A62" s="21"/>
      <c r="B62" s="21"/>
      <c r="C62"/>
    </row>
    <row r="63" spans="1:4">
      <c r="A63" s="21"/>
      <c r="B63" s="21"/>
      <c r="C63"/>
    </row>
    <row r="64" spans="1:4">
      <c r="A64" s="21"/>
      <c r="B64" s="21"/>
      <c r="C64"/>
    </row>
    <row r="65" spans="1:3">
      <c r="A65" s="21"/>
      <c r="B65" s="21"/>
      <c r="C65"/>
    </row>
    <row r="66" spans="1:3">
      <c r="A66" s="21"/>
      <c r="B66" s="21"/>
      <c r="C66"/>
    </row>
    <row r="67" spans="1:3">
      <c r="A67" s="21"/>
      <c r="B67" s="21"/>
      <c r="C67"/>
    </row>
    <row r="68" spans="1:3">
      <c r="A68" s="21"/>
      <c r="B68" s="21"/>
      <c r="C68"/>
    </row>
    <row r="125" spans="1:5" ht="16" thickBot="1"/>
    <row r="126" spans="1:5">
      <c r="A126" s="3189"/>
      <c r="B126" s="3607"/>
      <c r="C126" s="3607"/>
      <c r="D126" s="3607"/>
      <c r="E126" s="3191"/>
    </row>
    <row r="127" spans="1:5">
      <c r="A127" s="4597"/>
      <c r="B127" s="1621"/>
      <c r="C127" s="1621"/>
      <c r="D127" s="1621"/>
      <c r="E127" s="4270"/>
    </row>
    <row r="128" spans="1:5">
      <c r="A128" s="4597"/>
      <c r="B128" s="1621"/>
      <c r="C128" s="1621"/>
      <c r="D128" s="1621"/>
      <c r="E128" s="4270"/>
    </row>
    <row r="129" spans="1:6">
      <c r="A129" s="4597"/>
      <c r="B129" s="1621"/>
      <c r="C129" s="1621"/>
      <c r="D129" s="1621"/>
      <c r="E129" s="4270"/>
    </row>
    <row r="130" spans="1:6">
      <c r="A130" s="4597"/>
      <c r="B130" s="1621"/>
      <c r="C130" s="1621"/>
      <c r="D130" s="1621"/>
      <c r="E130" s="4270"/>
    </row>
    <row r="131" spans="1:6">
      <c r="A131" s="4597"/>
      <c r="B131" s="1621"/>
      <c r="C131" s="1621"/>
      <c r="D131" s="1621"/>
      <c r="E131" s="4270"/>
    </row>
    <row r="132" spans="1:6">
      <c r="A132" s="4597"/>
      <c r="B132" s="1621"/>
      <c r="C132" s="4498"/>
      <c r="D132" s="4498"/>
      <c r="E132" s="4270"/>
    </row>
    <row r="133" spans="1:6">
      <c r="A133" s="4597"/>
      <c r="B133" s="1621"/>
      <c r="C133" s="4499"/>
      <c r="D133" s="4499"/>
      <c r="E133" s="4270"/>
    </row>
    <row r="134" spans="1:6">
      <c r="A134" s="4597"/>
      <c r="B134" s="1621"/>
      <c r="C134" s="4499"/>
      <c r="D134" s="4499"/>
      <c r="E134" s="4270"/>
    </row>
    <row r="135" spans="1:6">
      <c r="A135" s="4597"/>
      <c r="B135" s="1621"/>
      <c r="C135" s="4499"/>
      <c r="D135" s="4499"/>
      <c r="E135" s="4270"/>
      <c r="F135" s="1621"/>
    </row>
    <row r="136" spans="1:6">
      <c r="A136" s="4597"/>
      <c r="B136" s="1621"/>
      <c r="C136" s="4499"/>
      <c r="D136" s="4499"/>
      <c r="E136" s="4270"/>
      <c r="F136" s="4270"/>
    </row>
    <row r="137" spans="1:6">
      <c r="A137" s="4597"/>
      <c r="B137" s="1621"/>
      <c r="C137" s="4499"/>
      <c r="D137" s="4499"/>
      <c r="E137" s="4270"/>
      <c r="F137" s="4270"/>
    </row>
    <row r="138" spans="1:6">
      <c r="A138" s="4597"/>
      <c r="B138" s="1621"/>
      <c r="C138" s="4499"/>
      <c r="D138" s="4499"/>
      <c r="E138" s="4270"/>
      <c r="F138" s="4270"/>
    </row>
    <row r="139" spans="1:6">
      <c r="A139" s="4597"/>
      <c r="B139" s="1621"/>
      <c r="C139" s="4499"/>
      <c r="D139" s="4499"/>
      <c r="E139" s="4270"/>
      <c r="F139" s="4270"/>
    </row>
    <row r="140" spans="1:6">
      <c r="A140" s="4597"/>
      <c r="B140" s="1621"/>
      <c r="C140" s="4499"/>
      <c r="D140" s="4499"/>
      <c r="E140" s="4270"/>
      <c r="F140" s="4270"/>
    </row>
    <row r="141" spans="1:6">
      <c r="A141" s="4597"/>
      <c r="B141" s="1621"/>
      <c r="C141" s="4499"/>
      <c r="D141" s="4499"/>
      <c r="E141" s="4270"/>
      <c r="F141" s="4270"/>
    </row>
    <row r="142" spans="1:6">
      <c r="A142" s="4597"/>
      <c r="B142" s="1621"/>
      <c r="C142" s="4499"/>
      <c r="D142" s="4499"/>
      <c r="E142" s="4270"/>
      <c r="F142" s="4270"/>
    </row>
    <row r="143" spans="1:6">
      <c r="A143" s="4597"/>
      <c r="B143" s="1621"/>
      <c r="C143" s="4499"/>
      <c r="D143" s="4499"/>
      <c r="E143" s="4270"/>
      <c r="F143" s="4270"/>
    </row>
    <row r="144" spans="1:6">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32">
    <mergeCell ref="B24:D24"/>
    <mergeCell ref="B22:D22"/>
    <mergeCell ref="B21:D21"/>
    <mergeCell ref="B23:D23"/>
    <mergeCell ref="B50:D50"/>
    <mergeCell ref="B30:D30"/>
    <mergeCell ref="B28:D28"/>
    <mergeCell ref="B29:D29"/>
    <mergeCell ref="B38:D38"/>
    <mergeCell ref="B48:D48"/>
    <mergeCell ref="B41:D41"/>
    <mergeCell ref="B43:D43"/>
    <mergeCell ref="B34:D34"/>
    <mergeCell ref="B39:D39"/>
    <mergeCell ref="B49:D49"/>
    <mergeCell ref="B42:D42"/>
    <mergeCell ref="B17:D17"/>
    <mergeCell ref="B18:D18"/>
    <mergeCell ref="B19:D19"/>
    <mergeCell ref="B8:D8"/>
    <mergeCell ref="B13:D13"/>
    <mergeCell ref="B9:D9"/>
    <mergeCell ref="B10:D10"/>
    <mergeCell ref="B14:D14"/>
    <mergeCell ref="B15:D15"/>
    <mergeCell ref="B46:D46"/>
    <mergeCell ref="B25:D25"/>
    <mergeCell ref="B33:D33"/>
    <mergeCell ref="B36:D36"/>
    <mergeCell ref="B37:D37"/>
    <mergeCell ref="B45:D45"/>
    <mergeCell ref="B26:D26"/>
  </mergeCells>
  <printOptions horizontalCentered="1" verticalCentered="1"/>
  <pageMargins left="0.5" right="0.5" top="0" bottom="0" header="0.5" footer="0.5"/>
  <pageSetup scale="97"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ransitionEvaluation="1">
    <tabColor rgb="FF92D050"/>
  </sheetPr>
  <dimension ref="A1:AL200"/>
  <sheetViews>
    <sheetView view="pageBreakPreview" zoomScale="60" zoomScaleNormal="70" workbookViewId="0"/>
  </sheetViews>
  <sheetFormatPr defaultColWidth="9.84375" defaultRowHeight="15.5" outlineLevelCol="1"/>
  <cols>
    <col min="1" max="1" width="4.84375" style="13" customWidth="1"/>
    <col min="2" max="2" width="45.84375" style="13" customWidth="1"/>
    <col min="3" max="3" width="21.07421875" style="13" customWidth="1"/>
    <col min="4" max="4" width="25.84375" style="13" customWidth="1"/>
    <col min="5" max="5" width="32.84375" style="13" customWidth="1"/>
    <col min="6" max="7" width="36.84375" style="13" customWidth="1" outlineLevel="1"/>
    <col min="8" max="8" width="25.84375" style="13" customWidth="1" outlineLevel="1"/>
    <col min="9" max="9" width="28.53515625" style="13" customWidth="1" outlineLevel="1"/>
    <col min="10" max="10" width="5.84375" style="13" customWidth="1"/>
    <col min="11" max="11" width="13.07421875" customWidth="1"/>
    <col min="12" max="12" width="5.84375" customWidth="1"/>
    <col min="13" max="13" width="19.84375" customWidth="1"/>
    <col min="14" max="14" width="7.53515625" customWidth="1"/>
    <col min="15" max="15" width="11" customWidth="1"/>
    <col min="16" max="16" width="8.53515625" customWidth="1"/>
    <col min="17" max="17" width="7.53515625" customWidth="1"/>
    <col min="18" max="18" width="17.4609375" customWidth="1"/>
    <col min="19" max="20" width="16.84375" customWidth="1"/>
    <col min="21" max="21" width="16.07421875" customWidth="1"/>
    <col min="22" max="22" width="16.84375" customWidth="1"/>
    <col min="23" max="23" width="10" customWidth="1"/>
    <col min="24" max="24" width="5.4609375" customWidth="1"/>
    <col min="25" max="25" width="14.53515625" customWidth="1"/>
    <col min="26" max="26" width="15.4609375" customWidth="1"/>
    <col min="27" max="27" width="5.07421875" customWidth="1"/>
    <col min="28" max="28" width="18.4609375" customWidth="1"/>
    <col min="29" max="29" width="17.07421875" bestFit="1" customWidth="1"/>
    <col min="30" max="30" width="17.765625" customWidth="1"/>
    <col min="31" max="31" width="14.07421875" customWidth="1"/>
    <col min="32" max="33" width="9.84375" customWidth="1"/>
    <col min="34" max="34" width="6" style="13" customWidth="1"/>
    <col min="35" max="35" width="9.84375" style="13"/>
    <col min="36" max="36" width="18.3046875" style="2736" customWidth="1"/>
    <col min="37" max="267" width="9.84375" style="13"/>
    <col min="268" max="268" width="4.84375" style="13" customWidth="1"/>
    <col min="269" max="269" width="45.84375" style="13" customWidth="1"/>
    <col min="270" max="270" width="18.4609375" style="13" customWidth="1"/>
    <col min="271" max="271" width="25.84375" style="13" customWidth="1"/>
    <col min="272" max="272" width="32" style="13" customWidth="1"/>
    <col min="273" max="274" width="36.84375" style="13" customWidth="1"/>
    <col min="275" max="276" width="25.84375" style="13" customWidth="1"/>
    <col min="277" max="277" width="4.84375" style="13" customWidth="1"/>
    <col min="278" max="523" width="9.84375" style="13"/>
    <col min="524" max="524" width="4.84375" style="13" customWidth="1"/>
    <col min="525" max="525" width="45.84375" style="13" customWidth="1"/>
    <col min="526" max="526" width="18.4609375" style="13" customWidth="1"/>
    <col min="527" max="527" width="25.84375" style="13" customWidth="1"/>
    <col min="528" max="528" width="32" style="13" customWidth="1"/>
    <col min="529" max="530" width="36.84375" style="13" customWidth="1"/>
    <col min="531" max="532" width="25.84375" style="13" customWidth="1"/>
    <col min="533" max="533" width="4.84375" style="13" customWidth="1"/>
    <col min="534" max="779" width="9.84375" style="13"/>
    <col min="780" max="780" width="4.84375" style="13" customWidth="1"/>
    <col min="781" max="781" width="45.84375" style="13" customWidth="1"/>
    <col min="782" max="782" width="18.4609375" style="13" customWidth="1"/>
    <col min="783" max="783" width="25.84375" style="13" customWidth="1"/>
    <col min="784" max="784" width="32" style="13" customWidth="1"/>
    <col min="785" max="786" width="36.84375" style="13" customWidth="1"/>
    <col min="787" max="788" width="25.84375" style="13" customWidth="1"/>
    <col min="789" max="789" width="4.84375" style="13" customWidth="1"/>
    <col min="790" max="1035" width="9.84375" style="13"/>
    <col min="1036" max="1036" width="4.84375" style="13" customWidth="1"/>
    <col min="1037" max="1037" width="45.84375" style="13" customWidth="1"/>
    <col min="1038" max="1038" width="18.4609375" style="13" customWidth="1"/>
    <col min="1039" max="1039" width="25.84375" style="13" customWidth="1"/>
    <col min="1040" max="1040" width="32" style="13" customWidth="1"/>
    <col min="1041" max="1042" width="36.84375" style="13" customWidth="1"/>
    <col min="1043" max="1044" width="25.84375" style="13" customWidth="1"/>
    <col min="1045" max="1045" width="4.84375" style="13" customWidth="1"/>
    <col min="1046" max="1291" width="9.84375" style="13"/>
    <col min="1292" max="1292" width="4.84375" style="13" customWidth="1"/>
    <col min="1293" max="1293" width="45.84375" style="13" customWidth="1"/>
    <col min="1294" max="1294" width="18.4609375" style="13" customWidth="1"/>
    <col min="1295" max="1295" width="25.84375" style="13" customWidth="1"/>
    <col min="1296" max="1296" width="32" style="13" customWidth="1"/>
    <col min="1297" max="1298" width="36.84375" style="13" customWidth="1"/>
    <col min="1299" max="1300" width="25.84375" style="13" customWidth="1"/>
    <col min="1301" max="1301" width="4.84375" style="13" customWidth="1"/>
    <col min="1302" max="1547" width="9.84375" style="13"/>
    <col min="1548" max="1548" width="4.84375" style="13" customWidth="1"/>
    <col min="1549" max="1549" width="45.84375" style="13" customWidth="1"/>
    <col min="1550" max="1550" width="18.4609375" style="13" customWidth="1"/>
    <col min="1551" max="1551" width="25.84375" style="13" customWidth="1"/>
    <col min="1552" max="1552" width="32" style="13" customWidth="1"/>
    <col min="1553" max="1554" width="36.84375" style="13" customWidth="1"/>
    <col min="1555" max="1556" width="25.84375" style="13" customWidth="1"/>
    <col min="1557" max="1557" width="4.84375" style="13" customWidth="1"/>
    <col min="1558" max="1803" width="9.84375" style="13"/>
    <col min="1804" max="1804" width="4.84375" style="13" customWidth="1"/>
    <col min="1805" max="1805" width="45.84375" style="13" customWidth="1"/>
    <col min="1806" max="1806" width="18.4609375" style="13" customWidth="1"/>
    <col min="1807" max="1807" width="25.84375" style="13" customWidth="1"/>
    <col min="1808" max="1808" width="32" style="13" customWidth="1"/>
    <col min="1809" max="1810" width="36.84375" style="13" customWidth="1"/>
    <col min="1811" max="1812" width="25.84375" style="13" customWidth="1"/>
    <col min="1813" max="1813" width="4.84375" style="13" customWidth="1"/>
    <col min="1814" max="2059" width="9.84375" style="13"/>
    <col min="2060" max="2060" width="4.84375" style="13" customWidth="1"/>
    <col min="2061" max="2061" width="45.84375" style="13" customWidth="1"/>
    <col min="2062" max="2062" width="18.4609375" style="13" customWidth="1"/>
    <col min="2063" max="2063" width="25.84375" style="13" customWidth="1"/>
    <col min="2064" max="2064" width="32" style="13" customWidth="1"/>
    <col min="2065" max="2066" width="36.84375" style="13" customWidth="1"/>
    <col min="2067" max="2068" width="25.84375" style="13" customWidth="1"/>
    <col min="2069" max="2069" width="4.84375" style="13" customWidth="1"/>
    <col min="2070" max="2315" width="9.84375" style="13"/>
    <col min="2316" max="2316" width="4.84375" style="13" customWidth="1"/>
    <col min="2317" max="2317" width="45.84375" style="13" customWidth="1"/>
    <col min="2318" max="2318" width="18.4609375" style="13" customWidth="1"/>
    <col min="2319" max="2319" width="25.84375" style="13" customWidth="1"/>
    <col min="2320" max="2320" width="32" style="13" customWidth="1"/>
    <col min="2321" max="2322" width="36.84375" style="13" customWidth="1"/>
    <col min="2323" max="2324" width="25.84375" style="13" customWidth="1"/>
    <col min="2325" max="2325" width="4.84375" style="13" customWidth="1"/>
    <col min="2326" max="2571" width="9.84375" style="13"/>
    <col min="2572" max="2572" width="4.84375" style="13" customWidth="1"/>
    <col min="2573" max="2573" width="45.84375" style="13" customWidth="1"/>
    <col min="2574" max="2574" width="18.4609375" style="13" customWidth="1"/>
    <col min="2575" max="2575" width="25.84375" style="13" customWidth="1"/>
    <col min="2576" max="2576" width="32" style="13" customWidth="1"/>
    <col min="2577" max="2578" width="36.84375" style="13" customWidth="1"/>
    <col min="2579" max="2580" width="25.84375" style="13" customWidth="1"/>
    <col min="2581" max="2581" width="4.84375" style="13" customWidth="1"/>
    <col min="2582" max="2827" width="9.84375" style="13"/>
    <col min="2828" max="2828" width="4.84375" style="13" customWidth="1"/>
    <col min="2829" max="2829" width="45.84375" style="13" customWidth="1"/>
    <col min="2830" max="2830" width="18.4609375" style="13" customWidth="1"/>
    <col min="2831" max="2831" width="25.84375" style="13" customWidth="1"/>
    <col min="2832" max="2832" width="32" style="13" customWidth="1"/>
    <col min="2833" max="2834" width="36.84375" style="13" customWidth="1"/>
    <col min="2835" max="2836" width="25.84375" style="13" customWidth="1"/>
    <col min="2837" max="2837" width="4.84375" style="13" customWidth="1"/>
    <col min="2838" max="3083" width="9.84375" style="13"/>
    <col min="3084" max="3084" width="4.84375" style="13" customWidth="1"/>
    <col min="3085" max="3085" width="45.84375" style="13" customWidth="1"/>
    <col min="3086" max="3086" width="18.4609375" style="13" customWidth="1"/>
    <col min="3087" max="3087" width="25.84375" style="13" customWidth="1"/>
    <col min="3088" max="3088" width="32" style="13" customWidth="1"/>
    <col min="3089" max="3090" width="36.84375" style="13" customWidth="1"/>
    <col min="3091" max="3092" width="25.84375" style="13" customWidth="1"/>
    <col min="3093" max="3093" width="4.84375" style="13" customWidth="1"/>
    <col min="3094" max="3339" width="9.84375" style="13"/>
    <col min="3340" max="3340" width="4.84375" style="13" customWidth="1"/>
    <col min="3341" max="3341" width="45.84375" style="13" customWidth="1"/>
    <col min="3342" max="3342" width="18.4609375" style="13" customWidth="1"/>
    <col min="3343" max="3343" width="25.84375" style="13" customWidth="1"/>
    <col min="3344" max="3344" width="32" style="13" customWidth="1"/>
    <col min="3345" max="3346" width="36.84375" style="13" customWidth="1"/>
    <col min="3347" max="3348" width="25.84375" style="13" customWidth="1"/>
    <col min="3349" max="3349" width="4.84375" style="13" customWidth="1"/>
    <col min="3350" max="3595" width="9.84375" style="13"/>
    <col min="3596" max="3596" width="4.84375" style="13" customWidth="1"/>
    <col min="3597" max="3597" width="45.84375" style="13" customWidth="1"/>
    <col min="3598" max="3598" width="18.4609375" style="13" customWidth="1"/>
    <col min="3599" max="3599" width="25.84375" style="13" customWidth="1"/>
    <col min="3600" max="3600" width="32" style="13" customWidth="1"/>
    <col min="3601" max="3602" width="36.84375" style="13" customWidth="1"/>
    <col min="3603" max="3604" width="25.84375" style="13" customWidth="1"/>
    <col min="3605" max="3605" width="4.84375" style="13" customWidth="1"/>
    <col min="3606" max="3851" width="9.84375" style="13"/>
    <col min="3852" max="3852" width="4.84375" style="13" customWidth="1"/>
    <col min="3853" max="3853" width="45.84375" style="13" customWidth="1"/>
    <col min="3854" max="3854" width="18.4609375" style="13" customWidth="1"/>
    <col min="3855" max="3855" width="25.84375" style="13" customWidth="1"/>
    <col min="3856" max="3856" width="32" style="13" customWidth="1"/>
    <col min="3857" max="3858" width="36.84375" style="13" customWidth="1"/>
    <col min="3859" max="3860" width="25.84375" style="13" customWidth="1"/>
    <col min="3861" max="3861" width="4.84375" style="13" customWidth="1"/>
    <col min="3862" max="4107" width="9.84375" style="13"/>
    <col min="4108" max="4108" width="4.84375" style="13" customWidth="1"/>
    <col min="4109" max="4109" width="45.84375" style="13" customWidth="1"/>
    <col min="4110" max="4110" width="18.4609375" style="13" customWidth="1"/>
    <col min="4111" max="4111" width="25.84375" style="13" customWidth="1"/>
    <col min="4112" max="4112" width="32" style="13" customWidth="1"/>
    <col min="4113" max="4114" width="36.84375" style="13" customWidth="1"/>
    <col min="4115" max="4116" width="25.84375" style="13" customWidth="1"/>
    <col min="4117" max="4117" width="4.84375" style="13" customWidth="1"/>
    <col min="4118" max="4363" width="9.84375" style="13"/>
    <col min="4364" max="4364" width="4.84375" style="13" customWidth="1"/>
    <col min="4365" max="4365" width="45.84375" style="13" customWidth="1"/>
    <col min="4366" max="4366" width="18.4609375" style="13" customWidth="1"/>
    <col min="4367" max="4367" width="25.84375" style="13" customWidth="1"/>
    <col min="4368" max="4368" width="32" style="13" customWidth="1"/>
    <col min="4369" max="4370" width="36.84375" style="13" customWidth="1"/>
    <col min="4371" max="4372" width="25.84375" style="13" customWidth="1"/>
    <col min="4373" max="4373" width="4.84375" style="13" customWidth="1"/>
    <col min="4374" max="4619" width="9.84375" style="13"/>
    <col min="4620" max="4620" width="4.84375" style="13" customWidth="1"/>
    <col min="4621" max="4621" width="45.84375" style="13" customWidth="1"/>
    <col min="4622" max="4622" width="18.4609375" style="13" customWidth="1"/>
    <col min="4623" max="4623" width="25.84375" style="13" customWidth="1"/>
    <col min="4624" max="4624" width="32" style="13" customWidth="1"/>
    <col min="4625" max="4626" width="36.84375" style="13" customWidth="1"/>
    <col min="4627" max="4628" width="25.84375" style="13" customWidth="1"/>
    <col min="4629" max="4629" width="4.84375" style="13" customWidth="1"/>
    <col min="4630" max="4875" width="9.84375" style="13"/>
    <col min="4876" max="4876" width="4.84375" style="13" customWidth="1"/>
    <col min="4877" max="4877" width="45.84375" style="13" customWidth="1"/>
    <col min="4878" max="4878" width="18.4609375" style="13" customWidth="1"/>
    <col min="4879" max="4879" width="25.84375" style="13" customWidth="1"/>
    <col min="4880" max="4880" width="32" style="13" customWidth="1"/>
    <col min="4881" max="4882" width="36.84375" style="13" customWidth="1"/>
    <col min="4883" max="4884" width="25.84375" style="13" customWidth="1"/>
    <col min="4885" max="4885" width="4.84375" style="13" customWidth="1"/>
    <col min="4886" max="5131" width="9.84375" style="13"/>
    <col min="5132" max="5132" width="4.84375" style="13" customWidth="1"/>
    <col min="5133" max="5133" width="45.84375" style="13" customWidth="1"/>
    <col min="5134" max="5134" width="18.4609375" style="13" customWidth="1"/>
    <col min="5135" max="5135" width="25.84375" style="13" customWidth="1"/>
    <col min="5136" max="5136" width="32" style="13" customWidth="1"/>
    <col min="5137" max="5138" width="36.84375" style="13" customWidth="1"/>
    <col min="5139" max="5140" width="25.84375" style="13" customWidth="1"/>
    <col min="5141" max="5141" width="4.84375" style="13" customWidth="1"/>
    <col min="5142" max="5387" width="9.84375" style="13"/>
    <col min="5388" max="5388" width="4.84375" style="13" customWidth="1"/>
    <col min="5389" max="5389" width="45.84375" style="13" customWidth="1"/>
    <col min="5390" max="5390" width="18.4609375" style="13" customWidth="1"/>
    <col min="5391" max="5391" width="25.84375" style="13" customWidth="1"/>
    <col min="5392" max="5392" width="32" style="13" customWidth="1"/>
    <col min="5393" max="5394" width="36.84375" style="13" customWidth="1"/>
    <col min="5395" max="5396" width="25.84375" style="13" customWidth="1"/>
    <col min="5397" max="5397" width="4.84375" style="13" customWidth="1"/>
    <col min="5398" max="5643" width="9.84375" style="13"/>
    <col min="5644" max="5644" width="4.84375" style="13" customWidth="1"/>
    <col min="5645" max="5645" width="45.84375" style="13" customWidth="1"/>
    <col min="5646" max="5646" width="18.4609375" style="13" customWidth="1"/>
    <col min="5647" max="5647" width="25.84375" style="13" customWidth="1"/>
    <col min="5648" max="5648" width="32" style="13" customWidth="1"/>
    <col min="5649" max="5650" width="36.84375" style="13" customWidth="1"/>
    <col min="5651" max="5652" width="25.84375" style="13" customWidth="1"/>
    <col min="5653" max="5653" width="4.84375" style="13" customWidth="1"/>
    <col min="5654" max="5899" width="9.84375" style="13"/>
    <col min="5900" max="5900" width="4.84375" style="13" customWidth="1"/>
    <col min="5901" max="5901" width="45.84375" style="13" customWidth="1"/>
    <col min="5902" max="5902" width="18.4609375" style="13" customWidth="1"/>
    <col min="5903" max="5903" width="25.84375" style="13" customWidth="1"/>
    <col min="5904" max="5904" width="32" style="13" customWidth="1"/>
    <col min="5905" max="5906" width="36.84375" style="13" customWidth="1"/>
    <col min="5907" max="5908" width="25.84375" style="13" customWidth="1"/>
    <col min="5909" max="5909" width="4.84375" style="13" customWidth="1"/>
    <col min="5910" max="6155" width="9.84375" style="13"/>
    <col min="6156" max="6156" width="4.84375" style="13" customWidth="1"/>
    <col min="6157" max="6157" width="45.84375" style="13" customWidth="1"/>
    <col min="6158" max="6158" width="18.4609375" style="13" customWidth="1"/>
    <col min="6159" max="6159" width="25.84375" style="13" customWidth="1"/>
    <col min="6160" max="6160" width="32" style="13" customWidth="1"/>
    <col min="6161" max="6162" width="36.84375" style="13" customWidth="1"/>
    <col min="6163" max="6164" width="25.84375" style="13" customWidth="1"/>
    <col min="6165" max="6165" width="4.84375" style="13" customWidth="1"/>
    <col min="6166" max="6411" width="9.84375" style="13"/>
    <col min="6412" max="6412" width="4.84375" style="13" customWidth="1"/>
    <col min="6413" max="6413" width="45.84375" style="13" customWidth="1"/>
    <col min="6414" max="6414" width="18.4609375" style="13" customWidth="1"/>
    <col min="6415" max="6415" width="25.84375" style="13" customWidth="1"/>
    <col min="6416" max="6416" width="32" style="13" customWidth="1"/>
    <col min="6417" max="6418" width="36.84375" style="13" customWidth="1"/>
    <col min="6419" max="6420" width="25.84375" style="13" customWidth="1"/>
    <col min="6421" max="6421" width="4.84375" style="13" customWidth="1"/>
    <col min="6422" max="6667" width="9.84375" style="13"/>
    <col min="6668" max="6668" width="4.84375" style="13" customWidth="1"/>
    <col min="6669" max="6669" width="45.84375" style="13" customWidth="1"/>
    <col min="6670" max="6670" width="18.4609375" style="13" customWidth="1"/>
    <col min="6671" max="6671" width="25.84375" style="13" customWidth="1"/>
    <col min="6672" max="6672" width="32" style="13" customWidth="1"/>
    <col min="6673" max="6674" width="36.84375" style="13" customWidth="1"/>
    <col min="6675" max="6676" width="25.84375" style="13" customWidth="1"/>
    <col min="6677" max="6677" width="4.84375" style="13" customWidth="1"/>
    <col min="6678" max="6923" width="9.84375" style="13"/>
    <col min="6924" max="6924" width="4.84375" style="13" customWidth="1"/>
    <col min="6925" max="6925" width="45.84375" style="13" customWidth="1"/>
    <col min="6926" max="6926" width="18.4609375" style="13" customWidth="1"/>
    <col min="6927" max="6927" width="25.84375" style="13" customWidth="1"/>
    <col min="6928" max="6928" width="32" style="13" customWidth="1"/>
    <col min="6929" max="6930" width="36.84375" style="13" customWidth="1"/>
    <col min="6931" max="6932" width="25.84375" style="13" customWidth="1"/>
    <col min="6933" max="6933" width="4.84375" style="13" customWidth="1"/>
    <col min="6934" max="7179" width="9.84375" style="13"/>
    <col min="7180" max="7180" width="4.84375" style="13" customWidth="1"/>
    <col min="7181" max="7181" width="45.84375" style="13" customWidth="1"/>
    <col min="7182" max="7182" width="18.4609375" style="13" customWidth="1"/>
    <col min="7183" max="7183" width="25.84375" style="13" customWidth="1"/>
    <col min="7184" max="7184" width="32" style="13" customWidth="1"/>
    <col min="7185" max="7186" width="36.84375" style="13" customWidth="1"/>
    <col min="7187" max="7188" width="25.84375" style="13" customWidth="1"/>
    <col min="7189" max="7189" width="4.84375" style="13" customWidth="1"/>
    <col min="7190" max="7435" width="9.84375" style="13"/>
    <col min="7436" max="7436" width="4.84375" style="13" customWidth="1"/>
    <col min="7437" max="7437" width="45.84375" style="13" customWidth="1"/>
    <col min="7438" max="7438" width="18.4609375" style="13" customWidth="1"/>
    <col min="7439" max="7439" width="25.84375" style="13" customWidth="1"/>
    <col min="7440" max="7440" width="32" style="13" customWidth="1"/>
    <col min="7441" max="7442" width="36.84375" style="13" customWidth="1"/>
    <col min="7443" max="7444" width="25.84375" style="13" customWidth="1"/>
    <col min="7445" max="7445" width="4.84375" style="13" customWidth="1"/>
    <col min="7446" max="7691" width="9.84375" style="13"/>
    <col min="7692" max="7692" width="4.84375" style="13" customWidth="1"/>
    <col min="7693" max="7693" width="45.84375" style="13" customWidth="1"/>
    <col min="7694" max="7694" width="18.4609375" style="13" customWidth="1"/>
    <col min="7695" max="7695" width="25.84375" style="13" customWidth="1"/>
    <col min="7696" max="7696" width="32" style="13" customWidth="1"/>
    <col min="7697" max="7698" width="36.84375" style="13" customWidth="1"/>
    <col min="7699" max="7700" width="25.84375" style="13" customWidth="1"/>
    <col min="7701" max="7701" width="4.84375" style="13" customWidth="1"/>
    <col min="7702" max="7947" width="9.84375" style="13"/>
    <col min="7948" max="7948" width="4.84375" style="13" customWidth="1"/>
    <col min="7949" max="7949" width="45.84375" style="13" customWidth="1"/>
    <col min="7950" max="7950" width="18.4609375" style="13" customWidth="1"/>
    <col min="7951" max="7951" width="25.84375" style="13" customWidth="1"/>
    <col min="7952" max="7952" width="32" style="13" customWidth="1"/>
    <col min="7953" max="7954" width="36.84375" style="13" customWidth="1"/>
    <col min="7955" max="7956" width="25.84375" style="13" customWidth="1"/>
    <col min="7957" max="7957" width="4.84375" style="13" customWidth="1"/>
    <col min="7958" max="8203" width="9.84375" style="13"/>
    <col min="8204" max="8204" width="4.84375" style="13" customWidth="1"/>
    <col min="8205" max="8205" width="45.84375" style="13" customWidth="1"/>
    <col min="8206" max="8206" width="18.4609375" style="13" customWidth="1"/>
    <col min="8207" max="8207" width="25.84375" style="13" customWidth="1"/>
    <col min="8208" max="8208" width="32" style="13" customWidth="1"/>
    <col min="8209" max="8210" width="36.84375" style="13" customWidth="1"/>
    <col min="8211" max="8212" width="25.84375" style="13" customWidth="1"/>
    <col min="8213" max="8213" width="4.84375" style="13" customWidth="1"/>
    <col min="8214" max="8459" width="9.84375" style="13"/>
    <col min="8460" max="8460" width="4.84375" style="13" customWidth="1"/>
    <col min="8461" max="8461" width="45.84375" style="13" customWidth="1"/>
    <col min="8462" max="8462" width="18.4609375" style="13" customWidth="1"/>
    <col min="8463" max="8463" width="25.84375" style="13" customWidth="1"/>
    <col min="8464" max="8464" width="32" style="13" customWidth="1"/>
    <col min="8465" max="8466" width="36.84375" style="13" customWidth="1"/>
    <col min="8467" max="8468" width="25.84375" style="13" customWidth="1"/>
    <col min="8469" max="8469" width="4.84375" style="13" customWidth="1"/>
    <col min="8470" max="8715" width="9.84375" style="13"/>
    <col min="8716" max="8716" width="4.84375" style="13" customWidth="1"/>
    <col min="8717" max="8717" width="45.84375" style="13" customWidth="1"/>
    <col min="8718" max="8718" width="18.4609375" style="13" customWidth="1"/>
    <col min="8719" max="8719" width="25.84375" style="13" customWidth="1"/>
    <col min="8720" max="8720" width="32" style="13" customWidth="1"/>
    <col min="8721" max="8722" width="36.84375" style="13" customWidth="1"/>
    <col min="8723" max="8724" width="25.84375" style="13" customWidth="1"/>
    <col min="8725" max="8725" width="4.84375" style="13" customWidth="1"/>
    <col min="8726" max="8971" width="9.84375" style="13"/>
    <col min="8972" max="8972" width="4.84375" style="13" customWidth="1"/>
    <col min="8973" max="8973" width="45.84375" style="13" customWidth="1"/>
    <col min="8974" max="8974" width="18.4609375" style="13" customWidth="1"/>
    <col min="8975" max="8975" width="25.84375" style="13" customWidth="1"/>
    <col min="8976" max="8976" width="32" style="13" customWidth="1"/>
    <col min="8977" max="8978" width="36.84375" style="13" customWidth="1"/>
    <col min="8979" max="8980" width="25.84375" style="13" customWidth="1"/>
    <col min="8981" max="8981" width="4.84375" style="13" customWidth="1"/>
    <col min="8982" max="9227" width="9.84375" style="13"/>
    <col min="9228" max="9228" width="4.84375" style="13" customWidth="1"/>
    <col min="9229" max="9229" width="45.84375" style="13" customWidth="1"/>
    <col min="9230" max="9230" width="18.4609375" style="13" customWidth="1"/>
    <col min="9231" max="9231" width="25.84375" style="13" customWidth="1"/>
    <col min="9232" max="9232" width="32" style="13" customWidth="1"/>
    <col min="9233" max="9234" width="36.84375" style="13" customWidth="1"/>
    <col min="9235" max="9236" width="25.84375" style="13" customWidth="1"/>
    <col min="9237" max="9237" width="4.84375" style="13" customWidth="1"/>
    <col min="9238" max="9483" width="9.84375" style="13"/>
    <col min="9484" max="9484" width="4.84375" style="13" customWidth="1"/>
    <col min="9485" max="9485" width="45.84375" style="13" customWidth="1"/>
    <col min="9486" max="9486" width="18.4609375" style="13" customWidth="1"/>
    <col min="9487" max="9487" width="25.84375" style="13" customWidth="1"/>
    <col min="9488" max="9488" width="32" style="13" customWidth="1"/>
    <col min="9489" max="9490" width="36.84375" style="13" customWidth="1"/>
    <col min="9491" max="9492" width="25.84375" style="13" customWidth="1"/>
    <col min="9493" max="9493" width="4.84375" style="13" customWidth="1"/>
    <col min="9494" max="9739" width="9.84375" style="13"/>
    <col min="9740" max="9740" width="4.84375" style="13" customWidth="1"/>
    <col min="9741" max="9741" width="45.84375" style="13" customWidth="1"/>
    <col min="9742" max="9742" width="18.4609375" style="13" customWidth="1"/>
    <col min="9743" max="9743" width="25.84375" style="13" customWidth="1"/>
    <col min="9744" max="9744" width="32" style="13" customWidth="1"/>
    <col min="9745" max="9746" width="36.84375" style="13" customWidth="1"/>
    <col min="9747" max="9748" width="25.84375" style="13" customWidth="1"/>
    <col min="9749" max="9749" width="4.84375" style="13" customWidth="1"/>
    <col min="9750" max="9995" width="9.84375" style="13"/>
    <col min="9996" max="9996" width="4.84375" style="13" customWidth="1"/>
    <col min="9997" max="9997" width="45.84375" style="13" customWidth="1"/>
    <col min="9998" max="9998" width="18.4609375" style="13" customWidth="1"/>
    <col min="9999" max="9999" width="25.84375" style="13" customWidth="1"/>
    <col min="10000" max="10000" width="32" style="13" customWidth="1"/>
    <col min="10001" max="10002" width="36.84375" style="13" customWidth="1"/>
    <col min="10003" max="10004" width="25.84375" style="13" customWidth="1"/>
    <col min="10005" max="10005" width="4.84375" style="13" customWidth="1"/>
    <col min="10006" max="10251" width="9.84375" style="13"/>
    <col min="10252" max="10252" width="4.84375" style="13" customWidth="1"/>
    <col min="10253" max="10253" width="45.84375" style="13" customWidth="1"/>
    <col min="10254" max="10254" width="18.4609375" style="13" customWidth="1"/>
    <col min="10255" max="10255" width="25.84375" style="13" customWidth="1"/>
    <col min="10256" max="10256" width="32" style="13" customWidth="1"/>
    <col min="10257" max="10258" width="36.84375" style="13" customWidth="1"/>
    <col min="10259" max="10260" width="25.84375" style="13" customWidth="1"/>
    <col min="10261" max="10261" width="4.84375" style="13" customWidth="1"/>
    <col min="10262" max="10507" width="9.84375" style="13"/>
    <col min="10508" max="10508" width="4.84375" style="13" customWidth="1"/>
    <col min="10509" max="10509" width="45.84375" style="13" customWidth="1"/>
    <col min="10510" max="10510" width="18.4609375" style="13" customWidth="1"/>
    <col min="10511" max="10511" width="25.84375" style="13" customWidth="1"/>
    <col min="10512" max="10512" width="32" style="13" customWidth="1"/>
    <col min="10513" max="10514" width="36.84375" style="13" customWidth="1"/>
    <col min="10515" max="10516" width="25.84375" style="13" customWidth="1"/>
    <col min="10517" max="10517" width="4.84375" style="13" customWidth="1"/>
    <col min="10518" max="10763" width="9.84375" style="13"/>
    <col min="10764" max="10764" width="4.84375" style="13" customWidth="1"/>
    <col min="10765" max="10765" width="45.84375" style="13" customWidth="1"/>
    <col min="10766" max="10766" width="18.4609375" style="13" customWidth="1"/>
    <col min="10767" max="10767" width="25.84375" style="13" customWidth="1"/>
    <col min="10768" max="10768" width="32" style="13" customWidth="1"/>
    <col min="10769" max="10770" width="36.84375" style="13" customWidth="1"/>
    <col min="10771" max="10772" width="25.84375" style="13" customWidth="1"/>
    <col min="10773" max="10773" width="4.84375" style="13" customWidth="1"/>
    <col min="10774" max="11019" width="9.84375" style="13"/>
    <col min="11020" max="11020" width="4.84375" style="13" customWidth="1"/>
    <col min="11021" max="11021" width="45.84375" style="13" customWidth="1"/>
    <col min="11022" max="11022" width="18.4609375" style="13" customWidth="1"/>
    <col min="11023" max="11023" width="25.84375" style="13" customWidth="1"/>
    <col min="11024" max="11024" width="32" style="13" customWidth="1"/>
    <col min="11025" max="11026" width="36.84375" style="13" customWidth="1"/>
    <col min="11027" max="11028" width="25.84375" style="13" customWidth="1"/>
    <col min="11029" max="11029" width="4.84375" style="13" customWidth="1"/>
    <col min="11030" max="11275" width="9.84375" style="13"/>
    <col min="11276" max="11276" width="4.84375" style="13" customWidth="1"/>
    <col min="11277" max="11277" width="45.84375" style="13" customWidth="1"/>
    <col min="11278" max="11278" width="18.4609375" style="13" customWidth="1"/>
    <col min="11279" max="11279" width="25.84375" style="13" customWidth="1"/>
    <col min="11280" max="11280" width="32" style="13" customWidth="1"/>
    <col min="11281" max="11282" width="36.84375" style="13" customWidth="1"/>
    <col min="11283" max="11284" width="25.84375" style="13" customWidth="1"/>
    <col min="11285" max="11285" width="4.84375" style="13" customWidth="1"/>
    <col min="11286" max="11531" width="9.84375" style="13"/>
    <col min="11532" max="11532" width="4.84375" style="13" customWidth="1"/>
    <col min="11533" max="11533" width="45.84375" style="13" customWidth="1"/>
    <col min="11534" max="11534" width="18.4609375" style="13" customWidth="1"/>
    <col min="11535" max="11535" width="25.84375" style="13" customWidth="1"/>
    <col min="11536" max="11536" width="32" style="13" customWidth="1"/>
    <col min="11537" max="11538" width="36.84375" style="13" customWidth="1"/>
    <col min="11539" max="11540" width="25.84375" style="13" customWidth="1"/>
    <col min="11541" max="11541" width="4.84375" style="13" customWidth="1"/>
    <col min="11542" max="11787" width="9.84375" style="13"/>
    <col min="11788" max="11788" width="4.84375" style="13" customWidth="1"/>
    <col min="11789" max="11789" width="45.84375" style="13" customWidth="1"/>
    <col min="11790" max="11790" width="18.4609375" style="13" customWidth="1"/>
    <col min="11791" max="11791" width="25.84375" style="13" customWidth="1"/>
    <col min="11792" max="11792" width="32" style="13" customWidth="1"/>
    <col min="11793" max="11794" width="36.84375" style="13" customWidth="1"/>
    <col min="11795" max="11796" width="25.84375" style="13" customWidth="1"/>
    <col min="11797" max="11797" width="4.84375" style="13" customWidth="1"/>
    <col min="11798" max="12043" width="9.84375" style="13"/>
    <col min="12044" max="12044" width="4.84375" style="13" customWidth="1"/>
    <col min="12045" max="12045" width="45.84375" style="13" customWidth="1"/>
    <col min="12046" max="12046" width="18.4609375" style="13" customWidth="1"/>
    <col min="12047" max="12047" width="25.84375" style="13" customWidth="1"/>
    <col min="12048" max="12048" width="32" style="13" customWidth="1"/>
    <col min="12049" max="12050" width="36.84375" style="13" customWidth="1"/>
    <col min="12051" max="12052" width="25.84375" style="13" customWidth="1"/>
    <col min="12053" max="12053" width="4.84375" style="13" customWidth="1"/>
    <col min="12054" max="12299" width="9.84375" style="13"/>
    <col min="12300" max="12300" width="4.84375" style="13" customWidth="1"/>
    <col min="12301" max="12301" width="45.84375" style="13" customWidth="1"/>
    <col min="12302" max="12302" width="18.4609375" style="13" customWidth="1"/>
    <col min="12303" max="12303" width="25.84375" style="13" customWidth="1"/>
    <col min="12304" max="12304" width="32" style="13" customWidth="1"/>
    <col min="12305" max="12306" width="36.84375" style="13" customWidth="1"/>
    <col min="12307" max="12308" width="25.84375" style="13" customWidth="1"/>
    <col min="12309" max="12309" width="4.84375" style="13" customWidth="1"/>
    <col min="12310" max="12555" width="9.84375" style="13"/>
    <col min="12556" max="12556" width="4.84375" style="13" customWidth="1"/>
    <col min="12557" max="12557" width="45.84375" style="13" customWidth="1"/>
    <col min="12558" max="12558" width="18.4609375" style="13" customWidth="1"/>
    <col min="12559" max="12559" width="25.84375" style="13" customWidth="1"/>
    <col min="12560" max="12560" width="32" style="13" customWidth="1"/>
    <col min="12561" max="12562" width="36.84375" style="13" customWidth="1"/>
    <col min="12563" max="12564" width="25.84375" style="13" customWidth="1"/>
    <col min="12565" max="12565" width="4.84375" style="13" customWidth="1"/>
    <col min="12566" max="12811" width="9.84375" style="13"/>
    <col min="12812" max="12812" width="4.84375" style="13" customWidth="1"/>
    <col min="12813" max="12813" width="45.84375" style="13" customWidth="1"/>
    <col min="12814" max="12814" width="18.4609375" style="13" customWidth="1"/>
    <col min="12815" max="12815" width="25.84375" style="13" customWidth="1"/>
    <col min="12816" max="12816" width="32" style="13" customWidth="1"/>
    <col min="12817" max="12818" width="36.84375" style="13" customWidth="1"/>
    <col min="12819" max="12820" width="25.84375" style="13" customWidth="1"/>
    <col min="12821" max="12821" width="4.84375" style="13" customWidth="1"/>
    <col min="12822" max="13067" width="9.84375" style="13"/>
    <col min="13068" max="13068" width="4.84375" style="13" customWidth="1"/>
    <col min="13069" max="13069" width="45.84375" style="13" customWidth="1"/>
    <col min="13070" max="13070" width="18.4609375" style="13" customWidth="1"/>
    <col min="13071" max="13071" width="25.84375" style="13" customWidth="1"/>
    <col min="13072" max="13072" width="32" style="13" customWidth="1"/>
    <col min="13073" max="13074" width="36.84375" style="13" customWidth="1"/>
    <col min="13075" max="13076" width="25.84375" style="13" customWidth="1"/>
    <col min="13077" max="13077" width="4.84375" style="13" customWidth="1"/>
    <col min="13078" max="13323" width="9.84375" style="13"/>
    <col min="13324" max="13324" width="4.84375" style="13" customWidth="1"/>
    <col min="13325" max="13325" width="45.84375" style="13" customWidth="1"/>
    <col min="13326" max="13326" width="18.4609375" style="13" customWidth="1"/>
    <col min="13327" max="13327" width="25.84375" style="13" customWidth="1"/>
    <col min="13328" max="13328" width="32" style="13" customWidth="1"/>
    <col min="13329" max="13330" width="36.84375" style="13" customWidth="1"/>
    <col min="13331" max="13332" width="25.84375" style="13" customWidth="1"/>
    <col min="13333" max="13333" width="4.84375" style="13" customWidth="1"/>
    <col min="13334" max="13579" width="9.84375" style="13"/>
    <col min="13580" max="13580" width="4.84375" style="13" customWidth="1"/>
    <col min="13581" max="13581" width="45.84375" style="13" customWidth="1"/>
    <col min="13582" max="13582" width="18.4609375" style="13" customWidth="1"/>
    <col min="13583" max="13583" width="25.84375" style="13" customWidth="1"/>
    <col min="13584" max="13584" width="32" style="13" customWidth="1"/>
    <col min="13585" max="13586" width="36.84375" style="13" customWidth="1"/>
    <col min="13587" max="13588" width="25.84375" style="13" customWidth="1"/>
    <col min="13589" max="13589" width="4.84375" style="13" customWidth="1"/>
    <col min="13590" max="13835" width="9.84375" style="13"/>
    <col min="13836" max="13836" width="4.84375" style="13" customWidth="1"/>
    <col min="13837" max="13837" width="45.84375" style="13" customWidth="1"/>
    <col min="13838" max="13838" width="18.4609375" style="13" customWidth="1"/>
    <col min="13839" max="13839" width="25.84375" style="13" customWidth="1"/>
    <col min="13840" max="13840" width="32" style="13" customWidth="1"/>
    <col min="13841" max="13842" width="36.84375" style="13" customWidth="1"/>
    <col min="13843" max="13844" width="25.84375" style="13" customWidth="1"/>
    <col min="13845" max="13845" width="4.84375" style="13" customWidth="1"/>
    <col min="13846" max="14091" width="9.84375" style="13"/>
    <col min="14092" max="14092" width="4.84375" style="13" customWidth="1"/>
    <col min="14093" max="14093" width="45.84375" style="13" customWidth="1"/>
    <col min="14094" max="14094" width="18.4609375" style="13" customWidth="1"/>
    <col min="14095" max="14095" width="25.84375" style="13" customWidth="1"/>
    <col min="14096" max="14096" width="32" style="13" customWidth="1"/>
    <col min="14097" max="14098" width="36.84375" style="13" customWidth="1"/>
    <col min="14099" max="14100" width="25.84375" style="13" customWidth="1"/>
    <col min="14101" max="14101" width="4.84375" style="13" customWidth="1"/>
    <col min="14102" max="14347" width="9.84375" style="13"/>
    <col min="14348" max="14348" width="4.84375" style="13" customWidth="1"/>
    <col min="14349" max="14349" width="45.84375" style="13" customWidth="1"/>
    <col min="14350" max="14350" width="18.4609375" style="13" customWidth="1"/>
    <col min="14351" max="14351" width="25.84375" style="13" customWidth="1"/>
    <col min="14352" max="14352" width="32" style="13" customWidth="1"/>
    <col min="14353" max="14354" width="36.84375" style="13" customWidth="1"/>
    <col min="14355" max="14356" width="25.84375" style="13" customWidth="1"/>
    <col min="14357" max="14357" width="4.84375" style="13" customWidth="1"/>
    <col min="14358" max="14603" width="9.84375" style="13"/>
    <col min="14604" max="14604" width="4.84375" style="13" customWidth="1"/>
    <col min="14605" max="14605" width="45.84375" style="13" customWidth="1"/>
    <col min="14606" max="14606" width="18.4609375" style="13" customWidth="1"/>
    <col min="14607" max="14607" width="25.84375" style="13" customWidth="1"/>
    <col min="14608" max="14608" width="32" style="13" customWidth="1"/>
    <col min="14609" max="14610" width="36.84375" style="13" customWidth="1"/>
    <col min="14611" max="14612" width="25.84375" style="13" customWidth="1"/>
    <col min="14613" max="14613" width="4.84375" style="13" customWidth="1"/>
    <col min="14614" max="14859" width="9.84375" style="13"/>
    <col min="14860" max="14860" width="4.84375" style="13" customWidth="1"/>
    <col min="14861" max="14861" width="45.84375" style="13" customWidth="1"/>
    <col min="14862" max="14862" width="18.4609375" style="13" customWidth="1"/>
    <col min="14863" max="14863" width="25.84375" style="13" customWidth="1"/>
    <col min="14864" max="14864" width="32" style="13" customWidth="1"/>
    <col min="14865" max="14866" width="36.84375" style="13" customWidth="1"/>
    <col min="14867" max="14868" width="25.84375" style="13" customWidth="1"/>
    <col min="14869" max="14869" width="4.84375" style="13" customWidth="1"/>
    <col min="14870" max="15115" width="9.84375" style="13"/>
    <col min="15116" max="15116" width="4.84375" style="13" customWidth="1"/>
    <col min="15117" max="15117" width="45.84375" style="13" customWidth="1"/>
    <col min="15118" max="15118" width="18.4609375" style="13" customWidth="1"/>
    <col min="15119" max="15119" width="25.84375" style="13" customWidth="1"/>
    <col min="15120" max="15120" width="32" style="13" customWidth="1"/>
    <col min="15121" max="15122" width="36.84375" style="13" customWidth="1"/>
    <col min="15123" max="15124" width="25.84375" style="13" customWidth="1"/>
    <col min="15125" max="15125" width="4.84375" style="13" customWidth="1"/>
    <col min="15126" max="15371" width="9.84375" style="13"/>
    <col min="15372" max="15372" width="4.84375" style="13" customWidth="1"/>
    <col min="15373" max="15373" width="45.84375" style="13" customWidth="1"/>
    <col min="15374" max="15374" width="18.4609375" style="13" customWidth="1"/>
    <col min="15375" max="15375" width="25.84375" style="13" customWidth="1"/>
    <col min="15376" max="15376" width="32" style="13" customWidth="1"/>
    <col min="15377" max="15378" width="36.84375" style="13" customWidth="1"/>
    <col min="15379" max="15380" width="25.84375" style="13" customWidth="1"/>
    <col min="15381" max="15381" width="4.84375" style="13" customWidth="1"/>
    <col min="15382" max="15627" width="9.84375" style="13"/>
    <col min="15628" max="15628" width="4.84375" style="13" customWidth="1"/>
    <col min="15629" max="15629" width="45.84375" style="13" customWidth="1"/>
    <col min="15630" max="15630" width="18.4609375" style="13" customWidth="1"/>
    <col min="15631" max="15631" width="25.84375" style="13" customWidth="1"/>
    <col min="15632" max="15632" width="32" style="13" customWidth="1"/>
    <col min="15633" max="15634" width="36.84375" style="13" customWidth="1"/>
    <col min="15635" max="15636" width="25.84375" style="13" customWidth="1"/>
    <col min="15637" max="15637" width="4.84375" style="13" customWidth="1"/>
    <col min="15638" max="15883" width="9.84375" style="13"/>
    <col min="15884" max="15884" width="4.84375" style="13" customWidth="1"/>
    <col min="15885" max="15885" width="45.84375" style="13" customWidth="1"/>
    <col min="15886" max="15886" width="18.4609375" style="13" customWidth="1"/>
    <col min="15887" max="15887" width="25.84375" style="13" customWidth="1"/>
    <col min="15888" max="15888" width="32" style="13" customWidth="1"/>
    <col min="15889" max="15890" width="36.84375" style="13" customWidth="1"/>
    <col min="15891" max="15892" width="25.84375" style="13" customWidth="1"/>
    <col min="15893" max="15893" width="4.84375" style="13" customWidth="1"/>
    <col min="15894" max="16139" width="9.84375" style="13"/>
    <col min="16140" max="16140" width="4.84375" style="13" customWidth="1"/>
    <col min="16141" max="16141" width="45.84375" style="13" customWidth="1"/>
    <col min="16142" max="16142" width="18.4609375" style="13" customWidth="1"/>
    <col min="16143" max="16143" width="25.84375" style="13" customWidth="1"/>
    <col min="16144" max="16144" width="32" style="13" customWidth="1"/>
    <col min="16145" max="16146" width="36.84375" style="13" customWidth="1"/>
    <col min="16147" max="16148" width="25.84375" style="13" customWidth="1"/>
    <col min="16149" max="16149" width="4.84375" style="13" customWidth="1"/>
    <col min="16150" max="16384" width="9.84375" style="13"/>
  </cols>
  <sheetData>
    <row r="1" spans="1:36" ht="16" thickBot="1">
      <c r="A1" s="3218" t="s">
        <v>1757</v>
      </c>
      <c r="B1" s="3219"/>
      <c r="C1" s="3501" t="s">
        <v>3200</v>
      </c>
      <c r="D1" s="3220" t="s">
        <v>1759</v>
      </c>
      <c r="E1" s="3221" t="s">
        <v>1760</v>
      </c>
      <c r="F1" s="3218" t="s">
        <v>1757</v>
      </c>
      <c r="G1" s="3220" t="s">
        <v>3200</v>
      </c>
      <c r="H1" s="3723" t="s">
        <v>1759</v>
      </c>
      <c r="I1" s="3220" t="s">
        <v>1760</v>
      </c>
      <c r="J1" s="3404"/>
      <c r="AI1" s="5256" t="s">
        <v>5025</v>
      </c>
      <c r="AJ1" s="5257"/>
    </row>
    <row r="2" spans="1:36" ht="16" thickBot="1">
      <c r="A2" s="3222" t="str">
        <f>'Data Sheet'!$C$25</f>
        <v xml:space="preserve">Niagara Mohawk Power Corporation </v>
      </c>
      <c r="B2" s="1456"/>
      <c r="C2" s="1001" t="s">
        <v>5952</v>
      </c>
      <c r="D2" s="1458" t="s">
        <v>1761</v>
      </c>
      <c r="E2" s="3223"/>
      <c r="F2" s="3222" t="str">
        <f>'Data Sheet'!$C$25</f>
        <v xml:space="preserve">Niagara Mohawk Power Corporation </v>
      </c>
      <c r="G2" s="52" t="s">
        <v>5952</v>
      </c>
      <c r="H2" s="1458" t="s">
        <v>1761</v>
      </c>
      <c r="I2" s="1909"/>
      <c r="J2" s="3229"/>
      <c r="AI2" s="3103" t="s">
        <v>5005</v>
      </c>
      <c r="AJ2" s="3084" t="s">
        <v>5000</v>
      </c>
    </row>
    <row r="3" spans="1:36" ht="15" customHeight="1">
      <c r="A3" s="3224"/>
      <c r="B3" s="1462"/>
      <c r="C3" s="1460" t="s">
        <v>1683</v>
      </c>
      <c r="D3" s="2296" t="str">
        <f>'Data Sheet'!$C$40</f>
        <v>April 30, 2024</v>
      </c>
      <c r="E3" s="3225" t="str">
        <f>'Data Sheet'!$C$38</f>
        <v>December 31, 2023</v>
      </c>
      <c r="F3" s="3224"/>
      <c r="G3" s="1464" t="s">
        <v>1683</v>
      </c>
      <c r="H3" s="2296" t="str">
        <f>'Data Sheet'!$C$40</f>
        <v>April 30, 2024</v>
      </c>
      <c r="I3" s="1909" t="str">
        <f>'Data Sheet'!$C$38</f>
        <v>December 31, 2023</v>
      </c>
      <c r="J3" s="3507"/>
      <c r="AI3" s="1652"/>
      <c r="AJ3" s="2996"/>
    </row>
    <row r="4" spans="1:36" ht="15" customHeight="1">
      <c r="A4" s="3226" t="s">
        <v>1426</v>
      </c>
      <c r="B4" s="421"/>
      <c r="C4" s="421"/>
      <c r="D4" s="421"/>
      <c r="E4" s="3227"/>
      <c r="F4" s="3226" t="s">
        <v>1427</v>
      </c>
      <c r="G4" s="1541"/>
      <c r="H4" s="421"/>
      <c r="I4" s="421"/>
      <c r="J4" s="3227"/>
      <c r="AH4" s="2736"/>
      <c r="AI4" s="2736"/>
      <c r="AJ4" s="3124">
        <f>SUM(AJ5:AJ4989)</f>
        <v>0</v>
      </c>
    </row>
    <row r="5" spans="1:36">
      <c r="A5" s="3228"/>
      <c r="B5" s="1001"/>
      <c r="C5" s="1001"/>
      <c r="D5" s="1001"/>
      <c r="E5" s="3229"/>
      <c r="F5" s="3713"/>
      <c r="G5" s="422"/>
      <c r="H5" s="422"/>
      <c r="I5" s="422"/>
      <c r="J5" s="3724"/>
    </row>
    <row r="6" spans="1:36">
      <c r="A6" s="3228"/>
      <c r="B6" s="1001"/>
      <c r="C6" s="1001"/>
      <c r="D6" s="1621"/>
      <c r="E6" s="3229"/>
      <c r="F6" s="3228"/>
      <c r="G6" s="1001"/>
      <c r="H6" s="1001"/>
      <c r="I6" s="1001"/>
      <c r="J6" s="3229"/>
    </row>
    <row r="7" spans="1:36" ht="17.5">
      <c r="A7" s="3222"/>
      <c r="B7" s="1670" t="s">
        <v>3838</v>
      </c>
      <c r="C7" s="1670"/>
      <c r="D7" s="3712" t="s">
        <v>4199</v>
      </c>
      <c r="E7" s="3229"/>
      <c r="F7" s="3725" t="s">
        <v>3845</v>
      </c>
      <c r="G7" s="3216"/>
      <c r="H7" s="3712" t="s">
        <v>3847</v>
      </c>
      <c r="I7" s="3712"/>
      <c r="J7" s="3229"/>
    </row>
    <row r="8" spans="1:36" ht="17.5">
      <c r="A8" s="3222"/>
      <c r="B8" s="1670" t="s">
        <v>3839</v>
      </c>
      <c r="C8" s="1670"/>
      <c r="D8" s="3712" t="s">
        <v>4200</v>
      </c>
      <c r="E8" s="3229"/>
      <c r="F8" s="3725" t="s">
        <v>3840</v>
      </c>
      <c r="G8" s="3216"/>
      <c r="H8" s="3712" t="s">
        <v>1428</v>
      </c>
      <c r="I8" s="3712"/>
      <c r="J8" s="3229"/>
    </row>
    <row r="9" spans="1:36" ht="17.5">
      <c r="A9" s="3222"/>
      <c r="B9" s="1670" t="s">
        <v>4201</v>
      </c>
      <c r="C9" s="1670"/>
      <c r="D9" s="3712" t="s">
        <v>4202</v>
      </c>
      <c r="E9" s="3229"/>
      <c r="F9" s="3726" t="s">
        <v>3846</v>
      </c>
      <c r="G9" s="3712"/>
      <c r="H9" s="3712" t="s">
        <v>1429</v>
      </c>
      <c r="I9" s="3712"/>
      <c r="J9" s="3229"/>
    </row>
    <row r="10" spans="1:36" ht="17.5">
      <c r="A10" s="3222"/>
      <c r="B10" s="1670" t="s">
        <v>4203</v>
      </c>
      <c r="C10" s="1670"/>
      <c r="D10" s="3712" t="s">
        <v>4204</v>
      </c>
      <c r="E10" s="3229"/>
      <c r="F10" s="3726" t="s">
        <v>3841</v>
      </c>
      <c r="G10" s="3712"/>
      <c r="H10" s="3712" t="s">
        <v>4205</v>
      </c>
      <c r="I10" s="3712"/>
      <c r="J10" s="3229"/>
    </row>
    <row r="11" spans="1:36" ht="17.5">
      <c r="A11" s="3222"/>
      <c r="B11" s="3712" t="s">
        <v>4206</v>
      </c>
      <c r="C11" s="1001"/>
      <c r="D11" s="3712" t="s">
        <v>4207</v>
      </c>
      <c r="E11" s="3229"/>
      <c r="F11" s="3726" t="s">
        <v>3842</v>
      </c>
      <c r="G11" s="3712"/>
      <c r="H11" s="3712" t="s">
        <v>249</v>
      </c>
      <c r="I11" s="3712"/>
      <c r="J11" s="3229"/>
    </row>
    <row r="12" spans="1:36" ht="17.5">
      <c r="A12" s="3222"/>
      <c r="B12" s="3712" t="s">
        <v>4208</v>
      </c>
      <c r="C12" s="1001"/>
      <c r="D12" s="3712" t="s">
        <v>4209</v>
      </c>
      <c r="E12" s="3229"/>
      <c r="F12" s="3726" t="s">
        <v>3843</v>
      </c>
      <c r="G12" s="3712"/>
      <c r="H12" s="3712" t="s">
        <v>3848</v>
      </c>
      <c r="I12" s="3712"/>
      <c r="J12" s="3229"/>
    </row>
    <row r="13" spans="1:36" ht="17.5">
      <c r="A13" s="3222"/>
      <c r="B13" s="3712" t="s">
        <v>4210</v>
      </c>
      <c r="C13" s="1001"/>
      <c r="D13" s="3712" t="s">
        <v>4211</v>
      </c>
      <c r="E13" s="3229"/>
      <c r="F13" s="3726" t="s">
        <v>3844</v>
      </c>
      <c r="G13" s="3712"/>
      <c r="H13" s="3712" t="s">
        <v>251</v>
      </c>
      <c r="I13" s="3712"/>
      <c r="J13" s="3229"/>
    </row>
    <row r="14" spans="1:36" ht="17.5">
      <c r="A14" s="3222"/>
      <c r="B14" s="3712" t="s">
        <v>4212</v>
      </c>
      <c r="C14" s="1001"/>
      <c r="D14" s="3712" t="s">
        <v>251</v>
      </c>
      <c r="E14" s="3229"/>
      <c r="F14" s="3726" t="s">
        <v>250</v>
      </c>
      <c r="G14" s="3712"/>
      <c r="H14" s="3712"/>
      <c r="I14" s="3712"/>
      <c r="J14" s="3229"/>
    </row>
    <row r="15" spans="1:36" ht="17.5">
      <c r="A15" s="3222"/>
      <c r="B15" s="3712" t="s">
        <v>4213</v>
      </c>
      <c r="C15" s="1001"/>
      <c r="D15" s="3712"/>
      <c r="E15" s="3229"/>
      <c r="F15" s="3726"/>
      <c r="G15" s="3712"/>
      <c r="H15" s="3712"/>
      <c r="I15" s="3712"/>
      <c r="J15" s="3229"/>
    </row>
    <row r="16" spans="1:36">
      <c r="A16" s="3228"/>
      <c r="B16" s="1621"/>
      <c r="C16" s="1621"/>
      <c r="D16" s="1001"/>
      <c r="E16" s="3229"/>
      <c r="F16" s="3228"/>
      <c r="G16" s="1001"/>
      <c r="H16" s="1001"/>
      <c r="I16" s="1001"/>
      <c r="J16" s="3229"/>
      <c r="AH16" s="1652"/>
      <c r="AI16" s="1652"/>
    </row>
    <row r="17" spans="1:35">
      <c r="A17" s="3224"/>
      <c r="B17" s="1460"/>
      <c r="C17" s="1460"/>
      <c r="D17" s="1467"/>
      <c r="E17" s="3505"/>
      <c r="F17" s="3224"/>
      <c r="G17" s="1460"/>
      <c r="H17" s="1460"/>
      <c r="I17" s="1460"/>
      <c r="J17" s="3507"/>
      <c r="AH17" s="1652"/>
      <c r="AI17" s="1652"/>
    </row>
    <row r="18" spans="1:35">
      <c r="A18" s="3713"/>
      <c r="B18" s="422"/>
      <c r="C18" s="422"/>
      <c r="D18" s="424" t="s">
        <v>252</v>
      </c>
      <c r="E18" s="3227"/>
      <c r="F18" s="3566" t="s">
        <v>253</v>
      </c>
      <c r="G18" s="421"/>
      <c r="H18" s="424" t="s">
        <v>254</v>
      </c>
      <c r="I18" s="421"/>
      <c r="J18" s="3727"/>
      <c r="AH18" s="1652"/>
      <c r="AI18" s="1652"/>
    </row>
    <row r="19" spans="1:35">
      <c r="A19" s="3714" t="s">
        <v>1686</v>
      </c>
      <c r="B19" s="3006" t="s">
        <v>255</v>
      </c>
      <c r="C19" s="1001"/>
      <c r="D19" s="3381" t="s">
        <v>256</v>
      </c>
      <c r="E19" s="3508" t="s">
        <v>257</v>
      </c>
      <c r="F19" s="3714" t="s">
        <v>256</v>
      </c>
      <c r="G19" s="3381" t="s">
        <v>258</v>
      </c>
      <c r="H19" s="3381" t="s">
        <v>259</v>
      </c>
      <c r="I19" s="3381" t="s">
        <v>260</v>
      </c>
      <c r="J19" s="3223" t="s">
        <v>1686</v>
      </c>
      <c r="AH19" s="1652"/>
      <c r="AI19" s="1652"/>
    </row>
    <row r="20" spans="1:35">
      <c r="A20" s="3228"/>
      <c r="B20" s="1001"/>
      <c r="C20" s="1001"/>
      <c r="D20" s="3381"/>
      <c r="E20" s="3508" t="s">
        <v>167</v>
      </c>
      <c r="F20" s="3228"/>
      <c r="G20" s="1458"/>
      <c r="H20" s="1458"/>
      <c r="I20" s="1458"/>
      <c r="J20" s="3223"/>
      <c r="AH20" s="1652"/>
      <c r="AI20" s="1652"/>
    </row>
    <row r="21" spans="1:35">
      <c r="A21" s="3715" t="s">
        <v>1689</v>
      </c>
      <c r="B21" s="1490" t="s">
        <v>2935</v>
      </c>
      <c r="C21" s="1460"/>
      <c r="D21" s="1461" t="s">
        <v>2936</v>
      </c>
      <c r="E21" s="3510" t="s">
        <v>2937</v>
      </c>
      <c r="F21" s="3715" t="s">
        <v>2938</v>
      </c>
      <c r="G21" s="1461" t="s">
        <v>2268</v>
      </c>
      <c r="H21" s="1461" t="s">
        <v>2269</v>
      </c>
      <c r="I21" s="1461" t="s">
        <v>2270</v>
      </c>
      <c r="J21" s="3728" t="s">
        <v>1689</v>
      </c>
      <c r="AH21" s="1652"/>
      <c r="AI21" s="1652"/>
    </row>
    <row r="22" spans="1:35">
      <c r="A22" s="3716">
        <v>1</v>
      </c>
      <c r="B22" s="550" t="s">
        <v>261</v>
      </c>
      <c r="C22" s="426"/>
      <c r="D22" s="427"/>
      <c r="E22" s="3717"/>
      <c r="F22" s="3729"/>
      <c r="G22" s="428"/>
      <c r="H22" s="428"/>
      <c r="I22" s="428"/>
      <c r="J22" s="3730">
        <v>1</v>
      </c>
      <c r="AH22" s="1652"/>
      <c r="AI22" s="1652"/>
    </row>
    <row r="23" spans="1:35">
      <c r="A23" s="3716">
        <v>2</v>
      </c>
      <c r="B23" s="2254" t="s">
        <v>4189</v>
      </c>
      <c r="C23" s="2158"/>
      <c r="D23" s="427"/>
      <c r="E23" s="3717"/>
      <c r="F23" s="3729"/>
      <c r="G23" s="428"/>
      <c r="H23" s="428"/>
      <c r="I23" s="428"/>
      <c r="J23" s="3730">
        <v>2</v>
      </c>
      <c r="AH23" s="1652"/>
      <c r="AI23" s="1652"/>
    </row>
    <row r="24" spans="1:35">
      <c r="A24" s="3716">
        <v>3</v>
      </c>
      <c r="B24" s="2159" t="s">
        <v>262</v>
      </c>
      <c r="C24" s="2158"/>
      <c r="D24" s="3215">
        <v>1883131417</v>
      </c>
      <c r="E24" s="4079">
        <v>1777174679</v>
      </c>
      <c r="F24" s="2863">
        <v>10750065</v>
      </c>
      <c r="G24" s="3731">
        <v>10679796</v>
      </c>
      <c r="H24" s="2863">
        <v>1416116</v>
      </c>
      <c r="I24" s="2863">
        <v>1379221</v>
      </c>
      <c r="J24" s="3730">
        <v>3</v>
      </c>
      <c r="AH24" s="1652"/>
      <c r="AI24" s="1652"/>
    </row>
    <row r="25" spans="1:35">
      <c r="A25" s="3716">
        <v>4</v>
      </c>
      <c r="B25" s="2159" t="s">
        <v>263</v>
      </c>
      <c r="C25" s="2158"/>
      <c r="D25" s="428"/>
      <c r="E25" s="4080"/>
      <c r="F25" s="2864"/>
      <c r="G25" s="3732"/>
      <c r="H25" s="2864"/>
      <c r="I25" s="2864"/>
      <c r="J25" s="3730">
        <v>4</v>
      </c>
      <c r="AH25" s="1652"/>
      <c r="AI25" s="1652"/>
    </row>
    <row r="26" spans="1:35">
      <c r="A26" s="3716">
        <v>5</v>
      </c>
      <c r="B26" s="2159" t="s">
        <v>4190</v>
      </c>
      <c r="C26" s="2158"/>
      <c r="D26" s="2161">
        <v>434519611</v>
      </c>
      <c r="E26" s="4081">
        <v>535628228</v>
      </c>
      <c r="F26" s="2863">
        <v>3715374</v>
      </c>
      <c r="G26" s="3731">
        <v>3847620</v>
      </c>
      <c r="H26" s="2863">
        <v>123200</v>
      </c>
      <c r="I26" s="2863">
        <v>119732</v>
      </c>
      <c r="J26" s="3730">
        <v>5</v>
      </c>
      <c r="AH26" s="1652"/>
      <c r="AI26" s="1652"/>
    </row>
    <row r="27" spans="1:35">
      <c r="A27" s="3716">
        <v>6</v>
      </c>
      <c r="B27" s="2159" t="s">
        <v>4191</v>
      </c>
      <c r="C27" s="2158"/>
      <c r="D27" s="2161">
        <v>55532867</v>
      </c>
      <c r="E27" s="4081">
        <v>75218867</v>
      </c>
      <c r="F27" s="2863">
        <v>824195</v>
      </c>
      <c r="G27" s="3731">
        <v>816522</v>
      </c>
      <c r="H27" s="2863">
        <v>597</v>
      </c>
      <c r="I27" s="2863">
        <v>588</v>
      </c>
      <c r="J27" s="3730">
        <v>6</v>
      </c>
      <c r="AH27" s="1652"/>
      <c r="AI27" s="1652"/>
    </row>
    <row r="28" spans="1:35">
      <c r="A28" s="3716">
        <v>7</v>
      </c>
      <c r="B28" s="425" t="s">
        <v>264</v>
      </c>
      <c r="C28" s="426"/>
      <c r="D28" s="2161">
        <v>13258791</v>
      </c>
      <c r="E28" s="4081">
        <v>16237448</v>
      </c>
      <c r="F28" s="2865">
        <v>36828</v>
      </c>
      <c r="G28" s="3733">
        <v>45162</v>
      </c>
      <c r="H28" s="2863">
        <v>2800</v>
      </c>
      <c r="I28" s="2863">
        <v>2764</v>
      </c>
      <c r="J28" s="3730">
        <v>7</v>
      </c>
      <c r="AH28" s="1652"/>
      <c r="AI28" s="1652"/>
    </row>
    <row r="29" spans="1:35">
      <c r="A29" s="3716">
        <v>8</v>
      </c>
      <c r="B29" s="425" t="s">
        <v>265</v>
      </c>
      <c r="C29" s="426"/>
      <c r="D29" s="2161"/>
      <c r="E29" s="4082"/>
      <c r="F29" s="2865"/>
      <c r="G29" s="2865"/>
      <c r="H29" s="2863"/>
      <c r="I29" s="2863"/>
      <c r="J29" s="3730">
        <v>8</v>
      </c>
      <c r="AH29" s="1652"/>
      <c r="AI29" s="1652"/>
    </row>
    <row r="30" spans="1:35">
      <c r="A30" s="3716">
        <v>9</v>
      </c>
      <c r="B30" s="425" t="s">
        <v>1384</v>
      </c>
      <c r="C30" s="426"/>
      <c r="D30" s="2161"/>
      <c r="E30" s="4082"/>
      <c r="F30" s="2865"/>
      <c r="G30" s="2865"/>
      <c r="H30" s="2863"/>
      <c r="I30" s="2863"/>
      <c r="J30" s="3730">
        <v>9</v>
      </c>
      <c r="AH30" s="1652"/>
      <c r="AI30" s="1652"/>
    </row>
    <row r="31" spans="1:35">
      <c r="A31" s="3716">
        <v>10</v>
      </c>
      <c r="B31" s="425" t="s">
        <v>1385</v>
      </c>
      <c r="C31" s="426"/>
      <c r="D31" s="2161"/>
      <c r="E31" s="4082"/>
      <c r="F31" s="2865"/>
      <c r="G31" s="2865"/>
      <c r="H31" s="2863"/>
      <c r="I31" s="2863"/>
      <c r="J31" s="3730">
        <v>10</v>
      </c>
      <c r="AH31" s="1652"/>
      <c r="AI31" s="1652"/>
    </row>
    <row r="32" spans="1:35">
      <c r="A32" s="3716">
        <v>11</v>
      </c>
      <c r="B32" s="425" t="s">
        <v>2656</v>
      </c>
      <c r="C32" s="426"/>
      <c r="D32" s="2161">
        <f t="shared" ref="D32:I32" si="0">SUM(D24:D31)</f>
        <v>2386442686</v>
      </c>
      <c r="E32" s="4081">
        <f t="shared" si="0"/>
        <v>2404259222</v>
      </c>
      <c r="F32" s="2865">
        <f t="shared" si="0"/>
        <v>15326462</v>
      </c>
      <c r="G32" s="2865">
        <f t="shared" si="0"/>
        <v>15389100</v>
      </c>
      <c r="H32" s="2863">
        <f>SUM(H24:H31)</f>
        <v>1542713</v>
      </c>
      <c r="I32" s="2863">
        <f t="shared" si="0"/>
        <v>1502305</v>
      </c>
      <c r="J32" s="3730">
        <v>11</v>
      </c>
      <c r="AH32" s="1652"/>
      <c r="AI32" s="1652"/>
    </row>
    <row r="33" spans="1:35">
      <c r="A33" s="3716">
        <v>12</v>
      </c>
      <c r="B33" s="425" t="s">
        <v>2657</v>
      </c>
      <c r="C33" s="426"/>
      <c r="D33" s="2161">
        <v>790504</v>
      </c>
      <c r="E33" s="4081">
        <v>604371</v>
      </c>
      <c r="F33" s="2865">
        <v>6309</v>
      </c>
      <c r="G33" s="3733">
        <v>4628</v>
      </c>
      <c r="H33" s="2863">
        <v>135</v>
      </c>
      <c r="I33" s="2863">
        <v>135</v>
      </c>
      <c r="J33" s="3730">
        <v>12</v>
      </c>
      <c r="AH33" s="1652"/>
      <c r="AI33" s="1652"/>
    </row>
    <row r="34" spans="1:35">
      <c r="A34" s="3716">
        <v>13</v>
      </c>
      <c r="B34" s="425" t="s">
        <v>2658</v>
      </c>
      <c r="C34" s="426"/>
      <c r="D34" s="2161">
        <f t="shared" ref="D34:I34" si="1">SUM(D32:D33)</f>
        <v>2387233190</v>
      </c>
      <c r="E34" s="4081">
        <f t="shared" si="1"/>
        <v>2404863593</v>
      </c>
      <c r="F34" s="2865">
        <f t="shared" si="1"/>
        <v>15332771</v>
      </c>
      <c r="G34" s="2865">
        <f t="shared" si="1"/>
        <v>15393728</v>
      </c>
      <c r="H34" s="2863">
        <f t="shared" si="1"/>
        <v>1542848</v>
      </c>
      <c r="I34" s="2863">
        <f t="shared" si="1"/>
        <v>1502440</v>
      </c>
      <c r="J34" s="3730">
        <v>13</v>
      </c>
      <c r="AH34" s="1652"/>
      <c r="AI34" s="1652" t="s">
        <v>5055</v>
      </c>
    </row>
    <row r="35" spans="1:35">
      <c r="A35" s="3716">
        <v>14</v>
      </c>
      <c r="B35" s="425" t="s">
        <v>2659</v>
      </c>
      <c r="C35" s="426"/>
      <c r="D35" s="2161"/>
      <c r="E35" s="4082"/>
      <c r="F35" s="2865"/>
      <c r="G35" s="2865"/>
      <c r="H35" s="2863"/>
      <c r="I35" s="2863"/>
      <c r="J35" s="3730">
        <v>14</v>
      </c>
      <c r="AH35" s="1652"/>
      <c r="AI35" s="1652"/>
    </row>
    <row r="36" spans="1:35">
      <c r="A36" s="3716">
        <v>15</v>
      </c>
      <c r="B36" s="425" t="s">
        <v>2660</v>
      </c>
      <c r="C36" s="426"/>
      <c r="D36" s="2161">
        <f t="shared" ref="D36:I36" si="2">D34-D35</f>
        <v>2387233190</v>
      </c>
      <c r="E36" s="4081">
        <f t="shared" si="2"/>
        <v>2404863593</v>
      </c>
      <c r="F36" s="2865">
        <f t="shared" si="2"/>
        <v>15332771</v>
      </c>
      <c r="G36" s="2865">
        <f t="shared" si="2"/>
        <v>15393728</v>
      </c>
      <c r="H36" s="2863">
        <f t="shared" si="2"/>
        <v>1542848</v>
      </c>
      <c r="I36" s="2863">
        <f t="shared" si="2"/>
        <v>1502440</v>
      </c>
      <c r="J36" s="3730">
        <v>15</v>
      </c>
      <c r="AH36" s="1652"/>
      <c r="AI36" s="1652" t="s">
        <v>5056</v>
      </c>
    </row>
    <row r="37" spans="1:35">
      <c r="A37" s="3716">
        <v>16</v>
      </c>
      <c r="B37" s="2255" t="s">
        <v>4510</v>
      </c>
      <c r="C37" s="426"/>
      <c r="D37" s="428"/>
      <c r="E37" s="4080"/>
      <c r="F37" s="2866"/>
      <c r="G37" s="2866"/>
      <c r="H37" s="2866"/>
      <c r="I37" s="2866"/>
      <c r="J37" s="3730">
        <v>16</v>
      </c>
      <c r="AH37" s="1652"/>
      <c r="AI37" s="1652"/>
    </row>
    <row r="38" spans="1:35">
      <c r="A38" s="3716">
        <v>17</v>
      </c>
      <c r="B38" s="425" t="s">
        <v>2661</v>
      </c>
      <c r="C38" s="426"/>
      <c r="D38" s="2161">
        <v>18245263</v>
      </c>
      <c r="E38" s="4081">
        <v>18068032</v>
      </c>
      <c r="F38" s="2866"/>
      <c r="G38" s="2866"/>
      <c r="H38" s="2866"/>
      <c r="I38" s="2866"/>
      <c r="J38" s="3730">
        <v>17</v>
      </c>
      <c r="AH38" s="1652"/>
      <c r="AI38" s="1652"/>
    </row>
    <row r="39" spans="1:35">
      <c r="A39" s="3716">
        <v>18</v>
      </c>
      <c r="B39" s="425" t="s">
        <v>2662</v>
      </c>
      <c r="C39" s="426"/>
      <c r="D39" s="2161">
        <v>10295133</v>
      </c>
      <c r="E39" s="4081">
        <v>14379950</v>
      </c>
      <c r="F39" s="2866"/>
      <c r="G39" s="2866"/>
      <c r="H39" s="2866"/>
      <c r="I39" s="2866"/>
      <c r="J39" s="3730">
        <v>18</v>
      </c>
      <c r="AH39" s="1652"/>
      <c r="AI39" s="1652"/>
    </row>
    <row r="40" spans="1:35">
      <c r="A40" s="3716">
        <v>19</v>
      </c>
      <c r="B40" s="425" t="s">
        <v>2663</v>
      </c>
      <c r="C40" s="426"/>
      <c r="D40" s="2161">
        <v>0</v>
      </c>
      <c r="E40" s="4081">
        <v>0</v>
      </c>
      <c r="F40" s="2866"/>
      <c r="G40" s="2866"/>
      <c r="H40" s="2866"/>
      <c r="I40" s="2866"/>
      <c r="J40" s="3730">
        <v>19</v>
      </c>
      <c r="AH40" s="1652"/>
      <c r="AI40" s="1652"/>
    </row>
    <row r="41" spans="1:35">
      <c r="A41" s="3716">
        <v>20</v>
      </c>
      <c r="B41" s="425" t="s">
        <v>2664</v>
      </c>
      <c r="C41" s="426"/>
      <c r="D41" s="2161">
        <v>26058150</v>
      </c>
      <c r="E41" s="4081">
        <v>22010150</v>
      </c>
      <c r="F41" s="2866"/>
      <c r="G41" s="2866"/>
      <c r="H41" s="2866"/>
      <c r="I41" s="2866"/>
      <c r="J41" s="3730">
        <v>20</v>
      </c>
      <c r="AH41" s="1652"/>
      <c r="AI41" s="1652"/>
    </row>
    <row r="42" spans="1:35">
      <c r="A42" s="3716">
        <v>21</v>
      </c>
      <c r="B42" s="425" t="s">
        <v>2665</v>
      </c>
      <c r="C42" s="426"/>
      <c r="D42" s="2161">
        <v>0</v>
      </c>
      <c r="E42" s="4081">
        <v>0</v>
      </c>
      <c r="F42" s="2866"/>
      <c r="G42" s="2866"/>
      <c r="H42" s="2866"/>
      <c r="I42" s="2866"/>
      <c r="J42" s="3730">
        <v>21</v>
      </c>
      <c r="AH42" s="1652"/>
      <c r="AI42" s="1652"/>
    </row>
    <row r="43" spans="1:35">
      <c r="A43" s="3716">
        <v>22</v>
      </c>
      <c r="B43" s="425" t="s">
        <v>2666</v>
      </c>
      <c r="C43" s="426"/>
      <c r="D43" s="2161">
        <v>-446074271</v>
      </c>
      <c r="E43" s="4081">
        <v>207492967</v>
      </c>
      <c r="F43" s="2866"/>
      <c r="G43" s="2866"/>
      <c r="H43" s="2866"/>
      <c r="I43" s="2866"/>
      <c r="J43" s="3730">
        <v>22</v>
      </c>
      <c r="AH43" s="1652"/>
      <c r="AI43" s="1652"/>
    </row>
    <row r="44" spans="1:35">
      <c r="A44" s="3716">
        <v>23</v>
      </c>
      <c r="B44" s="2159" t="s">
        <v>3835</v>
      </c>
      <c r="C44" s="2158"/>
      <c r="D44" s="2759">
        <v>576608242</v>
      </c>
      <c r="E44" s="2120">
        <v>383904426</v>
      </c>
      <c r="F44" s="2863"/>
      <c r="G44" s="2863"/>
      <c r="H44" s="2863"/>
      <c r="I44" s="2863"/>
      <c r="J44" s="3730">
        <v>23</v>
      </c>
      <c r="AH44" s="1652"/>
      <c r="AI44" s="1652"/>
    </row>
    <row r="45" spans="1:35">
      <c r="A45" s="3716">
        <v>24</v>
      </c>
      <c r="B45" s="2159" t="s">
        <v>4540</v>
      </c>
      <c r="C45" s="2158"/>
      <c r="D45" s="2263"/>
      <c r="E45" s="4083"/>
      <c r="F45" s="2867"/>
      <c r="G45" s="2867"/>
      <c r="H45" s="2867"/>
      <c r="I45" s="2867"/>
      <c r="J45" s="3730">
        <v>24</v>
      </c>
      <c r="AH45" s="1652"/>
      <c r="AI45" s="1652"/>
    </row>
    <row r="46" spans="1:35">
      <c r="A46" s="3716">
        <v>25</v>
      </c>
      <c r="B46" s="2159" t="s">
        <v>4192</v>
      </c>
      <c r="C46" s="2158"/>
      <c r="D46" s="429">
        <v>87603410</v>
      </c>
      <c r="E46" s="4082">
        <v>113909997</v>
      </c>
      <c r="F46" s="2863">
        <v>968813</v>
      </c>
      <c r="G46" s="3731">
        <v>1364299</v>
      </c>
      <c r="H46" s="2160">
        <v>110614</v>
      </c>
      <c r="I46" s="2160">
        <v>145403</v>
      </c>
      <c r="J46" s="3730">
        <v>25</v>
      </c>
      <c r="AH46" s="1652"/>
      <c r="AI46" s="1652"/>
    </row>
    <row r="47" spans="1:35">
      <c r="A47" s="3716">
        <v>26</v>
      </c>
      <c r="B47" s="2159" t="s">
        <v>4193</v>
      </c>
      <c r="C47" s="2158"/>
      <c r="D47" s="428"/>
      <c r="E47" s="4080"/>
      <c r="F47" s="2864"/>
      <c r="G47" s="3732"/>
      <c r="H47" s="2864"/>
      <c r="I47" s="2864"/>
      <c r="J47" s="3730">
        <v>26</v>
      </c>
      <c r="AH47" s="1652"/>
      <c r="AI47" s="1652"/>
    </row>
    <row r="48" spans="1:35">
      <c r="A48" s="3716">
        <v>27</v>
      </c>
      <c r="B48" s="2159" t="s">
        <v>4194</v>
      </c>
      <c r="C48" s="2158"/>
      <c r="D48" s="2161">
        <v>363676248</v>
      </c>
      <c r="E48" s="4081">
        <v>360371193</v>
      </c>
      <c r="F48" s="2863">
        <v>8604089</v>
      </c>
      <c r="G48" s="3731">
        <v>8623811</v>
      </c>
      <c r="H48" s="2160">
        <v>57771</v>
      </c>
      <c r="I48" s="2160">
        <v>60248</v>
      </c>
      <c r="J48" s="3730">
        <v>27</v>
      </c>
      <c r="AH48" s="1652"/>
      <c r="AI48" s="1652"/>
    </row>
    <row r="49" spans="1:38">
      <c r="A49" s="3716">
        <v>28</v>
      </c>
      <c r="B49" s="2159" t="s">
        <v>4195</v>
      </c>
      <c r="C49" s="2158"/>
      <c r="D49" s="429">
        <v>126808958</v>
      </c>
      <c r="E49" s="4082">
        <v>113485163</v>
      </c>
      <c r="F49" s="2863">
        <v>7450405</v>
      </c>
      <c r="G49" s="3731">
        <v>7866863</v>
      </c>
      <c r="H49" s="2160">
        <v>949</v>
      </c>
      <c r="I49" s="2160">
        <v>966</v>
      </c>
      <c r="J49" s="3730">
        <v>28</v>
      </c>
      <c r="AH49" s="1652"/>
      <c r="AI49" s="1652"/>
    </row>
    <row r="50" spans="1:38">
      <c r="A50" s="3716">
        <v>29</v>
      </c>
      <c r="B50" s="2159" t="s">
        <v>4530</v>
      </c>
      <c r="C50" s="2158"/>
      <c r="D50" s="429"/>
      <c r="E50" s="4081"/>
      <c r="F50" s="2863"/>
      <c r="G50" s="2863"/>
      <c r="H50" s="2863"/>
      <c r="I50" s="2863"/>
      <c r="J50" s="3730">
        <v>29</v>
      </c>
      <c r="AH50" s="1652"/>
      <c r="AI50" s="1652"/>
    </row>
    <row r="51" spans="1:38">
      <c r="A51" s="3716">
        <v>30</v>
      </c>
      <c r="B51" s="2159" t="s">
        <v>4531</v>
      </c>
      <c r="C51" s="2158"/>
      <c r="D51" s="429"/>
      <c r="E51" s="4081"/>
      <c r="F51" s="2863"/>
      <c r="G51" s="2863"/>
      <c r="H51" s="2863"/>
      <c r="I51" s="2863"/>
      <c r="J51" s="3730">
        <v>30</v>
      </c>
      <c r="AH51" s="1652"/>
      <c r="AI51" s="1652"/>
    </row>
    <row r="52" spans="1:38">
      <c r="A52" s="3716">
        <v>31</v>
      </c>
      <c r="B52" s="2159" t="s">
        <v>4532</v>
      </c>
      <c r="C52" s="2158"/>
      <c r="D52" s="2161"/>
      <c r="E52" s="4081"/>
      <c r="F52" s="2863"/>
      <c r="G52" s="2863"/>
      <c r="H52" s="2863"/>
      <c r="I52" s="2863"/>
      <c r="J52" s="3730">
        <v>31</v>
      </c>
      <c r="AH52" s="1652"/>
      <c r="AI52" s="1652"/>
    </row>
    <row r="53" spans="1:38">
      <c r="A53" s="3716">
        <v>32</v>
      </c>
      <c r="B53" s="2159" t="s">
        <v>4533</v>
      </c>
      <c r="C53" s="2158"/>
      <c r="D53" s="2161"/>
      <c r="E53" s="4081"/>
      <c r="F53" s="2863"/>
      <c r="G53" s="2863"/>
      <c r="H53" s="2863"/>
      <c r="I53" s="2863"/>
      <c r="J53" s="3730">
        <v>32</v>
      </c>
      <c r="AH53" s="1652"/>
      <c r="AI53" s="1652"/>
    </row>
    <row r="54" spans="1:38" s="1244" customFormat="1">
      <c r="A54" s="3719">
        <v>33</v>
      </c>
      <c r="B54" s="2159" t="s">
        <v>4534</v>
      </c>
      <c r="C54" s="2158"/>
      <c r="D54" s="2161"/>
      <c r="E54" s="4081"/>
      <c r="F54" s="2863"/>
      <c r="G54" s="2863"/>
      <c r="H54" s="2863"/>
      <c r="I54" s="2863"/>
      <c r="J54" s="3734">
        <v>33</v>
      </c>
      <c r="K54"/>
      <c r="L54"/>
      <c r="M54"/>
      <c r="N54"/>
      <c r="O54"/>
      <c r="P54"/>
      <c r="Q54"/>
      <c r="R54"/>
      <c r="S54"/>
      <c r="T54"/>
      <c r="U54"/>
      <c r="V54"/>
      <c r="W54"/>
      <c r="X54"/>
      <c r="Y54"/>
      <c r="Z54"/>
      <c r="AA54"/>
      <c r="AB54"/>
      <c r="AC54"/>
      <c r="AD54"/>
      <c r="AE54"/>
      <c r="AF54"/>
      <c r="AG54"/>
      <c r="AH54" s="1652"/>
      <c r="AI54" s="1652"/>
      <c r="AJ54" s="2996"/>
    </row>
    <row r="55" spans="1:38" s="1244" customFormat="1">
      <c r="A55" s="3719">
        <v>34</v>
      </c>
      <c r="B55" s="2159" t="s">
        <v>4196</v>
      </c>
      <c r="C55" s="2158"/>
      <c r="D55" s="2161">
        <f>SUM(D48:D54)+D46</f>
        <v>578088616</v>
      </c>
      <c r="E55" s="4081">
        <f t="shared" ref="E55:I55" si="3">SUM(E48:E54)+E46</f>
        <v>587766353</v>
      </c>
      <c r="F55" s="2863">
        <f t="shared" si="3"/>
        <v>17023307</v>
      </c>
      <c r="G55" s="2863">
        <f t="shared" si="3"/>
        <v>17854973</v>
      </c>
      <c r="H55" s="2160">
        <f t="shared" si="3"/>
        <v>169334</v>
      </c>
      <c r="I55" s="2160">
        <f t="shared" si="3"/>
        <v>206617</v>
      </c>
      <c r="J55" s="3734">
        <v>34</v>
      </c>
      <c r="K55"/>
      <c r="L55"/>
      <c r="M55"/>
      <c r="N55"/>
      <c r="O55"/>
      <c r="P55"/>
      <c r="Q55"/>
      <c r="R55"/>
      <c r="S55"/>
      <c r="T55"/>
      <c r="U55"/>
      <c r="V55"/>
      <c r="W55"/>
      <c r="X55"/>
      <c r="Y55"/>
      <c r="Z55"/>
      <c r="AA55"/>
      <c r="AB55"/>
      <c r="AC55"/>
      <c r="AD55"/>
      <c r="AE55"/>
      <c r="AF55"/>
      <c r="AG55"/>
      <c r="AH55" s="1652"/>
      <c r="AI55" s="1652" t="s">
        <v>5057</v>
      </c>
      <c r="AJ55" s="2996"/>
    </row>
    <row r="56" spans="1:38">
      <c r="A56" s="3716">
        <v>35</v>
      </c>
      <c r="B56" s="2159" t="s">
        <v>3836</v>
      </c>
      <c r="C56" s="2158"/>
      <c r="D56" s="2161"/>
      <c r="E56" s="4081"/>
      <c r="F56" s="2160"/>
      <c r="G56" s="2794"/>
      <c r="H56" s="2863"/>
      <c r="I56" s="2863"/>
      <c r="J56" s="3730">
        <v>35</v>
      </c>
      <c r="AH56" s="1652"/>
      <c r="AI56" s="1652"/>
    </row>
    <row r="57" spans="1:38">
      <c r="A57" s="3716">
        <v>36</v>
      </c>
      <c r="B57" s="2159" t="s">
        <v>3837</v>
      </c>
      <c r="C57" s="2158"/>
      <c r="D57" s="2161"/>
      <c r="E57" s="4081"/>
      <c r="F57" s="2794"/>
      <c r="G57" s="2794"/>
      <c r="H57" s="2863"/>
      <c r="I57" s="2863"/>
      <c r="J57" s="3730">
        <v>36</v>
      </c>
      <c r="AH57" s="1652"/>
      <c r="AI57" s="1652"/>
    </row>
    <row r="58" spans="1:38">
      <c r="A58" s="3716">
        <v>37</v>
      </c>
      <c r="B58" s="425"/>
      <c r="C58" s="426"/>
      <c r="D58" s="2161"/>
      <c r="E58" s="4082"/>
      <c r="F58" s="4084"/>
      <c r="G58" s="2794"/>
      <c r="H58" s="2863"/>
      <c r="I58" s="2863"/>
      <c r="J58" s="3730">
        <v>37</v>
      </c>
      <c r="AH58" s="1652"/>
      <c r="AI58" s="1652"/>
    </row>
    <row r="59" spans="1:38" ht="15" customHeight="1">
      <c r="A59" s="3716">
        <v>38</v>
      </c>
      <c r="B59" s="425" t="s">
        <v>2667</v>
      </c>
      <c r="C59" s="426"/>
      <c r="D59" s="2161">
        <f>SUM(D38:D44)+SUM(D55:D57)</f>
        <v>763221133</v>
      </c>
      <c r="E59" s="3718">
        <f>SUM(E38:E44)+SUM(E55:E57)</f>
        <v>1233621878</v>
      </c>
      <c r="F59" s="3735"/>
      <c r="G59" s="1854"/>
      <c r="H59" s="1854"/>
      <c r="I59" s="1854"/>
      <c r="J59" s="3730">
        <v>38</v>
      </c>
      <c r="AH59" s="1652"/>
      <c r="AI59" s="1652" t="s">
        <v>5058</v>
      </c>
    </row>
    <row r="60" spans="1:38">
      <c r="A60" s="3716">
        <v>39</v>
      </c>
      <c r="B60" s="425" t="s">
        <v>2668</v>
      </c>
      <c r="C60" s="426"/>
      <c r="D60" s="2161">
        <f>D36+D59</f>
        <v>3150454323</v>
      </c>
      <c r="E60" s="3718">
        <f>E36+E59</f>
        <v>3638485471</v>
      </c>
      <c r="F60" s="3735"/>
      <c r="G60" s="1854"/>
      <c r="H60" s="1854"/>
      <c r="I60" s="1854"/>
      <c r="J60" s="3730">
        <v>39</v>
      </c>
      <c r="AH60" s="1652"/>
      <c r="AI60" s="1652" t="s">
        <v>5037</v>
      </c>
    </row>
    <row r="61" spans="1:38">
      <c r="A61" s="3228"/>
      <c r="B61" s="1001"/>
      <c r="C61" s="1001"/>
      <c r="D61" s="3720"/>
      <c r="E61" s="3721"/>
      <c r="F61" s="3228"/>
      <c r="G61" s="1001"/>
      <c r="H61" s="1001"/>
      <c r="I61" s="1001"/>
      <c r="J61" s="3229"/>
      <c r="AH61" s="1652"/>
      <c r="AI61" s="1652"/>
    </row>
    <row r="62" spans="1:38">
      <c r="A62" s="3228"/>
      <c r="B62" s="5354" t="s">
        <v>4541</v>
      </c>
      <c r="C62" s="5220"/>
      <c r="D62" s="5220"/>
      <c r="E62" s="5222"/>
      <c r="F62" s="3228"/>
      <c r="G62" s="1001"/>
      <c r="H62" s="1001"/>
      <c r="I62" s="1001"/>
      <c r="J62" s="3229"/>
      <c r="AH62" s="1652"/>
      <c r="AI62" s="1652"/>
    </row>
    <row r="63" spans="1:38">
      <c r="A63" s="3228"/>
      <c r="B63" s="5220"/>
      <c r="C63" s="5220"/>
      <c r="D63" s="5220"/>
      <c r="E63" s="5222"/>
      <c r="F63" s="3228" t="s">
        <v>4852</v>
      </c>
      <c r="G63" s="1001"/>
      <c r="H63" s="1001"/>
      <c r="I63" s="1001"/>
      <c r="J63" s="3229"/>
    </row>
    <row r="64" spans="1:38">
      <c r="A64" s="3228"/>
      <c r="B64" s="1001"/>
      <c r="C64" s="1001"/>
      <c r="D64" s="1001"/>
      <c r="E64" s="3234"/>
      <c r="F64" s="3228"/>
      <c r="G64" s="1001"/>
      <c r="H64" s="1001"/>
      <c r="I64" s="1001"/>
      <c r="J64" s="3229"/>
      <c r="AH64" s="1621"/>
      <c r="AI64" s="2995"/>
      <c r="AJ64" s="3023"/>
      <c r="AK64" s="1621"/>
      <c r="AL64" s="1621"/>
    </row>
    <row r="65" spans="1:10">
      <c r="A65" s="3228"/>
      <c r="B65" s="1001" t="s">
        <v>6616</v>
      </c>
      <c r="C65" s="1001"/>
      <c r="D65" s="1001"/>
      <c r="E65" s="3234"/>
      <c r="F65" s="3228" t="s">
        <v>4853</v>
      </c>
      <c r="G65" s="1001"/>
      <c r="H65" s="1001"/>
      <c r="I65" s="1001"/>
      <c r="J65" s="3229"/>
    </row>
    <row r="66" spans="1:10">
      <c r="A66" s="3228"/>
      <c r="B66" s="1001" t="s">
        <v>6617</v>
      </c>
      <c r="C66" s="1001"/>
      <c r="D66" s="1001"/>
      <c r="E66" s="3234"/>
      <c r="F66" s="3228"/>
      <c r="G66" s="1001"/>
      <c r="H66" s="1001"/>
      <c r="I66" s="1001"/>
      <c r="J66" s="3229"/>
    </row>
    <row r="67" spans="1:10">
      <c r="A67" s="3228"/>
      <c r="B67" s="1001" t="s">
        <v>1746</v>
      </c>
      <c r="C67" s="1001"/>
      <c r="D67" s="1001" t="s">
        <v>1443</v>
      </c>
      <c r="E67" s="3234" t="s">
        <v>6618</v>
      </c>
      <c r="F67" s="3228"/>
      <c r="G67" s="1001"/>
      <c r="H67" s="1001"/>
      <c r="I67" s="1001"/>
      <c r="J67" s="3229"/>
    </row>
    <row r="68" spans="1:10">
      <c r="A68" s="3228">
        <v>209</v>
      </c>
      <c r="B68" s="1001" t="s">
        <v>262</v>
      </c>
      <c r="C68" s="1001"/>
      <c r="D68" s="3487">
        <v>487670</v>
      </c>
      <c r="E68" s="3234">
        <v>1528</v>
      </c>
      <c r="F68" s="3228"/>
      <c r="G68" s="1001"/>
      <c r="H68" s="1001"/>
      <c r="I68" s="1001"/>
      <c r="J68" s="3229"/>
    </row>
    <row r="69" spans="1:10">
      <c r="A69" s="3228">
        <v>309</v>
      </c>
      <c r="B69" s="1001" t="s">
        <v>263</v>
      </c>
      <c r="C69" s="1001"/>
      <c r="D69" s="3487">
        <v>2560003</v>
      </c>
      <c r="E69" s="3234">
        <v>9771</v>
      </c>
      <c r="F69" s="3228"/>
      <c r="G69" s="1001"/>
      <c r="H69" s="1001"/>
      <c r="I69" s="1001"/>
      <c r="J69" s="3229"/>
    </row>
    <row r="70" spans="1:10">
      <c r="A70" s="3228">
        <v>700</v>
      </c>
      <c r="B70" s="1001" t="s">
        <v>264</v>
      </c>
      <c r="C70" s="1001"/>
      <c r="D70" s="3487">
        <v>13258791</v>
      </c>
      <c r="E70" s="3229">
        <v>36828</v>
      </c>
      <c r="F70" s="3228"/>
      <c r="G70" s="1001"/>
      <c r="H70" s="1001"/>
      <c r="I70" s="1001"/>
      <c r="J70" s="3229"/>
    </row>
    <row r="71" spans="1:10">
      <c r="A71" s="3228"/>
      <c r="B71" s="1001"/>
      <c r="C71" s="1001" t="s">
        <v>2253</v>
      </c>
      <c r="D71" s="3487">
        <v>16306464</v>
      </c>
      <c r="E71" s="3229">
        <v>48127</v>
      </c>
      <c r="F71" s="3228"/>
      <c r="G71" s="1001"/>
      <c r="H71" s="1001"/>
      <c r="I71" s="1001"/>
      <c r="J71" s="3229"/>
    </row>
    <row r="72" spans="1:10">
      <c r="A72" s="3228"/>
      <c r="B72" s="1001"/>
      <c r="C72" s="1001"/>
      <c r="D72" s="1001"/>
      <c r="E72" s="3229"/>
      <c r="F72" s="3228"/>
      <c r="G72" s="1001"/>
      <c r="H72" s="1001"/>
      <c r="I72" s="1001"/>
      <c r="J72" s="3229"/>
    </row>
    <row r="73" spans="1:10">
      <c r="A73" s="3228"/>
      <c r="B73" s="1001"/>
      <c r="C73" s="3722" t="s">
        <v>5253</v>
      </c>
      <c r="D73" s="1001"/>
      <c r="E73" s="3229"/>
      <c r="F73" s="3228"/>
      <c r="G73" s="1001"/>
      <c r="H73" s="1001"/>
      <c r="I73" s="1001"/>
      <c r="J73" s="3229"/>
    </row>
    <row r="74" spans="1:10" ht="16" thickBot="1">
      <c r="A74" s="3235"/>
      <c r="B74" s="3236"/>
      <c r="C74" s="3236"/>
      <c r="D74" s="3236"/>
      <c r="E74" s="3237"/>
      <c r="F74" s="3235"/>
      <c r="G74" s="3236"/>
      <c r="H74" s="3236"/>
      <c r="I74" s="3236"/>
      <c r="J74" s="3237"/>
    </row>
    <row r="75" spans="1:10" ht="17.5">
      <c r="A75" s="423"/>
      <c r="B75" s="423"/>
      <c r="C75" s="423"/>
      <c r="D75" s="423"/>
      <c r="E75" s="423"/>
      <c r="F75" s="423"/>
      <c r="G75" s="423"/>
      <c r="H75" s="423"/>
      <c r="I75" s="423"/>
      <c r="J75" s="423"/>
    </row>
    <row r="76" spans="1:10" ht="17.5">
      <c r="A76" s="2162" t="s">
        <v>4535</v>
      </c>
      <c r="B76" s="2162"/>
      <c r="C76" s="774"/>
      <c r="D76" s="432"/>
      <c r="E76" s="432"/>
      <c r="F76" s="2162" t="s">
        <v>4535</v>
      </c>
      <c r="G76" s="2162"/>
      <c r="H76" s="774"/>
      <c r="I76" s="432"/>
      <c r="J76" s="433" t="s">
        <v>5254</v>
      </c>
    </row>
    <row r="77" spans="1:10" ht="18" thickBot="1">
      <c r="A77" s="434" t="s">
        <v>2670</v>
      </c>
      <c r="B77" s="775"/>
      <c r="C77" s="775"/>
      <c r="D77" s="775"/>
      <c r="E77" s="775"/>
      <c r="F77" s="5353" t="s">
        <v>2671</v>
      </c>
      <c r="G77" s="5353"/>
      <c r="H77" s="5353"/>
      <c r="I77" s="5353"/>
      <c r="J77" s="5353"/>
    </row>
    <row r="78" spans="1:10">
      <c r="A78" s="3218" t="s">
        <v>1757</v>
      </c>
      <c r="B78" s="3219"/>
      <c r="C78" s="3501" t="s">
        <v>3200</v>
      </c>
      <c r="D78" s="3220" t="s">
        <v>1759</v>
      </c>
      <c r="E78" s="3221" t="s">
        <v>1760</v>
      </c>
    </row>
    <row r="79" spans="1:10">
      <c r="A79" s="4224" t="str">
        <f>'Data Sheet'!$C$25</f>
        <v xml:space="preserve">Niagara Mohawk Power Corporation </v>
      </c>
      <c r="B79" s="1456"/>
      <c r="C79" s="1001" t="s">
        <v>5952</v>
      </c>
      <c r="D79" s="1458" t="s">
        <v>1761</v>
      </c>
      <c r="E79" s="3223"/>
    </row>
    <row r="80" spans="1:10">
      <c r="A80" s="4795"/>
      <c r="B80" s="1462"/>
      <c r="C80" s="1460" t="s">
        <v>1683</v>
      </c>
      <c r="D80" s="2296" t="str">
        <f>'Data Sheet'!$C$40</f>
        <v>April 30, 2024</v>
      </c>
      <c r="E80" s="3225" t="str">
        <f>'Data Sheet'!$C$38</f>
        <v>December 31, 2023</v>
      </c>
    </row>
    <row r="81" spans="1:36">
      <c r="A81" s="4794" t="s">
        <v>5252</v>
      </c>
      <c r="B81" s="421"/>
      <c r="C81" s="421"/>
      <c r="D81" s="421"/>
      <c r="E81" s="3227"/>
    </row>
    <row r="82" spans="1:36">
      <c r="A82" s="4796"/>
      <c r="B82" s="4792"/>
      <c r="C82" s="1001"/>
      <c r="D82" s="1001"/>
      <c r="E82" s="4324"/>
    </row>
    <row r="83" spans="1:36">
      <c r="A83" s="4797"/>
      <c r="B83" s="4793"/>
      <c r="C83" s="3239"/>
      <c r="D83" s="3240"/>
      <c r="E83" s="3241"/>
    </row>
    <row r="84" spans="1:36" ht="17.5">
      <c r="A84" s="4798"/>
      <c r="B84" s="4790" t="s">
        <v>6122</v>
      </c>
      <c r="C84" s="4006">
        <v>724669</v>
      </c>
      <c r="D84" s="3216"/>
      <c r="E84" s="4127"/>
    </row>
    <row r="85" spans="1:36" ht="17.5">
      <c r="A85" s="4798"/>
      <c r="B85" s="4790" t="s">
        <v>6619</v>
      </c>
      <c r="C85" s="4006">
        <v>21698359</v>
      </c>
      <c r="D85" s="3216"/>
      <c r="E85" s="4127"/>
    </row>
    <row r="86" spans="1:36" ht="17.5">
      <c r="A86" s="4798"/>
      <c r="B86" s="4790" t="s">
        <v>6620</v>
      </c>
      <c r="C86" s="4006">
        <v>-17063818</v>
      </c>
      <c r="D86" s="3216"/>
      <c r="E86" s="4127"/>
    </row>
    <row r="87" spans="1:36" ht="17.5">
      <c r="A87" s="4798"/>
      <c r="B87" s="4790" t="s">
        <v>2252</v>
      </c>
      <c r="C87" s="4006">
        <v>1265524</v>
      </c>
      <c r="D87" s="3216"/>
      <c r="E87" s="4127"/>
    </row>
    <row r="88" spans="1:36" ht="17.5">
      <c r="A88" s="4798"/>
      <c r="B88" s="4790" t="s">
        <v>6621</v>
      </c>
      <c r="C88" s="4006">
        <v>3670398</v>
      </c>
      <c r="D88" s="3216"/>
      <c r="E88" s="4127"/>
    </row>
    <row r="89" spans="1:36" ht="17.5">
      <c r="A89" s="4798"/>
      <c r="B89" s="4790"/>
      <c r="C89" s="3024"/>
      <c r="D89" s="3216"/>
      <c r="E89" s="4127"/>
    </row>
    <row r="90" spans="1:36" s="2530" customFormat="1" ht="17.5">
      <c r="A90" s="4798"/>
      <c r="B90" s="4790"/>
      <c r="C90" s="3992"/>
      <c r="D90" s="3216"/>
      <c r="E90" s="4127"/>
      <c r="K90"/>
      <c r="L90"/>
      <c r="M90"/>
      <c r="N90"/>
      <c r="O90"/>
      <c r="P90"/>
      <c r="Q90"/>
      <c r="R90"/>
      <c r="S90"/>
      <c r="T90"/>
      <c r="U90"/>
      <c r="V90"/>
      <c r="W90"/>
      <c r="X90"/>
      <c r="Y90"/>
      <c r="Z90"/>
      <c r="AA90"/>
      <c r="AB90"/>
      <c r="AC90"/>
      <c r="AD90"/>
      <c r="AE90"/>
      <c r="AF90"/>
      <c r="AG90"/>
      <c r="AJ90" s="2736"/>
    </row>
    <row r="91" spans="1:36" ht="17.5">
      <c r="A91" s="4798"/>
      <c r="B91" s="4790" t="s">
        <v>6131</v>
      </c>
      <c r="C91" s="3024">
        <f>SUM(C84:C90)</f>
        <v>10295132</v>
      </c>
      <c r="D91" s="3216"/>
      <c r="E91" s="4127"/>
    </row>
    <row r="92" spans="1:36">
      <c r="A92" s="4798"/>
      <c r="B92" s="4790"/>
      <c r="C92" s="3024"/>
      <c r="D92" s="4456"/>
      <c r="E92" s="4127"/>
    </row>
    <row r="93" spans="1:36">
      <c r="A93" s="4798"/>
      <c r="B93" s="4790"/>
      <c r="C93" s="4006"/>
      <c r="D93" s="4456"/>
      <c r="E93" s="4127"/>
    </row>
    <row r="94" spans="1:36" s="2530" customFormat="1">
      <c r="A94" s="4798"/>
      <c r="B94" s="4790" t="s">
        <v>6122</v>
      </c>
      <c r="C94" s="4006">
        <v>593095</v>
      </c>
      <c r="D94" s="4456"/>
      <c r="E94" s="4127"/>
      <c r="K94"/>
      <c r="L94"/>
      <c r="M94"/>
      <c r="N94"/>
      <c r="O94"/>
      <c r="P94"/>
      <c r="Q94"/>
      <c r="R94"/>
      <c r="S94"/>
      <c r="T94"/>
      <c r="U94"/>
      <c r="V94"/>
      <c r="W94"/>
      <c r="X94"/>
      <c r="Y94"/>
      <c r="Z94"/>
      <c r="AA94"/>
      <c r="AB94"/>
      <c r="AC94"/>
      <c r="AD94"/>
      <c r="AE94"/>
      <c r="AF94"/>
      <c r="AG94"/>
      <c r="AJ94" s="2736"/>
    </row>
    <row r="95" spans="1:36" s="2530" customFormat="1">
      <c r="A95" s="4798"/>
      <c r="B95" s="4790" t="s">
        <v>6619</v>
      </c>
      <c r="C95" s="4006">
        <v>25029119</v>
      </c>
      <c r="D95" s="4457"/>
      <c r="E95" s="4127"/>
      <c r="K95"/>
      <c r="L95"/>
      <c r="M95"/>
      <c r="N95"/>
      <c r="O95"/>
      <c r="P95"/>
      <c r="Q95"/>
      <c r="R95"/>
      <c r="S95"/>
      <c r="T95"/>
      <c r="U95"/>
      <c r="V95"/>
      <c r="W95"/>
      <c r="X95"/>
      <c r="Y95"/>
      <c r="Z95"/>
      <c r="AA95"/>
      <c r="AB95"/>
      <c r="AC95"/>
      <c r="AD95"/>
      <c r="AE95"/>
      <c r="AF95"/>
      <c r="AG95"/>
      <c r="AJ95" s="2736"/>
    </row>
    <row r="96" spans="1:36">
      <c r="A96" s="4797"/>
      <c r="B96" s="4790" t="s">
        <v>6620</v>
      </c>
      <c r="C96" s="4006">
        <v>-11473367</v>
      </c>
      <c r="D96" s="4456"/>
      <c r="E96" s="4127"/>
    </row>
    <row r="97" spans="1:5">
      <c r="A97" s="4797"/>
      <c r="B97" s="4790" t="s">
        <v>2252</v>
      </c>
      <c r="C97" s="4006">
        <v>231103</v>
      </c>
      <c r="D97" s="4457"/>
      <c r="E97" s="4458"/>
    </row>
    <row r="98" spans="1:5">
      <c r="A98" s="4797"/>
      <c r="B98" s="4790"/>
      <c r="C98" s="4006"/>
      <c r="D98" s="4456"/>
      <c r="E98" s="4458"/>
    </row>
    <row r="99" spans="1:5">
      <c r="A99" s="4799"/>
      <c r="B99" s="4790"/>
      <c r="C99" s="3992"/>
      <c r="D99" s="4456"/>
      <c r="E99" s="4459"/>
    </row>
    <row r="100" spans="1:5">
      <c r="A100" s="4797"/>
      <c r="B100" s="4790" t="s">
        <v>6132</v>
      </c>
      <c r="C100" s="3024">
        <f>SUM(C93:C99)</f>
        <v>14379950</v>
      </c>
      <c r="D100" s="4456"/>
      <c r="E100" s="4459"/>
    </row>
    <row r="101" spans="1:5">
      <c r="A101" s="4799"/>
      <c r="B101" s="1621"/>
      <c r="C101" s="1621"/>
      <c r="D101" s="4456"/>
      <c r="E101" s="4459"/>
    </row>
    <row r="102" spans="1:5">
      <c r="A102" s="4797"/>
      <c r="B102" s="4790"/>
      <c r="C102" s="3024"/>
      <c r="D102" s="4456"/>
      <c r="E102" s="4460"/>
    </row>
    <row r="103" spans="1:5">
      <c r="A103" s="4797"/>
      <c r="B103" s="4790" t="s">
        <v>6123</v>
      </c>
      <c r="C103" s="4006">
        <v>3809284</v>
      </c>
      <c r="D103" s="4456"/>
      <c r="E103" s="4460"/>
    </row>
    <row r="104" spans="1:5">
      <c r="A104" s="4797"/>
      <c r="B104" s="4790" t="s">
        <v>6619</v>
      </c>
      <c r="C104" s="4006">
        <v>3232616</v>
      </c>
      <c r="D104" s="4456"/>
      <c r="E104" s="4461"/>
    </row>
    <row r="105" spans="1:5">
      <c r="A105" s="4797"/>
      <c r="B105" s="4790" t="s">
        <v>5203</v>
      </c>
      <c r="C105" s="4006">
        <v>11164490</v>
      </c>
      <c r="D105" s="4456"/>
      <c r="E105" s="4462"/>
    </row>
    <row r="106" spans="1:5">
      <c r="A106" s="4797"/>
      <c r="B106" s="4790" t="s">
        <v>5250</v>
      </c>
      <c r="C106" s="4006">
        <v>6680881</v>
      </c>
      <c r="D106" s="4456"/>
      <c r="E106" s="4462"/>
    </row>
    <row r="107" spans="1:5">
      <c r="A107" s="4797"/>
      <c r="B107" s="4790" t="s">
        <v>5249</v>
      </c>
      <c r="C107" s="4006">
        <v>-1125380</v>
      </c>
      <c r="D107" s="2997"/>
      <c r="E107" s="4462"/>
    </row>
    <row r="108" spans="1:5">
      <c r="A108" s="4797"/>
      <c r="B108" s="4790" t="s">
        <v>6345</v>
      </c>
      <c r="C108" s="4006">
        <v>-18424194</v>
      </c>
      <c r="D108" s="2997"/>
      <c r="E108" s="4462"/>
    </row>
    <row r="109" spans="1:5">
      <c r="A109" s="4797"/>
      <c r="B109" s="4790" t="s">
        <v>6346</v>
      </c>
      <c r="C109" s="4006">
        <v>-450640211</v>
      </c>
      <c r="D109" s="2997"/>
      <c r="E109" s="4462"/>
    </row>
    <row r="110" spans="1:5">
      <c r="A110" s="4797"/>
      <c r="B110" s="4790" t="s">
        <v>1116</v>
      </c>
      <c r="C110" s="4006">
        <v>-771756</v>
      </c>
      <c r="D110" s="2997"/>
      <c r="E110" s="4462"/>
    </row>
    <row r="111" spans="1:5">
      <c r="A111" s="4797"/>
      <c r="B111" s="4790" t="s">
        <v>6622</v>
      </c>
      <c r="C111" s="4006">
        <v>578088615</v>
      </c>
      <c r="D111" s="2997"/>
      <c r="E111" s="4462"/>
    </row>
    <row r="112" spans="1:5">
      <c r="A112" s="4797"/>
      <c r="B112" s="4790"/>
      <c r="C112" s="4006"/>
      <c r="D112" s="1871"/>
      <c r="E112" s="4462"/>
    </row>
    <row r="113" spans="1:6">
      <c r="A113" s="4797"/>
      <c r="B113" s="4790"/>
      <c r="C113" s="4006"/>
      <c r="D113" s="1871"/>
      <c r="E113" s="4463"/>
    </row>
    <row r="114" spans="1:6">
      <c r="A114" s="4797"/>
      <c r="B114" s="4790"/>
      <c r="C114" s="4006"/>
      <c r="D114" s="2997"/>
      <c r="E114" s="4462"/>
    </row>
    <row r="115" spans="1:6">
      <c r="A115" s="4797"/>
      <c r="B115" s="4790"/>
      <c r="C115" s="3992"/>
      <c r="D115" s="2997"/>
      <c r="E115" s="4462"/>
    </row>
    <row r="116" spans="1:6">
      <c r="A116" s="4797"/>
      <c r="B116" s="4790" t="s">
        <v>7139</v>
      </c>
      <c r="C116" s="3024">
        <f>SUM(C103:C115)</f>
        <v>132014345</v>
      </c>
      <c r="D116" s="2997"/>
      <c r="E116" s="4462"/>
    </row>
    <row r="117" spans="1:6">
      <c r="A117" s="4797"/>
      <c r="B117" s="4790"/>
      <c r="C117" s="3024"/>
      <c r="D117" s="2997"/>
      <c r="E117" s="4462"/>
    </row>
    <row r="118" spans="1:6">
      <c r="A118" s="4797"/>
      <c r="B118" s="4789" t="s">
        <v>6123</v>
      </c>
      <c r="C118" s="4464">
        <v>8513070</v>
      </c>
      <c r="D118" s="2997"/>
      <c r="E118" s="4462"/>
    </row>
    <row r="119" spans="1:6">
      <c r="A119" s="4797"/>
      <c r="B119" s="4789" t="s">
        <v>5203</v>
      </c>
      <c r="C119" s="4464">
        <v>22216529</v>
      </c>
      <c r="D119" s="2997"/>
      <c r="E119" s="4462"/>
    </row>
    <row r="120" spans="1:6">
      <c r="A120" s="4797"/>
      <c r="B120" s="4789" t="s">
        <v>5250</v>
      </c>
      <c r="C120" s="4464">
        <v>6514377</v>
      </c>
      <c r="D120" s="2997"/>
      <c r="E120" s="4462"/>
    </row>
    <row r="121" spans="1:6">
      <c r="A121" s="4797"/>
      <c r="B121" s="4789" t="s">
        <v>5248</v>
      </c>
      <c r="C121" s="4464">
        <v>-715768</v>
      </c>
      <c r="D121" s="2997"/>
      <c r="E121" s="4462"/>
    </row>
    <row r="122" spans="1:6">
      <c r="A122" s="4797"/>
      <c r="B122" s="4789" t="s">
        <v>5249</v>
      </c>
      <c r="C122" s="4464">
        <v>-2169069</v>
      </c>
      <c r="D122" s="2997"/>
      <c r="E122" s="4462"/>
    </row>
    <row r="123" spans="1:6">
      <c r="A123" s="4797"/>
      <c r="B123" s="4789" t="s">
        <v>6345</v>
      </c>
      <c r="C123" s="4464">
        <v>34918920</v>
      </c>
      <c r="D123" s="2997"/>
      <c r="E123" s="4462"/>
    </row>
    <row r="124" spans="1:6">
      <c r="A124" s="4797"/>
      <c r="B124" s="4789" t="s">
        <v>6124</v>
      </c>
      <c r="C124" s="4464">
        <v>5991939</v>
      </c>
      <c r="D124" s="2997"/>
      <c r="E124" s="4462"/>
    </row>
    <row r="125" spans="1:6">
      <c r="A125" s="4797"/>
      <c r="B125" s="4789" t="s">
        <v>6346</v>
      </c>
      <c r="C125" s="4464">
        <v>132544534</v>
      </c>
      <c r="D125" s="2997"/>
      <c r="E125" s="4462"/>
    </row>
    <row r="126" spans="1:6">
      <c r="A126" s="4797"/>
      <c r="B126" s="4789" t="s">
        <v>1116</v>
      </c>
      <c r="C126" s="4464">
        <v>-321565</v>
      </c>
      <c r="D126" s="2997"/>
      <c r="E126" s="4462"/>
      <c r="F126" s="1621"/>
    </row>
    <row r="127" spans="1:6">
      <c r="A127" s="4797"/>
      <c r="B127" s="4789"/>
      <c r="C127" s="4464"/>
      <c r="D127" s="2997"/>
      <c r="E127" s="4462"/>
      <c r="F127" s="1621"/>
    </row>
    <row r="128" spans="1:6">
      <c r="A128" s="4797"/>
      <c r="B128" s="4789"/>
      <c r="C128" s="4464"/>
      <c r="D128" s="2997"/>
      <c r="E128" s="4462"/>
      <c r="F128" s="1621"/>
    </row>
    <row r="129" spans="1:6">
      <c r="A129" s="4797"/>
      <c r="B129" s="4789"/>
      <c r="C129" s="4464"/>
      <c r="D129" s="3217"/>
      <c r="E129" s="4465"/>
      <c r="F129" s="1621"/>
    </row>
    <row r="130" spans="1:6">
      <c r="A130" s="4797"/>
      <c r="B130" s="4790"/>
      <c r="C130" s="4006"/>
      <c r="D130" s="2995"/>
      <c r="E130" s="4462"/>
      <c r="F130" s="1621"/>
    </row>
    <row r="131" spans="1:6">
      <c r="A131" s="4797"/>
      <c r="B131" s="4790" t="s">
        <v>7140</v>
      </c>
      <c r="C131" s="3024">
        <f>SUM(C118:C130)</f>
        <v>207492967</v>
      </c>
      <c r="D131" s="2995"/>
      <c r="E131" s="4462"/>
      <c r="F131" s="1621"/>
    </row>
    <row r="132" spans="1:6">
      <c r="A132" s="4797"/>
      <c r="B132" s="4790"/>
      <c r="C132" s="4006"/>
      <c r="D132" s="2995"/>
      <c r="E132" s="4462"/>
      <c r="F132" s="1621"/>
    </row>
    <row r="133" spans="1:6">
      <c r="A133" s="4797"/>
      <c r="B133" s="4790"/>
      <c r="C133" s="4006"/>
      <c r="D133" s="2995"/>
      <c r="E133" s="4462"/>
      <c r="F133" s="1621"/>
    </row>
    <row r="134" spans="1:6">
      <c r="A134" s="4800"/>
      <c r="B134" s="4790"/>
      <c r="C134" s="4006"/>
      <c r="D134" s="1001"/>
      <c r="E134" s="4221"/>
      <c r="F134" s="1621"/>
    </row>
    <row r="135" spans="1:6">
      <c r="A135" s="4801"/>
      <c r="B135" s="1618"/>
      <c r="C135" s="1618"/>
      <c r="D135" s="1618"/>
      <c r="E135" s="4236"/>
      <c r="F135" s="1618"/>
    </row>
    <row r="136" spans="1:6">
      <c r="A136" s="4801"/>
      <c r="B136" s="1618"/>
      <c r="C136" s="1618"/>
      <c r="D136" s="1618"/>
      <c r="E136" s="4236"/>
      <c r="F136" s="1618"/>
    </row>
    <row r="137" spans="1:6">
      <c r="A137" s="4800"/>
      <c r="B137" s="1001"/>
      <c r="C137" s="1001"/>
      <c r="D137" s="1001"/>
      <c r="E137" s="4324"/>
      <c r="F137" s="1621"/>
    </row>
    <row r="138" spans="1:6">
      <c r="A138" s="4800"/>
      <c r="B138" s="1001"/>
      <c r="C138" s="1001"/>
      <c r="D138" s="1001"/>
      <c r="E138" s="4324"/>
      <c r="F138" s="1621"/>
    </row>
    <row r="139" spans="1:6">
      <c r="A139" s="4800"/>
      <c r="B139" s="1001"/>
      <c r="C139" s="1001"/>
      <c r="D139" s="1001"/>
      <c r="E139" s="4324"/>
      <c r="F139" s="1621"/>
    </row>
    <row r="140" spans="1:6">
      <c r="A140" s="4800"/>
      <c r="B140" s="1001"/>
      <c r="C140" s="1001"/>
      <c r="D140" s="1001"/>
      <c r="E140" s="4324"/>
      <c r="F140" s="1621"/>
    </row>
    <row r="141" spans="1:6" ht="18" thickBot="1">
      <c r="A141" s="4802"/>
      <c r="B141" s="4803"/>
      <c r="C141" s="4803"/>
      <c r="D141" s="4803"/>
      <c r="E141" s="4804"/>
      <c r="F141" s="1621"/>
    </row>
    <row r="142" spans="1:6" ht="17.5">
      <c r="A142" s="4326" t="s">
        <v>4535</v>
      </c>
      <c r="B142" s="4326"/>
      <c r="C142" s="2630"/>
      <c r="D142" s="4311"/>
      <c r="E142" s="4327" t="s">
        <v>2669</v>
      </c>
      <c r="F142" s="1621"/>
    </row>
    <row r="143" spans="1:6" ht="17.5">
      <c r="A143" s="4791" t="s">
        <v>5251</v>
      </c>
      <c r="B143" s="1882"/>
      <c r="C143" s="1882"/>
      <c r="D143" s="1882"/>
      <c r="E143" s="1882"/>
      <c r="F143" s="1621"/>
    </row>
    <row r="144" spans="1:6">
      <c r="A144" s="1621"/>
      <c r="B144" s="1621"/>
      <c r="C144" s="1621"/>
      <c r="D144" s="1621"/>
      <c r="E144" s="1621"/>
      <c r="F144" s="1621"/>
    </row>
    <row r="145" spans="1:6">
      <c r="A145" s="1621"/>
      <c r="B145" s="1621"/>
      <c r="C145" s="1621"/>
      <c r="D145" s="1621"/>
      <c r="E145" s="1621"/>
      <c r="F145" s="1621"/>
    </row>
    <row r="146" spans="1:6">
      <c r="A146" s="1621"/>
      <c r="B146" s="1621"/>
      <c r="C146" s="1621"/>
      <c r="D146" s="1621"/>
      <c r="E146" s="1621"/>
      <c r="F146" s="1621"/>
    </row>
    <row r="147" spans="1:6">
      <c r="A147" s="1621"/>
      <c r="B147" s="1621"/>
      <c r="C147" s="1621"/>
      <c r="D147" s="1621"/>
      <c r="E147" s="1621"/>
      <c r="F147" s="1621"/>
    </row>
    <row r="148" spans="1:6">
      <c r="A148" s="1621"/>
      <c r="B148" s="1621"/>
      <c r="C148" s="1621"/>
      <c r="D148" s="1621"/>
      <c r="E148" s="1621"/>
      <c r="F148" s="1621"/>
    </row>
    <row r="149" spans="1:6">
      <c r="A149" s="1621"/>
      <c r="B149" s="1621"/>
      <c r="C149" s="1621"/>
      <c r="D149" s="1621"/>
      <c r="E149" s="1621"/>
      <c r="F149" s="1621"/>
    </row>
    <row r="150" spans="1:6">
      <c r="A150" s="1621"/>
      <c r="B150" s="1621"/>
      <c r="C150" s="1621"/>
      <c r="D150" s="1621"/>
      <c r="E150" s="1621"/>
      <c r="F150" s="1621"/>
    </row>
    <row r="151" spans="1:6">
      <c r="A151" s="1621"/>
      <c r="B151" s="1621"/>
      <c r="C151" s="1621"/>
      <c r="D151" s="1621"/>
      <c r="E151" s="1621"/>
      <c r="F151" s="1621"/>
    </row>
    <row r="152" spans="1:6">
      <c r="A152" s="1621"/>
      <c r="B152" s="1621"/>
      <c r="C152" s="1621"/>
      <c r="D152" s="1621"/>
      <c r="E152" s="1621"/>
      <c r="F152" s="1621"/>
    </row>
    <row r="153" spans="1:6">
      <c r="A153" s="1621"/>
      <c r="B153" s="1621"/>
      <c r="C153" s="1621"/>
      <c r="D153" s="1621"/>
      <c r="E153" s="1621"/>
      <c r="F153" s="1621"/>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3">
    <mergeCell ref="F77:J77"/>
    <mergeCell ref="AI1:AJ1"/>
    <mergeCell ref="B62:E63"/>
  </mergeCells>
  <printOptions horizontalCentered="1" verticalCentered="1"/>
  <pageMargins left="0.5" right="0.5" top="0.5" bottom="0.5" header="0" footer="0"/>
  <pageSetup scale="55" fitToWidth="2" orientation="portrait" r:id="rId1"/>
  <headerFooter alignWithMargins="0"/>
  <rowBreaks count="1" manualBreakCount="1">
    <brk id="77" max="4" man="1"/>
  </rowBreaks>
  <colBreaks count="1" manualBreakCount="1">
    <brk id="5" max="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0" tint="-0.249977111117893"/>
  </sheetPr>
  <dimension ref="A1:K61"/>
  <sheetViews>
    <sheetView view="pageBreakPreview" zoomScale="60" zoomScaleNormal="100" workbookViewId="0">
      <selection activeCell="R80" sqref="R80"/>
    </sheetView>
  </sheetViews>
  <sheetFormatPr defaultRowHeight="15.5"/>
  <cols>
    <col min="1" max="1" width="4" customWidth="1"/>
    <col min="2" max="2" width="43.4609375" customWidth="1"/>
    <col min="3" max="3" width="19.07421875" bestFit="1" customWidth="1"/>
    <col min="4" max="7" width="14.84375" bestFit="1" customWidth="1"/>
  </cols>
  <sheetData>
    <row r="1" spans="1:11" ht="16" thickBot="1"/>
    <row r="2" spans="1:11" ht="16" thickTop="1">
      <c r="A2" s="1147" t="s">
        <v>3199</v>
      </c>
      <c r="B2" s="1148"/>
      <c r="C2" s="1149" t="s">
        <v>3200</v>
      </c>
      <c r="D2" s="1150" t="s">
        <v>1759</v>
      </c>
      <c r="E2" s="1151" t="s">
        <v>1760</v>
      </c>
      <c r="F2" s="1149"/>
      <c r="G2" s="1152"/>
    </row>
    <row r="3" spans="1:11">
      <c r="A3" s="1346" t="str">
        <f>'Data Sheet'!$C$25</f>
        <v xml:space="preserve">Niagara Mohawk Power Corporation </v>
      </c>
      <c r="B3" s="83"/>
      <c r="C3" s="1455" t="s">
        <v>5957</v>
      </c>
      <c r="D3" s="80" t="s">
        <v>3219</v>
      </c>
      <c r="E3" s="93"/>
      <c r="F3" s="685"/>
      <c r="G3" s="1154"/>
    </row>
    <row r="4" spans="1:11">
      <c r="A4" s="1155" t="s">
        <v>3202</v>
      </c>
      <c r="B4" s="83"/>
      <c r="C4" s="685" t="s">
        <v>3203</v>
      </c>
      <c r="D4" s="2296" t="str">
        <f>'Data Sheet'!$C$40</f>
        <v>April 30, 2024</v>
      </c>
      <c r="E4" s="771" t="str">
        <f>'Data Sheet'!$C$38</f>
        <v>December 31, 2023</v>
      </c>
      <c r="F4" s="79"/>
      <c r="G4" s="1156"/>
    </row>
    <row r="5" spans="1:11">
      <c r="A5" s="1157" t="s">
        <v>3849</v>
      </c>
      <c r="B5" s="195"/>
      <c r="C5" s="195"/>
      <c r="D5" s="195"/>
      <c r="E5" s="195"/>
      <c r="F5" s="195"/>
      <c r="G5" s="1158"/>
    </row>
    <row r="6" spans="1:11">
      <c r="A6" s="1153" t="s">
        <v>4244</v>
      </c>
      <c r="B6" s="685"/>
      <c r="C6" s="685"/>
      <c r="D6" s="685"/>
      <c r="E6" s="90"/>
      <c r="F6" s="685"/>
      <c r="G6" s="1154"/>
    </row>
    <row r="7" spans="1:11">
      <c r="A7" s="1153" t="s">
        <v>3850</v>
      </c>
      <c r="B7" s="685"/>
      <c r="C7" s="685"/>
      <c r="D7" s="685"/>
      <c r="E7" s="685"/>
      <c r="F7" s="685"/>
      <c r="G7" s="1154"/>
    </row>
    <row r="8" spans="1:11">
      <c r="A8" s="1160"/>
      <c r="B8" s="1161"/>
      <c r="C8" s="1161"/>
      <c r="D8" s="1161"/>
      <c r="E8" s="1161"/>
      <c r="F8" s="1161"/>
      <c r="G8" s="1162"/>
    </row>
    <row r="9" spans="1:11">
      <c r="A9" s="1163" t="s">
        <v>1686</v>
      </c>
      <c r="B9" s="1164"/>
      <c r="C9" s="1245"/>
      <c r="D9" s="1245"/>
      <c r="E9" s="1245"/>
      <c r="F9" s="1245"/>
      <c r="G9" s="1246"/>
    </row>
    <row r="10" spans="1:11">
      <c r="A10" s="1167" t="s">
        <v>1689</v>
      </c>
      <c r="B10" s="1248" t="s">
        <v>3851</v>
      </c>
      <c r="C10" s="1178" t="s">
        <v>3852</v>
      </c>
      <c r="D10" s="1178" t="s">
        <v>3852</v>
      </c>
      <c r="E10" s="1178" t="s">
        <v>3852</v>
      </c>
      <c r="F10" s="1178" t="s">
        <v>3852</v>
      </c>
      <c r="G10" s="1205" t="s">
        <v>3852</v>
      </c>
    </row>
    <row r="11" spans="1:11">
      <c r="A11" s="1167"/>
      <c r="B11" s="1248"/>
      <c r="C11" s="1178" t="s">
        <v>3853</v>
      </c>
      <c r="D11" s="1178" t="s">
        <v>3854</v>
      </c>
      <c r="E11" s="1178" t="s">
        <v>3855</v>
      </c>
      <c r="F11" s="1178" t="s">
        <v>3856</v>
      </c>
      <c r="G11" s="1205" t="s">
        <v>2258</v>
      </c>
    </row>
    <row r="12" spans="1:11">
      <c r="A12" s="1169"/>
      <c r="B12" s="1166" t="s">
        <v>2935</v>
      </c>
      <c r="C12" s="1178" t="s">
        <v>2936</v>
      </c>
      <c r="D12" s="1178" t="s">
        <v>2937</v>
      </c>
      <c r="E12" s="1178" t="s">
        <v>2938</v>
      </c>
      <c r="F12" s="1178" t="s">
        <v>2268</v>
      </c>
      <c r="G12" s="1210" t="s">
        <v>2269</v>
      </c>
    </row>
    <row r="13" spans="1:11">
      <c r="A13" s="1170">
        <v>1</v>
      </c>
      <c r="B13" s="1252"/>
      <c r="C13" s="1179"/>
      <c r="D13" s="1179"/>
      <c r="E13" s="1179"/>
      <c r="F13" s="1179"/>
      <c r="G13" s="1173"/>
    </row>
    <row r="14" spans="1:11">
      <c r="A14" s="1170">
        <v>2</v>
      </c>
      <c r="B14" s="1253"/>
      <c r="C14" s="1574"/>
      <c r="D14" s="1574"/>
      <c r="E14" s="1574"/>
      <c r="F14" s="1574"/>
      <c r="G14" s="3213"/>
      <c r="I14" s="3210"/>
      <c r="J14" s="3210"/>
      <c r="K14" s="3210"/>
    </row>
    <row r="15" spans="1:11">
      <c r="A15" s="1170">
        <v>3</v>
      </c>
      <c r="B15" s="1253"/>
      <c r="C15" s="1574"/>
      <c r="D15" s="1254"/>
      <c r="E15" s="1254"/>
      <c r="F15" s="1254"/>
      <c r="G15" s="3213"/>
      <c r="H15" s="3210"/>
      <c r="I15" s="3210"/>
      <c r="J15" s="3210"/>
      <c r="K15" s="3210"/>
    </row>
    <row r="16" spans="1:11">
      <c r="A16" s="1170">
        <v>4</v>
      </c>
      <c r="B16" s="1253"/>
      <c r="C16" s="1574"/>
      <c r="D16" s="1254"/>
      <c r="E16" s="2326"/>
      <c r="F16" s="2326"/>
      <c r="G16" s="3213"/>
      <c r="H16" s="3210"/>
      <c r="I16" s="3210"/>
      <c r="J16" s="3210"/>
      <c r="K16" s="3210"/>
    </row>
    <row r="17" spans="1:11">
      <c r="A17" s="1170">
        <v>5</v>
      </c>
      <c r="B17" s="1253"/>
      <c r="C17" s="1574"/>
      <c r="D17" s="2326"/>
      <c r="E17" s="2326"/>
      <c r="F17" s="2326"/>
      <c r="G17" s="3213"/>
      <c r="H17" s="3210"/>
      <c r="I17" s="3210"/>
      <c r="J17" s="3210"/>
      <c r="K17" s="3210"/>
    </row>
    <row r="18" spans="1:11">
      <c r="A18" s="1170">
        <v>6</v>
      </c>
      <c r="B18" s="1253"/>
      <c r="C18" s="1574"/>
      <c r="D18" s="2326"/>
      <c r="E18" s="2326"/>
      <c r="F18" s="2326"/>
      <c r="G18" s="3213"/>
      <c r="H18" s="3210"/>
      <c r="I18" s="3210"/>
      <c r="J18" s="3210"/>
      <c r="K18" s="3210"/>
    </row>
    <row r="19" spans="1:11">
      <c r="A19" s="1170">
        <v>7</v>
      </c>
      <c r="B19" s="1253"/>
      <c r="C19" s="1574"/>
      <c r="D19" s="2316"/>
      <c r="E19" s="2316"/>
      <c r="F19" s="2316"/>
      <c r="G19" s="3213"/>
      <c r="H19" s="3210"/>
      <c r="I19" s="3210"/>
      <c r="J19" s="3210"/>
      <c r="K19" s="3210"/>
    </row>
    <row r="20" spans="1:11">
      <c r="A20" s="1170">
        <v>8</v>
      </c>
      <c r="B20" s="1253"/>
      <c r="C20" s="1574"/>
      <c r="D20" s="2317"/>
      <c r="E20" s="2317"/>
      <c r="F20" s="2317"/>
      <c r="G20" s="3213"/>
      <c r="H20" s="3210"/>
      <c r="I20" s="3210"/>
      <c r="J20" s="3210"/>
      <c r="K20" s="3210"/>
    </row>
    <row r="21" spans="1:11">
      <c r="A21" s="1170">
        <v>9</v>
      </c>
      <c r="B21" s="1252"/>
      <c r="C21" s="1574"/>
      <c r="D21" s="2326"/>
      <c r="E21" s="1254"/>
      <c r="F21" s="1254"/>
      <c r="G21" s="3213"/>
      <c r="H21" s="3210"/>
      <c r="I21" s="3210"/>
      <c r="J21" s="3210"/>
      <c r="K21" s="3210"/>
    </row>
    <row r="22" spans="1:11">
      <c r="A22" s="1170">
        <v>10</v>
      </c>
      <c r="B22" s="1253"/>
      <c r="C22" s="1574"/>
      <c r="D22" s="2326"/>
      <c r="E22" s="2326"/>
      <c r="F22" s="2326"/>
      <c r="G22" s="3213"/>
      <c r="H22" s="3210"/>
      <c r="I22" s="3210"/>
      <c r="J22" s="3210"/>
      <c r="K22" s="3210"/>
    </row>
    <row r="23" spans="1:11">
      <c r="A23" s="1170">
        <v>11</v>
      </c>
      <c r="B23" s="1253"/>
      <c r="C23" s="1574"/>
      <c r="D23" s="2326"/>
      <c r="E23" s="2326"/>
      <c r="F23" s="2326"/>
      <c r="G23" s="3213"/>
      <c r="H23" s="3210"/>
      <c r="I23" s="3210"/>
      <c r="J23" s="3210"/>
      <c r="K23" s="3210"/>
    </row>
    <row r="24" spans="1:11">
      <c r="A24" s="1170">
        <v>12</v>
      </c>
      <c r="B24" s="1253"/>
      <c r="C24" s="1574"/>
      <c r="D24" s="2326"/>
      <c r="E24" s="2326"/>
      <c r="F24" s="2326"/>
      <c r="G24" s="3213"/>
      <c r="H24" s="3210"/>
      <c r="I24" s="3210"/>
      <c r="J24" s="3210"/>
      <c r="K24" s="3210"/>
    </row>
    <row r="25" spans="1:11">
      <c r="A25" s="1170">
        <v>13</v>
      </c>
      <c r="B25" s="1253"/>
      <c r="C25" s="1574"/>
      <c r="D25" s="2326"/>
      <c r="E25" s="2326"/>
      <c r="F25" s="2326"/>
      <c r="G25" s="3213"/>
      <c r="H25" s="3210"/>
      <c r="I25" s="3210"/>
      <c r="J25" s="3210"/>
      <c r="K25" s="3210"/>
    </row>
    <row r="26" spans="1:11">
      <c r="A26" s="1170">
        <v>14</v>
      </c>
      <c r="B26" s="1253"/>
      <c r="C26" s="1574"/>
      <c r="D26" s="2326"/>
      <c r="E26" s="2326"/>
      <c r="F26" s="2326"/>
      <c r="G26" s="3213"/>
      <c r="H26" s="3210"/>
      <c r="I26" s="3210"/>
      <c r="J26" s="3210"/>
      <c r="K26" s="3210"/>
    </row>
    <row r="27" spans="1:11">
      <c r="A27" s="1170">
        <v>15</v>
      </c>
      <c r="B27" s="1253"/>
      <c r="C27" s="1574"/>
      <c r="D27" s="2326"/>
      <c r="E27" s="2326"/>
      <c r="F27" s="2326"/>
      <c r="G27" s="3213"/>
      <c r="H27" s="3210"/>
      <c r="I27" s="3210"/>
      <c r="J27" s="3210"/>
      <c r="K27" s="3210"/>
    </row>
    <row r="28" spans="1:11">
      <c r="A28" s="1170">
        <v>16</v>
      </c>
      <c r="B28" s="1253"/>
      <c r="C28" s="1574"/>
      <c r="D28" s="2326"/>
      <c r="E28" s="2326"/>
      <c r="F28" s="2326"/>
      <c r="G28" s="3213"/>
      <c r="H28" s="3210"/>
      <c r="I28" s="3210"/>
      <c r="J28" s="3210"/>
      <c r="K28" s="3210"/>
    </row>
    <row r="29" spans="1:11">
      <c r="A29" s="1170">
        <v>17</v>
      </c>
      <c r="B29" s="1253"/>
      <c r="C29" s="1574"/>
      <c r="D29" s="2326"/>
      <c r="E29" s="2326"/>
      <c r="F29" s="2326"/>
      <c r="G29" s="3213"/>
      <c r="H29" s="3210"/>
      <c r="I29" s="3210"/>
      <c r="J29" s="3210"/>
      <c r="K29" s="3210"/>
    </row>
    <row r="30" spans="1:11">
      <c r="A30" s="1170">
        <v>18</v>
      </c>
      <c r="B30" s="1252"/>
      <c r="C30" s="1574"/>
      <c r="D30" s="2326"/>
      <c r="E30" s="2326"/>
      <c r="F30" s="2326"/>
      <c r="G30" s="3213"/>
      <c r="H30" s="3210"/>
      <c r="I30" s="3210"/>
      <c r="J30" s="3210"/>
      <c r="K30" s="3210"/>
    </row>
    <row r="31" spans="1:11">
      <c r="A31" s="1170">
        <v>19</v>
      </c>
      <c r="B31" s="1253"/>
      <c r="C31" s="1574"/>
      <c r="D31" s="2326"/>
      <c r="E31" s="2326"/>
      <c r="F31" s="2326"/>
      <c r="G31" s="3213"/>
      <c r="H31" s="3210"/>
      <c r="I31" s="3210"/>
      <c r="J31" s="3210"/>
      <c r="K31" s="3210"/>
    </row>
    <row r="32" spans="1:11">
      <c r="A32" s="1170">
        <v>20</v>
      </c>
      <c r="B32" s="1253"/>
      <c r="C32" s="1574"/>
      <c r="D32" s="2326"/>
      <c r="E32" s="2326"/>
      <c r="F32" s="2326"/>
      <c r="G32" s="3213"/>
      <c r="H32" s="3210"/>
      <c r="I32" s="3210"/>
      <c r="J32" s="3210"/>
      <c r="K32" s="3210"/>
    </row>
    <row r="33" spans="1:11">
      <c r="A33" s="1170">
        <v>21</v>
      </c>
      <c r="B33" s="1252"/>
      <c r="C33" s="1574"/>
      <c r="D33" s="2326"/>
      <c r="E33" s="2326"/>
      <c r="F33" s="2326"/>
      <c r="G33" s="3213"/>
      <c r="H33" s="3210"/>
      <c r="I33" s="3210"/>
      <c r="J33" s="3210"/>
      <c r="K33" s="3210"/>
    </row>
    <row r="34" spans="1:11">
      <c r="A34" s="1170">
        <v>22</v>
      </c>
      <c r="B34" s="1252"/>
      <c r="C34" s="1574"/>
      <c r="D34" s="2326"/>
      <c r="E34" s="2326"/>
      <c r="F34" s="2326"/>
      <c r="G34" s="3214"/>
      <c r="H34" s="3210"/>
      <c r="I34" s="3210"/>
      <c r="J34" s="3210"/>
      <c r="K34" s="3210"/>
    </row>
    <row r="35" spans="1:11">
      <c r="A35" s="1170">
        <v>23</v>
      </c>
      <c r="B35" s="2322"/>
      <c r="C35" s="1574"/>
      <c r="D35" s="2326"/>
      <c r="E35" s="2326"/>
      <c r="F35" s="2326"/>
      <c r="G35" s="3213"/>
      <c r="H35" s="3210"/>
      <c r="I35" s="3210"/>
      <c r="J35" s="3210"/>
      <c r="K35" s="3210"/>
    </row>
    <row r="36" spans="1:11">
      <c r="A36" s="1170">
        <v>24</v>
      </c>
      <c r="B36" s="2322"/>
      <c r="C36" s="2323"/>
      <c r="D36" s="2324"/>
      <c r="E36" s="2324"/>
      <c r="F36" s="2324"/>
      <c r="G36" s="3213"/>
      <c r="H36" s="3210"/>
      <c r="I36" s="3210"/>
      <c r="J36" s="3210"/>
      <c r="K36" s="3210"/>
    </row>
    <row r="37" spans="1:11">
      <c r="A37" s="1170">
        <v>25</v>
      </c>
      <c r="B37" s="2322"/>
      <c r="C37" s="2323"/>
      <c r="D37" s="2324"/>
      <c r="E37" s="2324"/>
      <c r="F37" s="2324"/>
      <c r="G37" s="3213"/>
      <c r="H37" s="3210"/>
      <c r="I37" s="3210"/>
      <c r="J37" s="3210"/>
      <c r="K37" s="3210"/>
    </row>
    <row r="38" spans="1:11">
      <c r="A38" s="1170">
        <v>26</v>
      </c>
      <c r="B38" s="2322"/>
      <c r="C38" s="2323"/>
      <c r="D38" s="2326"/>
      <c r="E38" s="2326"/>
      <c r="F38" s="2326"/>
      <c r="G38" s="3213"/>
      <c r="H38" s="3210"/>
      <c r="I38" s="3210"/>
      <c r="J38" s="3210"/>
      <c r="K38" s="3210"/>
    </row>
    <row r="39" spans="1:11">
      <c r="A39" s="1170">
        <v>27</v>
      </c>
      <c r="B39" s="2322"/>
      <c r="C39" s="2323"/>
      <c r="D39" s="2324"/>
      <c r="E39" s="2324"/>
      <c r="F39" s="2324"/>
      <c r="G39" s="3213"/>
      <c r="H39" s="3210"/>
      <c r="I39" s="3210"/>
      <c r="J39" s="3210"/>
      <c r="K39" s="3210"/>
    </row>
    <row r="40" spans="1:11">
      <c r="A40" s="1170">
        <v>28</v>
      </c>
      <c r="B40" s="2322"/>
      <c r="C40" s="2323"/>
      <c r="D40" s="2324"/>
      <c r="E40" s="2324"/>
      <c r="F40" s="2324"/>
      <c r="G40" s="3213"/>
      <c r="H40" s="3210"/>
      <c r="I40" s="3210"/>
      <c r="J40" s="3210"/>
      <c r="K40" s="3210"/>
    </row>
    <row r="41" spans="1:11">
      <c r="A41" s="1170">
        <v>29</v>
      </c>
      <c r="B41" s="2322"/>
      <c r="C41" s="2323"/>
      <c r="D41" s="2324"/>
      <c r="E41" s="2324"/>
      <c r="F41" s="2324"/>
      <c r="G41" s="3213"/>
      <c r="H41" s="3210"/>
      <c r="I41" s="3210"/>
      <c r="J41" s="3210"/>
      <c r="K41" s="3210"/>
    </row>
    <row r="42" spans="1:11">
      <c r="A42" s="1170">
        <v>30</v>
      </c>
      <c r="B42" s="2322"/>
      <c r="C42" s="2323"/>
      <c r="D42" s="2324"/>
      <c r="E42" s="2324"/>
      <c r="F42" s="2324"/>
      <c r="G42" s="3213"/>
      <c r="H42" s="3210"/>
      <c r="I42" s="3210"/>
      <c r="J42" s="3210"/>
      <c r="K42" s="3210"/>
    </row>
    <row r="43" spans="1:11">
      <c r="A43" s="1170">
        <v>31</v>
      </c>
      <c r="B43" s="2322"/>
      <c r="C43" s="2323"/>
      <c r="D43" s="2324"/>
      <c r="E43" s="2324"/>
      <c r="F43" s="2324"/>
      <c r="G43" s="3213"/>
      <c r="H43" s="3210"/>
      <c r="I43" s="3210"/>
      <c r="J43" s="3210"/>
      <c r="K43" s="3210"/>
    </row>
    <row r="44" spans="1:11">
      <c r="A44" s="1170">
        <v>32</v>
      </c>
      <c r="B44" s="2322"/>
      <c r="C44" s="2323"/>
      <c r="D44" s="2324"/>
      <c r="E44" s="2324"/>
      <c r="F44" s="2324"/>
      <c r="G44" s="3213"/>
      <c r="H44" s="3210"/>
      <c r="I44" s="3210"/>
      <c r="J44" s="3210"/>
      <c r="K44" s="3210"/>
    </row>
    <row r="45" spans="1:11">
      <c r="A45" s="1170">
        <v>33</v>
      </c>
      <c r="B45" s="2322"/>
      <c r="C45" s="2323"/>
      <c r="D45" s="2324"/>
      <c r="E45" s="2324"/>
      <c r="F45" s="2324"/>
      <c r="G45" s="3213"/>
      <c r="H45" s="3210"/>
      <c r="I45" s="3210"/>
      <c r="J45" s="3210"/>
      <c r="K45" s="3210"/>
    </row>
    <row r="46" spans="1:11">
      <c r="A46" s="1170">
        <v>34</v>
      </c>
      <c r="B46" s="2322"/>
      <c r="C46" s="2323"/>
      <c r="D46" s="2324"/>
      <c r="E46" s="2324"/>
      <c r="F46" s="2324"/>
      <c r="G46" s="3213"/>
      <c r="H46" s="3210"/>
      <c r="I46" s="3210"/>
      <c r="J46" s="3210"/>
      <c r="K46" s="3210"/>
    </row>
    <row r="47" spans="1:11">
      <c r="A47" s="1170">
        <v>35</v>
      </c>
      <c r="B47" s="1171"/>
      <c r="C47" s="1172"/>
      <c r="D47" s="1176"/>
      <c r="E47" s="1176"/>
      <c r="F47" s="1176"/>
      <c r="G47" s="1177"/>
    </row>
    <row r="48" spans="1:11">
      <c r="A48" s="1170">
        <v>36</v>
      </c>
      <c r="B48" s="1171"/>
      <c r="C48" s="1172"/>
      <c r="D48" s="1176"/>
      <c r="E48" s="1176"/>
      <c r="F48" s="1176"/>
      <c r="G48" s="1177"/>
    </row>
    <row r="49" spans="1:7">
      <c r="A49" s="1170">
        <v>37</v>
      </c>
      <c r="B49" s="1171"/>
      <c r="C49" s="1172"/>
      <c r="D49" s="1176"/>
      <c r="E49" s="1176"/>
      <c r="F49" s="1176"/>
      <c r="G49" s="1177"/>
    </row>
    <row r="50" spans="1:7">
      <c r="A50" s="1170">
        <v>38</v>
      </c>
      <c r="B50" s="1171"/>
      <c r="C50" s="1172"/>
      <c r="D50" s="1176"/>
      <c r="E50" s="1176"/>
      <c r="F50" s="1176"/>
      <c r="G50" s="1177"/>
    </row>
    <row r="51" spans="1:7">
      <c r="A51" s="1170">
        <v>39</v>
      </c>
      <c r="B51" s="1171"/>
      <c r="C51" s="1172"/>
      <c r="D51" s="1176"/>
      <c r="E51" s="1176"/>
      <c r="F51" s="1176"/>
      <c r="G51" s="1177"/>
    </row>
    <row r="52" spans="1:7">
      <c r="A52" s="1170">
        <v>40</v>
      </c>
      <c r="B52" s="1171"/>
      <c r="C52" s="1172"/>
      <c r="D52" s="1176"/>
      <c r="E52" s="1176"/>
      <c r="F52" s="1176"/>
      <c r="G52" s="1177"/>
    </row>
    <row r="53" spans="1:7">
      <c r="A53" s="1170">
        <v>41</v>
      </c>
      <c r="B53" s="1171"/>
      <c r="C53" s="1172"/>
      <c r="D53" s="1176"/>
      <c r="E53" s="1176"/>
      <c r="F53" s="1176"/>
      <c r="G53" s="1177"/>
    </row>
    <row r="54" spans="1:7">
      <c r="A54" s="1170">
        <v>42</v>
      </c>
      <c r="B54" s="1171"/>
      <c r="C54" s="1172"/>
      <c r="D54" s="1176"/>
      <c r="E54" s="1176"/>
      <c r="F54" s="1176"/>
      <c r="G54" s="1177"/>
    </row>
    <row r="55" spans="1:7">
      <c r="A55" s="1170">
        <v>43</v>
      </c>
      <c r="B55" s="1171"/>
      <c r="C55" s="1172"/>
      <c r="D55" s="1176"/>
      <c r="E55" s="1176"/>
      <c r="F55" s="1176"/>
      <c r="G55" s="1177"/>
    </row>
    <row r="56" spans="1:7">
      <c r="A56" s="1170">
        <v>44</v>
      </c>
      <c r="B56" s="1171"/>
      <c r="C56" s="1172"/>
      <c r="D56" s="1176"/>
      <c r="E56" s="1176"/>
      <c r="F56" s="1176"/>
      <c r="G56" s="1177"/>
    </row>
    <row r="57" spans="1:7">
      <c r="A57" s="1170">
        <v>45</v>
      </c>
      <c r="B57" s="1171"/>
      <c r="C57" s="1172"/>
      <c r="D57" s="1176"/>
      <c r="E57" s="1176"/>
      <c r="F57" s="1176"/>
      <c r="G57" s="1177"/>
    </row>
    <row r="58" spans="1:7" ht="16" thickBot="1">
      <c r="A58" s="1192">
        <v>46</v>
      </c>
      <c r="B58" s="1193" t="s">
        <v>159</v>
      </c>
      <c r="C58" s="3212">
        <f>SUM(C13:C57)</f>
        <v>0</v>
      </c>
      <c r="D58" s="3212">
        <f>SUM(D13:D57)</f>
        <v>0</v>
      </c>
      <c r="E58" s="3212">
        <f>SUM(E13:E57)</f>
        <v>0</v>
      </c>
      <c r="F58" s="3212">
        <f>SUM(F13:F57)</f>
        <v>0</v>
      </c>
      <c r="G58" s="3211">
        <f>SUM(G13:G57)</f>
        <v>0</v>
      </c>
    </row>
    <row r="59" spans="1:7" ht="16" thickTop="1">
      <c r="A59" s="685"/>
      <c r="B59" s="685"/>
      <c r="C59" s="685"/>
      <c r="D59" s="835"/>
      <c r="E59" s="835"/>
      <c r="F59" s="835"/>
      <c r="G59" s="835"/>
    </row>
    <row r="60" spans="1:7">
      <c r="A60" s="21" t="s">
        <v>4500</v>
      </c>
      <c r="B60" s="21"/>
      <c r="C60" s="21"/>
      <c r="D60" s="21"/>
      <c r="E60" s="21"/>
      <c r="F60" s="21"/>
      <c r="G60" s="21"/>
    </row>
    <row r="61" spans="1:7">
      <c r="A61" s="71" t="s">
        <v>3857</v>
      </c>
      <c r="B61" s="71"/>
      <c r="C61" s="71"/>
      <c r="D61" s="71"/>
      <c r="E61" s="71"/>
      <c r="F61" s="71"/>
      <c r="G61" s="71"/>
    </row>
  </sheetData>
  <pageMargins left="0.7" right="0.7" top="0.75" bottom="0.75" header="0.3" footer="0.3"/>
  <pageSetup scale="6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ransitionEvaluation="1">
    <tabColor rgb="FF92D050"/>
  </sheetPr>
  <dimension ref="A1:Z200"/>
  <sheetViews>
    <sheetView view="pageBreakPreview" topLeftCell="C1" zoomScale="70" zoomScaleNormal="70" zoomScaleSheetLayoutView="70" workbookViewId="0">
      <selection activeCell="J1" sqref="J1:Y1048576"/>
    </sheetView>
  </sheetViews>
  <sheetFormatPr defaultColWidth="9.84375" defaultRowHeight="15.5"/>
  <cols>
    <col min="1" max="1" width="5.84375" style="2022" customWidth="1"/>
    <col min="2" max="2" width="36.4609375" style="2022" customWidth="1"/>
    <col min="3" max="3" width="16.4609375" style="2022" customWidth="1"/>
    <col min="4" max="4" width="20.84375" style="2022" bestFit="1" customWidth="1"/>
    <col min="5" max="5" width="14.84375" style="2022" customWidth="1"/>
    <col min="6" max="6" width="17.07421875" style="2022" customWidth="1"/>
    <col min="7" max="7" width="16.84375" style="2022" customWidth="1"/>
    <col min="8" max="8" width="13.07421875" style="2022" hidden="1" customWidth="1"/>
    <col min="9" max="9" width="7.07421875" style="3011" customWidth="1"/>
    <col min="10" max="10" width="7.07421875" customWidth="1"/>
    <col min="11" max="14" width="13.07421875" customWidth="1"/>
    <col min="15" max="15" width="19.07421875" customWidth="1"/>
    <col min="16" max="16" width="16.84375" customWidth="1"/>
    <col min="17" max="17" width="10.07421875" customWidth="1"/>
    <col min="18" max="18" width="14" customWidth="1"/>
    <col min="19" max="19" width="17.4609375" customWidth="1"/>
    <col min="20" max="20" width="9.84375" customWidth="1"/>
    <col min="21" max="21" width="16.84375" customWidth="1"/>
    <col min="22" max="22" width="14.84375" customWidth="1"/>
    <col min="23" max="23" width="4.84375" customWidth="1"/>
    <col min="25" max="25" width="17" bestFit="1" customWidth="1"/>
    <col min="26" max="16384" width="9.84375" style="2022"/>
  </cols>
  <sheetData>
    <row r="1" spans="1:7" ht="45" customHeight="1">
      <c r="A1" s="3736" t="s">
        <v>3199</v>
      </c>
      <c r="B1" s="3737"/>
      <c r="C1" s="3738"/>
      <c r="D1" s="3739" t="s">
        <v>1341</v>
      </c>
      <c r="E1" s="3740"/>
      <c r="F1" s="3741" t="s">
        <v>1759</v>
      </c>
      <c r="G1" s="3742" t="s">
        <v>1760</v>
      </c>
    </row>
    <row r="2" spans="1:7">
      <c r="A2" s="3743" t="str">
        <f>'Data Sheet'!$C$25</f>
        <v xml:space="preserve">Niagara Mohawk Power Corporation </v>
      </c>
      <c r="B2" s="2630"/>
      <c r="C2" s="1876"/>
      <c r="D2" s="580" t="s">
        <v>5958</v>
      </c>
      <c r="E2" s="781"/>
      <c r="F2" s="782" t="s">
        <v>1761</v>
      </c>
      <c r="G2" s="3744"/>
    </row>
    <row r="3" spans="1:7" ht="15" customHeight="1">
      <c r="A3" s="3745"/>
      <c r="B3" s="1878"/>
      <c r="C3" s="1877"/>
      <c r="D3" s="786" t="s">
        <v>2672</v>
      </c>
      <c r="E3" s="787"/>
      <c r="F3" s="2296" t="str">
        <f>'Data Sheet'!$C$40</f>
        <v>April 30, 2024</v>
      </c>
      <c r="G3" s="3702" t="str">
        <f>'Data Sheet'!$C$38</f>
        <v>December 31, 2023</v>
      </c>
    </row>
    <row r="4" spans="1:7" ht="15" customHeight="1">
      <c r="A4" s="3746" t="s">
        <v>4454</v>
      </c>
      <c r="B4" s="2163"/>
      <c r="C4" s="2163"/>
      <c r="D4" s="2163"/>
      <c r="E4" s="2163"/>
      <c r="F4" s="2163"/>
      <c r="G4" s="3747"/>
    </row>
    <row r="5" spans="1:7" ht="12.75" customHeight="1">
      <c r="A5" s="3748"/>
      <c r="B5" s="2164" t="s">
        <v>2673</v>
      </c>
      <c r="C5" s="2165"/>
      <c r="D5" s="2165"/>
      <c r="E5" s="2166" t="s">
        <v>4214</v>
      </c>
      <c r="F5" s="2167"/>
      <c r="G5" s="3652"/>
    </row>
    <row r="6" spans="1:7" ht="12.75" customHeight="1">
      <c r="A6" s="3231"/>
      <c r="B6" s="3749" t="s">
        <v>4215</v>
      </c>
      <c r="C6" s="3750"/>
      <c r="D6" s="3750"/>
      <c r="E6" s="2251" t="s">
        <v>2674</v>
      </c>
      <c r="F6" s="2251"/>
      <c r="G6" s="3751"/>
    </row>
    <row r="7" spans="1:7" ht="12.75" customHeight="1">
      <c r="A7" s="3231"/>
      <c r="B7" s="3749" t="s">
        <v>4216</v>
      </c>
      <c r="C7" s="3750"/>
      <c r="D7" s="3750"/>
      <c r="E7" s="2251" t="s">
        <v>2675</v>
      </c>
      <c r="F7" s="2251"/>
      <c r="G7" s="3751"/>
    </row>
    <row r="8" spans="1:7" ht="12.75" customHeight="1">
      <c r="A8" s="3231"/>
      <c r="B8" s="3749" t="s">
        <v>4217</v>
      </c>
      <c r="C8" s="3750"/>
      <c r="D8" s="3750"/>
      <c r="E8" s="2251" t="s">
        <v>2676</v>
      </c>
      <c r="F8" s="2251"/>
      <c r="G8" s="3751"/>
    </row>
    <row r="9" spans="1:7" ht="12.75" customHeight="1">
      <c r="A9" s="3231"/>
      <c r="B9" s="3749" t="s">
        <v>4218</v>
      </c>
      <c r="C9" s="3750"/>
      <c r="D9" s="3750"/>
      <c r="E9" s="2251" t="s">
        <v>2677</v>
      </c>
      <c r="F9" s="2251"/>
      <c r="G9" s="3751"/>
    </row>
    <row r="10" spans="1:7" ht="12.75" customHeight="1">
      <c r="A10" s="3231"/>
      <c r="B10" s="3749" t="s">
        <v>2678</v>
      </c>
      <c r="C10" s="3750"/>
      <c r="D10" s="3750"/>
      <c r="E10" s="2251" t="s">
        <v>2679</v>
      </c>
      <c r="F10" s="2251"/>
      <c r="G10" s="3751"/>
    </row>
    <row r="11" spans="1:7" ht="12.75" customHeight="1">
      <c r="A11" s="3231"/>
      <c r="B11" s="3752" t="s">
        <v>2680</v>
      </c>
      <c r="C11" s="3752"/>
      <c r="D11" s="3752"/>
      <c r="E11" s="2251" t="s">
        <v>2681</v>
      </c>
      <c r="F11" s="2251"/>
      <c r="G11" s="3751"/>
    </row>
    <row r="12" spans="1:7" ht="12.75" customHeight="1">
      <c r="A12" s="3231"/>
      <c r="B12" s="3752" t="s">
        <v>2682</v>
      </c>
      <c r="C12" s="3752"/>
      <c r="D12" s="3752"/>
      <c r="E12" s="2251" t="s">
        <v>2683</v>
      </c>
      <c r="F12" s="2251"/>
      <c r="G12" s="3751"/>
    </row>
    <row r="13" spans="1:7" ht="12.75" customHeight="1">
      <c r="A13" s="3231"/>
      <c r="B13" s="3752" t="s">
        <v>1430</v>
      </c>
      <c r="C13" s="3752"/>
      <c r="D13" s="3752"/>
      <c r="E13" s="2251" t="s">
        <v>1431</v>
      </c>
      <c r="F13" s="2251"/>
      <c r="G13" s="3751"/>
    </row>
    <row r="14" spans="1:7" ht="12.75" customHeight="1">
      <c r="A14" s="3231"/>
      <c r="B14" s="3749" t="s">
        <v>1432</v>
      </c>
      <c r="C14" s="3750"/>
      <c r="D14" s="3750"/>
      <c r="E14" s="2251" t="s">
        <v>1433</v>
      </c>
      <c r="F14" s="2251"/>
      <c r="G14" s="3751"/>
    </row>
    <row r="15" spans="1:7" ht="12.75" customHeight="1">
      <c r="A15" s="3231"/>
      <c r="B15" s="3749" t="s">
        <v>4219</v>
      </c>
      <c r="C15" s="3750"/>
      <c r="D15" s="3750"/>
      <c r="E15" s="2251" t="s">
        <v>1434</v>
      </c>
      <c r="F15" s="2251"/>
      <c r="G15" s="3751"/>
    </row>
    <row r="16" spans="1:7" ht="12.75" customHeight="1">
      <c r="A16" s="3231"/>
      <c r="B16" s="3749" t="s">
        <v>4220</v>
      </c>
      <c r="C16" s="3750"/>
      <c r="D16" s="3750"/>
      <c r="E16" s="2251" t="s">
        <v>1436</v>
      </c>
      <c r="F16" s="2251"/>
      <c r="G16" s="3751"/>
    </row>
    <row r="17" spans="1:7" ht="12.75" customHeight="1">
      <c r="A17" s="3222"/>
      <c r="B17" s="3749" t="s">
        <v>1435</v>
      </c>
      <c r="C17" s="3753"/>
      <c r="D17" s="3753"/>
      <c r="E17" s="1545" t="s">
        <v>1437</v>
      </c>
      <c r="F17" s="1545"/>
      <c r="G17" s="3754"/>
    </row>
    <row r="18" spans="1:7" ht="12.75" customHeight="1">
      <c r="A18" s="3222"/>
      <c r="B18" s="3749" t="s">
        <v>4221</v>
      </c>
      <c r="C18" s="3753"/>
      <c r="D18" s="3750"/>
      <c r="E18" s="1545"/>
      <c r="F18" s="1545"/>
      <c r="G18" s="3754"/>
    </row>
    <row r="19" spans="1:7">
      <c r="A19" s="3755" t="s">
        <v>1686</v>
      </c>
      <c r="B19" s="793"/>
      <c r="C19" s="794"/>
      <c r="D19" s="1975"/>
      <c r="E19" s="796" t="s">
        <v>1438</v>
      </c>
      <c r="F19" s="796" t="s">
        <v>1439</v>
      </c>
      <c r="G19" s="3756" t="s">
        <v>1440</v>
      </c>
    </row>
    <row r="20" spans="1:7">
      <c r="A20" s="3757" t="s">
        <v>1689</v>
      </c>
      <c r="B20" s="799" t="s">
        <v>1441</v>
      </c>
      <c r="C20" s="800" t="s">
        <v>1442</v>
      </c>
      <c r="D20" s="801" t="s">
        <v>1443</v>
      </c>
      <c r="E20" s="801" t="s">
        <v>1444</v>
      </c>
      <c r="F20" s="801" t="s">
        <v>1445</v>
      </c>
      <c r="G20" s="3758" t="s">
        <v>1446</v>
      </c>
    </row>
    <row r="21" spans="1:7">
      <c r="A21" s="3759"/>
      <c r="B21" s="804" t="s">
        <v>2935</v>
      </c>
      <c r="C21" s="805" t="s">
        <v>2936</v>
      </c>
      <c r="D21" s="804" t="s">
        <v>2937</v>
      </c>
      <c r="E21" s="804" t="s">
        <v>2938</v>
      </c>
      <c r="F21" s="804" t="s">
        <v>2268</v>
      </c>
      <c r="G21" s="3760" t="s">
        <v>2269</v>
      </c>
    </row>
    <row r="22" spans="1:7">
      <c r="A22" s="3755">
        <v>1</v>
      </c>
      <c r="B22" s="2341" t="s">
        <v>5188</v>
      </c>
      <c r="C22" s="2339">
        <v>1528</v>
      </c>
      <c r="D22" s="2340">
        <v>487670</v>
      </c>
      <c r="E22" s="2339">
        <v>1566</v>
      </c>
      <c r="F22" s="2337">
        <f t="shared" ref="F22:F27" si="0">(C22*1000)/E22</f>
        <v>975.7343550446999</v>
      </c>
      <c r="G22" s="3761">
        <v>0.31915575916230365</v>
      </c>
    </row>
    <row r="23" spans="1:7">
      <c r="A23" s="3757">
        <f t="shared" ref="A23:A64" si="1">A22+1</f>
        <v>2</v>
      </c>
      <c r="B23" s="2630" t="s">
        <v>5189</v>
      </c>
      <c r="C23" s="2338">
        <v>10570563</v>
      </c>
      <c r="D23" s="2338">
        <v>1862473100</v>
      </c>
      <c r="E23" s="2338">
        <v>1408886</v>
      </c>
      <c r="F23" s="2337">
        <f t="shared" si="0"/>
        <v>7502.7809205287012</v>
      </c>
      <c r="G23" s="3761">
        <v>0.17619431434257568</v>
      </c>
    </row>
    <row r="24" spans="1:7">
      <c r="A24" s="3757">
        <f t="shared" si="1"/>
        <v>3</v>
      </c>
      <c r="B24" s="2630" t="s">
        <v>5190</v>
      </c>
      <c r="C24" s="2338">
        <v>167388</v>
      </c>
      <c r="D24" s="2989">
        <v>18033047</v>
      </c>
      <c r="E24" s="2338">
        <v>3548</v>
      </c>
      <c r="F24" s="2337">
        <f t="shared" si="0"/>
        <v>47178.128523111613</v>
      </c>
      <c r="G24" s="3761">
        <v>0.10773201782684541</v>
      </c>
    </row>
    <row r="25" spans="1:7">
      <c r="A25" s="3757">
        <f t="shared" si="1"/>
        <v>4</v>
      </c>
      <c r="B25" s="2630" t="s">
        <v>5191</v>
      </c>
      <c r="C25" s="2338">
        <v>1587</v>
      </c>
      <c r="D25" s="2989">
        <v>240055</v>
      </c>
      <c r="E25" s="2338">
        <v>47</v>
      </c>
      <c r="F25" s="2337">
        <f t="shared" si="0"/>
        <v>33765.957446808512</v>
      </c>
      <c r="G25" s="3761">
        <v>0.15126339004410838</v>
      </c>
    </row>
    <row r="26" spans="1:7">
      <c r="A26" s="3757">
        <f t="shared" si="1"/>
        <v>5</v>
      </c>
      <c r="B26" s="2630" t="s">
        <v>5192</v>
      </c>
      <c r="C26" s="2338">
        <v>8999</v>
      </c>
      <c r="D26" s="2989">
        <v>1897545</v>
      </c>
      <c r="E26" s="2338">
        <v>2069</v>
      </c>
      <c r="F26" s="2337">
        <f t="shared" si="0"/>
        <v>4349.4441759304009</v>
      </c>
      <c r="G26" s="3761">
        <v>0.21086176241804647</v>
      </c>
    </row>
    <row r="27" spans="1:7">
      <c r="A27" s="3757">
        <f t="shared" si="1"/>
        <v>6</v>
      </c>
      <c r="B27" s="2630" t="s">
        <v>4898</v>
      </c>
      <c r="C27" s="2338">
        <f>SUM(C22:C26)</f>
        <v>10750065</v>
      </c>
      <c r="D27" s="2989">
        <f>SUM(D22:D26)</f>
        <v>1883131417</v>
      </c>
      <c r="E27" s="2338">
        <f>SUM(E22:E26)</f>
        <v>1416116</v>
      </c>
      <c r="F27" s="2337">
        <f t="shared" si="0"/>
        <v>7591.2319329772417</v>
      </c>
      <c r="G27" s="3761">
        <f t="shared" ref="G27" si="2">D27/(C27*1000)</f>
        <v>0.17517395634351979</v>
      </c>
    </row>
    <row r="28" spans="1:7">
      <c r="A28" s="3757">
        <f t="shared" si="1"/>
        <v>7</v>
      </c>
      <c r="B28" s="2630"/>
      <c r="C28" s="2338"/>
      <c r="D28" s="2989"/>
      <c r="E28" s="2338"/>
      <c r="F28" s="2337" t="s">
        <v>1051</v>
      </c>
      <c r="G28" s="3761" t="s">
        <v>1051</v>
      </c>
    </row>
    <row r="29" spans="1:7">
      <c r="A29" s="3757">
        <f t="shared" si="1"/>
        <v>8</v>
      </c>
      <c r="B29" s="2630" t="s">
        <v>5188</v>
      </c>
      <c r="C29" s="2338">
        <v>9771</v>
      </c>
      <c r="D29" s="2989">
        <v>2560003</v>
      </c>
      <c r="E29" s="2338">
        <v>3370</v>
      </c>
      <c r="F29" s="2337">
        <f t="shared" ref="F29:F35" si="3">(C29*1000)/E29</f>
        <v>2899.4065281899111</v>
      </c>
      <c r="G29" s="3761">
        <v>0.26200010234367005</v>
      </c>
    </row>
    <row r="30" spans="1:7">
      <c r="A30" s="3757">
        <f t="shared" si="1"/>
        <v>9</v>
      </c>
      <c r="B30" s="2630" t="s">
        <v>5191</v>
      </c>
      <c r="C30" s="2338">
        <v>1770179</v>
      </c>
      <c r="D30" s="2989">
        <v>236443192</v>
      </c>
      <c r="E30" s="2338">
        <v>26425</v>
      </c>
      <c r="F30" s="3983">
        <f t="shared" si="3"/>
        <v>66988.798486281928</v>
      </c>
      <c r="G30" s="3761">
        <v>0.13357021634535263</v>
      </c>
    </row>
    <row r="31" spans="1:7">
      <c r="A31" s="3757">
        <f t="shared" si="1"/>
        <v>10</v>
      </c>
      <c r="B31" s="2630" t="s">
        <v>5192</v>
      </c>
      <c r="C31" s="2338">
        <v>510471</v>
      </c>
      <c r="D31" s="2989">
        <v>57998605</v>
      </c>
      <c r="E31" s="2338">
        <v>92744</v>
      </c>
      <c r="F31" s="3983">
        <f t="shared" si="3"/>
        <v>5504.086517726214</v>
      </c>
      <c r="G31" s="3761">
        <v>0.11361782549841225</v>
      </c>
    </row>
    <row r="32" spans="1:7">
      <c r="A32" s="3757">
        <f t="shared" si="1"/>
        <v>11</v>
      </c>
      <c r="B32" s="2630" t="s">
        <v>5193</v>
      </c>
      <c r="C32" s="2338">
        <v>1139236</v>
      </c>
      <c r="D32" s="2989">
        <v>120831237</v>
      </c>
      <c r="E32" s="2338">
        <v>1151</v>
      </c>
      <c r="F32" s="3983">
        <f t="shared" si="3"/>
        <v>989779.32232841011</v>
      </c>
      <c r="G32" s="3761">
        <v>0.10606339423964833</v>
      </c>
    </row>
    <row r="33" spans="1:7">
      <c r="A33" s="3757">
        <f t="shared" si="1"/>
        <v>12</v>
      </c>
      <c r="B33" s="2630" t="s">
        <v>5194</v>
      </c>
      <c r="C33" s="2338">
        <v>864502</v>
      </c>
      <c r="D33" s="2989">
        <v>61999988</v>
      </c>
      <c r="E33" s="2338">
        <v>20</v>
      </c>
      <c r="F33" s="2337">
        <f t="shared" si="3"/>
        <v>43225100</v>
      </c>
      <c r="G33" s="3761">
        <v>7.1717576130535268E-2</v>
      </c>
    </row>
    <row r="34" spans="1:7">
      <c r="A34" s="3757">
        <f t="shared" si="1"/>
        <v>13</v>
      </c>
      <c r="B34" s="2630" t="s">
        <v>5195</v>
      </c>
      <c r="C34" s="2338">
        <v>214967</v>
      </c>
      <c r="D34" s="2989">
        <v>7552812</v>
      </c>
      <c r="E34" s="2338">
        <v>68</v>
      </c>
      <c r="F34" s="2337">
        <f t="shared" si="3"/>
        <v>3161279.411764706</v>
      </c>
      <c r="G34" s="3761">
        <v>3.5134750915256759E-2</v>
      </c>
    </row>
    <row r="35" spans="1:7">
      <c r="A35" s="3757">
        <f t="shared" si="1"/>
        <v>14</v>
      </c>
      <c r="B35" s="2630" t="s">
        <v>5196</v>
      </c>
      <c r="C35" s="2338">
        <v>30442</v>
      </c>
      <c r="D35" s="2989">
        <v>2686750</v>
      </c>
      <c r="E35" s="2338">
        <v>18</v>
      </c>
      <c r="F35" s="2337">
        <f t="shared" si="3"/>
        <v>1691222.2222222222</v>
      </c>
      <c r="G35" s="3761">
        <v>8.82579988174233E-2</v>
      </c>
    </row>
    <row r="36" spans="1:7">
      <c r="A36" s="3757">
        <f t="shared" si="1"/>
        <v>15</v>
      </c>
      <c r="B36" s="2630" t="s">
        <v>5197</v>
      </c>
      <c r="C36" s="2338"/>
      <c r="D36" s="2989"/>
      <c r="E36" s="2338"/>
      <c r="F36" s="2337"/>
      <c r="G36" s="3761"/>
    </row>
    <row r="37" spans="1:7">
      <c r="A37" s="3757">
        <f t="shared" si="1"/>
        <v>16</v>
      </c>
      <c r="B37" s="2630" t="s">
        <v>5198</v>
      </c>
      <c r="C37" s="2338">
        <v>0</v>
      </c>
      <c r="D37" s="2989">
        <v>-20109</v>
      </c>
      <c r="E37" s="2338">
        <v>1</v>
      </c>
      <c r="F37" s="2337">
        <f>(C37*1000)/E37</f>
        <v>0</v>
      </c>
      <c r="G37" s="3761" t="s">
        <v>1051</v>
      </c>
    </row>
    <row r="38" spans="1:7">
      <c r="A38" s="3757">
        <f t="shared" si="1"/>
        <v>17</v>
      </c>
      <c r="B38" s="2630" t="s">
        <v>5199</v>
      </c>
      <c r="C38" s="2338"/>
      <c r="D38" s="2989"/>
      <c r="E38" s="2338"/>
      <c r="F38" s="2337"/>
      <c r="G38" s="3761"/>
    </row>
    <row r="39" spans="1:7">
      <c r="A39" s="3757">
        <f t="shared" si="1"/>
        <v>18</v>
      </c>
      <c r="B39" s="2630" t="s">
        <v>4899</v>
      </c>
      <c r="C39" s="2338">
        <f>SUM(C29:C38)</f>
        <v>4539568</v>
      </c>
      <c r="D39" s="2989">
        <f>SUM(D29:D38)</f>
        <v>490052478</v>
      </c>
      <c r="E39" s="2338">
        <f>SUM(E29:E38)</f>
        <v>123797</v>
      </c>
      <c r="F39" s="2337">
        <f>(C39*1000)/E39</f>
        <v>36669.450794445744</v>
      </c>
      <c r="G39" s="3761">
        <f>D39/(C39*1000)</f>
        <v>0.10795134647173475</v>
      </c>
    </row>
    <row r="40" spans="1:7">
      <c r="A40" s="3757">
        <f t="shared" si="1"/>
        <v>19</v>
      </c>
      <c r="B40" s="2630"/>
      <c r="C40" s="2338"/>
      <c r="D40" s="2989"/>
      <c r="E40" s="2338"/>
      <c r="F40" s="2337"/>
      <c r="G40" s="3761"/>
    </row>
    <row r="41" spans="1:7">
      <c r="A41" s="3757">
        <f t="shared" si="1"/>
        <v>20</v>
      </c>
      <c r="B41" s="3762" t="s">
        <v>5200</v>
      </c>
      <c r="C41" s="2338">
        <v>19882</v>
      </c>
      <c r="D41" s="2989">
        <v>10508981</v>
      </c>
      <c r="E41" s="2338">
        <v>780</v>
      </c>
      <c r="F41" s="2337">
        <f t="shared" ref="F41:F44" si="4">(C41*1000)/E41</f>
        <v>25489.74358974359</v>
      </c>
      <c r="G41" s="3761">
        <v>0.52856759883311544</v>
      </c>
    </row>
    <row r="42" spans="1:7">
      <c r="A42" s="3757">
        <f t="shared" si="1"/>
        <v>21</v>
      </c>
      <c r="B42" s="2630" t="s">
        <v>5201</v>
      </c>
      <c r="C42" s="2338">
        <v>9263</v>
      </c>
      <c r="D42" s="2989">
        <v>1309582</v>
      </c>
      <c r="E42" s="2338">
        <v>325</v>
      </c>
      <c r="F42" s="2337">
        <f t="shared" si="4"/>
        <v>28501.538461538461</v>
      </c>
      <c r="G42" s="3761">
        <v>0.1413777393932851</v>
      </c>
    </row>
    <row r="43" spans="1:7">
      <c r="A43" s="3757">
        <f t="shared" si="1"/>
        <v>22</v>
      </c>
      <c r="B43" s="3676" t="s">
        <v>5202</v>
      </c>
      <c r="C43" s="2338">
        <v>7683</v>
      </c>
      <c r="D43" s="2989">
        <v>1440228</v>
      </c>
      <c r="E43" s="2338">
        <v>1695</v>
      </c>
      <c r="F43" s="2337">
        <f t="shared" si="4"/>
        <v>4532.7433628318586</v>
      </c>
      <c r="G43" s="3761">
        <v>0.18745646231940649</v>
      </c>
    </row>
    <row r="44" spans="1:7">
      <c r="A44" s="3757">
        <f t="shared" si="1"/>
        <v>23</v>
      </c>
      <c r="B44" s="2630" t="s">
        <v>4900</v>
      </c>
      <c r="C44" s="2338">
        <f>SUM(C41:C43)</f>
        <v>36828</v>
      </c>
      <c r="D44" s="2989">
        <f>SUM(D41:D43)</f>
        <v>13258791</v>
      </c>
      <c r="E44" s="2338">
        <f>SUM(E41:E43)</f>
        <v>2800</v>
      </c>
      <c r="F44" s="2337">
        <f t="shared" si="4"/>
        <v>13152.857142857143</v>
      </c>
      <c r="G44" s="3761">
        <f>D44/(C44*1000)</f>
        <v>0.36001930596285436</v>
      </c>
    </row>
    <row r="45" spans="1:7">
      <c r="A45" s="3757">
        <f t="shared" si="1"/>
        <v>24</v>
      </c>
      <c r="B45" s="2630"/>
      <c r="C45" s="2338"/>
      <c r="D45" s="2989"/>
      <c r="E45" s="2338"/>
      <c r="F45" s="2337" t="s">
        <v>1051</v>
      </c>
      <c r="G45" s="3761" t="s">
        <v>1051</v>
      </c>
    </row>
    <row r="46" spans="1:7">
      <c r="A46" s="3757">
        <f t="shared" si="1"/>
        <v>25</v>
      </c>
      <c r="B46" s="2630"/>
      <c r="C46" s="2338"/>
      <c r="D46" s="2989"/>
      <c r="E46" s="2338"/>
      <c r="F46" s="2337"/>
      <c r="G46" s="3763"/>
    </row>
    <row r="47" spans="1:7">
      <c r="A47" s="3757">
        <f t="shared" si="1"/>
        <v>26</v>
      </c>
      <c r="B47" s="2630"/>
      <c r="C47" s="2338"/>
      <c r="D47" s="2989"/>
      <c r="E47" s="2338"/>
      <c r="F47" s="2337"/>
      <c r="G47" s="3763"/>
    </row>
    <row r="48" spans="1:7">
      <c r="A48" s="3757">
        <f t="shared" si="1"/>
        <v>27</v>
      </c>
      <c r="B48" s="2630"/>
      <c r="C48" s="2338"/>
      <c r="D48" s="2989"/>
      <c r="E48" s="2338"/>
      <c r="F48" s="2337"/>
      <c r="G48" s="3763"/>
    </row>
    <row r="49" spans="1:7">
      <c r="A49" s="3757">
        <f t="shared" si="1"/>
        <v>28</v>
      </c>
      <c r="B49" s="2630"/>
      <c r="C49" s="2338"/>
      <c r="D49" s="2989"/>
      <c r="E49" s="2338"/>
      <c r="F49" s="2337"/>
      <c r="G49" s="3763"/>
    </row>
    <row r="50" spans="1:7">
      <c r="A50" s="3757">
        <f t="shared" si="1"/>
        <v>29</v>
      </c>
      <c r="B50" s="2630"/>
      <c r="C50" s="2338"/>
      <c r="D50" s="2989"/>
      <c r="E50" s="2338"/>
      <c r="F50" s="2337"/>
      <c r="G50" s="3763"/>
    </row>
    <row r="51" spans="1:7">
      <c r="A51" s="3757">
        <f t="shared" si="1"/>
        <v>30</v>
      </c>
      <c r="B51" s="2630"/>
      <c r="C51" s="2338"/>
      <c r="D51" s="2989"/>
      <c r="E51" s="2338"/>
      <c r="F51" s="2337"/>
      <c r="G51" s="3763"/>
    </row>
    <row r="52" spans="1:7">
      <c r="A52" s="3757">
        <f t="shared" si="1"/>
        <v>31</v>
      </c>
      <c r="B52" s="2630"/>
      <c r="C52" s="2338"/>
      <c r="D52" s="2989"/>
      <c r="E52" s="2338"/>
      <c r="F52" s="2337"/>
      <c r="G52" s="3763"/>
    </row>
    <row r="53" spans="1:7">
      <c r="A53" s="3757">
        <f t="shared" si="1"/>
        <v>32</v>
      </c>
      <c r="B53" s="2630"/>
      <c r="C53" s="2338"/>
      <c r="D53" s="2989"/>
      <c r="E53" s="2338"/>
      <c r="F53" s="2337"/>
      <c r="G53" s="3763"/>
    </row>
    <row r="54" spans="1:7">
      <c r="A54" s="3757">
        <f t="shared" si="1"/>
        <v>33</v>
      </c>
      <c r="B54" s="2630"/>
      <c r="C54" s="2338"/>
      <c r="D54" s="2989"/>
      <c r="E54" s="2338"/>
      <c r="F54" s="2337"/>
      <c r="G54" s="3763"/>
    </row>
    <row r="55" spans="1:7">
      <c r="A55" s="3757">
        <f t="shared" si="1"/>
        <v>34</v>
      </c>
      <c r="B55" s="2630"/>
      <c r="C55" s="2338"/>
      <c r="D55" s="2989"/>
      <c r="E55" s="2338"/>
      <c r="F55" s="2337"/>
      <c r="G55" s="3763"/>
    </row>
    <row r="56" spans="1:7">
      <c r="A56" s="3757">
        <f t="shared" si="1"/>
        <v>35</v>
      </c>
      <c r="B56" s="2630"/>
      <c r="C56" s="2338"/>
      <c r="D56" s="2989"/>
      <c r="E56" s="2338"/>
      <c r="F56" s="2337"/>
      <c r="G56" s="3763"/>
    </row>
    <row r="57" spans="1:7">
      <c r="A57" s="3757">
        <f t="shared" si="1"/>
        <v>36</v>
      </c>
      <c r="B57" s="2630"/>
      <c r="C57" s="2338"/>
      <c r="D57" s="2989"/>
      <c r="E57" s="2338"/>
      <c r="F57" s="2337"/>
      <c r="G57" s="3763"/>
    </row>
    <row r="58" spans="1:7">
      <c r="A58" s="3757">
        <f t="shared" si="1"/>
        <v>37</v>
      </c>
      <c r="B58" s="2630"/>
      <c r="C58" s="2338"/>
      <c r="D58" s="2989"/>
      <c r="E58" s="2338"/>
      <c r="F58" s="2337"/>
      <c r="G58" s="3763"/>
    </row>
    <row r="59" spans="1:7">
      <c r="A59" s="3757">
        <f t="shared" si="1"/>
        <v>38</v>
      </c>
      <c r="B59" s="2630"/>
      <c r="C59" s="2338"/>
      <c r="D59" s="2338"/>
      <c r="E59" s="2338"/>
      <c r="F59" s="2337"/>
      <c r="G59" s="3763"/>
    </row>
    <row r="60" spans="1:7">
      <c r="A60" s="3757">
        <f t="shared" si="1"/>
        <v>39</v>
      </c>
      <c r="B60" s="2630"/>
      <c r="C60" s="2338"/>
      <c r="D60" s="2338"/>
      <c r="E60" s="2338"/>
      <c r="F60" s="2337"/>
      <c r="G60" s="3763"/>
    </row>
    <row r="61" spans="1:7">
      <c r="A61" s="3757">
        <f t="shared" si="1"/>
        <v>40</v>
      </c>
      <c r="B61" s="1878"/>
      <c r="C61" s="815"/>
      <c r="D61" s="815"/>
      <c r="E61" s="2338"/>
      <c r="F61" s="2337" t="str">
        <f t="shared" ref="F61:F64" si="5">IF(ISERR(C61/E61*1000),"  ",C61/E61*1000)</f>
        <v xml:space="preserve">  </v>
      </c>
      <c r="G61" s="3761"/>
    </row>
    <row r="62" spans="1:7">
      <c r="A62" s="3755">
        <f t="shared" si="1"/>
        <v>41</v>
      </c>
      <c r="B62" s="816" t="s">
        <v>1447</v>
      </c>
      <c r="C62" s="817">
        <f>SUM(C27,C39,C44,C53)</f>
        <v>15326461</v>
      </c>
      <c r="D62" s="817">
        <f>SUM(D27,D39,D44,D53)</f>
        <v>2386442686</v>
      </c>
      <c r="E62" s="817">
        <f>SUM(E27,E39,E44,E53)</f>
        <v>1542713</v>
      </c>
      <c r="F62" s="818">
        <f t="shared" si="5"/>
        <v>9934.7454776099003</v>
      </c>
      <c r="G62" s="3764">
        <f>IF(ISERR(D62/C62/1000),"  ",D62/C62/1000)</f>
        <v>0.15570735383726225</v>
      </c>
    </row>
    <row r="63" spans="1:7">
      <c r="A63" s="3755">
        <f t="shared" si="1"/>
        <v>42</v>
      </c>
      <c r="B63" s="816" t="s">
        <v>1448</v>
      </c>
      <c r="C63" s="817"/>
      <c r="D63" s="817"/>
      <c r="E63" s="817"/>
      <c r="F63" s="2337" t="str">
        <f t="shared" si="5"/>
        <v xml:space="preserve">  </v>
      </c>
      <c r="G63" s="3761" t="str">
        <f t="shared" ref="G63:G64" si="6">IF(ISERR(D63/C63/1000),"  ",D63/C63/1000)</f>
        <v xml:space="preserve">  </v>
      </c>
    </row>
    <row r="64" spans="1:7" ht="16" thickBot="1">
      <c r="A64" s="3765">
        <f t="shared" si="1"/>
        <v>43</v>
      </c>
      <c r="B64" s="3766" t="s">
        <v>159</v>
      </c>
      <c r="C64" s="3767">
        <f>C62+C63</f>
        <v>15326461</v>
      </c>
      <c r="D64" s="3768">
        <f>D62+D63</f>
        <v>2386442686</v>
      </c>
      <c r="E64" s="3767">
        <f>E62+E63</f>
        <v>1542713</v>
      </c>
      <c r="F64" s="3769">
        <f t="shared" si="5"/>
        <v>9934.7454776099003</v>
      </c>
      <c r="G64" s="3770">
        <f t="shared" si="6"/>
        <v>0.15570735383726225</v>
      </c>
    </row>
    <row r="65" spans="1:26">
      <c r="A65" s="774"/>
      <c r="B65" s="774"/>
      <c r="C65" s="774"/>
      <c r="D65" s="774"/>
      <c r="E65" s="774"/>
      <c r="F65" s="774"/>
      <c r="G65" s="822"/>
      <c r="Z65" s="1618"/>
    </row>
    <row r="66" spans="1:26">
      <c r="A66" s="1310" t="s">
        <v>4501</v>
      </c>
      <c r="B66" s="2065"/>
      <c r="C66" s="774"/>
      <c r="D66" s="774"/>
      <c r="E66" s="774"/>
      <c r="F66" s="774"/>
      <c r="G66" s="822" t="s">
        <v>1449</v>
      </c>
      <c r="Z66" s="1618"/>
    </row>
    <row r="67" spans="1:26">
      <c r="A67" s="774"/>
      <c r="B67" s="774"/>
      <c r="C67" s="20"/>
      <c r="D67" s="20">
        <v>304</v>
      </c>
    </row>
    <row r="68" spans="1:26">
      <c r="A68" s="73" t="s">
        <v>1156</v>
      </c>
      <c r="B68" s="775"/>
      <c r="C68" s="775"/>
      <c r="D68" s="775"/>
      <c r="E68" s="775"/>
      <c r="F68" s="775"/>
      <c r="G68" s="775"/>
    </row>
    <row r="70" spans="1:26" ht="16" thickBot="1">
      <c r="A70" s="1146" t="s">
        <v>1746</v>
      </c>
      <c r="B70" s="774"/>
      <c r="C70" s="774"/>
      <c r="D70" s="774"/>
      <c r="E70" s="774"/>
      <c r="F70" s="823" t="s">
        <v>1746</v>
      </c>
      <c r="G70" s="2022" t="s">
        <v>1746</v>
      </c>
    </row>
    <row r="71" spans="1:26">
      <c r="A71" s="776"/>
      <c r="B71" s="777"/>
      <c r="C71" s="777"/>
      <c r="D71" s="777"/>
      <c r="E71" s="777"/>
      <c r="F71" s="777"/>
      <c r="G71" s="824"/>
    </row>
    <row r="72" spans="1:26">
      <c r="A72" s="2171" t="s">
        <v>4454</v>
      </c>
      <c r="B72" s="2172"/>
      <c r="C72" s="2172"/>
      <c r="D72" s="2172"/>
      <c r="E72" s="2172"/>
      <c r="F72" s="2172"/>
      <c r="G72" s="2173"/>
    </row>
    <row r="73" spans="1:26">
      <c r="A73" s="827"/>
      <c r="B73" s="774"/>
      <c r="C73" s="774"/>
      <c r="D73" s="774"/>
      <c r="E73" s="774"/>
      <c r="F73" s="774"/>
      <c r="G73" s="828"/>
    </row>
    <row r="74" spans="1:26">
      <c r="A74" s="792" t="s">
        <v>1686</v>
      </c>
      <c r="B74" s="793"/>
      <c r="C74" s="794"/>
      <c r="D74" s="795"/>
      <c r="E74" s="796" t="s">
        <v>1438</v>
      </c>
      <c r="F74" s="796" t="s">
        <v>1439</v>
      </c>
      <c r="G74" s="797" t="s">
        <v>1440</v>
      </c>
    </row>
    <row r="75" spans="1:26">
      <c r="A75" s="798" t="s">
        <v>1689</v>
      </c>
      <c r="B75" s="799" t="s">
        <v>1441</v>
      </c>
      <c r="C75" s="800" t="s">
        <v>1442</v>
      </c>
      <c r="D75" s="801" t="s">
        <v>1443</v>
      </c>
      <c r="E75" s="801" t="s">
        <v>1444</v>
      </c>
      <c r="F75" s="801" t="s">
        <v>1445</v>
      </c>
      <c r="G75" s="802" t="s">
        <v>1446</v>
      </c>
    </row>
    <row r="76" spans="1:26">
      <c r="A76" s="803"/>
      <c r="B76" s="804" t="s">
        <v>2935</v>
      </c>
      <c r="C76" s="805" t="s">
        <v>2936</v>
      </c>
      <c r="D76" s="804" t="s">
        <v>2937</v>
      </c>
      <c r="E76" s="804" t="s">
        <v>2938</v>
      </c>
      <c r="F76" s="804" t="s">
        <v>2268</v>
      </c>
      <c r="G76" s="806" t="s">
        <v>2269</v>
      </c>
    </row>
    <row r="77" spans="1:26">
      <c r="A77" s="792">
        <v>1</v>
      </c>
      <c r="B77" s="795"/>
      <c r="C77" s="807"/>
      <c r="D77" s="808"/>
      <c r="E77" s="807"/>
      <c r="F77" s="809" t="str">
        <f t="shared" ref="F77:F131" si="7">IF(ISERR(C77/E77*1000),"  ",C77/E77*1000)</f>
        <v xml:space="preserve">  </v>
      </c>
      <c r="G77" s="810" t="str">
        <f t="shared" ref="G77:G131" si="8">IF(ISERR(D77/C77/1000),"  ",D77/C77/1000)</f>
        <v xml:space="preserve">  </v>
      </c>
    </row>
    <row r="78" spans="1:26">
      <c r="A78" s="798">
        <f t="shared" ref="A78:A100" si="9">A77+1</f>
        <v>2</v>
      </c>
      <c r="B78" s="774"/>
      <c r="C78" s="811"/>
      <c r="D78" s="811"/>
      <c r="E78" s="811"/>
      <c r="F78" s="809" t="str">
        <f t="shared" si="7"/>
        <v xml:space="preserve">  </v>
      </c>
      <c r="G78" s="812" t="str">
        <f t="shared" si="8"/>
        <v xml:space="preserve">  </v>
      </c>
    </row>
    <row r="79" spans="1:26">
      <c r="A79" s="798">
        <f t="shared" si="9"/>
        <v>3</v>
      </c>
      <c r="B79" s="774"/>
      <c r="C79" s="811"/>
      <c r="D79" s="811"/>
      <c r="E79" s="811"/>
      <c r="F79" s="809" t="str">
        <f t="shared" si="7"/>
        <v xml:space="preserve">  </v>
      </c>
      <c r="G79" s="812" t="str">
        <f t="shared" si="8"/>
        <v xml:space="preserve">  </v>
      </c>
    </row>
    <row r="80" spans="1:26">
      <c r="A80" s="798">
        <f t="shared" si="9"/>
        <v>4</v>
      </c>
      <c r="B80" s="774"/>
      <c r="C80" s="811"/>
      <c r="D80" s="811"/>
      <c r="E80" s="811"/>
      <c r="F80" s="809" t="str">
        <f t="shared" si="7"/>
        <v xml:space="preserve">  </v>
      </c>
      <c r="G80" s="812" t="str">
        <f t="shared" si="8"/>
        <v xml:space="preserve">  </v>
      </c>
    </row>
    <row r="81" spans="1:7">
      <c r="A81" s="798">
        <f t="shared" si="9"/>
        <v>5</v>
      </c>
      <c r="B81" s="774"/>
      <c r="C81" s="811"/>
      <c r="D81" s="811"/>
      <c r="E81" s="811"/>
      <c r="F81" s="809" t="str">
        <f t="shared" si="7"/>
        <v xml:space="preserve">  </v>
      </c>
      <c r="G81" s="812" t="str">
        <f t="shared" si="8"/>
        <v xml:space="preserve">  </v>
      </c>
    </row>
    <row r="82" spans="1:7">
      <c r="A82" s="798">
        <f t="shared" si="9"/>
        <v>6</v>
      </c>
      <c r="B82" s="774"/>
      <c r="C82" s="811"/>
      <c r="D82" s="811"/>
      <c r="E82" s="811"/>
      <c r="F82" s="809" t="str">
        <f t="shared" si="7"/>
        <v xml:space="preserve">  </v>
      </c>
      <c r="G82" s="812" t="str">
        <f t="shared" si="8"/>
        <v xml:space="preserve">  </v>
      </c>
    </row>
    <row r="83" spans="1:7">
      <c r="A83" s="798">
        <f t="shared" si="9"/>
        <v>7</v>
      </c>
      <c r="B83" s="774"/>
      <c r="C83" s="811"/>
      <c r="D83" s="811"/>
      <c r="E83" s="811"/>
      <c r="F83" s="809" t="str">
        <f t="shared" si="7"/>
        <v xml:space="preserve">  </v>
      </c>
      <c r="G83" s="812" t="str">
        <f t="shared" si="8"/>
        <v xml:space="preserve">  </v>
      </c>
    </row>
    <row r="84" spans="1:7">
      <c r="A84" s="798">
        <f t="shared" si="9"/>
        <v>8</v>
      </c>
      <c r="B84" s="774"/>
      <c r="C84" s="811"/>
      <c r="D84" s="811"/>
      <c r="E84" s="811"/>
      <c r="F84" s="809" t="str">
        <f t="shared" si="7"/>
        <v xml:space="preserve">  </v>
      </c>
      <c r="G84" s="812" t="str">
        <f t="shared" si="8"/>
        <v xml:space="preserve">  </v>
      </c>
    </row>
    <row r="85" spans="1:7">
      <c r="A85" s="798">
        <f t="shared" si="9"/>
        <v>9</v>
      </c>
      <c r="B85" s="774"/>
      <c r="C85" s="811"/>
      <c r="D85" s="811"/>
      <c r="E85" s="811"/>
      <c r="F85" s="809" t="str">
        <f t="shared" si="7"/>
        <v xml:space="preserve">  </v>
      </c>
      <c r="G85" s="812" t="str">
        <f t="shared" si="8"/>
        <v xml:space="preserve">  </v>
      </c>
    </row>
    <row r="86" spans="1:7">
      <c r="A86" s="798">
        <f t="shared" si="9"/>
        <v>10</v>
      </c>
      <c r="B86" s="774"/>
      <c r="C86" s="811"/>
      <c r="D86" s="811"/>
      <c r="E86" s="811"/>
      <c r="F86" s="809" t="str">
        <f t="shared" si="7"/>
        <v xml:space="preserve">  </v>
      </c>
      <c r="G86" s="812" t="str">
        <f t="shared" si="8"/>
        <v xml:space="preserve">  </v>
      </c>
    </row>
    <row r="87" spans="1:7">
      <c r="A87" s="798">
        <f t="shared" si="9"/>
        <v>11</v>
      </c>
      <c r="B87" s="774"/>
      <c r="C87" s="811"/>
      <c r="D87" s="811"/>
      <c r="E87" s="811"/>
      <c r="F87" s="809" t="str">
        <f t="shared" si="7"/>
        <v xml:space="preserve">  </v>
      </c>
      <c r="G87" s="812" t="str">
        <f t="shared" si="8"/>
        <v xml:space="preserve">  </v>
      </c>
    </row>
    <row r="88" spans="1:7">
      <c r="A88" s="798">
        <f t="shared" si="9"/>
        <v>12</v>
      </c>
      <c r="B88" s="774"/>
      <c r="C88" s="811"/>
      <c r="D88" s="811"/>
      <c r="E88" s="811"/>
      <c r="F88" s="809" t="str">
        <f t="shared" si="7"/>
        <v xml:space="preserve">  </v>
      </c>
      <c r="G88" s="812" t="str">
        <f t="shared" si="8"/>
        <v xml:space="preserve">  </v>
      </c>
    </row>
    <row r="89" spans="1:7">
      <c r="A89" s="798">
        <f t="shared" si="9"/>
        <v>13</v>
      </c>
      <c r="B89" s="774"/>
      <c r="C89" s="811"/>
      <c r="D89" s="811"/>
      <c r="E89" s="811"/>
      <c r="F89" s="809" t="str">
        <f t="shared" si="7"/>
        <v xml:space="preserve">  </v>
      </c>
      <c r="G89" s="812" t="str">
        <f t="shared" si="8"/>
        <v xml:space="preserve">  </v>
      </c>
    </row>
    <row r="90" spans="1:7">
      <c r="A90" s="798">
        <f t="shared" si="9"/>
        <v>14</v>
      </c>
      <c r="B90" s="774"/>
      <c r="C90" s="811"/>
      <c r="D90" s="811"/>
      <c r="E90" s="811"/>
      <c r="F90" s="809" t="str">
        <f t="shared" si="7"/>
        <v xml:space="preserve">  </v>
      </c>
      <c r="G90" s="812" t="str">
        <f t="shared" si="8"/>
        <v xml:space="preserve">  </v>
      </c>
    </row>
    <row r="91" spans="1:7">
      <c r="A91" s="798">
        <f t="shared" si="9"/>
        <v>15</v>
      </c>
      <c r="B91" s="774"/>
      <c r="C91" s="811"/>
      <c r="D91" s="811"/>
      <c r="E91" s="811"/>
      <c r="F91" s="809" t="str">
        <f t="shared" si="7"/>
        <v xml:space="preserve">  </v>
      </c>
      <c r="G91" s="812" t="str">
        <f t="shared" si="8"/>
        <v xml:space="preserve">  </v>
      </c>
    </row>
    <row r="92" spans="1:7">
      <c r="A92" s="798">
        <f t="shared" si="9"/>
        <v>16</v>
      </c>
      <c r="B92" s="774"/>
      <c r="C92" s="811"/>
      <c r="D92" s="811"/>
      <c r="E92" s="811"/>
      <c r="F92" s="809" t="str">
        <f t="shared" si="7"/>
        <v xml:space="preserve">  </v>
      </c>
      <c r="G92" s="812" t="str">
        <f t="shared" si="8"/>
        <v xml:space="preserve">  </v>
      </c>
    </row>
    <row r="93" spans="1:7">
      <c r="A93" s="798">
        <f t="shared" si="9"/>
        <v>17</v>
      </c>
      <c r="B93" s="774"/>
      <c r="C93" s="811"/>
      <c r="D93" s="811"/>
      <c r="E93" s="811"/>
      <c r="F93" s="809" t="str">
        <f t="shared" si="7"/>
        <v xml:space="preserve">  </v>
      </c>
      <c r="G93" s="812" t="str">
        <f t="shared" si="8"/>
        <v xml:space="preserve">  </v>
      </c>
    </row>
    <row r="94" spans="1:7">
      <c r="A94" s="798">
        <f t="shared" si="9"/>
        <v>18</v>
      </c>
      <c r="B94" s="774"/>
      <c r="C94" s="811"/>
      <c r="D94" s="811"/>
      <c r="E94" s="811"/>
      <c r="F94" s="809" t="str">
        <f t="shared" si="7"/>
        <v xml:space="preserve">  </v>
      </c>
      <c r="G94" s="812" t="str">
        <f t="shared" si="8"/>
        <v xml:space="preserve">  </v>
      </c>
    </row>
    <row r="95" spans="1:7">
      <c r="A95" s="798">
        <f t="shared" si="9"/>
        <v>19</v>
      </c>
      <c r="B95" s="774"/>
      <c r="C95" s="811"/>
      <c r="D95" s="811"/>
      <c r="E95" s="811"/>
      <c r="F95" s="809" t="str">
        <f t="shared" si="7"/>
        <v xml:space="preserve">  </v>
      </c>
      <c r="G95" s="812" t="str">
        <f t="shared" si="8"/>
        <v xml:space="preserve">  </v>
      </c>
    </row>
    <row r="96" spans="1:7">
      <c r="A96" s="798">
        <f t="shared" si="9"/>
        <v>20</v>
      </c>
      <c r="B96" s="774"/>
      <c r="C96" s="811"/>
      <c r="D96" s="811"/>
      <c r="E96" s="811"/>
      <c r="F96" s="809" t="str">
        <f t="shared" si="7"/>
        <v xml:space="preserve">  </v>
      </c>
      <c r="G96" s="812" t="str">
        <f t="shared" si="8"/>
        <v xml:space="preserve">  </v>
      </c>
    </row>
    <row r="97" spans="1:7">
      <c r="A97" s="798">
        <f t="shared" si="9"/>
        <v>21</v>
      </c>
      <c r="B97" s="774"/>
      <c r="C97" s="811"/>
      <c r="D97" s="811"/>
      <c r="E97" s="811"/>
      <c r="F97" s="809" t="str">
        <f t="shared" si="7"/>
        <v xml:space="preserve">  </v>
      </c>
      <c r="G97" s="812" t="str">
        <f t="shared" si="8"/>
        <v xml:space="preserve">  </v>
      </c>
    </row>
    <row r="98" spans="1:7">
      <c r="A98" s="798">
        <f t="shared" si="9"/>
        <v>22</v>
      </c>
      <c r="B98" s="774"/>
      <c r="C98" s="811"/>
      <c r="D98" s="811"/>
      <c r="E98" s="811"/>
      <c r="F98" s="809" t="str">
        <f t="shared" si="7"/>
        <v xml:space="preserve">  </v>
      </c>
      <c r="G98" s="812" t="str">
        <f t="shared" si="8"/>
        <v xml:space="preserve">  </v>
      </c>
    </row>
    <row r="99" spans="1:7">
      <c r="A99" s="798">
        <f t="shared" si="9"/>
        <v>23</v>
      </c>
      <c r="B99" s="774"/>
      <c r="C99" s="811"/>
      <c r="D99" s="811"/>
      <c r="E99" s="811"/>
      <c r="F99" s="809" t="str">
        <f t="shared" si="7"/>
        <v xml:space="preserve">  </v>
      </c>
      <c r="G99" s="812" t="str">
        <f t="shared" si="8"/>
        <v xml:space="preserve">  </v>
      </c>
    </row>
    <row r="100" spans="1:7">
      <c r="A100" s="798">
        <f t="shared" si="9"/>
        <v>24</v>
      </c>
      <c r="B100" s="774"/>
      <c r="C100" s="811"/>
      <c r="D100" s="811"/>
      <c r="E100" s="811"/>
      <c r="F100" s="809" t="str">
        <f t="shared" si="7"/>
        <v xml:space="preserve">  </v>
      </c>
      <c r="G100" s="812" t="str">
        <f t="shared" si="8"/>
        <v xml:space="preserve">  </v>
      </c>
    </row>
    <row r="101" spans="1:7">
      <c r="A101" s="798">
        <v>25</v>
      </c>
      <c r="B101" s="774"/>
      <c r="C101" s="811"/>
      <c r="D101" s="811"/>
      <c r="E101" s="811"/>
      <c r="F101" s="809" t="str">
        <f t="shared" si="7"/>
        <v xml:space="preserve">  </v>
      </c>
      <c r="G101" s="812" t="str">
        <f t="shared" si="8"/>
        <v xml:space="preserve">  </v>
      </c>
    </row>
    <row r="102" spans="1:7">
      <c r="A102" s="798">
        <v>26</v>
      </c>
      <c r="B102" s="774"/>
      <c r="C102" s="811"/>
      <c r="D102" s="811"/>
      <c r="E102" s="811"/>
      <c r="F102" s="809" t="str">
        <f t="shared" si="7"/>
        <v xml:space="preserve">  </v>
      </c>
      <c r="G102" s="812" t="str">
        <f t="shared" si="8"/>
        <v xml:space="preserve">  </v>
      </c>
    </row>
    <row r="103" spans="1:7">
      <c r="A103" s="798">
        <v>27</v>
      </c>
      <c r="B103" s="774"/>
      <c r="C103" s="811"/>
      <c r="D103" s="811"/>
      <c r="E103" s="811"/>
      <c r="F103" s="809" t="str">
        <f t="shared" si="7"/>
        <v xml:space="preserve">  </v>
      </c>
      <c r="G103" s="812" t="str">
        <f t="shared" si="8"/>
        <v xml:space="preserve">  </v>
      </c>
    </row>
    <row r="104" spans="1:7">
      <c r="A104" s="798">
        <v>28</v>
      </c>
      <c r="B104" s="774"/>
      <c r="C104" s="811"/>
      <c r="D104" s="811"/>
      <c r="E104" s="811"/>
      <c r="F104" s="809" t="str">
        <f t="shared" si="7"/>
        <v xml:space="preserve">  </v>
      </c>
      <c r="G104" s="812" t="str">
        <f t="shared" si="8"/>
        <v xml:space="preserve">  </v>
      </c>
    </row>
    <row r="105" spans="1:7">
      <c r="A105" s="798">
        <v>29</v>
      </c>
      <c r="B105" s="774"/>
      <c r="C105" s="811"/>
      <c r="D105" s="811"/>
      <c r="E105" s="811"/>
      <c r="F105" s="809" t="str">
        <f t="shared" si="7"/>
        <v xml:space="preserve">  </v>
      </c>
      <c r="G105" s="812" t="str">
        <f t="shared" si="8"/>
        <v xml:space="preserve">  </v>
      </c>
    </row>
    <row r="106" spans="1:7">
      <c r="A106" s="798">
        <v>30</v>
      </c>
      <c r="B106" s="774"/>
      <c r="C106" s="811"/>
      <c r="D106" s="811"/>
      <c r="E106" s="811"/>
      <c r="F106" s="809" t="str">
        <f t="shared" si="7"/>
        <v xml:space="preserve">  </v>
      </c>
      <c r="G106" s="812" t="str">
        <f t="shared" si="8"/>
        <v xml:space="preserve">  </v>
      </c>
    </row>
    <row r="107" spans="1:7">
      <c r="A107" s="798">
        <v>31</v>
      </c>
      <c r="B107" s="774"/>
      <c r="C107" s="811"/>
      <c r="D107" s="811"/>
      <c r="E107" s="811"/>
      <c r="F107" s="809" t="str">
        <f t="shared" si="7"/>
        <v xml:space="preserve">  </v>
      </c>
      <c r="G107" s="812" t="str">
        <f t="shared" si="8"/>
        <v xml:space="preserve">  </v>
      </c>
    </row>
    <row r="108" spans="1:7">
      <c r="A108" s="798">
        <v>32</v>
      </c>
      <c r="B108" s="774"/>
      <c r="C108" s="811"/>
      <c r="D108" s="811"/>
      <c r="E108" s="811"/>
      <c r="F108" s="809" t="str">
        <f t="shared" si="7"/>
        <v xml:space="preserve">  </v>
      </c>
      <c r="G108" s="812" t="str">
        <f t="shared" si="8"/>
        <v xml:space="preserve">  </v>
      </c>
    </row>
    <row r="109" spans="1:7">
      <c r="A109" s="798">
        <v>33</v>
      </c>
      <c r="B109" s="774"/>
      <c r="C109" s="811"/>
      <c r="D109" s="811"/>
      <c r="E109" s="811"/>
      <c r="F109" s="809" t="str">
        <f t="shared" si="7"/>
        <v xml:space="preserve">  </v>
      </c>
      <c r="G109" s="812" t="str">
        <f t="shared" si="8"/>
        <v xml:space="preserve">  </v>
      </c>
    </row>
    <row r="110" spans="1:7">
      <c r="A110" s="798">
        <v>34</v>
      </c>
      <c r="B110" s="774"/>
      <c r="C110" s="811"/>
      <c r="D110" s="811"/>
      <c r="E110" s="811"/>
      <c r="F110" s="809" t="str">
        <f t="shared" si="7"/>
        <v xml:space="preserve">  </v>
      </c>
      <c r="G110" s="812" t="str">
        <f t="shared" si="8"/>
        <v xml:space="preserve">  </v>
      </c>
    </row>
    <row r="111" spans="1:7">
      <c r="A111" s="798">
        <v>35</v>
      </c>
      <c r="B111" s="774"/>
      <c r="C111" s="811"/>
      <c r="D111" s="811"/>
      <c r="E111" s="811"/>
      <c r="F111" s="809" t="str">
        <f t="shared" si="7"/>
        <v xml:space="preserve">  </v>
      </c>
      <c r="G111" s="812" t="str">
        <f t="shared" si="8"/>
        <v xml:space="preserve">  </v>
      </c>
    </row>
    <row r="112" spans="1:7">
      <c r="A112" s="798">
        <v>36</v>
      </c>
      <c r="B112" s="774"/>
      <c r="C112" s="811"/>
      <c r="D112" s="811"/>
      <c r="E112" s="811"/>
      <c r="F112" s="809" t="str">
        <f t="shared" si="7"/>
        <v xml:space="preserve">  </v>
      </c>
      <c r="G112" s="812" t="str">
        <f t="shared" si="8"/>
        <v xml:space="preserve">  </v>
      </c>
    </row>
    <row r="113" spans="1:7">
      <c r="A113" s="798">
        <v>37</v>
      </c>
      <c r="B113" s="774"/>
      <c r="C113" s="811"/>
      <c r="D113" s="811"/>
      <c r="E113" s="811"/>
      <c r="F113" s="809" t="str">
        <f t="shared" si="7"/>
        <v xml:space="preserve">  </v>
      </c>
      <c r="G113" s="812" t="str">
        <f t="shared" si="8"/>
        <v xml:space="preserve">  </v>
      </c>
    </row>
    <row r="114" spans="1:7">
      <c r="A114" s="798">
        <v>38</v>
      </c>
      <c r="B114" s="774"/>
      <c r="C114" s="811"/>
      <c r="D114" s="811"/>
      <c r="E114" s="811"/>
      <c r="F114" s="809" t="str">
        <f t="shared" si="7"/>
        <v xml:space="preserve">  </v>
      </c>
      <c r="G114" s="812" t="str">
        <f t="shared" si="8"/>
        <v xml:space="preserve">  </v>
      </c>
    </row>
    <row r="115" spans="1:7">
      <c r="A115" s="798">
        <v>39</v>
      </c>
      <c r="B115" s="774"/>
      <c r="C115" s="811"/>
      <c r="D115" s="811"/>
      <c r="E115" s="811"/>
      <c r="F115" s="809" t="str">
        <f t="shared" si="7"/>
        <v xml:space="preserve">  </v>
      </c>
      <c r="G115" s="812" t="str">
        <f t="shared" si="8"/>
        <v xml:space="preserve">  </v>
      </c>
    </row>
    <row r="116" spans="1:7">
      <c r="A116" s="798">
        <v>40</v>
      </c>
      <c r="B116" s="774"/>
      <c r="C116" s="811"/>
      <c r="D116" s="811"/>
      <c r="E116" s="811"/>
      <c r="F116" s="809" t="str">
        <f t="shared" si="7"/>
        <v xml:space="preserve">  </v>
      </c>
      <c r="G116" s="812" t="str">
        <f t="shared" si="8"/>
        <v xml:space="preserve">  </v>
      </c>
    </row>
    <row r="117" spans="1:7">
      <c r="A117" s="798">
        <v>41</v>
      </c>
      <c r="B117" s="774"/>
      <c r="C117" s="811"/>
      <c r="D117" s="811"/>
      <c r="E117" s="811"/>
      <c r="F117" s="809" t="str">
        <f t="shared" si="7"/>
        <v xml:space="preserve">  </v>
      </c>
      <c r="G117" s="812" t="str">
        <f t="shared" si="8"/>
        <v xml:space="preserve">  </v>
      </c>
    </row>
    <row r="118" spans="1:7">
      <c r="A118" s="798">
        <f t="shared" ref="A118:A131" si="10">A117+1</f>
        <v>42</v>
      </c>
      <c r="B118" s="774"/>
      <c r="C118" s="811"/>
      <c r="D118" s="811"/>
      <c r="E118" s="811"/>
      <c r="F118" s="809" t="str">
        <f t="shared" si="7"/>
        <v xml:space="preserve">  </v>
      </c>
      <c r="G118" s="812" t="str">
        <f t="shared" si="8"/>
        <v xml:space="preserve">  </v>
      </c>
    </row>
    <row r="119" spans="1:7">
      <c r="A119" s="798">
        <f t="shared" si="10"/>
        <v>43</v>
      </c>
      <c r="B119" s="774"/>
      <c r="C119" s="811"/>
      <c r="D119" s="811"/>
      <c r="E119" s="811"/>
      <c r="F119" s="809" t="str">
        <f t="shared" si="7"/>
        <v xml:space="preserve">  </v>
      </c>
      <c r="G119" s="812" t="str">
        <f t="shared" si="8"/>
        <v xml:space="preserve">  </v>
      </c>
    </row>
    <row r="120" spans="1:7">
      <c r="A120" s="798">
        <f t="shared" si="10"/>
        <v>44</v>
      </c>
      <c r="B120" s="774"/>
      <c r="C120" s="811"/>
      <c r="D120" s="811"/>
      <c r="E120" s="811"/>
      <c r="F120" s="809" t="str">
        <f t="shared" si="7"/>
        <v xml:space="preserve">  </v>
      </c>
      <c r="G120" s="812" t="str">
        <f t="shared" si="8"/>
        <v xml:space="preserve">  </v>
      </c>
    </row>
    <row r="121" spans="1:7">
      <c r="A121" s="798">
        <f t="shared" si="10"/>
        <v>45</v>
      </c>
      <c r="B121" s="774"/>
      <c r="C121" s="811"/>
      <c r="D121" s="811"/>
      <c r="E121" s="811"/>
      <c r="F121" s="809" t="str">
        <f t="shared" si="7"/>
        <v xml:space="preserve">  </v>
      </c>
      <c r="G121" s="812" t="str">
        <f t="shared" si="8"/>
        <v xml:space="preserve">  </v>
      </c>
    </row>
    <row r="122" spans="1:7">
      <c r="A122" s="798">
        <f t="shared" si="10"/>
        <v>46</v>
      </c>
      <c r="B122" s="774"/>
      <c r="C122" s="811"/>
      <c r="D122" s="811"/>
      <c r="E122" s="811"/>
      <c r="F122" s="809" t="str">
        <f t="shared" si="7"/>
        <v xml:space="preserve">  </v>
      </c>
      <c r="G122" s="812" t="str">
        <f t="shared" si="8"/>
        <v xml:space="preserve">  </v>
      </c>
    </row>
    <row r="123" spans="1:7">
      <c r="A123" s="798">
        <f t="shared" si="10"/>
        <v>47</v>
      </c>
      <c r="B123" s="774"/>
      <c r="C123" s="811"/>
      <c r="D123" s="811"/>
      <c r="E123" s="811"/>
      <c r="F123" s="809" t="str">
        <f t="shared" si="7"/>
        <v xml:space="preserve">  </v>
      </c>
      <c r="G123" s="812" t="str">
        <f t="shared" si="8"/>
        <v xml:space="preserve">  </v>
      </c>
    </row>
    <row r="124" spans="1:7">
      <c r="A124" s="798">
        <f t="shared" si="10"/>
        <v>48</v>
      </c>
      <c r="B124" s="774"/>
      <c r="C124" s="811"/>
      <c r="D124" s="811"/>
      <c r="E124" s="811"/>
      <c r="F124" s="809" t="str">
        <f t="shared" si="7"/>
        <v xml:space="preserve">  </v>
      </c>
      <c r="G124" s="812" t="str">
        <f t="shared" si="8"/>
        <v xml:space="preserve">  </v>
      </c>
    </row>
    <row r="125" spans="1:7" ht="16" thickBot="1">
      <c r="A125" s="798">
        <f t="shared" si="10"/>
        <v>49</v>
      </c>
      <c r="B125" s="774"/>
      <c r="C125" s="811"/>
      <c r="D125" s="811"/>
      <c r="E125" s="811"/>
      <c r="F125" s="809" t="str">
        <f t="shared" si="7"/>
        <v xml:space="preserve">  </v>
      </c>
      <c r="G125" s="812" t="str">
        <f t="shared" si="8"/>
        <v xml:space="preserve">  </v>
      </c>
    </row>
    <row r="126" spans="1:7">
      <c r="A126" s="4617">
        <f t="shared" si="10"/>
        <v>50</v>
      </c>
      <c r="B126" s="3737"/>
      <c r="C126" s="4634"/>
      <c r="D126" s="4634"/>
      <c r="E126" s="4635"/>
      <c r="F126" s="809" t="str">
        <f t="shared" si="7"/>
        <v xml:space="preserve">  </v>
      </c>
      <c r="G126" s="812" t="str">
        <f t="shared" si="8"/>
        <v xml:space="preserve">  </v>
      </c>
    </row>
    <row r="127" spans="1:7">
      <c r="A127" s="3757">
        <f t="shared" si="10"/>
        <v>51</v>
      </c>
      <c r="B127" s="2630"/>
      <c r="C127" s="2338"/>
      <c r="D127" s="2338"/>
      <c r="E127" s="4636"/>
      <c r="F127" s="809" t="str">
        <f t="shared" si="7"/>
        <v xml:space="preserve">  </v>
      </c>
      <c r="G127" s="812" t="str">
        <f t="shared" si="8"/>
        <v xml:space="preserve">  </v>
      </c>
    </row>
    <row r="128" spans="1:7">
      <c r="A128" s="3757">
        <f t="shared" si="10"/>
        <v>52</v>
      </c>
      <c r="B128" s="2630"/>
      <c r="C128" s="2338"/>
      <c r="D128" s="2338"/>
      <c r="E128" s="4636"/>
      <c r="F128" s="809" t="str">
        <f t="shared" si="7"/>
        <v xml:space="preserve">  </v>
      </c>
      <c r="G128" s="812" t="str">
        <f t="shared" si="8"/>
        <v xml:space="preserve">  </v>
      </c>
    </row>
    <row r="129" spans="1:25">
      <c r="A129" s="3757">
        <f t="shared" si="10"/>
        <v>53</v>
      </c>
      <c r="B129" s="2630"/>
      <c r="C129" s="2338"/>
      <c r="D129" s="2338"/>
      <c r="E129" s="4636"/>
      <c r="F129" s="809" t="str">
        <f t="shared" si="7"/>
        <v xml:space="preserve">  </v>
      </c>
      <c r="G129" s="812" t="str">
        <f t="shared" si="8"/>
        <v xml:space="preserve">  </v>
      </c>
    </row>
    <row r="130" spans="1:25">
      <c r="A130" s="3757">
        <f t="shared" si="10"/>
        <v>54</v>
      </c>
      <c r="B130" s="1878"/>
      <c r="C130" s="815"/>
      <c r="D130" s="815"/>
      <c r="E130" s="4637"/>
      <c r="F130" s="809" t="str">
        <f t="shared" si="7"/>
        <v xml:space="preserve">  </v>
      </c>
      <c r="G130" s="812" t="str">
        <f t="shared" si="8"/>
        <v xml:space="preserve">  </v>
      </c>
    </row>
    <row r="131" spans="1:25" ht="16" thickBot="1">
      <c r="A131" s="4298">
        <f t="shared" si="10"/>
        <v>55</v>
      </c>
      <c r="B131" s="830" t="s">
        <v>1447</v>
      </c>
      <c r="C131" s="831">
        <f>SUM(C77:C130)</f>
        <v>0</v>
      </c>
      <c r="D131" s="832">
        <f>SUM(D77:D130)</f>
        <v>0</v>
      </c>
      <c r="E131" s="4638">
        <f>SUM(E77:E130)</f>
        <v>0</v>
      </c>
      <c r="F131" s="820" t="str">
        <f t="shared" si="7"/>
        <v xml:space="preserve">  </v>
      </c>
      <c r="G131" s="821" t="str">
        <f t="shared" si="8"/>
        <v xml:space="preserve">  </v>
      </c>
    </row>
    <row r="132" spans="1:25" s="2024" customFormat="1">
      <c r="A132" s="4623"/>
      <c r="B132" s="2630"/>
      <c r="C132" s="4513"/>
      <c r="D132" s="4555"/>
      <c r="E132" s="4639"/>
      <c r="F132" s="958"/>
      <c r="G132" s="2025"/>
      <c r="I132" s="3011"/>
      <c r="J132"/>
      <c r="K132"/>
      <c r="L132"/>
      <c r="M132"/>
      <c r="N132"/>
      <c r="O132"/>
      <c r="P132"/>
      <c r="Q132"/>
      <c r="R132"/>
      <c r="S132"/>
      <c r="T132"/>
      <c r="U132"/>
      <c r="V132"/>
      <c r="W132"/>
      <c r="X132"/>
      <c r="Y132"/>
    </row>
    <row r="133" spans="1:25">
      <c r="A133" s="3991" t="s">
        <v>4501</v>
      </c>
      <c r="B133" s="4293"/>
      <c r="C133" s="4488"/>
      <c r="D133" s="4488"/>
      <c r="E133" s="4236"/>
    </row>
    <row r="134" spans="1:25">
      <c r="A134" s="4584" t="s">
        <v>1450</v>
      </c>
      <c r="B134" s="1882"/>
      <c r="C134" s="4490"/>
      <c r="D134" s="4490"/>
      <c r="E134" s="4241"/>
      <c r="F134" s="775"/>
      <c r="G134" s="775"/>
    </row>
    <row r="135" spans="1:25">
      <c r="A135" s="4583"/>
      <c r="B135" s="1618"/>
      <c r="C135" s="4488"/>
      <c r="D135" s="4488"/>
      <c r="E135" s="4236"/>
      <c r="F135" s="1618"/>
    </row>
    <row r="136" spans="1:25">
      <c r="A136" s="4583"/>
      <c r="B136" s="1618"/>
      <c r="C136" s="4488"/>
      <c r="D136" s="4488"/>
      <c r="E136" s="4236"/>
      <c r="F136" s="4236"/>
    </row>
    <row r="137" spans="1:25">
      <c r="A137" s="4583"/>
      <c r="B137" s="1618"/>
      <c r="C137" s="4488"/>
      <c r="D137" s="4488"/>
      <c r="E137" s="4236"/>
      <c r="F137" s="4236"/>
    </row>
    <row r="138" spans="1:25">
      <c r="A138" s="4583"/>
      <c r="B138" s="1618"/>
      <c r="C138" s="4488"/>
      <c r="D138" s="4488"/>
      <c r="E138" s="4236"/>
      <c r="F138" s="4236"/>
    </row>
    <row r="139" spans="1:25">
      <c r="A139" s="4583"/>
      <c r="B139" s="1618"/>
      <c r="C139" s="4488"/>
      <c r="D139" s="4488"/>
      <c r="E139" s="4236"/>
      <c r="F139" s="4236"/>
    </row>
    <row r="140" spans="1:25">
      <c r="A140" s="4583"/>
      <c r="B140" s="1618"/>
      <c r="C140" s="4488"/>
      <c r="D140" s="4488"/>
      <c r="E140" s="4236"/>
      <c r="F140" s="4236"/>
    </row>
    <row r="141" spans="1:25">
      <c r="A141" s="4583"/>
      <c r="B141" s="1618"/>
      <c r="C141" s="4488"/>
      <c r="D141" s="4488"/>
      <c r="E141" s="4236"/>
      <c r="F141" s="4236"/>
    </row>
    <row r="142" spans="1:25">
      <c r="A142" s="4583"/>
      <c r="B142" s="1618"/>
      <c r="C142" s="4488"/>
      <c r="D142" s="4488"/>
      <c r="E142" s="4236"/>
      <c r="F142" s="4236"/>
    </row>
    <row r="143" spans="1:25">
      <c r="A143" s="4583"/>
      <c r="B143" s="1618"/>
      <c r="C143" s="4488"/>
      <c r="D143" s="4488"/>
      <c r="E143" s="4236"/>
      <c r="F143" s="4236"/>
    </row>
    <row r="144" spans="1:25">
      <c r="A144" s="4583"/>
      <c r="B144" s="1618"/>
      <c r="C144" s="4488"/>
      <c r="D144" s="4488"/>
      <c r="E144" s="4236"/>
      <c r="F144" s="4236"/>
    </row>
    <row r="145" spans="1:6">
      <c r="A145" s="4583"/>
      <c r="B145" s="1618"/>
      <c r="C145" s="4488"/>
      <c r="D145" s="4488"/>
      <c r="E145" s="4236"/>
      <c r="F145" s="4236"/>
    </row>
    <row r="146" spans="1:6">
      <c r="A146" s="4583"/>
      <c r="B146" s="1618"/>
      <c r="C146" s="4488"/>
      <c r="D146" s="4488"/>
      <c r="E146" s="4236"/>
      <c r="F146" s="4236"/>
    </row>
    <row r="147" spans="1:6">
      <c r="A147" s="4583"/>
      <c r="B147" s="1618"/>
      <c r="C147" s="4488"/>
      <c r="D147" s="4488"/>
      <c r="E147" s="4236"/>
      <c r="F147" s="4236"/>
    </row>
    <row r="148" spans="1:6">
      <c r="A148" s="4583"/>
      <c r="B148" s="1618"/>
      <c r="C148" s="4488"/>
      <c r="D148" s="4488"/>
      <c r="E148" s="4236"/>
      <c r="F148" s="4236"/>
    </row>
    <row r="149" spans="1:6">
      <c r="A149" s="4583"/>
      <c r="B149" s="1618"/>
      <c r="C149" s="4488"/>
      <c r="D149" s="4488"/>
      <c r="E149" s="4236"/>
      <c r="F149" s="4236"/>
    </row>
    <row r="150" spans="1:6">
      <c r="A150" s="4583"/>
      <c r="B150" s="1618"/>
      <c r="C150" s="4488"/>
      <c r="D150" s="4488"/>
      <c r="E150" s="4236"/>
      <c r="F150" s="4236"/>
    </row>
    <row r="151" spans="1:6">
      <c r="A151" s="4583"/>
      <c r="B151" s="1618"/>
      <c r="C151" s="4488"/>
      <c r="D151" s="4488"/>
      <c r="E151" s="4236"/>
      <c r="F151" s="4236"/>
    </row>
    <row r="152" spans="1:6">
      <c r="A152" s="4583"/>
      <c r="B152" s="1618"/>
      <c r="C152" s="4488"/>
      <c r="D152" s="4488"/>
      <c r="E152" s="4236"/>
      <c r="F152" s="4236"/>
    </row>
    <row r="153" spans="1:6">
      <c r="A153" s="4583"/>
      <c r="B153" s="1618"/>
      <c r="C153" s="4488"/>
      <c r="D153" s="4488"/>
      <c r="E153" s="4236"/>
      <c r="F153" s="4236"/>
    </row>
    <row r="154" spans="1:6">
      <c r="A154" s="4583"/>
      <c r="B154" s="1618"/>
      <c r="C154" s="4488"/>
      <c r="D154" s="4488"/>
      <c r="E154" s="4236"/>
      <c r="F154" s="4236"/>
    </row>
    <row r="155" spans="1:6">
      <c r="A155" s="4583"/>
      <c r="B155" s="1618"/>
      <c r="C155" s="4488"/>
      <c r="D155" s="4488"/>
      <c r="E155" s="4236"/>
      <c r="F155" s="4236"/>
    </row>
    <row r="156" spans="1:6">
      <c r="A156" s="4583"/>
      <c r="B156" s="1618"/>
      <c r="C156" s="4488"/>
      <c r="D156" s="4488"/>
      <c r="E156" s="4236"/>
      <c r="F156" s="4236"/>
    </row>
    <row r="157" spans="1:6">
      <c r="A157" s="4583"/>
      <c r="B157" s="1618"/>
      <c r="C157" s="4488"/>
      <c r="D157" s="4488"/>
      <c r="E157" s="4236"/>
      <c r="F157" s="4236"/>
    </row>
    <row r="158" spans="1:6">
      <c r="A158" s="4583"/>
      <c r="B158" s="1618"/>
      <c r="C158" s="4488"/>
      <c r="D158" s="4488"/>
      <c r="E158" s="4236"/>
      <c r="F158" s="4236"/>
    </row>
    <row r="159" spans="1:6">
      <c r="A159" s="4583"/>
      <c r="B159" s="1618"/>
      <c r="C159" s="4488"/>
      <c r="D159" s="4488"/>
      <c r="E159" s="4236"/>
      <c r="F159" s="4236"/>
    </row>
    <row r="160" spans="1:6">
      <c r="A160" s="4583"/>
      <c r="B160" s="1618"/>
      <c r="C160" s="4488"/>
      <c r="D160" s="4488"/>
      <c r="E160" s="4236"/>
      <c r="F160" s="4236"/>
    </row>
    <row r="161" spans="1:6">
      <c r="A161" s="4583"/>
      <c r="B161" s="1618"/>
      <c r="C161" s="4488"/>
      <c r="D161" s="4488"/>
      <c r="E161" s="4236"/>
      <c r="F161" s="4236"/>
    </row>
    <row r="162" spans="1:6">
      <c r="A162" s="4583"/>
      <c r="B162" s="1618"/>
      <c r="C162" s="4488"/>
      <c r="D162" s="4488"/>
      <c r="E162" s="4236"/>
      <c r="F162" s="4236"/>
    </row>
    <row r="163" spans="1:6">
      <c r="A163" s="4583"/>
      <c r="B163" s="1618"/>
      <c r="C163" s="4488"/>
      <c r="D163" s="4488"/>
      <c r="E163" s="4236"/>
      <c r="F163" s="4236"/>
    </row>
    <row r="164" spans="1:6">
      <c r="A164" s="4583"/>
      <c r="B164" s="1618"/>
      <c r="C164" s="4488"/>
      <c r="D164" s="4488"/>
      <c r="E164" s="4236"/>
      <c r="F164" s="4236"/>
    </row>
    <row r="165" spans="1:6">
      <c r="A165" s="4583"/>
      <c r="B165" s="1618"/>
      <c r="C165" s="4488"/>
      <c r="D165" s="4488"/>
      <c r="E165" s="4236"/>
      <c r="F165" s="4236"/>
    </row>
    <row r="166" spans="1:6">
      <c r="A166" s="4583"/>
      <c r="B166" s="1618"/>
      <c r="C166" s="4488"/>
      <c r="D166" s="4488"/>
      <c r="E166" s="4236"/>
      <c r="F166" s="4236"/>
    </row>
    <row r="167" spans="1:6">
      <c r="A167" s="4583"/>
      <c r="B167" s="1618"/>
      <c r="C167" s="4488"/>
      <c r="D167" s="4488"/>
      <c r="E167" s="4236"/>
      <c r="F167" s="4236"/>
    </row>
    <row r="168" spans="1:6">
      <c r="A168" s="4583"/>
      <c r="B168" s="1618"/>
      <c r="C168" s="4488"/>
      <c r="D168" s="4488"/>
      <c r="E168" s="4236"/>
      <c r="F168" s="4236"/>
    </row>
    <row r="169" spans="1:6">
      <c r="A169" s="4583"/>
      <c r="B169" s="1618"/>
      <c r="C169" s="4488"/>
      <c r="D169" s="4488"/>
      <c r="E169" s="4236"/>
      <c r="F169" s="4236"/>
    </row>
    <row r="170" spans="1:6">
      <c r="A170" s="4583"/>
      <c r="B170" s="1618"/>
      <c r="C170" s="4488"/>
      <c r="D170" s="4488"/>
      <c r="E170" s="4236"/>
      <c r="F170" s="4236"/>
    </row>
    <row r="171" spans="1:6">
      <c r="A171" s="4583"/>
      <c r="B171" s="1618"/>
      <c r="C171" s="4488"/>
      <c r="D171" s="4488"/>
      <c r="E171" s="4236"/>
      <c r="F171" s="4236"/>
    </row>
    <row r="172" spans="1:6">
      <c r="A172" s="4583"/>
      <c r="B172" s="1618"/>
      <c r="C172" s="4488"/>
      <c r="D172" s="4488"/>
      <c r="E172" s="4236"/>
      <c r="F172" s="4236"/>
    </row>
    <row r="173" spans="1:6">
      <c r="A173" s="4583"/>
      <c r="B173" s="1618"/>
      <c r="C173" s="4488"/>
      <c r="D173" s="4488"/>
      <c r="E173" s="4236"/>
      <c r="F173" s="4236"/>
    </row>
    <row r="174" spans="1:6">
      <c r="A174" s="4583"/>
      <c r="B174" s="1618"/>
      <c r="C174" s="4488"/>
      <c r="D174" s="4488"/>
      <c r="E174" s="4236"/>
      <c r="F174" s="4236"/>
    </row>
    <row r="175" spans="1:6">
      <c r="A175" s="4583"/>
      <c r="B175" s="1618"/>
      <c r="C175" s="4488"/>
      <c r="D175" s="4488"/>
      <c r="E175" s="4236"/>
      <c r="F175" s="4236"/>
    </row>
    <row r="176" spans="1:6">
      <c r="A176" s="4583"/>
      <c r="B176" s="1618"/>
      <c r="C176" s="4488"/>
      <c r="D176" s="4488"/>
      <c r="E176" s="4236"/>
      <c r="F176" s="4236"/>
    </row>
    <row r="177" spans="1:6">
      <c r="A177" s="4583"/>
      <c r="B177" s="1618"/>
      <c r="C177" s="4488"/>
      <c r="D177" s="4488"/>
      <c r="E177" s="4236"/>
      <c r="F177" s="4236"/>
    </row>
    <row r="178" spans="1:6">
      <c r="A178" s="4583"/>
      <c r="B178" s="1618"/>
      <c r="C178" s="4488"/>
      <c r="D178" s="4488"/>
      <c r="E178" s="4236"/>
      <c r="F178" s="4236"/>
    </row>
    <row r="179" spans="1:6">
      <c r="A179" s="4583"/>
      <c r="B179" s="1618"/>
      <c r="C179" s="3109"/>
      <c r="D179" s="3109"/>
      <c r="E179" s="4236"/>
      <c r="F179" s="4236"/>
    </row>
    <row r="180" spans="1:6">
      <c r="A180" s="4583"/>
      <c r="B180" s="1618"/>
      <c r="C180" s="1618"/>
      <c r="D180" s="1618"/>
      <c r="E180" s="4236"/>
      <c r="F180" s="4236"/>
    </row>
    <row r="181" spans="1:6" ht="16" thickBot="1">
      <c r="A181" s="4237"/>
      <c r="B181" s="4257"/>
      <c r="C181" s="4257"/>
      <c r="D181" s="4257"/>
      <c r="E181" s="4239"/>
      <c r="F181" s="4236"/>
    </row>
    <row r="182" spans="1:6">
      <c r="A182" s="4235"/>
      <c r="B182" s="1618"/>
      <c r="C182" s="1618"/>
      <c r="D182" s="1618"/>
      <c r="E182" s="1618"/>
      <c r="F182" s="4236"/>
    </row>
    <row r="183" spans="1:6">
      <c r="A183" s="4235"/>
      <c r="B183" s="1618"/>
      <c r="C183" s="1618"/>
      <c r="D183" s="1618"/>
      <c r="E183" s="1618"/>
      <c r="F183" s="4236"/>
    </row>
    <row r="184" spans="1:6">
      <c r="A184" s="4235"/>
      <c r="B184" s="1618"/>
      <c r="C184" s="1618"/>
      <c r="D184" s="1618"/>
      <c r="E184" s="1618"/>
      <c r="F184" s="4236"/>
    </row>
    <row r="185" spans="1:6">
      <c r="A185" s="4235"/>
      <c r="B185" s="1618"/>
      <c r="C185" s="1618"/>
      <c r="D185" s="1618"/>
      <c r="E185" s="1618"/>
      <c r="F185" s="4236"/>
    </row>
    <row r="186" spans="1:6">
      <c r="A186" s="4235"/>
      <c r="B186" s="1618"/>
      <c r="C186" s="1618"/>
      <c r="D186" s="1618"/>
      <c r="E186" s="1618"/>
      <c r="F186" s="4236"/>
    </row>
    <row r="187" spans="1:6">
      <c r="A187" s="4235"/>
      <c r="B187" s="1618"/>
      <c r="C187" s="1618"/>
      <c r="D187" s="1618"/>
      <c r="E187" s="1618"/>
      <c r="F187" s="4236"/>
    </row>
    <row r="188" spans="1:6">
      <c r="A188" s="4235"/>
      <c r="B188" s="1618"/>
      <c r="C188" s="1618"/>
      <c r="D188" s="1618"/>
      <c r="E188" s="1618"/>
      <c r="F188" s="4236"/>
    </row>
    <row r="189" spans="1:6">
      <c r="A189" s="4235"/>
      <c r="B189" s="1618"/>
      <c r="C189" s="1618"/>
      <c r="D189" s="1618"/>
      <c r="E189" s="1618"/>
      <c r="F189" s="4236"/>
    </row>
    <row r="190" spans="1:6">
      <c r="A190" s="4235"/>
      <c r="B190" s="1618"/>
      <c r="C190" s="1618"/>
      <c r="D190" s="1618"/>
      <c r="E190" s="1618"/>
      <c r="F190" s="4236"/>
    </row>
    <row r="191" spans="1:6">
      <c r="A191" s="4235"/>
      <c r="B191" s="1618"/>
      <c r="C191" s="1618"/>
      <c r="D191" s="1618"/>
      <c r="E191" s="1618"/>
      <c r="F191" s="4236"/>
    </row>
    <row r="192" spans="1:6">
      <c r="A192" s="4235"/>
      <c r="B192" s="1618"/>
      <c r="C192" s="1618"/>
      <c r="D192" s="1618"/>
      <c r="E192" s="1618"/>
      <c r="F192" s="4236"/>
    </row>
    <row r="193" spans="1:6">
      <c r="A193" s="4235"/>
      <c r="B193" s="1618"/>
      <c r="C193" s="1618"/>
      <c r="D193" s="1618"/>
      <c r="E193" s="1618"/>
      <c r="F193" s="4236"/>
    </row>
    <row r="194" spans="1:6">
      <c r="A194" s="4235"/>
      <c r="B194" s="1618"/>
      <c r="C194" s="1618"/>
      <c r="D194" s="1618"/>
      <c r="E194" s="1618"/>
      <c r="F194" s="4236"/>
    </row>
    <row r="195" spans="1:6">
      <c r="A195" s="4235"/>
      <c r="B195" s="1618"/>
      <c r="C195" s="1618"/>
      <c r="D195" s="1618"/>
      <c r="E195" s="1618"/>
      <c r="F195" s="4236"/>
    </row>
    <row r="196" spans="1:6">
      <c r="A196" s="4235"/>
      <c r="B196" s="1618"/>
      <c r="C196" s="1618"/>
      <c r="D196" s="1618"/>
      <c r="E196" s="1618"/>
      <c r="F196" s="4236"/>
    </row>
    <row r="197" spans="1:6">
      <c r="A197" s="4235"/>
      <c r="B197" s="1618"/>
      <c r="C197" s="1618"/>
      <c r="D197" s="1618"/>
      <c r="E197" s="1618"/>
      <c r="F197" s="4236"/>
    </row>
    <row r="198" spans="1:6">
      <c r="A198" s="4235"/>
      <c r="B198" s="1618"/>
      <c r="C198" s="1618"/>
      <c r="D198" s="1618"/>
      <c r="E198" s="1618"/>
      <c r="F198" s="4236"/>
    </row>
    <row r="199" spans="1:6">
      <c r="A199" s="4235"/>
      <c r="B199" s="1618"/>
      <c r="C199" s="1618"/>
      <c r="D199" s="1618"/>
      <c r="E199" s="1618"/>
      <c r="F199" s="4236"/>
    </row>
    <row r="200" spans="1:6" ht="16" thickBot="1">
      <c r="A200" s="4237"/>
      <c r="B200" s="4257"/>
      <c r="C200" s="4257"/>
      <c r="D200" s="4257"/>
      <c r="E200" s="4257"/>
      <c r="F200" s="4239"/>
    </row>
  </sheetData>
  <printOptions horizontalCentered="1" verticalCentered="1"/>
  <pageMargins left="0.5" right="0.5" top="0.5" bottom="0.5" header="0" footer="0"/>
  <pageSetup scale="62" fitToWidth="2" fitToHeight="2" orientation="portrait" r:id="rId1"/>
  <headerFooter alignWithMargins="0"/>
  <rowBreaks count="1" manualBreakCount="1">
    <brk id="68" max="6"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ransitionEvaluation="1">
    <tabColor rgb="FF92D050"/>
  </sheetPr>
  <dimension ref="A1:AE200"/>
  <sheetViews>
    <sheetView view="pageBreakPreview" topLeftCell="E1" zoomScale="60" zoomScaleNormal="85" workbookViewId="0">
      <selection activeCell="Q1" sqref="Q1:AD1048576"/>
    </sheetView>
  </sheetViews>
  <sheetFormatPr defaultColWidth="9.84375" defaultRowHeight="15.5"/>
  <cols>
    <col min="1" max="1" width="4.84375" customWidth="1"/>
    <col min="2" max="2" width="15.84375" customWidth="1"/>
    <col min="3" max="3" width="19.4609375" customWidth="1"/>
    <col min="4" max="6" width="13.84375" customWidth="1"/>
    <col min="7" max="7" width="24.4609375" customWidth="1"/>
    <col min="8" max="8" width="7.23046875" hidden="1" customWidth="1"/>
    <col min="9" max="9" width="31.07421875" style="2430" customWidth="1"/>
    <col min="10" max="10" width="22.84375" customWidth="1"/>
    <col min="11" max="11" width="14.84375" style="2430" customWidth="1"/>
    <col min="12" max="12" width="3.84375" customWidth="1"/>
    <col min="13" max="13" width="12.84375" customWidth="1"/>
    <col min="14" max="14" width="16.84375" style="2430" customWidth="1"/>
    <col min="15" max="15" width="5.84375" customWidth="1"/>
    <col min="16" max="16" width="5.84375" style="3011" customWidth="1"/>
    <col min="17" max="17" width="5.84375" customWidth="1"/>
    <col min="18" max="18" width="31.84375" bestFit="1" customWidth="1"/>
    <col min="19" max="19" width="9.4609375" customWidth="1"/>
    <col min="20" max="21" width="16.07421875" bestFit="1" customWidth="1"/>
    <col min="22" max="22" width="9.07421875" customWidth="1"/>
    <col min="26" max="26" width="10.07421875" bestFit="1" customWidth="1"/>
    <col min="27" max="27" width="10.4609375" bestFit="1" customWidth="1"/>
    <col min="30" max="30" width="15.07421875" customWidth="1"/>
  </cols>
  <sheetData>
    <row r="1" spans="1:31" ht="16.5" customHeight="1">
      <c r="A1" s="3254" t="s">
        <v>1757</v>
      </c>
      <c r="B1" s="3544"/>
      <c r="C1" s="3305"/>
      <c r="D1" s="3544" t="s">
        <v>1307</v>
      </c>
      <c r="E1" s="3305"/>
      <c r="F1" s="3544" t="s">
        <v>1759</v>
      </c>
      <c r="G1" s="3593" t="s">
        <v>1760</v>
      </c>
      <c r="H1" s="3541"/>
      <c r="I1" s="3254" t="s">
        <v>1757</v>
      </c>
      <c r="J1" s="3307" t="s">
        <v>1307</v>
      </c>
      <c r="K1" s="3779"/>
      <c r="L1" s="3544" t="s">
        <v>1759</v>
      </c>
      <c r="M1" s="3305"/>
      <c r="N1" s="3780" t="s">
        <v>1760</v>
      </c>
      <c r="O1" s="3274"/>
      <c r="P1" s="1533"/>
    </row>
    <row r="2" spans="1:31">
      <c r="A2" s="3222" t="str">
        <f>'Data Sheet'!$C$25</f>
        <v xml:space="preserve">Niagara Mohawk Power Corporation </v>
      </c>
      <c r="B2" s="1533"/>
      <c r="C2" s="2309"/>
      <c r="D2" s="1533" t="s">
        <v>5954</v>
      </c>
      <c r="E2" s="2309"/>
      <c r="F2" s="1533" t="s">
        <v>1761</v>
      </c>
      <c r="G2" s="3577"/>
      <c r="H2" s="1533"/>
      <c r="I2" s="3564" t="str">
        <f>'Data Sheet'!$C$25</f>
        <v xml:space="preserve">Niagara Mohawk Power Corporation </v>
      </c>
      <c r="J2" s="1533" t="s">
        <v>5954</v>
      </c>
      <c r="K2" s="2379"/>
      <c r="L2" s="1533" t="s">
        <v>1761</v>
      </c>
      <c r="M2" s="2309"/>
      <c r="N2" s="2398"/>
      <c r="O2" s="4228"/>
      <c r="P2" s="1533"/>
    </row>
    <row r="3" spans="1:31" ht="15" customHeight="1">
      <c r="A3" s="3222"/>
      <c r="B3" s="1533"/>
      <c r="C3" s="2309"/>
      <c r="D3" s="1533" t="s">
        <v>1121</v>
      </c>
      <c r="E3" s="2309"/>
      <c r="F3" s="2651" t="str">
        <f>'Data Sheet'!$C$40</f>
        <v>April 30, 2024</v>
      </c>
      <c r="G3" s="3771" t="str">
        <f>'Data Sheet'!$C$38</f>
        <v>December 31, 2023</v>
      </c>
      <c r="H3" s="1460"/>
      <c r="I3" s="3781"/>
      <c r="J3" s="1533" t="s">
        <v>1121</v>
      </c>
      <c r="K3" s="2379"/>
      <c r="L3" s="2651" t="str">
        <f>'Data Sheet'!$C$40</f>
        <v>April 30, 2024</v>
      </c>
      <c r="M3" s="788"/>
      <c r="N3" s="3782" t="str">
        <f>'Data Sheet'!$C$38</f>
        <v>December 31, 2023</v>
      </c>
      <c r="O3" s="3278"/>
      <c r="P3" s="1533"/>
    </row>
    <row r="4" spans="1:31" ht="15" customHeight="1">
      <c r="A4" s="3566" t="s">
        <v>1451</v>
      </c>
      <c r="B4" s="1541"/>
      <c r="C4" s="1541"/>
      <c r="D4" s="1541"/>
      <c r="E4" s="1541"/>
      <c r="F4" s="1541"/>
      <c r="G4" s="3312"/>
      <c r="H4" s="1541"/>
      <c r="I4" s="3783" t="s">
        <v>1452</v>
      </c>
      <c r="J4" s="1541"/>
      <c r="K4" s="2399"/>
      <c r="L4" s="1541"/>
      <c r="M4" s="1541"/>
      <c r="N4" s="2399"/>
      <c r="O4" s="3278"/>
      <c r="P4" s="1533"/>
      <c r="AE4" s="2998"/>
    </row>
    <row r="5" spans="1:31">
      <c r="A5" s="3222"/>
      <c r="B5" s="1533"/>
      <c r="C5" s="1533"/>
      <c r="D5" s="1533"/>
      <c r="E5" s="1533"/>
      <c r="F5" s="1533"/>
      <c r="G5" s="3308"/>
      <c r="H5" s="1533"/>
      <c r="I5" s="3784"/>
      <c r="J5" s="2341"/>
      <c r="K5" s="2422"/>
      <c r="L5" s="2341"/>
      <c r="M5" s="2341"/>
      <c r="N5" s="2422"/>
      <c r="O5" s="4228"/>
      <c r="P5" s="1533"/>
    </row>
    <row r="6" spans="1:31">
      <c r="A6" s="3222" t="s">
        <v>2320</v>
      </c>
      <c r="B6" s="1533" t="s">
        <v>1453</v>
      </c>
      <c r="C6" s="1533"/>
      <c r="D6" s="1533"/>
      <c r="E6" s="1533"/>
      <c r="F6" s="1533"/>
      <c r="G6" s="3308"/>
      <c r="H6" s="1533"/>
      <c r="I6" s="4805" t="s">
        <v>1454</v>
      </c>
      <c r="J6" s="1533"/>
      <c r="K6" s="2398"/>
      <c r="L6" s="1533"/>
      <c r="M6" s="1533"/>
      <c r="N6" s="2398"/>
      <c r="O6" s="4228"/>
      <c r="P6" s="1533"/>
    </row>
    <row r="7" spans="1:31">
      <c r="A7" s="3222"/>
      <c r="B7" s="1533" t="s">
        <v>608</v>
      </c>
      <c r="C7" s="1533"/>
      <c r="D7" s="1533"/>
      <c r="E7" s="1533"/>
      <c r="F7" s="1533"/>
      <c r="G7" s="3308"/>
      <c r="H7" s="1533"/>
      <c r="I7" s="4805" t="s">
        <v>1455</v>
      </c>
      <c r="J7" s="1533"/>
      <c r="K7" s="2398"/>
      <c r="L7" s="1533"/>
      <c r="M7" s="1533"/>
      <c r="N7" s="2398"/>
      <c r="O7" s="4228"/>
      <c r="P7" s="1533"/>
    </row>
    <row r="8" spans="1:31">
      <c r="A8" s="3222"/>
      <c r="B8" s="1533" t="s">
        <v>1456</v>
      </c>
      <c r="C8" s="1533"/>
      <c r="D8" s="1533"/>
      <c r="E8" s="1533"/>
      <c r="F8" s="1533"/>
      <c r="G8" s="3308"/>
      <c r="H8" s="1533"/>
      <c r="I8" s="4805" t="s">
        <v>1457</v>
      </c>
      <c r="J8" s="1533"/>
      <c r="K8" s="2398"/>
      <c r="L8" s="1533"/>
      <c r="M8" s="1533"/>
      <c r="N8" s="2398"/>
      <c r="O8" s="4228"/>
      <c r="P8" s="1533"/>
    </row>
    <row r="9" spans="1:31">
      <c r="A9" s="3222"/>
      <c r="B9" s="1533" t="s">
        <v>1458</v>
      </c>
      <c r="C9" s="1533"/>
      <c r="D9" s="1533"/>
      <c r="E9" s="1533"/>
      <c r="F9" s="1533"/>
      <c r="G9" s="3308"/>
      <c r="H9" s="1533"/>
      <c r="I9" s="4805" t="s">
        <v>1459</v>
      </c>
      <c r="J9" s="1533"/>
      <c r="K9" s="2398"/>
      <c r="L9" s="1533"/>
      <c r="M9" s="1533"/>
      <c r="N9" s="2398"/>
      <c r="O9" s="4228"/>
      <c r="P9" s="1533"/>
    </row>
    <row r="10" spans="1:31">
      <c r="A10" s="3772"/>
      <c r="B10" s="2630"/>
      <c r="C10" s="2630"/>
      <c r="D10" s="2630"/>
      <c r="E10" s="1533"/>
      <c r="F10" s="1533"/>
      <c r="G10" s="3308"/>
      <c r="H10" s="1533"/>
      <c r="I10" s="4805" t="s">
        <v>1460</v>
      </c>
      <c r="J10" s="1533"/>
      <c r="K10" s="2398"/>
      <c r="L10" s="1533"/>
      <c r="M10" s="1533"/>
      <c r="N10" s="2398"/>
      <c r="O10" s="4228"/>
      <c r="P10" s="1533"/>
    </row>
    <row r="11" spans="1:31">
      <c r="A11" s="3222" t="s">
        <v>2237</v>
      </c>
      <c r="B11" s="1533" t="s">
        <v>2904</v>
      </c>
      <c r="C11" s="2630"/>
      <c r="D11" s="2630"/>
      <c r="E11" s="1533"/>
      <c r="F11" s="1533"/>
      <c r="G11" s="3308"/>
      <c r="H11" s="1533"/>
      <c r="I11" s="4805" t="s">
        <v>2905</v>
      </c>
      <c r="J11" s="1533"/>
      <c r="K11" s="2398"/>
      <c r="L11" s="1533"/>
      <c r="M11" s="1533"/>
      <c r="N11" s="2398"/>
      <c r="O11" s="4228"/>
      <c r="P11" s="1533"/>
    </row>
    <row r="12" spans="1:31">
      <c r="A12" s="3222"/>
      <c r="B12" s="1533" t="s">
        <v>2906</v>
      </c>
      <c r="C12" s="2630"/>
      <c r="D12" s="2630"/>
      <c r="E12" s="1533"/>
      <c r="F12" s="1533"/>
      <c r="G12" s="3308"/>
      <c r="H12" s="1533"/>
      <c r="I12" s="4805" t="s">
        <v>3336</v>
      </c>
      <c r="J12" s="1533"/>
      <c r="K12" s="2398"/>
      <c r="L12" s="1533"/>
      <c r="M12" s="1533"/>
      <c r="N12" s="2398"/>
      <c r="O12" s="4228"/>
      <c r="P12" s="1533"/>
    </row>
    <row r="13" spans="1:31">
      <c r="A13" s="3222"/>
      <c r="B13" s="1533"/>
      <c r="C13" s="2630"/>
      <c r="D13" s="2630"/>
      <c r="E13" s="1533"/>
      <c r="F13" s="1533"/>
      <c r="G13" s="3308"/>
      <c r="H13" s="1533"/>
      <c r="I13" s="4805" t="s">
        <v>3337</v>
      </c>
      <c r="J13" s="1533"/>
      <c r="K13" s="2398"/>
      <c r="L13" s="1533"/>
      <c r="M13" s="1533"/>
      <c r="N13" s="2398"/>
      <c r="O13" s="4228"/>
      <c r="P13" s="1533"/>
    </row>
    <row r="14" spans="1:31">
      <c r="A14" s="3222" t="s">
        <v>2238</v>
      </c>
      <c r="B14" s="1533" t="s">
        <v>3338</v>
      </c>
      <c r="C14" s="1533"/>
      <c r="D14" s="1533"/>
      <c r="E14" s="1533"/>
      <c r="F14" s="1533"/>
      <c r="G14" s="3308"/>
      <c r="H14" s="1533"/>
      <c r="I14" s="4805" t="s">
        <v>3339</v>
      </c>
      <c r="J14" s="1533"/>
      <c r="K14" s="2398"/>
      <c r="L14" s="1533"/>
      <c r="M14" s="1533"/>
      <c r="N14" s="2398"/>
      <c r="O14" s="4228"/>
      <c r="P14" s="1533"/>
    </row>
    <row r="15" spans="1:31">
      <c r="A15" s="3222"/>
      <c r="B15" s="1533" t="s">
        <v>3340</v>
      </c>
      <c r="C15" s="1533"/>
      <c r="D15" s="1533"/>
      <c r="E15" s="1533"/>
      <c r="F15" s="1533"/>
      <c r="G15" s="3308"/>
      <c r="H15" s="1533"/>
      <c r="I15" s="4805" t="s">
        <v>3341</v>
      </c>
      <c r="J15" s="1533"/>
      <c r="K15" s="2398"/>
      <c r="L15" s="1533"/>
      <c r="M15" s="1533"/>
      <c r="N15" s="2398"/>
      <c r="O15" s="4228"/>
      <c r="P15" s="1533"/>
    </row>
    <row r="16" spans="1:31">
      <c r="A16" s="3222"/>
      <c r="B16" s="1533" t="s">
        <v>3342</v>
      </c>
      <c r="C16" s="1533"/>
      <c r="D16" s="1533"/>
      <c r="E16" s="1533"/>
      <c r="F16" s="1533"/>
      <c r="G16" s="3308"/>
      <c r="H16" s="1533"/>
      <c r="I16" s="4805" t="s">
        <v>3343</v>
      </c>
      <c r="J16" s="1533"/>
      <c r="K16" s="2398"/>
      <c r="L16" s="1533"/>
      <c r="M16" s="1533"/>
      <c r="N16" s="2398"/>
      <c r="O16" s="4228"/>
      <c r="P16" s="1533"/>
    </row>
    <row r="17" spans="1:16">
      <c r="A17" s="3222"/>
      <c r="B17" s="1533" t="s">
        <v>3344</v>
      </c>
      <c r="C17" s="1533"/>
      <c r="D17" s="1533"/>
      <c r="E17" s="1533"/>
      <c r="F17" s="1533"/>
      <c r="G17" s="3308"/>
      <c r="H17" s="1533"/>
      <c r="I17" s="4805" t="s">
        <v>3345</v>
      </c>
      <c r="J17" s="1533"/>
      <c r="K17" s="2398"/>
      <c r="L17" s="1533"/>
      <c r="M17" s="1533"/>
      <c r="N17" s="2398"/>
      <c r="O17" s="4228"/>
      <c r="P17" s="1533"/>
    </row>
    <row r="18" spans="1:16">
      <c r="A18" s="3222"/>
      <c r="B18" s="1533" t="s">
        <v>3346</v>
      </c>
      <c r="C18" s="1533"/>
      <c r="D18" s="1533"/>
      <c r="E18" s="1533"/>
      <c r="F18" s="1533"/>
      <c r="G18" s="3308"/>
      <c r="H18" s="1533"/>
      <c r="I18" s="4805" t="s">
        <v>3347</v>
      </c>
      <c r="J18" s="1533"/>
      <c r="K18" s="2398"/>
      <c r="L18" s="1533"/>
      <c r="M18" s="1533"/>
      <c r="N18" s="2398"/>
      <c r="O18" s="4228"/>
      <c r="P18" s="1533"/>
    </row>
    <row r="19" spans="1:16">
      <c r="A19" s="3222"/>
      <c r="B19" s="1533" t="s">
        <v>3348</v>
      </c>
      <c r="C19" s="1533"/>
      <c r="D19" s="1533"/>
      <c r="E19" s="1533"/>
      <c r="F19" s="1533"/>
      <c r="G19" s="3308"/>
      <c r="H19" s="1533"/>
      <c r="I19" s="4805" t="s">
        <v>3349</v>
      </c>
      <c r="J19" s="1533"/>
      <c r="K19" s="2398"/>
      <c r="L19" s="1533"/>
      <c r="M19" s="1533"/>
      <c r="N19" s="2398"/>
      <c r="O19" s="4228"/>
      <c r="P19" s="1533"/>
    </row>
    <row r="20" spans="1:16">
      <c r="A20" s="3222"/>
      <c r="B20" s="1533" t="s">
        <v>3350</v>
      </c>
      <c r="C20" s="1533"/>
      <c r="D20" s="1533"/>
      <c r="E20" s="1533"/>
      <c r="F20" s="1533"/>
      <c r="G20" s="3308"/>
      <c r="H20" s="1533"/>
      <c r="I20" s="4805" t="s">
        <v>3351</v>
      </c>
      <c r="J20" s="1533"/>
      <c r="K20" s="2398"/>
      <c r="L20" s="1533"/>
      <c r="M20" s="1533"/>
      <c r="N20" s="2398"/>
      <c r="O20" s="4228"/>
      <c r="P20" s="1533"/>
    </row>
    <row r="21" spans="1:16">
      <c r="A21" s="3222"/>
      <c r="B21" s="1533" t="s">
        <v>3352</v>
      </c>
      <c r="C21" s="1533"/>
      <c r="D21" s="1533"/>
      <c r="E21" s="1533"/>
      <c r="F21" s="1533"/>
      <c r="G21" s="3308"/>
      <c r="H21" s="1533"/>
      <c r="I21" s="4805" t="s">
        <v>3353</v>
      </c>
      <c r="J21" s="1533"/>
      <c r="K21" s="2398"/>
      <c r="L21" s="1533"/>
      <c r="M21" s="1533"/>
      <c r="N21" s="2398"/>
      <c r="O21" s="4228"/>
      <c r="P21" s="1533"/>
    </row>
    <row r="22" spans="1:16">
      <c r="A22" s="3222"/>
      <c r="B22" s="1533" t="s">
        <v>3354</v>
      </c>
      <c r="C22" s="1533"/>
      <c r="D22" s="1533"/>
      <c r="E22" s="1533"/>
      <c r="F22" s="1533"/>
      <c r="G22" s="3308"/>
      <c r="H22" s="1533"/>
      <c r="I22" s="4805" t="s">
        <v>3355</v>
      </c>
      <c r="J22" s="1533"/>
      <c r="K22" s="2398"/>
      <c r="L22" s="1533"/>
      <c r="M22" s="1533"/>
      <c r="N22" s="2398"/>
      <c r="O22" s="4228"/>
      <c r="P22" s="1533"/>
    </row>
    <row r="23" spans="1:16">
      <c r="A23" s="3222"/>
      <c r="B23" s="1533" t="s">
        <v>2561</v>
      </c>
      <c r="C23" s="1533"/>
      <c r="D23" s="1533"/>
      <c r="E23" s="1533"/>
      <c r="F23" s="1533"/>
      <c r="G23" s="3308"/>
      <c r="H23" s="1533"/>
      <c r="I23" s="4805" t="s">
        <v>2562</v>
      </c>
      <c r="J23" s="1533"/>
      <c r="K23" s="2398"/>
      <c r="L23" s="1533"/>
      <c r="M23" s="1533"/>
      <c r="N23" s="2398"/>
      <c r="O23" s="4228"/>
      <c r="P23" s="1533"/>
    </row>
    <row r="24" spans="1:16">
      <c r="A24" s="3222"/>
      <c r="B24" s="1533" t="s">
        <v>2563</v>
      </c>
      <c r="C24" s="1533"/>
      <c r="D24" s="1533"/>
      <c r="E24" s="1533"/>
      <c r="F24" s="1533"/>
      <c r="G24" s="3308"/>
      <c r="H24" s="1533"/>
      <c r="I24" s="4805" t="s">
        <v>2564</v>
      </c>
      <c r="J24" s="1533"/>
      <c r="K24" s="2398"/>
      <c r="L24" s="1533"/>
      <c r="M24" s="1533"/>
      <c r="N24" s="2398"/>
      <c r="O24" s="4228"/>
      <c r="P24" s="1533"/>
    </row>
    <row r="25" spans="1:16">
      <c r="A25" s="3222"/>
      <c r="B25" s="1533" t="s">
        <v>2565</v>
      </c>
      <c r="C25" s="1533"/>
      <c r="D25" s="1533"/>
      <c r="E25" s="1533"/>
      <c r="F25" s="1533"/>
      <c r="G25" s="3308"/>
      <c r="H25" s="1533"/>
      <c r="I25" s="4805" t="s">
        <v>2566</v>
      </c>
      <c r="J25" s="1533"/>
      <c r="K25" s="2398"/>
      <c r="L25" s="1533"/>
      <c r="M25" s="1533"/>
      <c r="N25" s="2398"/>
      <c r="O25" s="4228"/>
      <c r="P25" s="1533"/>
    </row>
    <row r="26" spans="1:16">
      <c r="A26" s="3222"/>
      <c r="B26" s="1533" t="s">
        <v>2567</v>
      </c>
      <c r="C26" s="1533"/>
      <c r="D26" s="1533"/>
      <c r="E26" s="1533"/>
      <c r="F26" s="1533"/>
      <c r="G26" s="3308"/>
      <c r="H26" s="1533"/>
      <c r="I26" s="4805" t="s">
        <v>2568</v>
      </c>
      <c r="J26" s="1533"/>
      <c r="K26" s="2398"/>
      <c r="L26" s="1533"/>
      <c r="M26" s="1533"/>
      <c r="N26" s="2398"/>
      <c r="O26" s="4228"/>
      <c r="P26" s="1533"/>
    </row>
    <row r="27" spans="1:16">
      <c r="A27" s="3222"/>
      <c r="B27" s="1533" t="s">
        <v>2569</v>
      </c>
      <c r="C27" s="1533"/>
      <c r="D27" s="1533"/>
      <c r="E27" s="1533"/>
      <c r="F27" s="1533"/>
      <c r="G27" s="3308"/>
      <c r="H27" s="1533"/>
      <c r="I27" s="4805" t="s">
        <v>2570</v>
      </c>
      <c r="J27" s="1533"/>
      <c r="K27" s="2398"/>
      <c r="L27" s="1533"/>
      <c r="M27" s="1533"/>
      <c r="N27" s="2398"/>
      <c r="O27" s="4228"/>
      <c r="P27" s="1533"/>
    </row>
    <row r="28" spans="1:16">
      <c r="A28" s="3222"/>
      <c r="B28" s="1533" t="s">
        <v>3290</v>
      </c>
      <c r="C28" s="1533"/>
      <c r="D28" s="1533"/>
      <c r="E28" s="1533"/>
      <c r="F28" s="1533"/>
      <c r="G28" s="3308"/>
      <c r="H28" s="1533"/>
      <c r="I28" s="4805" t="s">
        <v>3291</v>
      </c>
      <c r="J28" s="1533"/>
      <c r="K28" s="2398"/>
      <c r="L28" s="1533"/>
      <c r="M28" s="1533"/>
      <c r="N28" s="2398"/>
      <c r="O28" s="4228"/>
      <c r="P28" s="1533"/>
    </row>
    <row r="29" spans="1:16">
      <c r="A29" s="3222"/>
      <c r="B29" s="1533" t="s">
        <v>3292</v>
      </c>
      <c r="C29" s="1533"/>
      <c r="D29" s="1533"/>
      <c r="E29" s="1533"/>
      <c r="F29" s="1533"/>
      <c r="G29" s="3308"/>
      <c r="H29" s="1533"/>
      <c r="I29" s="4805" t="s">
        <v>3293</v>
      </c>
      <c r="J29" s="1533"/>
      <c r="K29" s="2398"/>
      <c r="L29" s="1533"/>
      <c r="M29" s="1533"/>
      <c r="N29" s="2398"/>
      <c r="O29" s="4228"/>
      <c r="P29" s="1533"/>
    </row>
    <row r="30" spans="1:16">
      <c r="A30" s="3222"/>
      <c r="B30" s="1533" t="s">
        <v>3479</v>
      </c>
      <c r="C30" s="1533"/>
      <c r="D30" s="1533"/>
      <c r="E30" s="1533"/>
      <c r="F30" s="1533"/>
      <c r="G30" s="3308"/>
      <c r="H30" s="1533"/>
      <c r="I30" s="4805" t="s">
        <v>3480</v>
      </c>
      <c r="J30" s="1533"/>
      <c r="K30" s="2398"/>
      <c r="L30" s="1533"/>
      <c r="M30" s="1533"/>
      <c r="N30" s="2398"/>
      <c r="O30" s="4228"/>
      <c r="P30" s="1533"/>
    </row>
    <row r="31" spans="1:16">
      <c r="A31" s="3222"/>
      <c r="B31" s="1533" t="s">
        <v>3481</v>
      </c>
      <c r="C31" s="1533"/>
      <c r="D31" s="1533"/>
      <c r="E31" s="1533"/>
      <c r="F31" s="1533"/>
      <c r="G31" s="3308"/>
      <c r="H31" s="1533"/>
      <c r="I31" s="4805" t="s">
        <v>3482</v>
      </c>
      <c r="J31" s="1533"/>
      <c r="K31" s="2398"/>
      <c r="L31" s="1533"/>
      <c r="M31" s="1533"/>
      <c r="N31" s="2398"/>
      <c r="O31" s="4228"/>
      <c r="P31" s="1533"/>
    </row>
    <row r="32" spans="1:16">
      <c r="A32" s="3222"/>
      <c r="B32" s="1533" t="s">
        <v>3483</v>
      </c>
      <c r="C32" s="1533"/>
      <c r="D32" s="1533"/>
      <c r="E32" s="1533"/>
      <c r="F32" s="1533"/>
      <c r="G32" s="3308"/>
      <c r="H32" s="1533"/>
      <c r="I32" s="4805" t="s">
        <v>3484</v>
      </c>
      <c r="J32" s="1533"/>
      <c r="K32" s="2398"/>
      <c r="L32" s="1533"/>
      <c r="M32" s="1533"/>
      <c r="N32" s="2398"/>
      <c r="O32" s="4228"/>
      <c r="P32" s="1533"/>
    </row>
    <row r="33" spans="1:16">
      <c r="A33" s="3222"/>
      <c r="B33" s="1533" t="s">
        <v>3485</v>
      </c>
      <c r="C33" s="1533"/>
      <c r="D33" s="1533"/>
      <c r="E33" s="1533"/>
      <c r="F33" s="1533"/>
      <c r="G33" s="3308"/>
      <c r="H33" s="1533"/>
      <c r="I33" s="4805"/>
      <c r="J33" s="1533"/>
      <c r="K33" s="2398"/>
      <c r="L33" s="1533"/>
      <c r="M33" s="1533"/>
      <c r="N33" s="2398"/>
      <c r="O33" s="4228"/>
      <c r="P33" s="1533"/>
    </row>
    <row r="34" spans="1:16">
      <c r="A34" s="3772"/>
      <c r="B34" s="1533" t="s">
        <v>3486</v>
      </c>
      <c r="C34" s="2630"/>
      <c r="D34" s="1533"/>
      <c r="E34" s="1533"/>
      <c r="F34" s="1533"/>
      <c r="G34" s="3308"/>
      <c r="H34" s="1533"/>
      <c r="I34" s="4805"/>
      <c r="J34" s="1533"/>
      <c r="K34" s="2398"/>
      <c r="L34" s="1533"/>
      <c r="M34" s="1533"/>
      <c r="N34" s="2398"/>
      <c r="O34" s="4228"/>
      <c r="P34" s="1533"/>
    </row>
    <row r="35" spans="1:16">
      <c r="A35" s="3772"/>
      <c r="B35" s="1533"/>
      <c r="C35" s="2630"/>
      <c r="D35" s="1533"/>
      <c r="E35" s="1533"/>
      <c r="F35" s="1533"/>
      <c r="G35" s="3308"/>
      <c r="H35" s="1533"/>
      <c r="I35" s="4805"/>
      <c r="J35" s="1533"/>
      <c r="K35" s="2398"/>
      <c r="L35" s="1533"/>
      <c r="M35" s="1533"/>
      <c r="N35" s="2398"/>
      <c r="O35" s="4228"/>
      <c r="P35" s="1533"/>
    </row>
    <row r="36" spans="1:16">
      <c r="A36" s="3337"/>
      <c r="B36" s="1632"/>
      <c r="C36" s="1633"/>
      <c r="D36" s="1633"/>
      <c r="E36" s="2341"/>
      <c r="F36" s="1632"/>
      <c r="G36" s="3579" t="s">
        <v>3487</v>
      </c>
      <c r="H36" s="2341"/>
      <c r="I36" s="3785"/>
      <c r="J36" s="436" t="s">
        <v>3488</v>
      </c>
      <c r="K36" s="2423"/>
      <c r="L36" s="1880"/>
      <c r="M36" s="1951"/>
      <c r="N36" s="2417"/>
      <c r="O36" s="3567"/>
      <c r="P36" s="1533"/>
    </row>
    <row r="37" spans="1:16">
      <c r="A37" s="3222"/>
      <c r="B37" s="1536" t="s">
        <v>3489</v>
      </c>
      <c r="C37" s="2309"/>
      <c r="D37" s="2309"/>
      <c r="E37" s="3388" t="s">
        <v>3490</v>
      </c>
      <c r="F37" s="3387" t="s">
        <v>3491</v>
      </c>
      <c r="G37" s="3664" t="s">
        <v>3491</v>
      </c>
      <c r="H37" s="3385" t="s">
        <v>3491</v>
      </c>
      <c r="I37" s="3781"/>
      <c r="J37" s="1633"/>
      <c r="K37" s="2417"/>
      <c r="L37" s="2341"/>
      <c r="M37" s="1633"/>
      <c r="N37" s="2379"/>
      <c r="O37" s="3577"/>
      <c r="P37" s="1533"/>
    </row>
    <row r="38" spans="1:16">
      <c r="A38" s="3393" t="s">
        <v>1686</v>
      </c>
      <c r="B38" s="1536" t="s">
        <v>3492</v>
      </c>
      <c r="C38" s="2309"/>
      <c r="D38" s="3389" t="s">
        <v>3493</v>
      </c>
      <c r="E38" s="3388" t="s">
        <v>3494</v>
      </c>
      <c r="F38" s="3387" t="s">
        <v>3495</v>
      </c>
      <c r="G38" s="3548" t="s">
        <v>3496</v>
      </c>
      <c r="H38" s="3388" t="s">
        <v>3496</v>
      </c>
      <c r="I38" s="3786" t="s">
        <v>3497</v>
      </c>
      <c r="J38" s="4423" t="s">
        <v>3498</v>
      </c>
      <c r="K38" s="2424" t="s">
        <v>3499</v>
      </c>
      <c r="L38" s="1620" t="s">
        <v>3500</v>
      </c>
      <c r="M38" s="1859"/>
      <c r="N38" s="2424" t="s">
        <v>3501</v>
      </c>
      <c r="O38" s="3548" t="s">
        <v>1686</v>
      </c>
      <c r="P38" s="3015"/>
    </row>
    <row r="39" spans="1:16">
      <c r="A39" s="3393" t="s">
        <v>1689</v>
      </c>
      <c r="B39" s="1536" t="s">
        <v>3502</v>
      </c>
      <c r="C39" s="2309"/>
      <c r="D39" s="3389" t="s">
        <v>3503</v>
      </c>
      <c r="E39" s="3388" t="s">
        <v>3504</v>
      </c>
      <c r="F39" s="3387" t="s">
        <v>3505</v>
      </c>
      <c r="G39" s="3548" t="s">
        <v>3506</v>
      </c>
      <c r="H39" s="3388" t="s">
        <v>3507</v>
      </c>
      <c r="I39" s="3786" t="s">
        <v>3508</v>
      </c>
      <c r="J39" s="4423" t="s">
        <v>3509</v>
      </c>
      <c r="K39" s="2424" t="s">
        <v>3509</v>
      </c>
      <c r="L39" s="1620" t="s">
        <v>3509</v>
      </c>
      <c r="M39" s="1859"/>
      <c r="N39" s="2424" t="s">
        <v>3510</v>
      </c>
      <c r="O39" s="3548" t="s">
        <v>1689</v>
      </c>
      <c r="P39" s="3015"/>
    </row>
    <row r="40" spans="1:16">
      <c r="A40" s="3309"/>
      <c r="B40" s="1625"/>
      <c r="C40" s="3397" t="s">
        <v>2935</v>
      </c>
      <c r="D40" s="3392" t="s">
        <v>2936</v>
      </c>
      <c r="E40" s="3391" t="s">
        <v>2937</v>
      </c>
      <c r="F40" s="3390" t="s">
        <v>2938</v>
      </c>
      <c r="G40" s="3549" t="s">
        <v>2268</v>
      </c>
      <c r="H40" s="3391" t="s">
        <v>2269</v>
      </c>
      <c r="I40" s="4806" t="s">
        <v>2270</v>
      </c>
      <c r="J40" s="4426" t="s">
        <v>2271</v>
      </c>
      <c r="K40" s="2413" t="s">
        <v>2272</v>
      </c>
      <c r="L40" s="1688" t="s">
        <v>2273</v>
      </c>
      <c r="M40" s="1860"/>
      <c r="N40" s="2413" t="s">
        <v>2274</v>
      </c>
      <c r="O40" s="3565"/>
      <c r="P40" s="1533"/>
    </row>
    <row r="41" spans="1:16">
      <c r="A41" s="3309">
        <v>1</v>
      </c>
      <c r="B41" s="1625"/>
      <c r="C41" s="3397"/>
      <c r="D41" s="3397"/>
      <c r="E41" s="3397"/>
      <c r="F41" s="3397"/>
      <c r="G41" s="3278"/>
      <c r="H41" s="1463"/>
      <c r="I41" s="4807"/>
      <c r="J41" s="4432"/>
      <c r="K41" s="2425"/>
      <c r="L41" s="5357"/>
      <c r="M41" s="5358"/>
      <c r="N41" s="2692"/>
      <c r="O41" s="3565">
        <v>1</v>
      </c>
      <c r="P41" s="1533"/>
    </row>
    <row r="42" spans="1:16">
      <c r="A42" s="3309">
        <v>2</v>
      </c>
      <c r="B42" s="1625" t="s">
        <v>5564</v>
      </c>
      <c r="C42" s="3397"/>
      <c r="D42" s="3397"/>
      <c r="E42" s="3397"/>
      <c r="F42" s="3397"/>
      <c r="G42" s="3278"/>
      <c r="H42" s="1463"/>
      <c r="I42" s="4807"/>
      <c r="J42" s="4432"/>
      <c r="K42" s="2425"/>
      <c r="L42" s="5355"/>
      <c r="M42" s="5356"/>
      <c r="N42" s="2692"/>
      <c r="O42" s="3565">
        <v>2</v>
      </c>
      <c r="P42" s="1533"/>
    </row>
    <row r="43" spans="1:16">
      <c r="A43" s="3309">
        <v>3</v>
      </c>
      <c r="B43" s="1625" t="s">
        <v>4576</v>
      </c>
      <c r="C43" s="4141"/>
      <c r="D43" s="4141" t="s">
        <v>5264</v>
      </c>
      <c r="E43" s="4140" t="s">
        <v>5571</v>
      </c>
      <c r="F43" s="4141"/>
      <c r="G43" s="3278"/>
      <c r="H43" s="1463"/>
      <c r="I43" s="4807">
        <v>0</v>
      </c>
      <c r="J43" s="4432"/>
      <c r="K43" s="2425">
        <v>0</v>
      </c>
      <c r="L43" s="5355"/>
      <c r="M43" s="5356"/>
      <c r="N43" s="2425">
        <f t="shared" ref="N43:N48" si="0">SUM(J43:M43)</f>
        <v>0</v>
      </c>
      <c r="O43" s="3565">
        <v>3</v>
      </c>
      <c r="P43" s="1533"/>
    </row>
    <row r="44" spans="1:16">
      <c r="A44" s="3309">
        <v>4</v>
      </c>
      <c r="B44" s="1625" t="s">
        <v>5565</v>
      </c>
      <c r="C44" s="4141"/>
      <c r="D44" s="4141" t="s">
        <v>5264</v>
      </c>
      <c r="E44" s="4140" t="s">
        <v>5572</v>
      </c>
      <c r="F44" s="4141"/>
      <c r="G44" s="3278"/>
      <c r="H44" s="1463"/>
      <c r="I44" s="4807">
        <v>30</v>
      </c>
      <c r="J44" s="4432"/>
      <c r="K44" s="2425">
        <v>5660</v>
      </c>
      <c r="L44" s="5355"/>
      <c r="M44" s="5356"/>
      <c r="N44" s="2425">
        <f t="shared" si="0"/>
        <v>5660</v>
      </c>
      <c r="O44" s="3565">
        <v>4</v>
      </c>
      <c r="P44" s="1533"/>
    </row>
    <row r="45" spans="1:16">
      <c r="A45" s="3309">
        <v>5</v>
      </c>
      <c r="B45" s="1625" t="s">
        <v>5566</v>
      </c>
      <c r="C45" s="4141"/>
      <c r="D45" s="4141" t="s">
        <v>5264</v>
      </c>
      <c r="E45" s="4140" t="s">
        <v>5573</v>
      </c>
      <c r="F45" s="4141"/>
      <c r="G45" s="3278"/>
      <c r="H45" s="1463"/>
      <c r="I45" s="4807">
        <v>4</v>
      </c>
      <c r="J45" s="4432"/>
      <c r="K45" s="2425">
        <v>976</v>
      </c>
      <c r="L45" s="5355"/>
      <c r="M45" s="5356"/>
      <c r="N45" s="2425">
        <f t="shared" si="0"/>
        <v>976</v>
      </c>
      <c r="O45" s="3565">
        <v>5</v>
      </c>
      <c r="P45" s="1533"/>
    </row>
    <row r="46" spans="1:16">
      <c r="A46" s="3309">
        <v>6</v>
      </c>
      <c r="B46" s="1625" t="s">
        <v>5567</v>
      </c>
      <c r="C46" s="4141"/>
      <c r="D46" s="4141" t="s">
        <v>5264</v>
      </c>
      <c r="E46" s="4140" t="s">
        <v>5574</v>
      </c>
      <c r="F46" s="4141"/>
      <c r="G46" s="3278"/>
      <c r="H46" s="1463"/>
      <c r="I46" s="4807">
        <v>250</v>
      </c>
      <c r="J46" s="4432"/>
      <c r="K46" s="2425">
        <v>32504</v>
      </c>
      <c r="L46" s="5355"/>
      <c r="M46" s="5356"/>
      <c r="N46" s="2425">
        <f t="shared" si="0"/>
        <v>32504</v>
      </c>
      <c r="O46" s="3565">
        <v>6</v>
      </c>
      <c r="P46" s="1533"/>
    </row>
    <row r="47" spans="1:16">
      <c r="A47" s="3309">
        <v>7</v>
      </c>
      <c r="B47" s="1625" t="s">
        <v>5568</v>
      </c>
      <c r="C47" s="4141"/>
      <c r="D47" s="4141" t="s">
        <v>5264</v>
      </c>
      <c r="E47" s="4140" t="s">
        <v>5575</v>
      </c>
      <c r="F47" s="4141"/>
      <c r="G47" s="3278"/>
      <c r="H47" s="1463"/>
      <c r="I47" s="4807">
        <v>5532</v>
      </c>
      <c r="J47" s="4432"/>
      <c r="K47" s="2425">
        <v>679922</v>
      </c>
      <c r="L47" s="5355"/>
      <c r="M47" s="5356"/>
      <c r="N47" s="2425">
        <f t="shared" si="0"/>
        <v>679922</v>
      </c>
      <c r="O47" s="3565">
        <v>7</v>
      </c>
      <c r="P47" s="1533"/>
    </row>
    <row r="48" spans="1:16">
      <c r="A48" s="3309">
        <v>8</v>
      </c>
      <c r="B48" s="1625" t="s">
        <v>5569</v>
      </c>
      <c r="C48" s="4141"/>
      <c r="D48" s="4141" t="s">
        <v>5264</v>
      </c>
      <c r="E48" s="4140" t="s">
        <v>5576</v>
      </c>
      <c r="F48" s="4141"/>
      <c r="G48" s="3278"/>
      <c r="H48" s="1463"/>
      <c r="I48" s="4807">
        <v>493</v>
      </c>
      <c r="J48" s="4432"/>
      <c r="K48" s="2425">
        <v>62171</v>
      </c>
      <c r="L48" s="5362"/>
      <c r="M48" s="5363"/>
      <c r="N48" s="2425">
        <f t="shared" si="0"/>
        <v>62171</v>
      </c>
      <c r="O48" s="3565">
        <v>8</v>
      </c>
      <c r="P48" s="1533"/>
    </row>
    <row r="49" spans="1:31">
      <c r="A49" s="3309">
        <v>9</v>
      </c>
      <c r="B49" s="1625" t="s">
        <v>6347</v>
      </c>
      <c r="C49" s="4141"/>
      <c r="D49" s="4141"/>
      <c r="E49" s="4140"/>
      <c r="F49" s="4141"/>
      <c r="G49" s="3278"/>
      <c r="H49" s="1463"/>
      <c r="I49" s="4807"/>
      <c r="J49" s="4432"/>
      <c r="K49" s="2425"/>
      <c r="L49" s="5362">
        <v>9271</v>
      </c>
      <c r="M49" s="5363"/>
      <c r="N49" s="2425">
        <f>SUM(J49:M49)</f>
        <v>9271</v>
      </c>
      <c r="O49" s="3565">
        <v>9</v>
      </c>
      <c r="P49" s="1533"/>
    </row>
    <row r="50" spans="1:31" ht="15" customHeight="1">
      <c r="A50" s="3309">
        <v>10</v>
      </c>
      <c r="B50" s="1625" t="s">
        <v>5570</v>
      </c>
      <c r="C50" s="4141"/>
      <c r="D50" s="4141" t="s">
        <v>5311</v>
      </c>
      <c r="E50" s="4140" t="s">
        <v>5435</v>
      </c>
      <c r="F50" s="4141"/>
      <c r="G50" s="3278"/>
      <c r="H50" s="1463"/>
      <c r="I50" s="4807">
        <v>0</v>
      </c>
      <c r="J50" s="4432"/>
      <c r="K50" s="2425">
        <v>0</v>
      </c>
      <c r="L50" s="5362"/>
      <c r="M50" s="5363"/>
      <c r="N50" s="2425"/>
      <c r="O50" s="3565">
        <v>10</v>
      </c>
      <c r="P50" s="1533"/>
    </row>
    <row r="51" spans="1:31">
      <c r="A51" s="3309">
        <v>11</v>
      </c>
      <c r="B51" s="1625"/>
      <c r="C51" s="3397"/>
      <c r="D51" s="3397"/>
      <c r="E51" s="3397"/>
      <c r="F51" s="3397"/>
      <c r="G51" s="3278"/>
      <c r="H51" s="1463"/>
      <c r="I51" s="4807"/>
      <c r="J51" s="4432"/>
      <c r="K51" s="2425"/>
      <c r="L51" s="5362"/>
      <c r="M51" s="5363"/>
      <c r="N51" s="2425"/>
      <c r="O51" s="3565">
        <v>11</v>
      </c>
      <c r="P51" s="1533"/>
    </row>
    <row r="52" spans="1:31">
      <c r="A52" s="3309">
        <v>12</v>
      </c>
      <c r="B52" s="1625" t="s">
        <v>4577</v>
      </c>
      <c r="C52" s="3397"/>
      <c r="D52" s="3397"/>
      <c r="E52" s="3397"/>
      <c r="F52" s="3397"/>
      <c r="G52" s="3278"/>
      <c r="H52" s="1463"/>
      <c r="I52" s="4808">
        <f>SUM(I43:I50)</f>
        <v>6309</v>
      </c>
      <c r="J52" s="1463"/>
      <c r="K52" s="2753">
        <f>SUM(K43:K50)</f>
        <v>781233</v>
      </c>
      <c r="L52" s="5362"/>
      <c r="M52" s="5363"/>
      <c r="N52" s="2425">
        <f>SUM(J52:M52)</f>
        <v>781233</v>
      </c>
      <c r="O52" s="3565">
        <v>12</v>
      </c>
      <c r="P52" s="1533"/>
    </row>
    <row r="53" spans="1:31">
      <c r="A53" s="3309">
        <v>13</v>
      </c>
      <c r="B53" s="1625" t="s">
        <v>4578</v>
      </c>
      <c r="C53" s="3397"/>
      <c r="D53" s="3397"/>
      <c r="E53" s="3397"/>
      <c r="F53" s="3397"/>
      <c r="G53" s="3278"/>
      <c r="H53" s="1463"/>
      <c r="I53" s="3787">
        <f>I50</f>
        <v>0</v>
      </c>
      <c r="J53" s="1463"/>
      <c r="K53" s="2773">
        <f>K50</f>
        <v>0</v>
      </c>
      <c r="L53" s="5362">
        <f>L49</f>
        <v>9271</v>
      </c>
      <c r="M53" s="5363"/>
      <c r="N53" s="2773">
        <f>SUM(J53:M53)</f>
        <v>9271</v>
      </c>
      <c r="O53" s="3565">
        <v>13</v>
      </c>
      <c r="P53" s="1533"/>
    </row>
    <row r="54" spans="1:31" ht="16" thickBot="1">
      <c r="A54" s="3261">
        <v>14</v>
      </c>
      <c r="B54" s="3773" t="s">
        <v>2253</v>
      </c>
      <c r="C54" s="3774"/>
      <c r="D54" s="3775"/>
      <c r="E54" s="3776"/>
      <c r="F54" s="3777"/>
      <c r="G54" s="3778"/>
      <c r="H54" s="1901"/>
      <c r="I54" s="3788">
        <f>SUM(I41:I51)</f>
        <v>6309</v>
      </c>
      <c r="J54" s="3591">
        <f>SUM(J41:J51)</f>
        <v>0</v>
      </c>
      <c r="K54" s="3789">
        <f>SUM(K41:K51)</f>
        <v>781233</v>
      </c>
      <c r="L54" s="5360">
        <f>SUM(L41:M51)</f>
        <v>9271</v>
      </c>
      <c r="M54" s="5361"/>
      <c r="N54" s="3790">
        <f>SUM(N41:N51)</f>
        <v>790504</v>
      </c>
      <c r="O54" s="3791">
        <v>14</v>
      </c>
      <c r="P54" s="1533"/>
    </row>
    <row r="55" spans="1:31">
      <c r="A55" s="71"/>
      <c r="B55" s="71"/>
      <c r="C55" s="71"/>
      <c r="D55" s="71"/>
      <c r="E55" s="71"/>
      <c r="F55" s="71"/>
      <c r="G55" s="71"/>
      <c r="H55" s="71"/>
      <c r="I55" s="2408"/>
      <c r="J55" s="71"/>
      <c r="K55" s="2408"/>
      <c r="L55" s="71"/>
      <c r="M55" s="71"/>
      <c r="N55" s="2408"/>
      <c r="O55" s="71"/>
      <c r="P55" s="2586"/>
    </row>
    <row r="56" spans="1:31">
      <c r="A56" s="337" t="s">
        <v>3511</v>
      </c>
      <c r="B56" s="71"/>
      <c r="C56" s="71"/>
      <c r="D56" s="71"/>
      <c r="E56" s="774"/>
      <c r="F56" s="71"/>
      <c r="G56" s="71"/>
      <c r="H56" s="71"/>
      <c r="I56" s="2407" t="str">
        <f>A56</f>
        <v>FERC FORM NO.1 (REVISED. 12-90) NYPSC Modified-96</v>
      </c>
      <c r="J56" s="21"/>
      <c r="K56" s="2427"/>
      <c r="L56" s="21"/>
      <c r="M56" s="21"/>
      <c r="N56" s="2407"/>
      <c r="O56" s="236" t="s">
        <v>3512</v>
      </c>
      <c r="P56" s="1675"/>
      <c r="AE56" s="1618"/>
    </row>
    <row r="57" spans="1:31">
      <c r="A57" s="71" t="s">
        <v>3513</v>
      </c>
      <c r="B57" s="71"/>
      <c r="C57" s="71"/>
      <c r="D57" s="71"/>
      <c r="E57" s="71"/>
      <c r="F57" s="71"/>
      <c r="G57" s="71"/>
      <c r="H57" s="71"/>
      <c r="I57" s="5359" t="s">
        <v>3514</v>
      </c>
      <c r="J57" s="5359"/>
      <c r="K57" s="5359"/>
      <c r="L57" s="5359"/>
      <c r="M57" s="5359"/>
      <c r="N57" s="5359"/>
      <c r="O57" s="5359"/>
      <c r="P57" s="2586"/>
    </row>
    <row r="58" spans="1:31">
      <c r="A58" s="71"/>
      <c r="B58" s="71"/>
      <c r="C58" s="71"/>
      <c r="D58" s="71"/>
      <c r="E58" s="71"/>
      <c r="F58" s="71"/>
      <c r="G58" s="71"/>
      <c r="H58" s="71"/>
      <c r="I58" s="2407"/>
      <c r="J58" s="21"/>
      <c r="K58" s="2407"/>
      <c r="L58" s="21"/>
      <c r="M58" s="21"/>
      <c r="N58" s="2407"/>
      <c r="O58" s="21"/>
      <c r="P58" s="2529"/>
    </row>
    <row r="59" spans="1:31">
      <c r="A59" s="71"/>
      <c r="B59" s="71"/>
      <c r="C59" s="71"/>
      <c r="D59" s="71"/>
      <c r="E59" s="71"/>
      <c r="F59" s="71"/>
      <c r="G59" s="71"/>
      <c r="H59" s="71"/>
      <c r="I59" s="2407"/>
      <c r="J59" s="21"/>
      <c r="K59" s="2407"/>
      <c r="L59" s="21"/>
      <c r="M59" s="21"/>
      <c r="N59" s="2407"/>
      <c r="O59" s="21"/>
      <c r="P59" s="2529"/>
    </row>
    <row r="60" spans="1:31">
      <c r="A60" s="71"/>
      <c r="B60" s="71"/>
      <c r="C60" s="71"/>
      <c r="D60" s="71"/>
      <c r="E60" s="71"/>
      <c r="F60" s="71"/>
      <c r="G60" s="71"/>
      <c r="H60" s="71"/>
      <c r="I60" s="2407"/>
      <c r="J60" s="21"/>
      <c r="K60" s="2407"/>
      <c r="L60" s="21"/>
      <c r="M60" s="21"/>
      <c r="N60" s="2407"/>
      <c r="O60" s="21"/>
      <c r="P60" s="2529"/>
    </row>
    <row r="61" spans="1:31">
      <c r="A61" s="73" t="s">
        <v>401</v>
      </c>
      <c r="B61" s="775"/>
      <c r="C61" s="71"/>
      <c r="D61" s="71"/>
      <c r="E61" s="71"/>
      <c r="F61" s="71"/>
      <c r="G61" s="71"/>
      <c r="H61" s="71"/>
      <c r="I61" s="2754"/>
      <c r="J61" s="2751"/>
      <c r="K61" s="2754"/>
      <c r="L61" s="21"/>
      <c r="M61" s="21"/>
      <c r="N61" s="2407"/>
      <c r="O61" s="21"/>
      <c r="P61" s="2529"/>
    </row>
    <row r="62" spans="1:31">
      <c r="A62" s="73"/>
      <c r="B62" s="775"/>
      <c r="C62" s="71"/>
      <c r="D62" s="71"/>
      <c r="E62" s="71"/>
      <c r="F62" s="71"/>
      <c r="G62" s="71"/>
      <c r="H62" s="71"/>
      <c r="I62" s="2407"/>
      <c r="J62" s="21"/>
      <c r="K62" s="2407"/>
      <c r="L62" s="21"/>
      <c r="M62" s="21"/>
      <c r="N62" s="2407"/>
      <c r="O62" s="21"/>
      <c r="P62" s="2529"/>
    </row>
    <row r="63" spans="1:31" ht="16" thickBot="1">
      <c r="A63" s="74" t="str">
        <f>'Data Sheet'!$C$25</f>
        <v xml:space="preserve">Niagara Mohawk Power Corporation </v>
      </c>
      <c r="B63" s="71"/>
      <c r="C63" s="71"/>
      <c r="D63" s="71"/>
      <c r="E63" s="71"/>
      <c r="F63" s="823" t="str">
        <f>'Data Sheet'!$C$40</f>
        <v>April 30, 2024</v>
      </c>
      <c r="G63" s="774" t="str">
        <f>'Data Sheet'!$C$38</f>
        <v>December 31, 2023</v>
      </c>
      <c r="H63" s="71"/>
      <c r="I63" s="74" t="str">
        <f>'Data Sheet'!$C$25</f>
        <v xml:space="preserve">Niagara Mohawk Power Corporation </v>
      </c>
      <c r="J63" s="21"/>
      <c r="K63" s="2407"/>
      <c r="L63" s="823" t="str">
        <f>'Data Sheet'!$C$40</f>
        <v>April 30, 2024</v>
      </c>
      <c r="M63" s="21"/>
      <c r="N63" s="2427" t="str">
        <f>'Data Sheet'!$C$38</f>
        <v>December 31, 2023</v>
      </c>
      <c r="O63" s="21"/>
      <c r="P63" s="2529"/>
    </row>
    <row r="64" spans="1:31">
      <c r="A64" s="33"/>
      <c r="B64" s="68"/>
      <c r="C64" s="68"/>
      <c r="D64" s="68"/>
      <c r="E64" s="68"/>
      <c r="F64" s="68"/>
      <c r="G64" s="68"/>
      <c r="H64" s="69"/>
      <c r="I64" s="2431"/>
      <c r="J64" s="68"/>
      <c r="K64" s="2428"/>
      <c r="L64" s="68"/>
      <c r="M64" s="68"/>
      <c r="N64" s="2428"/>
      <c r="O64" s="69"/>
      <c r="P64" s="1533"/>
    </row>
    <row r="65" spans="1:16">
      <c r="A65" s="132" t="s">
        <v>1451</v>
      </c>
      <c r="B65" s="77"/>
      <c r="C65" s="77"/>
      <c r="D65" s="77"/>
      <c r="E65" s="77"/>
      <c r="F65" s="77"/>
      <c r="G65" s="77"/>
      <c r="H65" s="386"/>
      <c r="I65" s="2436" t="s">
        <v>1452</v>
      </c>
      <c r="J65" s="289"/>
      <c r="K65" s="2423"/>
      <c r="L65" s="289"/>
      <c r="M65" s="289"/>
      <c r="N65" s="2423"/>
      <c r="O65" s="75"/>
      <c r="P65" s="1533"/>
    </row>
    <row r="66" spans="1:16">
      <c r="A66" s="89"/>
      <c r="B66" s="91"/>
      <c r="C66" s="84"/>
      <c r="D66" s="84"/>
      <c r="E66" s="90"/>
      <c r="F66" s="91"/>
      <c r="G66" s="91" t="s">
        <v>3487</v>
      </c>
      <c r="H66" s="87"/>
      <c r="I66" s="2433"/>
      <c r="J66" s="90"/>
      <c r="K66" s="2422" t="s">
        <v>3515</v>
      </c>
      <c r="L66" s="90"/>
      <c r="M66" s="84"/>
      <c r="N66" s="2417"/>
      <c r="O66" s="87"/>
      <c r="P66" s="1533"/>
    </row>
    <row r="67" spans="1:16">
      <c r="A67" s="74"/>
      <c r="B67" s="93" t="s">
        <v>3489</v>
      </c>
      <c r="C67" s="83"/>
      <c r="D67" s="83"/>
      <c r="E67" s="251" t="s">
        <v>3490</v>
      </c>
      <c r="F67" s="250" t="s">
        <v>3491</v>
      </c>
      <c r="G67" s="546" t="s">
        <v>3491</v>
      </c>
      <c r="H67" s="283" t="s">
        <v>3491</v>
      </c>
      <c r="I67" s="2432"/>
      <c r="J67" s="84"/>
      <c r="K67" s="2417"/>
      <c r="L67" s="90"/>
      <c r="M67" s="84"/>
      <c r="N67" s="2379"/>
      <c r="O67" s="85"/>
      <c r="P67" s="1533"/>
    </row>
    <row r="68" spans="1:16">
      <c r="A68" s="201" t="s">
        <v>1686</v>
      </c>
      <c r="B68" s="93" t="s">
        <v>3492</v>
      </c>
      <c r="C68" s="83"/>
      <c r="D68" s="252" t="s">
        <v>3493</v>
      </c>
      <c r="E68" s="251" t="s">
        <v>3494</v>
      </c>
      <c r="F68" s="250" t="s">
        <v>3495</v>
      </c>
      <c r="G68" s="250" t="s">
        <v>3496</v>
      </c>
      <c r="H68" s="200" t="s">
        <v>3496</v>
      </c>
      <c r="I68" s="2434" t="s">
        <v>3497</v>
      </c>
      <c r="J68" s="252" t="s">
        <v>3498</v>
      </c>
      <c r="K68" s="2424" t="s">
        <v>3499</v>
      </c>
      <c r="L68" s="71" t="s">
        <v>3500</v>
      </c>
      <c r="M68" s="349"/>
      <c r="N68" s="2424" t="s">
        <v>3501</v>
      </c>
      <c r="O68" s="200" t="s">
        <v>1686</v>
      </c>
      <c r="P68" s="3015"/>
    </row>
    <row r="69" spans="1:16">
      <c r="A69" s="201" t="s">
        <v>1689</v>
      </c>
      <c r="B69" s="93" t="s">
        <v>3502</v>
      </c>
      <c r="C69" s="83"/>
      <c r="D69" s="252" t="s">
        <v>3503</v>
      </c>
      <c r="E69" s="251" t="s">
        <v>3504</v>
      </c>
      <c r="F69" s="250" t="s">
        <v>3505</v>
      </c>
      <c r="G69" s="250" t="s">
        <v>3506</v>
      </c>
      <c r="H69" s="200" t="s">
        <v>3507</v>
      </c>
      <c r="I69" s="2434" t="s">
        <v>3508</v>
      </c>
      <c r="J69" s="252" t="s">
        <v>3509</v>
      </c>
      <c r="K69" s="2424" t="s">
        <v>3509</v>
      </c>
      <c r="L69" s="71" t="s">
        <v>3509</v>
      </c>
      <c r="M69" s="349"/>
      <c r="N69" s="2424" t="s">
        <v>3510</v>
      </c>
      <c r="O69" s="200" t="s">
        <v>1689</v>
      </c>
      <c r="P69" s="3015"/>
    </row>
    <row r="70" spans="1:16">
      <c r="A70" s="76"/>
      <c r="B70" s="95"/>
      <c r="C70" s="104" t="s">
        <v>2935</v>
      </c>
      <c r="D70" s="351" t="s">
        <v>2936</v>
      </c>
      <c r="E70" s="544" t="s">
        <v>2937</v>
      </c>
      <c r="F70" s="282" t="s">
        <v>2938</v>
      </c>
      <c r="G70" s="282" t="s">
        <v>2268</v>
      </c>
      <c r="H70" s="203" t="s">
        <v>2269</v>
      </c>
      <c r="I70" s="2435" t="s">
        <v>2270</v>
      </c>
      <c r="J70" s="351" t="s">
        <v>2271</v>
      </c>
      <c r="K70" s="2413" t="s">
        <v>2272</v>
      </c>
      <c r="L70" s="77" t="s">
        <v>2273</v>
      </c>
      <c r="M70" s="272"/>
      <c r="N70" s="2413" t="s">
        <v>2274</v>
      </c>
      <c r="O70" s="97"/>
      <c r="P70" s="1533"/>
    </row>
    <row r="71" spans="1:16">
      <c r="A71" s="76">
        <v>1</v>
      </c>
      <c r="B71" s="95"/>
      <c r="C71" s="104"/>
      <c r="D71" s="104"/>
      <c r="E71" s="79"/>
      <c r="F71" s="95"/>
      <c r="G71" s="95"/>
      <c r="H71" s="97"/>
      <c r="I71" s="2437"/>
      <c r="J71" s="279"/>
      <c r="K71" s="2425"/>
      <c r="L71" s="400"/>
      <c r="M71" s="279"/>
      <c r="N71" s="2425">
        <f>SUM(J71:L71)</f>
        <v>0</v>
      </c>
      <c r="O71" s="97">
        <v>1</v>
      </c>
      <c r="P71" s="1533"/>
    </row>
    <row r="72" spans="1:16">
      <c r="A72" s="76">
        <v>2</v>
      </c>
      <c r="B72" s="95"/>
      <c r="C72" s="104"/>
      <c r="D72" s="104"/>
      <c r="E72" s="79"/>
      <c r="F72" s="95"/>
      <c r="G72" s="95"/>
      <c r="H72" s="97"/>
      <c r="I72" s="2437"/>
      <c r="J72" s="402"/>
      <c r="K72" s="2425"/>
      <c r="L72" s="403"/>
      <c r="M72" s="402"/>
      <c r="N72" s="2425">
        <f t="shared" ref="N72:N120" si="1">SUM(J72:M72)</f>
        <v>0</v>
      </c>
      <c r="O72" s="97">
        <v>2</v>
      </c>
      <c r="P72" s="1533"/>
    </row>
    <row r="73" spans="1:16">
      <c r="A73" s="76">
        <v>3</v>
      </c>
      <c r="B73" s="95"/>
      <c r="C73" s="104"/>
      <c r="D73" s="104"/>
      <c r="E73" s="79"/>
      <c r="F73" s="95"/>
      <c r="G73" s="95"/>
      <c r="H73" s="97"/>
      <c r="I73" s="2437"/>
      <c r="J73" s="402"/>
      <c r="K73" s="2425"/>
      <c r="L73" s="403"/>
      <c r="M73" s="402"/>
      <c r="N73" s="2425">
        <f t="shared" si="1"/>
        <v>0</v>
      </c>
      <c r="O73" s="97">
        <v>3</v>
      </c>
      <c r="P73" s="1533"/>
    </row>
    <row r="74" spans="1:16">
      <c r="A74" s="76">
        <v>4</v>
      </c>
      <c r="B74" s="95"/>
      <c r="C74" s="104"/>
      <c r="D74" s="104"/>
      <c r="E74" s="79"/>
      <c r="F74" s="95"/>
      <c r="G74" s="95"/>
      <c r="H74" s="97"/>
      <c r="I74" s="2437"/>
      <c r="J74" s="402"/>
      <c r="K74" s="2425"/>
      <c r="L74" s="403"/>
      <c r="M74" s="402"/>
      <c r="N74" s="2425">
        <f t="shared" si="1"/>
        <v>0</v>
      </c>
      <c r="O74" s="97">
        <v>4</v>
      </c>
      <c r="P74" s="1533"/>
    </row>
    <row r="75" spans="1:16">
      <c r="A75" s="76">
        <v>5</v>
      </c>
      <c r="B75" s="95"/>
      <c r="C75" s="104"/>
      <c r="D75" s="104"/>
      <c r="E75" s="79"/>
      <c r="F75" s="95"/>
      <c r="G75" s="95"/>
      <c r="H75" s="97"/>
      <c r="I75" s="2437"/>
      <c r="J75" s="402"/>
      <c r="K75" s="2425"/>
      <c r="L75" s="403"/>
      <c r="M75" s="402"/>
      <c r="N75" s="2425">
        <f t="shared" si="1"/>
        <v>0</v>
      </c>
      <c r="O75" s="97">
        <v>5</v>
      </c>
      <c r="P75" s="1533"/>
    </row>
    <row r="76" spans="1:16">
      <c r="A76" s="76">
        <v>6</v>
      </c>
      <c r="B76" s="95"/>
      <c r="C76" s="104"/>
      <c r="D76" s="104"/>
      <c r="E76" s="79"/>
      <c r="F76" s="95"/>
      <c r="G76" s="95"/>
      <c r="H76" s="97"/>
      <c r="I76" s="2437"/>
      <c r="J76" s="402"/>
      <c r="K76" s="2425"/>
      <c r="L76" s="403"/>
      <c r="M76" s="402"/>
      <c r="N76" s="2425">
        <f t="shared" si="1"/>
        <v>0</v>
      </c>
      <c r="O76" s="97">
        <v>6</v>
      </c>
      <c r="P76" s="1533"/>
    </row>
    <row r="77" spans="1:16">
      <c r="A77" s="76">
        <v>7</v>
      </c>
      <c r="B77" s="95"/>
      <c r="C77" s="104"/>
      <c r="D77" s="104"/>
      <c r="E77" s="79"/>
      <c r="F77" s="95"/>
      <c r="G77" s="95"/>
      <c r="H77" s="97"/>
      <c r="I77" s="2437"/>
      <c r="J77" s="402"/>
      <c r="K77" s="2425"/>
      <c r="L77" s="403"/>
      <c r="M77" s="402"/>
      <c r="N77" s="2425">
        <f t="shared" si="1"/>
        <v>0</v>
      </c>
      <c r="O77" s="97">
        <v>7</v>
      </c>
      <c r="P77" s="1533"/>
    </row>
    <row r="78" spans="1:16">
      <c r="A78" s="76">
        <v>8</v>
      </c>
      <c r="B78" s="95"/>
      <c r="C78" s="104"/>
      <c r="D78" s="104"/>
      <c r="E78" s="79"/>
      <c r="F78" s="95"/>
      <c r="G78" s="95"/>
      <c r="H78" s="97"/>
      <c r="I78" s="2437"/>
      <c r="J78" s="402"/>
      <c r="K78" s="2425"/>
      <c r="L78" s="403"/>
      <c r="M78" s="402"/>
      <c r="N78" s="2425">
        <f t="shared" si="1"/>
        <v>0</v>
      </c>
      <c r="O78" s="97">
        <v>8</v>
      </c>
      <c r="P78" s="1533"/>
    </row>
    <row r="79" spans="1:16">
      <c r="A79" s="76">
        <v>9</v>
      </c>
      <c r="B79" s="95"/>
      <c r="C79" s="104"/>
      <c r="D79" s="104"/>
      <c r="E79" s="79"/>
      <c r="F79" s="95"/>
      <c r="G79" s="95"/>
      <c r="H79" s="97"/>
      <c r="I79" s="2437"/>
      <c r="J79" s="402"/>
      <c r="K79" s="2425"/>
      <c r="L79" s="403"/>
      <c r="M79" s="402"/>
      <c r="N79" s="2425">
        <f t="shared" si="1"/>
        <v>0</v>
      </c>
      <c r="O79" s="97">
        <v>9</v>
      </c>
      <c r="P79" s="1533"/>
    </row>
    <row r="80" spans="1:16" ht="15" customHeight="1">
      <c r="A80" s="76">
        <v>10</v>
      </c>
      <c r="B80" s="95"/>
      <c r="C80" s="104"/>
      <c r="D80" s="104"/>
      <c r="E80" s="79"/>
      <c r="F80" s="95"/>
      <c r="G80" s="95"/>
      <c r="H80" s="97"/>
      <c r="I80" s="2437"/>
      <c r="J80" s="402"/>
      <c r="K80" s="2425"/>
      <c r="L80" s="403"/>
      <c r="M80" s="402"/>
      <c r="N80" s="2425">
        <f t="shared" si="1"/>
        <v>0</v>
      </c>
      <c r="O80" s="97">
        <v>10</v>
      </c>
      <c r="P80" s="1533"/>
    </row>
    <row r="81" spans="1:16">
      <c r="A81" s="76">
        <v>11</v>
      </c>
      <c r="B81" s="95"/>
      <c r="C81" s="104"/>
      <c r="D81" s="104"/>
      <c r="E81" s="79"/>
      <c r="F81" s="95"/>
      <c r="G81" s="95"/>
      <c r="H81" s="97"/>
      <c r="I81" s="2437"/>
      <c r="J81" s="402"/>
      <c r="K81" s="2425"/>
      <c r="L81" s="403"/>
      <c r="M81" s="402"/>
      <c r="N81" s="2425">
        <f t="shared" si="1"/>
        <v>0</v>
      </c>
      <c r="O81" s="97">
        <v>11</v>
      </c>
      <c r="P81" s="1533"/>
    </row>
    <row r="82" spans="1:16">
      <c r="A82" s="76">
        <v>12</v>
      </c>
      <c r="B82" s="95"/>
      <c r="C82" s="104"/>
      <c r="D82" s="104"/>
      <c r="E82" s="79"/>
      <c r="F82" s="95"/>
      <c r="G82" s="95"/>
      <c r="H82" s="97"/>
      <c r="I82" s="2437"/>
      <c r="J82" s="402"/>
      <c r="K82" s="2425"/>
      <c r="L82" s="403"/>
      <c r="M82" s="402"/>
      <c r="N82" s="2425">
        <f t="shared" si="1"/>
        <v>0</v>
      </c>
      <c r="O82" s="97">
        <v>12</v>
      </c>
      <c r="P82" s="1533"/>
    </row>
    <row r="83" spans="1:16">
      <c r="A83" s="76">
        <v>13</v>
      </c>
      <c r="B83" s="95"/>
      <c r="C83" s="104"/>
      <c r="D83" s="104"/>
      <c r="E83" s="79"/>
      <c r="F83" s="95"/>
      <c r="G83" s="95"/>
      <c r="H83" s="97"/>
      <c r="I83" s="2437"/>
      <c r="J83" s="402"/>
      <c r="K83" s="2425"/>
      <c r="L83" s="403"/>
      <c r="M83" s="402"/>
      <c r="N83" s="2425">
        <f t="shared" si="1"/>
        <v>0</v>
      </c>
      <c r="O83" s="97">
        <v>13</v>
      </c>
      <c r="P83" s="1533"/>
    </row>
    <row r="84" spans="1:16">
      <c r="A84" s="76">
        <v>14</v>
      </c>
      <c r="B84" s="95"/>
      <c r="C84" s="104"/>
      <c r="D84" s="104"/>
      <c r="E84" s="79"/>
      <c r="F84" s="95"/>
      <c r="G84" s="95"/>
      <c r="H84" s="97"/>
      <c r="I84" s="2437"/>
      <c r="J84" s="402"/>
      <c r="K84" s="2425"/>
      <c r="L84" s="403"/>
      <c r="M84" s="402"/>
      <c r="N84" s="2425">
        <f t="shared" si="1"/>
        <v>0</v>
      </c>
      <c r="O84" s="97">
        <v>14</v>
      </c>
      <c r="P84" s="1533"/>
    </row>
    <row r="85" spans="1:16">
      <c r="A85" s="76">
        <v>15</v>
      </c>
      <c r="B85" s="95"/>
      <c r="C85" s="104"/>
      <c r="D85" s="104"/>
      <c r="E85" s="79"/>
      <c r="F85" s="95"/>
      <c r="G85" s="95"/>
      <c r="H85" s="97"/>
      <c r="I85" s="2437"/>
      <c r="J85" s="402"/>
      <c r="K85" s="2425"/>
      <c r="L85" s="403"/>
      <c r="M85" s="402"/>
      <c r="N85" s="2425">
        <f t="shared" si="1"/>
        <v>0</v>
      </c>
      <c r="O85" s="97">
        <v>15</v>
      </c>
      <c r="P85" s="1533"/>
    </row>
    <row r="86" spans="1:16">
      <c r="A86" s="76">
        <v>16</v>
      </c>
      <c r="B86" s="95"/>
      <c r="C86" s="104"/>
      <c r="D86" s="104"/>
      <c r="E86" s="79"/>
      <c r="F86" s="95"/>
      <c r="G86" s="95"/>
      <c r="H86" s="97"/>
      <c r="I86" s="2437"/>
      <c r="J86" s="402"/>
      <c r="K86" s="2425"/>
      <c r="L86" s="403"/>
      <c r="M86" s="402"/>
      <c r="N86" s="2425">
        <f t="shared" si="1"/>
        <v>0</v>
      </c>
      <c r="O86" s="97">
        <v>16</v>
      </c>
      <c r="P86" s="1533"/>
    </row>
    <row r="87" spans="1:16">
      <c r="A87" s="76">
        <v>17</v>
      </c>
      <c r="B87" s="95"/>
      <c r="C87" s="104"/>
      <c r="D87" s="104"/>
      <c r="E87" s="79"/>
      <c r="F87" s="95"/>
      <c r="G87" s="95"/>
      <c r="H87" s="97"/>
      <c r="I87" s="2437"/>
      <c r="J87" s="402"/>
      <c r="K87" s="2425"/>
      <c r="L87" s="403"/>
      <c r="M87" s="402"/>
      <c r="N87" s="2425">
        <f t="shared" si="1"/>
        <v>0</v>
      </c>
      <c r="O87" s="97">
        <v>17</v>
      </c>
      <c r="P87" s="1533"/>
    </row>
    <row r="88" spans="1:16">
      <c r="A88" s="76">
        <v>18</v>
      </c>
      <c r="B88" s="95"/>
      <c r="C88" s="104"/>
      <c r="D88" s="104"/>
      <c r="E88" s="79"/>
      <c r="F88" s="95"/>
      <c r="G88" s="95"/>
      <c r="H88" s="97"/>
      <c r="I88" s="2437"/>
      <c r="J88" s="402"/>
      <c r="K88" s="2425"/>
      <c r="L88" s="403"/>
      <c r="M88" s="402"/>
      <c r="N88" s="2425">
        <f t="shared" si="1"/>
        <v>0</v>
      </c>
      <c r="O88" s="97">
        <v>18</v>
      </c>
      <c r="P88" s="1533"/>
    </row>
    <row r="89" spans="1:16">
      <c r="A89" s="76">
        <v>19</v>
      </c>
      <c r="B89" s="95"/>
      <c r="C89" s="104"/>
      <c r="D89" s="104"/>
      <c r="E89" s="79"/>
      <c r="F89" s="95"/>
      <c r="G89" s="95"/>
      <c r="H89" s="97"/>
      <c r="I89" s="2437"/>
      <c r="J89" s="402"/>
      <c r="K89" s="2425"/>
      <c r="L89" s="403"/>
      <c r="M89" s="402"/>
      <c r="N89" s="2425">
        <f t="shared" si="1"/>
        <v>0</v>
      </c>
      <c r="O89" s="97">
        <v>19</v>
      </c>
      <c r="P89" s="1533"/>
    </row>
    <row r="90" spans="1:16">
      <c r="A90" s="76">
        <v>20</v>
      </c>
      <c r="B90" s="95"/>
      <c r="C90" s="104"/>
      <c r="D90" s="104"/>
      <c r="E90" s="79"/>
      <c r="F90" s="95"/>
      <c r="G90" s="95"/>
      <c r="H90" s="97"/>
      <c r="I90" s="2437"/>
      <c r="J90" s="402"/>
      <c r="K90" s="2425"/>
      <c r="L90" s="403"/>
      <c r="M90" s="402"/>
      <c r="N90" s="2425">
        <f t="shared" si="1"/>
        <v>0</v>
      </c>
      <c r="O90" s="97">
        <v>20</v>
      </c>
      <c r="P90" s="1533"/>
    </row>
    <row r="91" spans="1:16">
      <c r="A91" s="76">
        <v>21</v>
      </c>
      <c r="B91" s="95"/>
      <c r="C91" s="104"/>
      <c r="D91" s="104"/>
      <c r="E91" s="79"/>
      <c r="F91" s="95"/>
      <c r="G91" s="95"/>
      <c r="H91" s="97"/>
      <c r="I91" s="2437"/>
      <c r="J91" s="402"/>
      <c r="K91" s="2425"/>
      <c r="L91" s="403"/>
      <c r="M91" s="402"/>
      <c r="N91" s="2425">
        <f t="shared" si="1"/>
        <v>0</v>
      </c>
      <c r="O91" s="97">
        <v>21</v>
      </c>
      <c r="P91" s="1533"/>
    </row>
    <row r="92" spans="1:16">
      <c r="A92" s="76">
        <v>22</v>
      </c>
      <c r="B92" s="95"/>
      <c r="C92" s="104"/>
      <c r="D92" s="104"/>
      <c r="E92" s="79"/>
      <c r="F92" s="95"/>
      <c r="G92" s="95"/>
      <c r="H92" s="97"/>
      <c r="I92" s="2437"/>
      <c r="J92" s="402"/>
      <c r="K92" s="2425"/>
      <c r="L92" s="403"/>
      <c r="M92" s="402"/>
      <c r="N92" s="2425">
        <f t="shared" si="1"/>
        <v>0</v>
      </c>
      <c r="O92" s="97">
        <v>22</v>
      </c>
      <c r="P92" s="1533"/>
    </row>
    <row r="93" spans="1:16">
      <c r="A93" s="76">
        <v>23</v>
      </c>
      <c r="B93" s="95"/>
      <c r="C93" s="104"/>
      <c r="D93" s="104"/>
      <c r="E93" s="79"/>
      <c r="F93" s="95"/>
      <c r="G93" s="95"/>
      <c r="H93" s="97"/>
      <c r="I93" s="2437"/>
      <c r="J93" s="402"/>
      <c r="K93" s="2425"/>
      <c r="L93" s="403"/>
      <c r="M93" s="402"/>
      <c r="N93" s="2425">
        <f t="shared" si="1"/>
        <v>0</v>
      </c>
      <c r="O93" s="97">
        <v>23</v>
      </c>
      <c r="P93" s="1533"/>
    </row>
    <row r="94" spans="1:16">
      <c r="A94" s="76">
        <v>24</v>
      </c>
      <c r="B94" s="95"/>
      <c r="C94" s="104"/>
      <c r="D94" s="104"/>
      <c r="E94" s="79"/>
      <c r="F94" s="95"/>
      <c r="G94" s="95"/>
      <c r="H94" s="97"/>
      <c r="I94" s="2437"/>
      <c r="J94" s="402"/>
      <c r="K94" s="2425"/>
      <c r="L94" s="403"/>
      <c r="M94" s="402"/>
      <c r="N94" s="2425">
        <f t="shared" si="1"/>
        <v>0</v>
      </c>
      <c r="O94" s="97">
        <v>24</v>
      </c>
      <c r="P94" s="1533"/>
    </row>
    <row r="95" spans="1:16">
      <c r="A95" s="76">
        <v>25</v>
      </c>
      <c r="B95" s="95"/>
      <c r="C95" s="104"/>
      <c r="D95" s="104"/>
      <c r="E95" s="79"/>
      <c r="F95" s="95"/>
      <c r="G95" s="95"/>
      <c r="H95" s="97"/>
      <c r="I95" s="2437"/>
      <c r="J95" s="402"/>
      <c r="K95" s="2425"/>
      <c r="L95" s="403"/>
      <c r="M95" s="402"/>
      <c r="N95" s="2425">
        <f t="shared" si="1"/>
        <v>0</v>
      </c>
      <c r="O95" s="97">
        <v>25</v>
      </c>
      <c r="P95" s="1533"/>
    </row>
    <row r="96" spans="1:16">
      <c r="A96" s="76">
        <v>26</v>
      </c>
      <c r="B96" s="95"/>
      <c r="C96" s="104"/>
      <c r="D96" s="104"/>
      <c r="E96" s="79"/>
      <c r="F96" s="95"/>
      <c r="G96" s="95"/>
      <c r="H96" s="97"/>
      <c r="I96" s="2437"/>
      <c r="J96" s="402"/>
      <c r="K96" s="2425"/>
      <c r="L96" s="403"/>
      <c r="M96" s="402"/>
      <c r="N96" s="2425">
        <f t="shared" si="1"/>
        <v>0</v>
      </c>
      <c r="O96" s="97">
        <v>26</v>
      </c>
      <c r="P96" s="1533"/>
    </row>
    <row r="97" spans="1:16">
      <c r="A97" s="76">
        <v>27</v>
      </c>
      <c r="B97" s="95"/>
      <c r="C97" s="104"/>
      <c r="D97" s="104"/>
      <c r="E97" s="79"/>
      <c r="F97" s="95"/>
      <c r="G97" s="95"/>
      <c r="H97" s="97"/>
      <c r="I97" s="2437"/>
      <c r="J97" s="402"/>
      <c r="K97" s="2425"/>
      <c r="L97" s="403"/>
      <c r="M97" s="402"/>
      <c r="N97" s="2425">
        <f t="shared" si="1"/>
        <v>0</v>
      </c>
      <c r="O97" s="97">
        <v>27</v>
      </c>
      <c r="P97" s="1533"/>
    </row>
    <row r="98" spans="1:16">
      <c r="A98" s="76">
        <v>28</v>
      </c>
      <c r="B98" s="95"/>
      <c r="C98" s="104"/>
      <c r="D98" s="104"/>
      <c r="E98" s="79"/>
      <c r="F98" s="95"/>
      <c r="G98" s="95"/>
      <c r="H98" s="97"/>
      <c r="I98" s="2437"/>
      <c r="J98" s="402"/>
      <c r="K98" s="2425"/>
      <c r="L98" s="403"/>
      <c r="M98" s="402"/>
      <c r="N98" s="2425">
        <f t="shared" si="1"/>
        <v>0</v>
      </c>
      <c r="O98" s="97">
        <v>28</v>
      </c>
      <c r="P98" s="1533"/>
    </row>
    <row r="99" spans="1:16">
      <c r="A99" s="76">
        <v>29</v>
      </c>
      <c r="B99" s="95"/>
      <c r="C99" s="104"/>
      <c r="D99" s="104"/>
      <c r="E99" s="79"/>
      <c r="F99" s="95"/>
      <c r="G99" s="95"/>
      <c r="H99" s="97"/>
      <c r="I99" s="2437"/>
      <c r="J99" s="402"/>
      <c r="K99" s="2425"/>
      <c r="L99" s="403"/>
      <c r="M99" s="402"/>
      <c r="N99" s="2425">
        <f t="shared" si="1"/>
        <v>0</v>
      </c>
      <c r="O99" s="97">
        <v>29</v>
      </c>
      <c r="P99" s="1533"/>
    </row>
    <row r="100" spans="1:16">
      <c r="A100" s="76">
        <v>30</v>
      </c>
      <c r="B100" s="95"/>
      <c r="C100" s="104"/>
      <c r="D100" s="104"/>
      <c r="E100" s="79"/>
      <c r="F100" s="95"/>
      <c r="G100" s="95"/>
      <c r="H100" s="97"/>
      <c r="I100" s="2437"/>
      <c r="J100" s="402"/>
      <c r="K100" s="2425"/>
      <c r="L100" s="403"/>
      <c r="M100" s="402"/>
      <c r="N100" s="2425">
        <f t="shared" si="1"/>
        <v>0</v>
      </c>
      <c r="O100" s="97">
        <v>30</v>
      </c>
      <c r="P100" s="1533"/>
    </row>
    <row r="101" spans="1:16">
      <c r="A101" s="76">
        <v>31</v>
      </c>
      <c r="B101" s="95"/>
      <c r="C101" s="104"/>
      <c r="D101" s="104"/>
      <c r="E101" s="79"/>
      <c r="F101" s="95"/>
      <c r="G101" s="95"/>
      <c r="H101" s="97"/>
      <c r="I101" s="2437"/>
      <c r="J101" s="402"/>
      <c r="K101" s="2425"/>
      <c r="L101" s="403"/>
      <c r="M101" s="402"/>
      <c r="N101" s="2425">
        <f t="shared" si="1"/>
        <v>0</v>
      </c>
      <c r="O101" s="97">
        <v>31</v>
      </c>
      <c r="P101" s="1533"/>
    </row>
    <row r="102" spans="1:16">
      <c r="A102" s="76">
        <v>32</v>
      </c>
      <c r="B102" s="95"/>
      <c r="C102" s="104"/>
      <c r="D102" s="104"/>
      <c r="E102" s="79"/>
      <c r="F102" s="95"/>
      <c r="G102" s="95"/>
      <c r="H102" s="97"/>
      <c r="I102" s="2437"/>
      <c r="J102" s="402"/>
      <c r="K102" s="2425"/>
      <c r="L102" s="403"/>
      <c r="M102" s="402"/>
      <c r="N102" s="2425">
        <f t="shared" si="1"/>
        <v>0</v>
      </c>
      <c r="O102" s="97">
        <v>32</v>
      </c>
      <c r="P102" s="1533"/>
    </row>
    <row r="103" spans="1:16">
      <c r="A103" s="76">
        <v>33</v>
      </c>
      <c r="B103" s="95"/>
      <c r="C103" s="104"/>
      <c r="D103" s="104"/>
      <c r="E103" s="79"/>
      <c r="F103" s="95"/>
      <c r="G103" s="95"/>
      <c r="H103" s="97"/>
      <c r="I103" s="2437"/>
      <c r="J103" s="402"/>
      <c r="K103" s="2425"/>
      <c r="L103" s="403"/>
      <c r="M103" s="402"/>
      <c r="N103" s="2425">
        <f t="shared" si="1"/>
        <v>0</v>
      </c>
      <c r="O103" s="97">
        <v>33</v>
      </c>
      <c r="P103" s="1533"/>
    </row>
    <row r="104" spans="1:16">
      <c r="A104" s="76">
        <v>34</v>
      </c>
      <c r="B104" s="95"/>
      <c r="C104" s="104"/>
      <c r="D104" s="104"/>
      <c r="E104" s="79"/>
      <c r="F104" s="95"/>
      <c r="G104" s="95"/>
      <c r="H104" s="97"/>
      <c r="I104" s="2437"/>
      <c r="J104" s="402"/>
      <c r="K104" s="2425"/>
      <c r="L104" s="403"/>
      <c r="M104" s="402"/>
      <c r="N104" s="2425">
        <f t="shared" si="1"/>
        <v>0</v>
      </c>
      <c r="O104" s="97">
        <v>34</v>
      </c>
      <c r="P104" s="1533"/>
    </row>
    <row r="105" spans="1:16">
      <c r="A105" s="76">
        <v>35</v>
      </c>
      <c r="B105" s="95"/>
      <c r="C105" s="104"/>
      <c r="D105" s="104"/>
      <c r="E105" s="79"/>
      <c r="F105" s="95"/>
      <c r="G105" s="95"/>
      <c r="H105" s="97"/>
      <c r="I105" s="2437"/>
      <c r="J105" s="402"/>
      <c r="K105" s="2425"/>
      <c r="L105" s="403"/>
      <c r="M105" s="402"/>
      <c r="N105" s="2425">
        <f t="shared" si="1"/>
        <v>0</v>
      </c>
      <c r="O105" s="97">
        <v>35</v>
      </c>
      <c r="P105" s="1533"/>
    </row>
    <row r="106" spans="1:16">
      <c r="A106" s="76">
        <v>36</v>
      </c>
      <c r="B106" s="95"/>
      <c r="C106" s="104"/>
      <c r="D106" s="104"/>
      <c r="E106" s="79"/>
      <c r="F106" s="95"/>
      <c r="G106" s="95"/>
      <c r="H106" s="97"/>
      <c r="I106" s="2437"/>
      <c r="J106" s="402"/>
      <c r="K106" s="2425"/>
      <c r="L106" s="403"/>
      <c r="M106" s="402"/>
      <c r="N106" s="2425">
        <f t="shared" si="1"/>
        <v>0</v>
      </c>
      <c r="O106" s="97">
        <v>36</v>
      </c>
      <c r="P106" s="1533"/>
    </row>
    <row r="107" spans="1:16">
      <c r="A107" s="76">
        <v>37</v>
      </c>
      <c r="B107" s="95"/>
      <c r="C107" s="104"/>
      <c r="D107" s="104"/>
      <c r="E107" s="79"/>
      <c r="F107" s="95"/>
      <c r="G107" s="95"/>
      <c r="H107" s="97"/>
      <c r="I107" s="2437"/>
      <c r="J107" s="402"/>
      <c r="K107" s="2425"/>
      <c r="L107" s="403"/>
      <c r="M107" s="402"/>
      <c r="N107" s="2425">
        <f t="shared" si="1"/>
        <v>0</v>
      </c>
      <c r="O107" s="97">
        <v>37</v>
      </c>
      <c r="P107" s="1533"/>
    </row>
    <row r="108" spans="1:16">
      <c r="A108" s="76">
        <v>38</v>
      </c>
      <c r="B108" s="95"/>
      <c r="C108" s="104"/>
      <c r="D108" s="104"/>
      <c r="E108" s="79"/>
      <c r="F108" s="95"/>
      <c r="G108" s="95"/>
      <c r="H108" s="97"/>
      <c r="I108" s="2437"/>
      <c r="J108" s="402"/>
      <c r="K108" s="2425"/>
      <c r="L108" s="403"/>
      <c r="M108" s="402"/>
      <c r="N108" s="2425">
        <f t="shared" si="1"/>
        <v>0</v>
      </c>
      <c r="O108" s="97">
        <v>38</v>
      </c>
      <c r="P108" s="1533"/>
    </row>
    <row r="109" spans="1:16">
      <c r="A109" s="76">
        <v>39</v>
      </c>
      <c r="B109" s="95"/>
      <c r="C109" s="104"/>
      <c r="D109" s="104"/>
      <c r="E109" s="79"/>
      <c r="F109" s="95"/>
      <c r="G109" s="95"/>
      <c r="H109" s="97"/>
      <c r="I109" s="2437"/>
      <c r="J109" s="402"/>
      <c r="K109" s="2425"/>
      <c r="L109" s="403"/>
      <c r="M109" s="402"/>
      <c r="N109" s="2425">
        <f t="shared" si="1"/>
        <v>0</v>
      </c>
      <c r="O109" s="97">
        <v>39</v>
      </c>
      <c r="P109" s="1533"/>
    </row>
    <row r="110" spans="1:16">
      <c r="A110" s="76">
        <v>40</v>
      </c>
      <c r="B110" s="95"/>
      <c r="C110" s="104"/>
      <c r="D110" s="104"/>
      <c r="E110" s="79"/>
      <c r="F110" s="95"/>
      <c r="G110" s="95"/>
      <c r="H110" s="97"/>
      <c r="I110" s="2437"/>
      <c r="J110" s="402"/>
      <c r="K110" s="2425"/>
      <c r="L110" s="403"/>
      <c r="M110" s="402"/>
      <c r="N110" s="2425">
        <f t="shared" si="1"/>
        <v>0</v>
      </c>
      <c r="O110" s="97">
        <v>40</v>
      </c>
      <c r="P110" s="1533"/>
    </row>
    <row r="111" spans="1:16">
      <c r="A111" s="76">
        <v>41</v>
      </c>
      <c r="B111" s="95"/>
      <c r="C111" s="104"/>
      <c r="D111" s="104"/>
      <c r="E111" s="79"/>
      <c r="F111" s="95"/>
      <c r="G111" s="95"/>
      <c r="H111" s="97"/>
      <c r="I111" s="2437"/>
      <c r="J111" s="402"/>
      <c r="K111" s="2425"/>
      <c r="L111" s="403"/>
      <c r="M111" s="402"/>
      <c r="N111" s="2425">
        <f t="shared" si="1"/>
        <v>0</v>
      </c>
      <c r="O111" s="97">
        <v>41</v>
      </c>
      <c r="P111" s="1533"/>
    </row>
    <row r="112" spans="1:16">
      <c r="A112" s="76">
        <v>42</v>
      </c>
      <c r="B112" s="95"/>
      <c r="C112" s="104"/>
      <c r="D112" s="104"/>
      <c r="E112" s="79"/>
      <c r="F112" s="95"/>
      <c r="G112" s="95"/>
      <c r="H112" s="97"/>
      <c r="I112" s="2437"/>
      <c r="J112" s="402"/>
      <c r="K112" s="2425"/>
      <c r="L112" s="403"/>
      <c r="M112" s="402"/>
      <c r="N112" s="2425">
        <f t="shared" si="1"/>
        <v>0</v>
      </c>
      <c r="O112" s="97">
        <v>42</v>
      </c>
      <c r="P112" s="1533"/>
    </row>
    <row r="113" spans="1:16">
      <c r="A113" s="76">
        <v>43</v>
      </c>
      <c r="B113" s="95"/>
      <c r="C113" s="104"/>
      <c r="D113" s="104"/>
      <c r="E113" s="79"/>
      <c r="F113" s="95"/>
      <c r="G113" s="95"/>
      <c r="H113" s="97"/>
      <c r="I113" s="2437"/>
      <c r="J113" s="402"/>
      <c r="K113" s="2425"/>
      <c r="L113" s="403"/>
      <c r="M113" s="402"/>
      <c r="N113" s="2425">
        <f t="shared" si="1"/>
        <v>0</v>
      </c>
      <c r="O113" s="97">
        <v>43</v>
      </c>
      <c r="P113" s="1533"/>
    </row>
    <row r="114" spans="1:16">
      <c r="A114" s="76">
        <v>44</v>
      </c>
      <c r="B114" s="95"/>
      <c r="C114" s="104"/>
      <c r="D114" s="104"/>
      <c r="E114" s="79"/>
      <c r="F114" s="95"/>
      <c r="G114" s="95"/>
      <c r="H114" s="97"/>
      <c r="I114" s="2437"/>
      <c r="J114" s="402"/>
      <c r="K114" s="2425"/>
      <c r="L114" s="403"/>
      <c r="M114" s="402"/>
      <c r="N114" s="2425">
        <f t="shared" si="1"/>
        <v>0</v>
      </c>
      <c r="O114" s="97">
        <v>44</v>
      </c>
      <c r="P114" s="1533"/>
    </row>
    <row r="115" spans="1:16">
      <c r="A115" s="76">
        <v>45</v>
      </c>
      <c r="B115" s="95"/>
      <c r="C115" s="104"/>
      <c r="D115" s="104"/>
      <c r="E115" s="79"/>
      <c r="F115" s="95"/>
      <c r="G115" s="95"/>
      <c r="H115" s="97"/>
      <c r="I115" s="2437"/>
      <c r="J115" s="402"/>
      <c r="K115" s="2425"/>
      <c r="L115" s="403"/>
      <c r="M115" s="402"/>
      <c r="N115" s="2425">
        <f t="shared" si="1"/>
        <v>0</v>
      </c>
      <c r="O115" s="97">
        <v>45</v>
      </c>
      <c r="P115" s="1533"/>
    </row>
    <row r="116" spans="1:16">
      <c r="A116" s="76">
        <v>46</v>
      </c>
      <c r="B116" s="95"/>
      <c r="C116" s="104"/>
      <c r="D116" s="104"/>
      <c r="E116" s="79"/>
      <c r="F116" s="95"/>
      <c r="G116" s="95"/>
      <c r="H116" s="97"/>
      <c r="I116" s="2437"/>
      <c r="J116" s="402"/>
      <c r="K116" s="2425"/>
      <c r="L116" s="403"/>
      <c r="M116" s="402"/>
      <c r="N116" s="2425">
        <f t="shared" si="1"/>
        <v>0</v>
      </c>
      <c r="O116" s="97">
        <v>46</v>
      </c>
      <c r="P116" s="1533"/>
    </row>
    <row r="117" spans="1:16">
      <c r="A117" s="76">
        <v>47</v>
      </c>
      <c r="B117" s="95"/>
      <c r="C117" s="104"/>
      <c r="D117" s="104"/>
      <c r="E117" s="79"/>
      <c r="F117" s="95"/>
      <c r="G117" s="95"/>
      <c r="H117" s="97"/>
      <c r="I117" s="2437"/>
      <c r="J117" s="402"/>
      <c r="K117" s="2425"/>
      <c r="L117" s="403"/>
      <c r="M117" s="402"/>
      <c r="N117" s="2425">
        <f t="shared" si="1"/>
        <v>0</v>
      </c>
      <c r="O117" s="97">
        <v>47</v>
      </c>
      <c r="P117" s="1533"/>
    </row>
    <row r="118" spans="1:16">
      <c r="A118" s="76">
        <v>48</v>
      </c>
      <c r="B118" s="95"/>
      <c r="C118" s="104"/>
      <c r="D118" s="104"/>
      <c r="E118" s="79"/>
      <c r="F118" s="95"/>
      <c r="G118" s="95"/>
      <c r="H118" s="97"/>
      <c r="I118" s="2437"/>
      <c r="J118" s="402"/>
      <c r="K118" s="2425"/>
      <c r="L118" s="403"/>
      <c r="M118" s="402"/>
      <c r="N118" s="2425">
        <f t="shared" si="1"/>
        <v>0</v>
      </c>
      <c r="O118" s="97">
        <v>48</v>
      </c>
      <c r="P118" s="1533"/>
    </row>
    <row r="119" spans="1:16">
      <c r="A119" s="76">
        <v>49</v>
      </c>
      <c r="B119" s="95"/>
      <c r="C119" s="104"/>
      <c r="D119" s="104"/>
      <c r="E119" s="79"/>
      <c r="F119" s="95"/>
      <c r="G119" s="95"/>
      <c r="H119" s="97"/>
      <c r="I119" s="2437"/>
      <c r="J119" s="402"/>
      <c r="K119" s="2425"/>
      <c r="L119" s="403"/>
      <c r="M119" s="402"/>
      <c r="N119" s="2425">
        <f t="shared" si="1"/>
        <v>0</v>
      </c>
      <c r="O119" s="97">
        <v>49</v>
      </c>
      <c r="P119" s="1533"/>
    </row>
    <row r="120" spans="1:16">
      <c r="A120" s="76">
        <v>50</v>
      </c>
      <c r="B120" s="95"/>
      <c r="C120" s="104"/>
      <c r="D120" s="2060"/>
      <c r="E120" s="2061"/>
      <c r="F120" s="2062"/>
      <c r="G120" s="2062"/>
      <c r="H120" s="2063"/>
      <c r="I120" s="2437"/>
      <c r="J120" s="402"/>
      <c r="K120" s="2425"/>
      <c r="L120" s="403"/>
      <c r="M120" s="402"/>
      <c r="N120" s="2425">
        <f t="shared" si="1"/>
        <v>0</v>
      </c>
      <c r="O120" s="97">
        <v>50</v>
      </c>
      <c r="P120" s="1533"/>
    </row>
    <row r="121" spans="1:16" ht="16" thickBot="1">
      <c r="A121" s="98">
        <v>51</v>
      </c>
      <c r="B121" s="437" t="s">
        <v>2253</v>
      </c>
      <c r="C121" s="438"/>
      <c r="D121" s="439"/>
      <c r="E121" s="440"/>
      <c r="F121" s="441"/>
      <c r="G121" s="441"/>
      <c r="H121" s="442"/>
      <c r="I121" s="2426">
        <f>SUM(I71:I120)</f>
        <v>0</v>
      </c>
      <c r="J121" s="370">
        <f>SUM(J71:J120)</f>
        <v>0</v>
      </c>
      <c r="K121" s="2429">
        <f>SUM(K71:K120)</f>
        <v>0</v>
      </c>
      <c r="L121" s="345"/>
      <c r="M121" s="370">
        <f>SUM(M71:M120)</f>
        <v>0</v>
      </c>
      <c r="N121" s="2429">
        <f>SUM(N71:N120)</f>
        <v>0</v>
      </c>
      <c r="O121" s="322">
        <v>51</v>
      </c>
      <c r="P121" s="1533"/>
    </row>
    <row r="122" spans="1:16">
      <c r="A122" s="685"/>
      <c r="B122" s="834"/>
      <c r="C122" s="834"/>
      <c r="D122" s="1270"/>
      <c r="E122" s="1270"/>
      <c r="F122" s="1270"/>
      <c r="G122" s="1270"/>
      <c r="H122" s="1270"/>
      <c r="I122" s="2398"/>
      <c r="J122" s="836"/>
      <c r="K122" s="2398"/>
      <c r="L122" s="836"/>
      <c r="M122" s="836"/>
      <c r="N122" s="2398"/>
      <c r="O122" s="685"/>
      <c r="P122" s="1533"/>
    </row>
    <row r="123" spans="1:16">
      <c r="A123" s="337" t="s">
        <v>3511</v>
      </c>
      <c r="B123" s="774"/>
      <c r="C123" s="774"/>
      <c r="D123" s="774"/>
      <c r="E123" s="774"/>
      <c r="F123" s="774"/>
      <c r="G123" s="774"/>
      <c r="I123" s="2438" t="s">
        <v>3511</v>
      </c>
    </row>
    <row r="124" spans="1:16">
      <c r="A124" s="71" t="s">
        <v>3516</v>
      </c>
      <c r="B124" s="71"/>
      <c r="C124" s="71"/>
      <c r="D124" s="71"/>
      <c r="E124" s="71"/>
      <c r="F124" s="71"/>
      <c r="G124" s="71"/>
      <c r="H124" s="71"/>
      <c r="I124" s="2408" t="s">
        <v>3517</v>
      </c>
      <c r="J124" s="71"/>
      <c r="K124" s="2408"/>
      <c r="L124" s="71"/>
      <c r="M124" s="71"/>
      <c r="N124" s="2408"/>
      <c r="O124" s="71"/>
      <c r="P124" s="2586"/>
    </row>
    <row r="125" spans="1:16" ht="16" thickBot="1"/>
    <row r="126" spans="1:16">
      <c r="A126" s="4232"/>
      <c r="B126" s="4233"/>
      <c r="C126" s="4233"/>
      <c r="D126" s="4233"/>
      <c r="E126" s="4234"/>
    </row>
    <row r="127" spans="1:16">
      <c r="A127" s="4583"/>
      <c r="B127" s="1618"/>
      <c r="C127" s="1618"/>
      <c r="D127" s="1618"/>
      <c r="E127" s="4236"/>
    </row>
    <row r="128" spans="1:16">
      <c r="A128" s="4583"/>
      <c r="B128" s="1618"/>
      <c r="C128" s="1618"/>
      <c r="D128" s="1618"/>
      <c r="E128" s="4236"/>
    </row>
    <row r="129" spans="1:6">
      <c r="A129" s="4583"/>
      <c r="B129" s="1618"/>
      <c r="C129" s="1618"/>
      <c r="D129" s="1618"/>
      <c r="E129" s="4236"/>
    </row>
    <row r="130" spans="1:6">
      <c r="A130" s="4583"/>
      <c r="B130" s="1618"/>
      <c r="C130" s="1618"/>
      <c r="D130" s="1618"/>
      <c r="E130" s="4236"/>
    </row>
    <row r="131" spans="1:6">
      <c r="A131" s="4583"/>
      <c r="B131" s="1618"/>
      <c r="C131" s="1618"/>
      <c r="D131" s="1618"/>
      <c r="E131" s="4236"/>
    </row>
    <row r="132" spans="1:6">
      <c r="A132" s="4583"/>
      <c r="B132" s="1618"/>
      <c r="C132" s="1551"/>
      <c r="D132" s="1551"/>
      <c r="E132" s="4236"/>
    </row>
    <row r="133" spans="1:6">
      <c r="A133" s="4583"/>
      <c r="B133" s="1618"/>
      <c r="C133" s="4488"/>
      <c r="D133" s="4488"/>
      <c r="E133" s="4236"/>
    </row>
    <row r="134" spans="1:6">
      <c r="A134" s="4583"/>
      <c r="B134" s="1618"/>
      <c r="C134" s="4488"/>
      <c r="D134" s="4488"/>
      <c r="E134" s="4236"/>
    </row>
    <row r="135" spans="1:6">
      <c r="A135" s="4583"/>
      <c r="B135" s="1618"/>
      <c r="C135" s="4488"/>
      <c r="D135" s="4488"/>
      <c r="E135" s="4236"/>
      <c r="F135" s="1618"/>
    </row>
    <row r="136" spans="1:6">
      <c r="A136" s="4583"/>
      <c r="B136" s="1618"/>
      <c r="C136" s="4488"/>
      <c r="D136" s="4488"/>
      <c r="E136" s="4236"/>
      <c r="F136" s="4236"/>
    </row>
    <row r="137" spans="1:6">
      <c r="A137" s="4583"/>
      <c r="B137" s="1618"/>
      <c r="C137" s="4488"/>
      <c r="D137" s="4488"/>
      <c r="E137" s="4236"/>
      <c r="F137" s="4236"/>
    </row>
    <row r="138" spans="1:6">
      <c r="A138" s="4583"/>
      <c r="B138" s="1618"/>
      <c r="C138" s="4488"/>
      <c r="D138" s="4488"/>
      <c r="E138" s="4236"/>
      <c r="F138" s="4236"/>
    </row>
    <row r="139" spans="1:6">
      <c r="A139" s="4583"/>
      <c r="B139" s="1618"/>
      <c r="C139" s="4488"/>
      <c r="D139" s="4488"/>
      <c r="E139" s="4236"/>
      <c r="F139" s="4236"/>
    </row>
    <row r="140" spans="1:6">
      <c r="A140" s="4583"/>
      <c r="B140" s="1618"/>
      <c r="C140" s="4488"/>
      <c r="D140" s="4488"/>
      <c r="E140" s="4236"/>
      <c r="F140" s="4236"/>
    </row>
    <row r="141" spans="1:6">
      <c r="A141" s="4583"/>
      <c r="B141" s="1618"/>
      <c r="C141" s="4488"/>
      <c r="D141" s="4488"/>
      <c r="E141" s="4236"/>
      <c r="F141" s="4236"/>
    </row>
    <row r="142" spans="1:6">
      <c r="A142" s="4583"/>
      <c r="B142" s="1618"/>
      <c r="C142" s="4488"/>
      <c r="D142" s="4488"/>
      <c r="E142" s="4236"/>
      <c r="F142" s="4236"/>
    </row>
    <row r="143" spans="1:6">
      <c r="A143" s="4583"/>
      <c r="B143" s="1618"/>
      <c r="C143" s="4488"/>
      <c r="D143" s="4488"/>
      <c r="E143" s="4236"/>
      <c r="F143" s="4236"/>
    </row>
    <row r="144" spans="1:6">
      <c r="A144" s="4583"/>
      <c r="B144" s="1618"/>
      <c r="C144" s="4488"/>
      <c r="D144" s="4488"/>
      <c r="E144" s="4236"/>
      <c r="F144" s="4236"/>
    </row>
    <row r="145" spans="1:6">
      <c r="A145" s="4583"/>
      <c r="B145" s="1618"/>
      <c r="C145" s="4488"/>
      <c r="D145" s="4488"/>
      <c r="E145" s="4236"/>
      <c r="F145" s="4236"/>
    </row>
    <row r="146" spans="1:6">
      <c r="A146" s="4583"/>
      <c r="B146" s="1618"/>
      <c r="C146" s="4488"/>
      <c r="D146" s="4488"/>
      <c r="E146" s="4236"/>
      <c r="F146" s="4236"/>
    </row>
    <row r="147" spans="1:6">
      <c r="A147" s="4583"/>
      <c r="B147" s="1618"/>
      <c r="C147" s="4488"/>
      <c r="D147" s="4488"/>
      <c r="E147" s="4236"/>
      <c r="F147" s="4236"/>
    </row>
    <row r="148" spans="1:6">
      <c r="A148" s="4583"/>
      <c r="B148" s="1618"/>
      <c r="C148" s="4488"/>
      <c r="D148" s="4488"/>
      <c r="E148" s="4236"/>
      <c r="F148" s="4236"/>
    </row>
    <row r="149" spans="1:6">
      <c r="A149" s="4583"/>
      <c r="B149" s="1618"/>
      <c r="C149" s="4488"/>
      <c r="D149" s="4488"/>
      <c r="E149" s="4236"/>
      <c r="F149" s="4236"/>
    </row>
    <row r="150" spans="1:6">
      <c r="A150" s="4583"/>
      <c r="B150" s="1618"/>
      <c r="C150" s="4488"/>
      <c r="D150" s="4488"/>
      <c r="E150" s="4236"/>
      <c r="F150" s="4236"/>
    </row>
    <row r="151" spans="1:6">
      <c r="A151" s="4583"/>
      <c r="B151" s="1618"/>
      <c r="C151" s="4488"/>
      <c r="D151" s="4488"/>
      <c r="E151" s="4236"/>
      <c r="F151" s="4236"/>
    </row>
    <row r="152" spans="1:6">
      <c r="A152" s="4583"/>
      <c r="B152" s="1618"/>
      <c r="C152" s="4488"/>
      <c r="D152" s="4488"/>
      <c r="E152" s="4236"/>
      <c r="F152" s="4236"/>
    </row>
    <row r="153" spans="1:6">
      <c r="A153" s="4583"/>
      <c r="B153" s="1618"/>
      <c r="C153" s="4488"/>
      <c r="D153" s="4488"/>
      <c r="E153" s="4236"/>
      <c r="F153" s="4236"/>
    </row>
    <row r="154" spans="1:6">
      <c r="A154" s="4583"/>
      <c r="B154" s="1618"/>
      <c r="C154" s="4488"/>
      <c r="D154" s="4488"/>
      <c r="E154" s="4236"/>
      <c r="F154" s="4236"/>
    </row>
    <row r="155" spans="1:6">
      <c r="A155" s="4583"/>
      <c r="B155" s="1618"/>
      <c r="C155" s="4488"/>
      <c r="D155" s="4488"/>
      <c r="E155" s="4236"/>
      <c r="F155" s="4236"/>
    </row>
    <row r="156" spans="1:6">
      <c r="A156" s="4583"/>
      <c r="B156" s="1618"/>
      <c r="C156" s="4488"/>
      <c r="D156" s="4488"/>
      <c r="E156" s="4236"/>
      <c r="F156" s="4236"/>
    </row>
    <row r="157" spans="1:6">
      <c r="A157" s="4583"/>
      <c r="B157" s="1618"/>
      <c r="C157" s="4488"/>
      <c r="D157" s="4488"/>
      <c r="E157" s="4236"/>
      <c r="F157" s="4236"/>
    </row>
    <row r="158" spans="1:6">
      <c r="A158" s="4583"/>
      <c r="B158" s="1618"/>
      <c r="C158" s="4488"/>
      <c r="D158" s="4488"/>
      <c r="E158" s="4236"/>
      <c r="F158" s="4236"/>
    </row>
    <row r="159" spans="1:6">
      <c r="A159" s="4583"/>
      <c r="B159" s="1618"/>
      <c r="C159" s="4488"/>
      <c r="D159" s="4488"/>
      <c r="E159" s="4236"/>
      <c r="F159" s="4236"/>
    </row>
    <row r="160" spans="1:6">
      <c r="A160" s="4583"/>
      <c r="B160" s="1618"/>
      <c r="C160" s="4488"/>
      <c r="D160" s="4488"/>
      <c r="E160" s="4236"/>
      <c r="F160" s="4236"/>
    </row>
    <row r="161" spans="1:6">
      <c r="A161" s="4583"/>
      <c r="B161" s="1618"/>
      <c r="C161" s="4488"/>
      <c r="D161" s="4488"/>
      <c r="E161" s="4236"/>
      <c r="F161" s="4236"/>
    </row>
    <row r="162" spans="1:6">
      <c r="A162" s="4583"/>
      <c r="B162" s="1618"/>
      <c r="C162" s="4488"/>
      <c r="D162" s="4488"/>
      <c r="E162" s="4236"/>
      <c r="F162" s="4236"/>
    </row>
    <row r="163" spans="1:6">
      <c r="A163" s="4583"/>
      <c r="B163" s="1618"/>
      <c r="C163" s="4488"/>
      <c r="D163" s="4488"/>
      <c r="E163" s="4236"/>
      <c r="F163" s="4236"/>
    </row>
    <row r="164" spans="1:6">
      <c r="A164" s="4583"/>
      <c r="B164" s="1618"/>
      <c r="C164" s="4488"/>
      <c r="D164" s="4488"/>
      <c r="E164" s="4236"/>
      <c r="F164" s="4236"/>
    </row>
    <row r="165" spans="1:6">
      <c r="A165" s="4583"/>
      <c r="B165" s="1618"/>
      <c r="C165" s="4488"/>
      <c r="D165" s="4488"/>
      <c r="E165" s="4236"/>
      <c r="F165" s="4236"/>
    </row>
    <row r="166" spans="1:6">
      <c r="A166" s="4583"/>
      <c r="B166" s="1618"/>
      <c r="C166" s="4488"/>
      <c r="D166" s="4488"/>
      <c r="E166" s="4236"/>
      <c r="F166" s="4236"/>
    </row>
    <row r="167" spans="1:6">
      <c r="A167" s="4583"/>
      <c r="B167" s="1618"/>
      <c r="C167" s="4488"/>
      <c r="D167" s="4488"/>
      <c r="E167" s="4236"/>
      <c r="F167" s="4236"/>
    </row>
    <row r="168" spans="1:6">
      <c r="A168" s="4583"/>
      <c r="B168" s="1618"/>
      <c r="C168" s="4488"/>
      <c r="D168" s="4488"/>
      <c r="E168" s="4236"/>
      <c r="F168" s="4236"/>
    </row>
    <row r="169" spans="1:6">
      <c r="A169" s="4583"/>
      <c r="B169" s="1618"/>
      <c r="C169" s="4488"/>
      <c r="D169" s="4488"/>
      <c r="E169" s="4236"/>
      <c r="F169" s="4236"/>
    </row>
    <row r="170" spans="1:6">
      <c r="A170" s="4583"/>
      <c r="B170" s="1618"/>
      <c r="C170" s="4488"/>
      <c r="D170" s="4488"/>
      <c r="E170" s="4236"/>
      <c r="F170" s="4236"/>
    </row>
    <row r="171" spans="1:6">
      <c r="A171" s="4583"/>
      <c r="B171" s="1618"/>
      <c r="C171" s="4488"/>
      <c r="D171" s="4488"/>
      <c r="E171" s="4236"/>
      <c r="F171" s="4236"/>
    </row>
    <row r="172" spans="1:6">
      <c r="A172" s="4583"/>
      <c r="B172" s="1618"/>
      <c r="C172" s="4488"/>
      <c r="D172" s="4488"/>
      <c r="E172" s="4236"/>
      <c r="F172" s="4236"/>
    </row>
    <row r="173" spans="1:6">
      <c r="A173" s="4583"/>
      <c r="B173" s="1618"/>
      <c r="C173" s="4488"/>
      <c r="D173" s="4488"/>
      <c r="E173" s="4236"/>
      <c r="F173" s="4236"/>
    </row>
    <row r="174" spans="1:6">
      <c r="A174" s="4583"/>
      <c r="B174" s="1618"/>
      <c r="C174" s="4488"/>
      <c r="D174" s="4488"/>
      <c r="E174" s="4236"/>
      <c r="F174" s="4236"/>
    </row>
    <row r="175" spans="1:6">
      <c r="A175" s="4583"/>
      <c r="B175" s="1618"/>
      <c r="C175" s="4488"/>
      <c r="D175" s="4488"/>
      <c r="E175" s="4236"/>
      <c r="F175" s="4236"/>
    </row>
    <row r="176" spans="1:6">
      <c r="A176" s="4583"/>
      <c r="B176" s="1618"/>
      <c r="C176" s="4488"/>
      <c r="D176" s="4488"/>
      <c r="E176" s="4236"/>
      <c r="F176" s="4236"/>
    </row>
    <row r="177" spans="1:6">
      <c r="A177" s="4583"/>
      <c r="B177" s="1618"/>
      <c r="C177" s="4488"/>
      <c r="D177" s="4488"/>
      <c r="E177" s="4236"/>
      <c r="F177" s="4236"/>
    </row>
    <row r="178" spans="1:6">
      <c r="A178" s="4583"/>
      <c r="B178" s="1618"/>
      <c r="C178" s="4488"/>
      <c r="D178" s="4488"/>
      <c r="E178" s="4236"/>
      <c r="F178" s="4236"/>
    </row>
    <row r="179" spans="1:6">
      <c r="A179" s="4583"/>
      <c r="B179" s="1618"/>
      <c r="C179" s="3109"/>
      <c r="D179" s="3109"/>
      <c r="E179" s="4236"/>
      <c r="F179" s="4236"/>
    </row>
    <row r="180" spans="1:6">
      <c r="A180" s="4583"/>
      <c r="B180" s="1618"/>
      <c r="C180" s="1618"/>
      <c r="D180" s="1618"/>
      <c r="E180" s="4236"/>
      <c r="F180" s="4236"/>
    </row>
    <row r="181" spans="1:6" ht="16" thickBot="1">
      <c r="A181" s="4237"/>
      <c r="B181" s="4257"/>
      <c r="C181" s="4257"/>
      <c r="D181" s="4257"/>
      <c r="E181" s="4239"/>
      <c r="F181" s="4236"/>
    </row>
    <row r="182" spans="1:6">
      <c r="A182" s="4235"/>
      <c r="B182" s="1618"/>
      <c r="C182" s="1618"/>
      <c r="D182" s="1618"/>
      <c r="E182" s="1618"/>
      <c r="F182" s="4236"/>
    </row>
    <row r="183" spans="1:6">
      <c r="A183" s="4235"/>
      <c r="B183" s="1618"/>
      <c r="C183" s="1618"/>
      <c r="D183" s="1618"/>
      <c r="E183" s="1618"/>
      <c r="F183" s="4236"/>
    </row>
    <row r="184" spans="1:6">
      <c r="A184" s="4235"/>
      <c r="B184" s="1618"/>
      <c r="C184" s="1618"/>
      <c r="D184" s="1618"/>
      <c r="E184" s="1618"/>
      <c r="F184" s="4236"/>
    </row>
    <row r="185" spans="1:6">
      <c r="A185" s="4235"/>
      <c r="B185" s="1618"/>
      <c r="C185" s="1618"/>
      <c r="D185" s="1618"/>
      <c r="E185" s="1618"/>
      <c r="F185" s="4236"/>
    </row>
    <row r="186" spans="1:6">
      <c r="A186" s="4235"/>
      <c r="B186" s="1618"/>
      <c r="C186" s="1618"/>
      <c r="D186" s="1618"/>
      <c r="E186" s="1618"/>
      <c r="F186" s="4236"/>
    </row>
    <row r="187" spans="1:6">
      <c r="A187" s="4235"/>
      <c r="B187" s="1618"/>
      <c r="C187" s="1618"/>
      <c r="D187" s="1618"/>
      <c r="E187" s="1618"/>
      <c r="F187" s="4236"/>
    </row>
    <row r="188" spans="1:6">
      <c r="A188" s="4235"/>
      <c r="B188" s="1618"/>
      <c r="C188" s="1618"/>
      <c r="D188" s="1618"/>
      <c r="E188" s="1618"/>
      <c r="F188" s="4236"/>
    </row>
    <row r="189" spans="1:6">
      <c r="A189" s="4235"/>
      <c r="B189" s="1618"/>
      <c r="C189" s="1618"/>
      <c r="D189" s="1618"/>
      <c r="E189" s="1618"/>
      <c r="F189" s="4236"/>
    </row>
    <row r="190" spans="1:6">
      <c r="A190" s="4235"/>
      <c r="B190" s="1618"/>
      <c r="C190" s="1618"/>
      <c r="D190" s="1618"/>
      <c r="E190" s="1618"/>
      <c r="F190" s="4236"/>
    </row>
    <row r="191" spans="1:6">
      <c r="A191" s="4235"/>
      <c r="B191" s="1618"/>
      <c r="C191" s="1618"/>
      <c r="D191" s="1618"/>
      <c r="E191" s="1618"/>
      <c r="F191" s="4236"/>
    </row>
    <row r="192" spans="1:6">
      <c r="A192" s="4235"/>
      <c r="B192" s="1618"/>
      <c r="C192" s="1618"/>
      <c r="D192" s="1618"/>
      <c r="E192" s="1618"/>
      <c r="F192" s="4236"/>
    </row>
    <row r="193" spans="1:6">
      <c r="A193" s="4235"/>
      <c r="B193" s="1618"/>
      <c r="C193" s="1618"/>
      <c r="D193" s="1618"/>
      <c r="E193" s="1618"/>
      <c r="F193" s="4236"/>
    </row>
    <row r="194" spans="1:6">
      <c r="A194" s="4235"/>
      <c r="B194" s="1618"/>
      <c r="C194" s="1618"/>
      <c r="D194" s="1618"/>
      <c r="E194" s="1618"/>
      <c r="F194" s="4236"/>
    </row>
    <row r="195" spans="1:6">
      <c r="A195" s="4235"/>
      <c r="B195" s="1618"/>
      <c r="C195" s="1618"/>
      <c r="D195" s="1618"/>
      <c r="E195" s="1618"/>
      <c r="F195" s="4236"/>
    </row>
    <row r="196" spans="1:6">
      <c r="A196" s="4235"/>
      <c r="B196" s="1618"/>
      <c r="C196" s="1618"/>
      <c r="D196" s="1618"/>
      <c r="E196" s="1618"/>
      <c r="F196" s="4236"/>
    </row>
    <row r="197" spans="1:6">
      <c r="A197" s="4235"/>
      <c r="B197" s="1618"/>
      <c r="C197" s="1618"/>
      <c r="D197" s="1618"/>
      <c r="E197" s="1618"/>
      <c r="F197" s="4236"/>
    </row>
    <row r="198" spans="1:6">
      <c r="A198" s="4235"/>
      <c r="B198" s="1618"/>
      <c r="C198" s="1618"/>
      <c r="D198" s="1618"/>
      <c r="E198" s="1618"/>
      <c r="F198" s="4236"/>
    </row>
    <row r="199" spans="1:6">
      <c r="A199" s="4235"/>
      <c r="B199" s="1618"/>
      <c r="C199" s="1618"/>
      <c r="D199" s="1618"/>
      <c r="E199" s="1618"/>
      <c r="F199" s="4236"/>
    </row>
    <row r="200" spans="1:6" ht="16" thickBot="1">
      <c r="A200" s="4237"/>
      <c r="B200" s="4257"/>
      <c r="C200" s="4257"/>
      <c r="D200" s="4257"/>
      <c r="E200" s="4257"/>
      <c r="F200" s="4239"/>
    </row>
  </sheetData>
  <mergeCells count="15">
    <mergeCell ref="I57:O57"/>
    <mergeCell ref="L54:M54"/>
    <mergeCell ref="L46:M46"/>
    <mergeCell ref="L47:M47"/>
    <mergeCell ref="L48:M48"/>
    <mergeCell ref="L49:M49"/>
    <mergeCell ref="L50:M50"/>
    <mergeCell ref="L51:M51"/>
    <mergeCell ref="L52:M52"/>
    <mergeCell ref="L53:M53"/>
    <mergeCell ref="L43:M43"/>
    <mergeCell ref="L44:M44"/>
    <mergeCell ref="L45:M45"/>
    <mergeCell ref="L41:M41"/>
    <mergeCell ref="L42:M42"/>
  </mergeCells>
  <printOptions horizontalCentered="1" verticalCentered="1"/>
  <pageMargins left="0.5" right="0.5" top="0.5" bottom="0.5" header="0" footer="0"/>
  <pageSetup scale="72" fitToWidth="2" fitToHeight="2" orientation="portrait" r:id="rId1"/>
  <headerFooter alignWithMargins="0"/>
  <rowBreaks count="1" manualBreakCount="1">
    <brk id="59" max="16383" man="1"/>
  </rowBreaks>
  <ignoredErrors>
    <ignoredError sqref="N43:N48" formulaRange="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ransitionEvaluation="1">
    <tabColor rgb="FF92D050"/>
  </sheetPr>
  <dimension ref="A1:AT200"/>
  <sheetViews>
    <sheetView view="pageBreakPreview" topLeftCell="R1" zoomScale="80" zoomScaleNormal="70" zoomScaleSheetLayoutView="80" workbookViewId="0">
      <selection activeCell="Y1" sqref="Y1:AR1048576"/>
    </sheetView>
  </sheetViews>
  <sheetFormatPr defaultColWidth="9.84375" defaultRowHeight="15.5"/>
  <cols>
    <col min="1" max="1" width="4.84375" style="1345" customWidth="1"/>
    <col min="2" max="2" width="1.84375" style="1345" customWidth="1"/>
    <col min="3" max="3" width="45.84375" style="1345" customWidth="1"/>
    <col min="4" max="4" width="24.07421875" style="1345" customWidth="1"/>
    <col min="5" max="5" width="15.84375" style="1345" customWidth="1"/>
    <col min="6" max="6" width="16.84375" style="1345" customWidth="1"/>
    <col min="7" max="7" width="4.84375" style="1345" customWidth="1"/>
    <col min="8" max="8" width="6.4609375" style="1345" customWidth="1"/>
    <col min="9" max="9" width="34" style="1345" customWidth="1"/>
    <col min="10" max="10" width="10.765625" style="1345" customWidth="1"/>
    <col min="11" max="11" width="15.84375" style="1345" customWidth="1"/>
    <col min="12" max="12" width="16.84375" style="1345" customWidth="1"/>
    <col min="13" max="13" width="4.84375" style="1345" customWidth="1"/>
    <col min="14" max="14" width="45.84375" style="1345" customWidth="1"/>
    <col min="15" max="15" width="9" style="1345" customWidth="1"/>
    <col min="16" max="16" width="15.07421875" style="1345" customWidth="1"/>
    <col min="17" max="17" width="17.07421875" style="1345" customWidth="1"/>
    <col min="18" max="18" width="4.84375" style="1345" customWidth="1"/>
    <col min="19" max="19" width="3.07421875" style="1345" customWidth="1"/>
    <col min="20" max="20" width="52.07421875" style="1345" customWidth="1"/>
    <col min="21" max="21" width="22.4609375" style="1345" customWidth="1"/>
    <col min="22" max="22" width="15.84375" style="1345" customWidth="1"/>
    <col min="23" max="23" width="17.07421875" style="1345" customWidth="1"/>
    <col min="24" max="24" width="17.07421875" style="1670" customWidth="1"/>
    <col min="25" max="29" width="17.07421875" customWidth="1"/>
    <col min="30" max="30" width="9.84375" customWidth="1"/>
    <col min="31" max="32" width="17.07421875" customWidth="1"/>
    <col min="33" max="33" width="9.84375" customWidth="1"/>
    <col min="34" max="34" width="22.4609375" customWidth="1"/>
    <col min="35" max="35" width="14.84375" bestFit="1" customWidth="1"/>
    <col min="36" max="36" width="23.07421875" bestFit="1" customWidth="1"/>
    <col min="37" max="37" width="12.07421875" customWidth="1"/>
    <col min="38" max="38" width="7.84375" customWidth="1"/>
    <col min="39" max="39" width="18.53515625" customWidth="1"/>
    <col min="40" max="40" width="13.53515625" bestFit="1" customWidth="1"/>
    <col min="43" max="43" width="19.69140625" customWidth="1"/>
    <col min="45" max="16384" width="9.84375" style="1345"/>
  </cols>
  <sheetData>
    <row r="1" spans="1:46">
      <c r="A1" s="3254" t="s">
        <v>1757</v>
      </c>
      <c r="B1" s="3254"/>
      <c r="C1" s="3544"/>
      <c r="D1" s="3307" t="s">
        <v>1307</v>
      </c>
      <c r="E1" s="3306" t="s">
        <v>1759</v>
      </c>
      <c r="F1" s="3274" t="s">
        <v>1760</v>
      </c>
      <c r="G1" s="3254" t="s">
        <v>1757</v>
      </c>
      <c r="H1" s="3544"/>
      <c r="I1" s="3544"/>
      <c r="J1" s="3307" t="s">
        <v>1307</v>
      </c>
      <c r="K1" s="3307" t="s">
        <v>1759</v>
      </c>
      <c r="L1" s="3593" t="s">
        <v>3518</v>
      </c>
      <c r="M1" s="3254" t="s">
        <v>2145</v>
      </c>
      <c r="N1" s="3305"/>
      <c r="O1" s="3305" t="s">
        <v>1307</v>
      </c>
      <c r="P1" s="3305" t="s">
        <v>1759</v>
      </c>
      <c r="Q1" s="3274" t="s">
        <v>1760</v>
      </c>
      <c r="R1" s="3254" t="s">
        <v>2145</v>
      </c>
      <c r="S1" s="3544"/>
      <c r="T1" s="3544"/>
      <c r="U1" s="3307" t="s">
        <v>1307</v>
      </c>
      <c r="V1" s="3307" t="s">
        <v>1759</v>
      </c>
      <c r="W1" s="3593" t="s">
        <v>1760</v>
      </c>
      <c r="X1" s="2146"/>
    </row>
    <row r="2" spans="1:46">
      <c r="A2" s="3222" t="str">
        <f>'Data Sheet'!$C$25</f>
        <v xml:space="preserve">Niagara Mohawk Power Corporation </v>
      </c>
      <c r="B2" s="3792"/>
      <c r="C2" s="3048"/>
      <c r="D2" s="2261" t="s">
        <v>5954</v>
      </c>
      <c r="E2" s="1376" t="s">
        <v>1761</v>
      </c>
      <c r="F2" s="3793"/>
      <c r="G2" s="3222" t="str">
        <f>'Data Sheet'!$C$25</f>
        <v xml:space="preserve">Niagara Mohawk Power Corporation </v>
      </c>
      <c r="H2" s="3048"/>
      <c r="I2" s="3048"/>
      <c r="J2" s="2261" t="s">
        <v>5954</v>
      </c>
      <c r="K2" s="1536" t="s">
        <v>1761</v>
      </c>
      <c r="L2" s="3803"/>
      <c r="M2" s="3222" t="str">
        <f>'Data Sheet'!$C$25</f>
        <v xml:space="preserve">Niagara Mohawk Power Corporation </v>
      </c>
      <c r="N2" s="2293"/>
      <c r="O2" s="2293" t="s">
        <v>5954</v>
      </c>
      <c r="P2" s="2309" t="s">
        <v>1761</v>
      </c>
      <c r="Q2" s="3793"/>
      <c r="R2" s="3222" t="str">
        <f>'Data Sheet'!$C$25</f>
        <v xml:space="preserve">Niagara Mohawk Power Corporation </v>
      </c>
      <c r="S2" s="3048"/>
      <c r="T2" s="3048"/>
      <c r="U2" s="2261" t="s">
        <v>1589</v>
      </c>
      <c r="V2" s="1536" t="s">
        <v>1761</v>
      </c>
      <c r="W2" s="3803"/>
      <c r="X2" s="3000"/>
    </row>
    <row r="3" spans="1:46" ht="15" customHeight="1">
      <c r="A3" s="3794"/>
      <c r="B3" s="3794"/>
      <c r="C3" s="2295"/>
      <c r="D3" s="2256" t="s">
        <v>1121</v>
      </c>
      <c r="E3" s="2296" t="str">
        <f>'Data Sheet'!$C$40</f>
        <v>April 30, 2024</v>
      </c>
      <c r="F3" s="3565" t="str">
        <f>'Data Sheet'!$C$38</f>
        <v>December 31, 2023</v>
      </c>
      <c r="G3" s="3794"/>
      <c r="H3" s="2295"/>
      <c r="I3" s="2295"/>
      <c r="J3" s="2256" t="s">
        <v>1121</v>
      </c>
      <c r="K3" s="2296" t="str">
        <f>'Data Sheet'!$C$40</f>
        <v>April 30, 2024</v>
      </c>
      <c r="L3" s="3565" t="str">
        <f>'Data Sheet'!$C$38</f>
        <v>December 31, 2023</v>
      </c>
      <c r="M3" s="3794" t="s">
        <v>1746</v>
      </c>
      <c r="N3" s="2294"/>
      <c r="O3" s="2294" t="s">
        <v>1590</v>
      </c>
      <c r="P3" s="3399" t="str">
        <f>'Data Sheet'!$C$40</f>
        <v>April 30, 2024</v>
      </c>
      <c r="Q3" s="3565" t="str">
        <f>'Data Sheet'!$C$38</f>
        <v>December 31, 2023</v>
      </c>
      <c r="R3" s="3794"/>
      <c r="S3" s="2295"/>
      <c r="T3" s="2295"/>
      <c r="U3" s="2256" t="s">
        <v>1590</v>
      </c>
      <c r="V3" s="1399" t="str">
        <f>'Data Sheet'!$C$40</f>
        <v>April 30, 2024</v>
      </c>
      <c r="W3" s="3565" t="str">
        <f>'Data Sheet'!$C$38</f>
        <v>December 31, 2023</v>
      </c>
      <c r="X3" s="2146"/>
    </row>
    <row r="4" spans="1:46" ht="15" customHeight="1">
      <c r="A4" s="3795" t="s">
        <v>3519</v>
      </c>
      <c r="B4" s="3795"/>
      <c r="C4" s="1688"/>
      <c r="D4" s="1688"/>
      <c r="E4" s="1688"/>
      <c r="F4" s="3663"/>
      <c r="G4" s="3795" t="s">
        <v>3520</v>
      </c>
      <c r="H4" s="1688"/>
      <c r="I4" s="1688"/>
      <c r="J4" s="1688"/>
      <c r="K4" s="1688"/>
      <c r="L4" s="3663"/>
      <c r="M4" s="3795" t="s">
        <v>3520</v>
      </c>
      <c r="N4" s="1688"/>
      <c r="O4" s="1688"/>
      <c r="P4" s="1688"/>
      <c r="Q4" s="3663"/>
      <c r="R4" s="5261" t="s">
        <v>3520</v>
      </c>
      <c r="S4" s="5262"/>
      <c r="T4" s="5262"/>
      <c r="U4" s="5262"/>
      <c r="V4" s="5262"/>
      <c r="W4" s="5263"/>
      <c r="X4" s="3001"/>
      <c r="AS4" s="2530"/>
      <c r="AT4" s="2530"/>
    </row>
    <row r="5" spans="1:46">
      <c r="A5" s="3309"/>
      <c r="B5" s="3309" t="s">
        <v>3521</v>
      </c>
      <c r="C5" s="1463"/>
      <c r="D5" s="1463"/>
      <c r="E5" s="1463"/>
      <c r="F5" s="3278"/>
      <c r="G5" s="3315" t="s">
        <v>1686</v>
      </c>
      <c r="H5" s="1533"/>
      <c r="I5" s="1533"/>
      <c r="J5" s="1533"/>
      <c r="K5" s="1360" t="s">
        <v>257</v>
      </c>
      <c r="L5" s="3394" t="s">
        <v>257</v>
      </c>
      <c r="M5" s="3564"/>
      <c r="N5" s="1620"/>
      <c r="O5" s="1859"/>
      <c r="P5" s="3389" t="s">
        <v>257</v>
      </c>
      <c r="Q5" s="3394" t="s">
        <v>257</v>
      </c>
      <c r="R5" s="3222"/>
      <c r="S5" s="1536"/>
      <c r="T5" s="1620" t="s">
        <v>163</v>
      </c>
      <c r="U5" s="1620"/>
      <c r="V5" s="3388" t="s">
        <v>257</v>
      </c>
      <c r="W5" s="3394" t="s">
        <v>257</v>
      </c>
      <c r="X5" s="3001"/>
    </row>
    <row r="6" spans="1:46">
      <c r="A6" s="3393"/>
      <c r="B6" s="3222"/>
      <c r="C6" s="1620" t="s">
        <v>163</v>
      </c>
      <c r="D6" s="1620"/>
      <c r="E6" s="3387" t="s">
        <v>257</v>
      </c>
      <c r="F6" s="3548" t="s">
        <v>257</v>
      </c>
      <c r="G6" s="3315" t="s">
        <v>1689</v>
      </c>
      <c r="H6" s="1533"/>
      <c r="I6" s="1533"/>
      <c r="J6" s="1533"/>
      <c r="K6" s="1363" t="s">
        <v>164</v>
      </c>
      <c r="L6" s="3394" t="s">
        <v>167</v>
      </c>
      <c r="M6" s="3315" t="s">
        <v>1686</v>
      </c>
      <c r="N6" s="1620" t="s">
        <v>163</v>
      </c>
      <c r="O6" s="1859"/>
      <c r="P6" s="3389" t="s">
        <v>164</v>
      </c>
      <c r="Q6" s="3394" t="s">
        <v>167</v>
      </c>
      <c r="R6" s="3393" t="s">
        <v>1686</v>
      </c>
      <c r="S6" s="1536"/>
      <c r="T6" s="1620"/>
      <c r="U6" s="1620"/>
      <c r="V6" s="3388" t="s">
        <v>164</v>
      </c>
      <c r="W6" s="3394" t="s">
        <v>167</v>
      </c>
      <c r="X6" s="3001"/>
    </row>
    <row r="7" spans="1:46">
      <c r="A7" s="3393" t="s">
        <v>1686</v>
      </c>
      <c r="B7" s="3222"/>
      <c r="C7" s="1620"/>
      <c r="D7" s="1620"/>
      <c r="E7" s="3387" t="s">
        <v>164</v>
      </c>
      <c r="F7" s="3548" t="s">
        <v>167</v>
      </c>
      <c r="G7" s="3602"/>
      <c r="H7" s="1463"/>
      <c r="I7" s="1463"/>
      <c r="J7" s="1463"/>
      <c r="K7" s="1366" t="s">
        <v>2936</v>
      </c>
      <c r="L7" s="3568" t="s">
        <v>2937</v>
      </c>
      <c r="M7" s="3602" t="s">
        <v>1689</v>
      </c>
      <c r="N7" s="1688" t="s">
        <v>2935</v>
      </c>
      <c r="O7" s="1860"/>
      <c r="P7" s="3392" t="s">
        <v>2936</v>
      </c>
      <c r="Q7" s="3568" t="s">
        <v>2937</v>
      </c>
      <c r="R7" s="3277" t="s">
        <v>1689</v>
      </c>
      <c r="S7" s="1625"/>
      <c r="T7" s="1688" t="s">
        <v>2935</v>
      </c>
      <c r="U7" s="1688"/>
      <c r="V7" s="3391" t="s">
        <v>2936</v>
      </c>
      <c r="W7" s="3568" t="s">
        <v>2937</v>
      </c>
      <c r="X7" s="3001"/>
    </row>
    <row r="8" spans="1:46">
      <c r="A8" s="3277" t="s">
        <v>1689</v>
      </c>
      <c r="B8" s="3309"/>
      <c r="C8" s="1688" t="s">
        <v>2935</v>
      </c>
      <c r="D8" s="1688"/>
      <c r="E8" s="3390" t="s">
        <v>2936</v>
      </c>
      <c r="F8" s="3549" t="s">
        <v>2937</v>
      </c>
      <c r="G8" s="3602">
        <v>51</v>
      </c>
      <c r="H8" s="1688" t="s">
        <v>3522</v>
      </c>
      <c r="I8" s="1688"/>
      <c r="J8" s="1688"/>
      <c r="K8" s="1861"/>
      <c r="L8" s="3796"/>
      <c r="M8" s="3806">
        <v>117</v>
      </c>
      <c r="N8" s="2177" t="s">
        <v>3887</v>
      </c>
      <c r="O8" s="2177"/>
      <c r="P8" s="1868"/>
      <c r="Q8" s="3707"/>
      <c r="R8" s="3309">
        <v>191</v>
      </c>
      <c r="S8" s="1625"/>
      <c r="T8" s="1463" t="s">
        <v>3886</v>
      </c>
      <c r="U8" s="1463"/>
      <c r="V8" s="1862"/>
      <c r="W8" s="3820"/>
      <c r="X8" s="2146"/>
    </row>
    <row r="9" spans="1:46">
      <c r="A9" s="3277">
        <v>1</v>
      </c>
      <c r="B9" s="3309"/>
      <c r="C9" s="1463" t="s">
        <v>3523</v>
      </c>
      <c r="D9" s="1463"/>
      <c r="E9" s="1861"/>
      <c r="F9" s="3796"/>
      <c r="G9" s="3602">
        <f t="shared" ref="G9:G21" si="0">G8+1</f>
        <v>52</v>
      </c>
      <c r="H9" s="1463" t="s">
        <v>3524</v>
      </c>
      <c r="I9" s="1463"/>
      <c r="J9" s="1463"/>
      <c r="K9" s="1863"/>
      <c r="L9" s="3804"/>
      <c r="M9" s="3806">
        <v>118</v>
      </c>
      <c r="N9" s="2175" t="s">
        <v>3532</v>
      </c>
      <c r="O9" s="2177"/>
      <c r="P9" s="1868"/>
      <c r="Q9" s="3707"/>
      <c r="R9" s="3309">
        <v>192</v>
      </c>
      <c r="S9" s="1625"/>
      <c r="T9" s="1463" t="s">
        <v>3526</v>
      </c>
      <c r="U9" s="1463"/>
      <c r="V9" s="2732">
        <v>17682766</v>
      </c>
      <c r="W9" s="3799">
        <v>26398571</v>
      </c>
      <c r="X9" s="3002"/>
    </row>
    <row r="10" spans="1:46">
      <c r="A10" s="3277">
        <v>2</v>
      </c>
      <c r="B10" s="3309"/>
      <c r="C10" s="1463" t="s">
        <v>3527</v>
      </c>
      <c r="D10" s="1463"/>
      <c r="E10" s="1864"/>
      <c r="F10" s="3797"/>
      <c r="G10" s="3602">
        <f t="shared" si="0"/>
        <v>53</v>
      </c>
      <c r="H10" s="1463" t="s">
        <v>3528</v>
      </c>
      <c r="I10" s="1463" t="s">
        <v>3529</v>
      </c>
      <c r="J10" s="1463"/>
      <c r="K10" s="2289"/>
      <c r="L10" s="3364"/>
      <c r="M10" s="3806">
        <v>119</v>
      </c>
      <c r="N10" s="2175" t="s">
        <v>3888</v>
      </c>
      <c r="O10" s="2177"/>
      <c r="P10" s="2181"/>
      <c r="Q10" s="3810"/>
      <c r="R10" s="3309">
        <v>193</v>
      </c>
      <c r="S10" s="1625"/>
      <c r="T10" s="1463" t="s">
        <v>3531</v>
      </c>
      <c r="U10" s="1463"/>
      <c r="V10" s="2732">
        <v>2231265</v>
      </c>
      <c r="W10" s="3800">
        <v>2104435</v>
      </c>
      <c r="X10" s="3003"/>
    </row>
    <row r="11" spans="1:46">
      <c r="A11" s="3277">
        <v>3</v>
      </c>
      <c r="B11" s="3309"/>
      <c r="C11" s="1463" t="s">
        <v>3532</v>
      </c>
      <c r="D11" s="1463"/>
      <c r="E11" s="1863"/>
      <c r="F11" s="3798"/>
      <c r="G11" s="3602">
        <f t="shared" si="0"/>
        <v>54</v>
      </c>
      <c r="H11" s="1463" t="s">
        <v>3533</v>
      </c>
      <c r="I11" s="1463" t="s">
        <v>3534</v>
      </c>
      <c r="J11" s="1463"/>
      <c r="K11" s="2289"/>
      <c r="L11" s="3364"/>
      <c r="M11" s="3806">
        <v>120</v>
      </c>
      <c r="N11" s="2175" t="s">
        <v>3889</v>
      </c>
      <c r="O11" s="2179"/>
      <c r="P11" s="2182"/>
      <c r="Q11" s="3811"/>
      <c r="R11" s="3309">
        <v>194</v>
      </c>
      <c r="S11" s="1625"/>
      <c r="T11" s="1463" t="s">
        <v>1055</v>
      </c>
      <c r="U11" s="1463"/>
      <c r="V11" s="2732">
        <v>14438664</v>
      </c>
      <c r="W11" s="3800">
        <v>4803341</v>
      </c>
      <c r="X11" s="3003"/>
    </row>
    <row r="12" spans="1:46">
      <c r="A12" s="3277">
        <v>4</v>
      </c>
      <c r="B12" s="3309"/>
      <c r="C12" s="1463" t="s">
        <v>1056</v>
      </c>
      <c r="D12" s="1463"/>
      <c r="E12" s="2732">
        <v>46820</v>
      </c>
      <c r="F12" s="3799">
        <v>11505</v>
      </c>
      <c r="G12" s="3602">
        <f t="shared" si="0"/>
        <v>55</v>
      </c>
      <c r="H12" s="1463" t="s">
        <v>1057</v>
      </c>
      <c r="I12" s="1463" t="s">
        <v>1058</v>
      </c>
      <c r="J12" s="1463"/>
      <c r="K12" s="2289"/>
      <c r="L12" s="3364"/>
      <c r="M12" s="3806">
        <v>121</v>
      </c>
      <c r="N12" s="2175" t="s">
        <v>3890</v>
      </c>
      <c r="O12" s="2180"/>
      <c r="P12" s="2182"/>
      <c r="Q12" s="3811"/>
      <c r="R12" s="3309">
        <v>195</v>
      </c>
      <c r="S12" s="1625"/>
      <c r="T12" s="1463" t="s">
        <v>1060</v>
      </c>
      <c r="U12" s="1463"/>
      <c r="V12" s="2732">
        <v>40456810</v>
      </c>
      <c r="W12" s="3800">
        <v>53132836</v>
      </c>
      <c r="X12" s="3003"/>
    </row>
    <row r="13" spans="1:46">
      <c r="A13" s="3277">
        <v>5</v>
      </c>
      <c r="B13" s="3309"/>
      <c r="C13" s="1463" t="s">
        <v>1061</v>
      </c>
      <c r="D13" s="1463"/>
      <c r="E13" s="2297"/>
      <c r="F13" s="3800"/>
      <c r="G13" s="3602">
        <f t="shared" si="0"/>
        <v>56</v>
      </c>
      <c r="H13" s="1463" t="s">
        <v>1062</v>
      </c>
      <c r="I13" s="1463" t="s">
        <v>1063</v>
      </c>
      <c r="J13" s="1463"/>
      <c r="K13" s="2289"/>
      <c r="L13" s="3364"/>
      <c r="M13" s="3806">
        <v>122</v>
      </c>
      <c r="N13" s="2175" t="s">
        <v>3891</v>
      </c>
      <c r="O13" s="2180"/>
      <c r="P13" s="2182"/>
      <c r="Q13" s="3811"/>
      <c r="R13" s="3309">
        <v>196</v>
      </c>
      <c r="S13" s="1625"/>
      <c r="T13" s="1463" t="s">
        <v>1065</v>
      </c>
      <c r="U13" s="1463"/>
      <c r="V13" s="2733"/>
      <c r="W13" s="3800"/>
      <c r="X13" s="3003"/>
    </row>
    <row r="14" spans="1:46">
      <c r="A14" s="3277">
        <v>6</v>
      </c>
      <c r="B14" s="3309"/>
      <c r="C14" s="1463" t="s">
        <v>1066</v>
      </c>
      <c r="D14" s="1463"/>
      <c r="E14" s="2297"/>
      <c r="F14" s="3800"/>
      <c r="G14" s="3602">
        <f t="shared" si="0"/>
        <v>57</v>
      </c>
      <c r="H14" s="1463" t="s">
        <v>1067</v>
      </c>
      <c r="I14" s="1463" t="s">
        <v>1068</v>
      </c>
      <c r="J14" s="1463"/>
      <c r="K14" s="2289"/>
      <c r="L14" s="3364"/>
      <c r="M14" s="3806">
        <v>123</v>
      </c>
      <c r="N14" s="2175" t="s">
        <v>3892</v>
      </c>
      <c r="O14" s="2180"/>
      <c r="P14" s="2182"/>
      <c r="Q14" s="3811"/>
      <c r="R14" s="3309">
        <v>197</v>
      </c>
      <c r="S14" s="1625"/>
      <c r="T14" s="1463" t="s">
        <v>1070</v>
      </c>
      <c r="U14" s="1463"/>
      <c r="V14" s="2732">
        <v>14974930</v>
      </c>
      <c r="W14" s="3800">
        <v>12280624</v>
      </c>
      <c r="X14" s="3003"/>
    </row>
    <row r="15" spans="1:46">
      <c r="A15" s="3277">
        <v>7</v>
      </c>
      <c r="B15" s="3309"/>
      <c r="C15" s="1463" t="s">
        <v>1071</v>
      </c>
      <c r="D15" s="1463"/>
      <c r="E15" s="2297"/>
      <c r="F15" s="3800"/>
      <c r="G15" s="3602">
        <f t="shared" si="0"/>
        <v>58</v>
      </c>
      <c r="H15" s="2226"/>
      <c r="I15" s="2175" t="s">
        <v>1072</v>
      </c>
      <c r="J15" s="2226"/>
      <c r="K15" s="1733">
        <f>SUM(K10:K14)</f>
        <v>0</v>
      </c>
      <c r="L15" s="3709">
        <f>SUM(L10:L14)</f>
        <v>0</v>
      </c>
      <c r="M15" s="3806">
        <v>124</v>
      </c>
      <c r="N15" s="2175" t="s">
        <v>3893</v>
      </c>
      <c r="O15" s="2180"/>
      <c r="P15" s="2182"/>
      <c r="Q15" s="3811"/>
      <c r="R15" s="3309">
        <v>198</v>
      </c>
      <c r="S15" s="1625"/>
      <c r="T15" s="1463" t="s">
        <v>1074</v>
      </c>
      <c r="U15" s="1463"/>
      <c r="V15" s="2733"/>
      <c r="W15" s="3800"/>
      <c r="X15" s="3003"/>
    </row>
    <row r="16" spans="1:46">
      <c r="A16" s="3277">
        <v>8</v>
      </c>
      <c r="B16" s="3309"/>
      <c r="C16" s="1463" t="s">
        <v>1075</v>
      </c>
      <c r="D16" s="1463"/>
      <c r="E16" s="2297"/>
      <c r="F16" s="3800"/>
      <c r="G16" s="3602">
        <f t="shared" si="0"/>
        <v>59</v>
      </c>
      <c r="H16" s="2226"/>
      <c r="I16" s="2175" t="s">
        <v>1076</v>
      </c>
      <c r="J16" s="2226"/>
      <c r="K16" s="1733">
        <f>K15+E58</f>
        <v>0</v>
      </c>
      <c r="L16" s="3532">
        <f>L15+F58</f>
        <v>0</v>
      </c>
      <c r="M16" s="3806">
        <v>125</v>
      </c>
      <c r="N16" s="2175" t="s">
        <v>3894</v>
      </c>
      <c r="O16" s="2180"/>
      <c r="P16" s="2286">
        <v>7004204</v>
      </c>
      <c r="Q16" s="3812">
        <v>6927585</v>
      </c>
      <c r="R16" s="3309">
        <v>199</v>
      </c>
      <c r="S16" s="1625"/>
      <c r="T16" s="1463" t="s">
        <v>2417</v>
      </c>
      <c r="U16" s="1463"/>
      <c r="V16" s="2723">
        <v>0</v>
      </c>
      <c r="W16" s="4128">
        <v>0</v>
      </c>
      <c r="X16" s="3003"/>
    </row>
    <row r="17" spans="1:24">
      <c r="A17" s="3277">
        <v>9</v>
      </c>
      <c r="B17" s="3309"/>
      <c r="C17" s="1463" t="s">
        <v>2418</v>
      </c>
      <c r="D17" s="1463"/>
      <c r="E17" s="2297"/>
      <c r="F17" s="3800"/>
      <c r="G17" s="3602">
        <f t="shared" si="0"/>
        <v>60</v>
      </c>
      <c r="H17" s="1688" t="s">
        <v>2419</v>
      </c>
      <c r="I17" s="1688"/>
      <c r="J17" s="1688"/>
      <c r="K17" s="1866"/>
      <c r="L17" s="3805"/>
      <c r="M17" s="3806">
        <v>126</v>
      </c>
      <c r="N17" s="2175" t="s">
        <v>3895</v>
      </c>
      <c r="O17" s="2180"/>
      <c r="P17" s="2182"/>
      <c r="Q17" s="3811"/>
      <c r="R17" s="3309">
        <v>200</v>
      </c>
      <c r="S17" s="1625"/>
      <c r="T17" s="1463" t="s">
        <v>2421</v>
      </c>
      <c r="U17" s="1463"/>
      <c r="V17" s="4129">
        <v>26965919</v>
      </c>
      <c r="W17" s="4130">
        <v>26403784</v>
      </c>
      <c r="X17" s="3003"/>
    </row>
    <row r="18" spans="1:24">
      <c r="A18" s="3277">
        <v>10</v>
      </c>
      <c r="B18" s="3309"/>
      <c r="C18" s="1463" t="s">
        <v>2422</v>
      </c>
      <c r="D18" s="1463"/>
      <c r="E18" s="2297"/>
      <c r="F18" s="3800"/>
      <c r="G18" s="3602">
        <f t="shared" si="0"/>
        <v>61</v>
      </c>
      <c r="H18" s="1463" t="s">
        <v>3532</v>
      </c>
      <c r="I18" s="1463"/>
      <c r="J18" s="1463"/>
      <c r="K18" s="1867"/>
      <c r="L18" s="3805"/>
      <c r="M18" s="3806">
        <v>127</v>
      </c>
      <c r="N18" s="2175" t="s">
        <v>4175</v>
      </c>
      <c r="O18" s="2180"/>
      <c r="P18" s="2287">
        <f>SUM(P10:P17)</f>
        <v>7004204</v>
      </c>
      <c r="Q18" s="3813">
        <f>SUM(Q10:Q17)</f>
        <v>6927585</v>
      </c>
      <c r="R18" s="3309">
        <v>201</v>
      </c>
      <c r="S18" s="1625"/>
      <c r="T18" s="1463" t="s">
        <v>2423</v>
      </c>
      <c r="U18" s="1463"/>
      <c r="V18" s="1594">
        <v>90875515</v>
      </c>
      <c r="W18" s="4130">
        <v>79292309</v>
      </c>
      <c r="X18" s="3003"/>
    </row>
    <row r="19" spans="1:24">
      <c r="A19" s="3277">
        <v>11</v>
      </c>
      <c r="B19" s="3309"/>
      <c r="C19" s="1463" t="s">
        <v>2424</v>
      </c>
      <c r="D19" s="1463"/>
      <c r="E19" s="2297"/>
      <c r="F19" s="3800"/>
      <c r="G19" s="3602">
        <f t="shared" si="0"/>
        <v>62</v>
      </c>
      <c r="H19" s="1463" t="s">
        <v>2425</v>
      </c>
      <c r="I19" s="1463" t="s">
        <v>2426</v>
      </c>
      <c r="J19" s="1463"/>
      <c r="K19" s="2289"/>
      <c r="L19" s="3364"/>
      <c r="M19" s="3806">
        <v>128</v>
      </c>
      <c r="N19" s="2175" t="s">
        <v>3524</v>
      </c>
      <c r="O19" s="2180"/>
      <c r="P19" s="1868"/>
      <c r="Q19" s="3707"/>
      <c r="R19" s="3309">
        <v>202</v>
      </c>
      <c r="S19" s="2057"/>
      <c r="T19" s="2226" t="s">
        <v>4185</v>
      </c>
      <c r="U19" s="2226"/>
      <c r="V19" s="2733">
        <f>SUM(P79:P80)-P81+SUM(V9:V18)</f>
        <v>356522637</v>
      </c>
      <c r="W19" s="3532">
        <f>SUM(Q79:Q80)-Q81+SUM(W9:W18)</f>
        <v>353745757</v>
      </c>
      <c r="X19" s="1871"/>
    </row>
    <row r="20" spans="1:24">
      <c r="A20" s="3277">
        <v>12</v>
      </c>
      <c r="B20" s="3309"/>
      <c r="C20" s="1463" t="s">
        <v>2427</v>
      </c>
      <c r="D20" s="1463"/>
      <c r="E20" s="2297"/>
      <c r="F20" s="3800"/>
      <c r="G20" s="3602">
        <f t="shared" si="0"/>
        <v>63</v>
      </c>
      <c r="H20" s="1463" t="s">
        <v>2428</v>
      </c>
      <c r="I20" s="1463" t="s">
        <v>2429</v>
      </c>
      <c r="J20" s="1463"/>
      <c r="K20" s="2289"/>
      <c r="L20" s="3364"/>
      <c r="M20" s="3806">
        <v>129</v>
      </c>
      <c r="N20" s="2175" t="s">
        <v>3896</v>
      </c>
      <c r="O20" s="2180"/>
      <c r="P20" s="2185"/>
      <c r="Q20" s="3814"/>
      <c r="R20" s="3309">
        <v>203</v>
      </c>
      <c r="S20" s="1625"/>
      <c r="T20" s="1463" t="s">
        <v>3524</v>
      </c>
      <c r="U20" s="1463"/>
      <c r="V20" s="1862"/>
      <c r="W20" s="3707"/>
      <c r="X20" s="1871"/>
    </row>
    <row r="21" spans="1:24">
      <c r="A21" s="3277">
        <v>13</v>
      </c>
      <c r="B21" s="3309"/>
      <c r="C21" s="1463" t="s">
        <v>2431</v>
      </c>
      <c r="D21" s="1463"/>
      <c r="E21" s="1692">
        <f>SUM(E12:E20)</f>
        <v>46820</v>
      </c>
      <c r="F21" s="3532">
        <f>SUM(F12:F20)</f>
        <v>11505</v>
      </c>
      <c r="G21" s="3602">
        <f t="shared" si="0"/>
        <v>64</v>
      </c>
      <c r="H21" s="1463" t="s">
        <v>2432</v>
      </c>
      <c r="I21" s="1463" t="s">
        <v>2433</v>
      </c>
      <c r="J21" s="1463"/>
      <c r="K21" s="2289"/>
      <c r="L21" s="3364"/>
      <c r="M21" s="3806">
        <v>130</v>
      </c>
      <c r="N21" s="2175" t="s">
        <v>3897</v>
      </c>
      <c r="O21" s="2180"/>
      <c r="P21" s="2182"/>
      <c r="Q21" s="3815"/>
      <c r="R21" s="3309">
        <v>204</v>
      </c>
      <c r="S21" s="1625"/>
      <c r="T21" s="1463" t="s">
        <v>2485</v>
      </c>
      <c r="U21" s="1463"/>
      <c r="V21" s="2733">
        <v>2499478</v>
      </c>
      <c r="W21" s="3800">
        <v>2918781</v>
      </c>
      <c r="X21" s="3003"/>
    </row>
    <row r="22" spans="1:24">
      <c r="A22" s="3277">
        <v>14</v>
      </c>
      <c r="B22" s="3309"/>
      <c r="C22" s="1463" t="s">
        <v>3524</v>
      </c>
      <c r="D22" s="1463"/>
      <c r="E22" s="1867"/>
      <c r="F22" s="3711"/>
      <c r="G22" s="3806">
        <v>65</v>
      </c>
      <c r="H22" s="2176" t="s">
        <v>4073</v>
      </c>
      <c r="I22" s="2226" t="s">
        <v>4074</v>
      </c>
      <c r="J22" s="2226"/>
      <c r="K22" s="2290"/>
      <c r="L22" s="3807"/>
      <c r="M22" s="3806">
        <v>131</v>
      </c>
      <c r="N22" s="2175" t="s">
        <v>3898</v>
      </c>
      <c r="O22" s="2180"/>
      <c r="P22" s="2182"/>
      <c r="Q22" s="3811"/>
      <c r="R22" s="3222">
        <v>205</v>
      </c>
      <c r="S22" s="2760"/>
      <c r="T22" s="2146" t="s">
        <v>572</v>
      </c>
      <c r="U22" s="2146"/>
      <c r="V22" s="2734">
        <f>V19+V21</f>
        <v>359022115</v>
      </c>
      <c r="W22" s="3339">
        <f>W19+W21</f>
        <v>356664538</v>
      </c>
      <c r="X22" s="1871"/>
    </row>
    <row r="23" spans="1:24">
      <c r="A23" s="3277">
        <v>15</v>
      </c>
      <c r="B23" s="3309"/>
      <c r="C23" s="1463" t="s">
        <v>573</v>
      </c>
      <c r="D23" s="1463"/>
      <c r="E23" s="2297"/>
      <c r="F23" s="3800"/>
      <c r="G23" s="3602">
        <v>66</v>
      </c>
      <c r="H23" s="1463" t="s">
        <v>2486</v>
      </c>
      <c r="I23" s="1463" t="s">
        <v>2487</v>
      </c>
      <c r="J23" s="1463"/>
      <c r="K23" s="2289"/>
      <c r="L23" s="3364"/>
      <c r="M23" s="3806">
        <v>132</v>
      </c>
      <c r="N23" s="2175" t="s">
        <v>3899</v>
      </c>
      <c r="O23" s="2180"/>
      <c r="P23" s="2186"/>
      <c r="Q23" s="3816"/>
      <c r="R23" s="3309"/>
      <c r="S23" s="2057"/>
      <c r="T23" s="2226" t="s">
        <v>4186</v>
      </c>
      <c r="U23" s="2226"/>
      <c r="V23" s="2735"/>
      <c r="W23" s="3532"/>
      <c r="X23" s="1871"/>
    </row>
    <row r="24" spans="1:24">
      <c r="A24" s="3277">
        <v>16</v>
      </c>
      <c r="B24" s="3309"/>
      <c r="C24" s="1463" t="s">
        <v>577</v>
      </c>
      <c r="D24" s="1463"/>
      <c r="E24" s="2297"/>
      <c r="F24" s="3800"/>
      <c r="G24" s="3602">
        <v>67</v>
      </c>
      <c r="H24" s="1463" t="s">
        <v>574</v>
      </c>
      <c r="I24" s="1463" t="s">
        <v>575</v>
      </c>
      <c r="J24" s="1463"/>
      <c r="K24" s="2289"/>
      <c r="L24" s="3364"/>
      <c r="M24" s="3806">
        <v>133</v>
      </c>
      <c r="N24" s="2175" t="s">
        <v>3900</v>
      </c>
      <c r="O24" s="2180"/>
      <c r="P24" s="2186"/>
      <c r="Q24" s="3816"/>
      <c r="R24" s="3222">
        <v>206</v>
      </c>
      <c r="S24" s="2760"/>
      <c r="T24" s="2146" t="s">
        <v>579</v>
      </c>
      <c r="U24" s="2146"/>
      <c r="V24" s="2758">
        <f>K40+K73+P54+P62+P69+P76+V22+P26</f>
        <v>2179021701</v>
      </c>
      <c r="W24" s="3611">
        <f>L40+L73+Q54+Q62+Q69+Q76+W22+Q26</f>
        <v>2606682573</v>
      </c>
      <c r="X24" s="3004"/>
    </row>
    <row r="25" spans="1:24">
      <c r="A25" s="3277">
        <v>17</v>
      </c>
      <c r="B25" s="3309"/>
      <c r="C25" s="1463" t="s">
        <v>580</v>
      </c>
      <c r="D25" s="1463"/>
      <c r="E25" s="2297">
        <v>3934</v>
      </c>
      <c r="F25" s="3800">
        <v>4</v>
      </c>
      <c r="G25" s="3602">
        <f>G24+1</f>
        <v>68</v>
      </c>
      <c r="H25" s="2226"/>
      <c r="I25" s="2226" t="s">
        <v>4167</v>
      </c>
      <c r="J25" s="2226"/>
      <c r="K25" s="1733">
        <f>SUM(K19:K24)</f>
        <v>0</v>
      </c>
      <c r="L25" s="3709">
        <f>SUM(L19:L24)</f>
        <v>0</v>
      </c>
      <c r="M25" s="3806">
        <v>134</v>
      </c>
      <c r="N25" s="2175" t="s">
        <v>4176</v>
      </c>
      <c r="O25" s="2180"/>
      <c r="P25" s="2183">
        <f>SUM(P20:P24)</f>
        <v>0</v>
      </c>
      <c r="Q25" s="3813">
        <f>SUM(Q20:Q24)</f>
        <v>0</v>
      </c>
      <c r="R25" s="3309"/>
      <c r="S25" s="2057"/>
      <c r="T25" s="2226" t="s">
        <v>4187</v>
      </c>
      <c r="U25" s="2226"/>
      <c r="V25" s="2735"/>
      <c r="W25" s="3821"/>
      <c r="X25" s="3004"/>
    </row>
    <row r="26" spans="1:24">
      <c r="A26" s="3277">
        <v>18</v>
      </c>
      <c r="B26" s="3309"/>
      <c r="C26" s="1463" t="s">
        <v>582</v>
      </c>
      <c r="D26" s="1463"/>
      <c r="E26" s="2297"/>
      <c r="F26" s="3800"/>
      <c r="G26" s="3602">
        <f>G25+1</f>
        <v>69</v>
      </c>
      <c r="H26" s="1463" t="s">
        <v>3524</v>
      </c>
      <c r="I26" s="1463"/>
      <c r="J26" s="1463"/>
      <c r="K26" s="1868"/>
      <c r="L26" s="3707"/>
      <c r="M26" s="3806">
        <v>135</v>
      </c>
      <c r="N26" s="2175" t="s">
        <v>4177</v>
      </c>
      <c r="O26" s="2180"/>
      <c r="P26" s="2288">
        <f>P18+P25</f>
        <v>7004204</v>
      </c>
      <c r="Q26" s="3813">
        <f>Q18+Q25</f>
        <v>6927585</v>
      </c>
      <c r="R26" s="3222"/>
      <c r="S26" s="1533"/>
      <c r="T26" s="1533"/>
      <c r="U26" s="1533"/>
      <c r="V26" s="1533"/>
      <c r="W26" s="3308"/>
      <c r="X26" s="2146"/>
    </row>
    <row r="27" spans="1:24">
      <c r="A27" s="3277">
        <v>19</v>
      </c>
      <c r="B27" s="3309"/>
      <c r="C27" s="1463" t="s">
        <v>585</v>
      </c>
      <c r="D27" s="1463"/>
      <c r="E27" s="2297"/>
      <c r="F27" s="3800"/>
      <c r="G27" s="3602">
        <f>G26+1</f>
        <v>70</v>
      </c>
      <c r="H27" s="1463" t="s">
        <v>583</v>
      </c>
      <c r="I27" s="1463" t="s">
        <v>3529</v>
      </c>
      <c r="J27" s="1463"/>
      <c r="K27" s="2289"/>
      <c r="L27" s="3364"/>
      <c r="M27" s="3602">
        <v>136</v>
      </c>
      <c r="N27" s="1688" t="s">
        <v>3882</v>
      </c>
      <c r="O27" s="1688"/>
      <c r="P27" s="1868"/>
      <c r="Q27" s="3707"/>
      <c r="R27" s="3222"/>
      <c r="S27" s="1533"/>
      <c r="T27" s="1533"/>
      <c r="U27" s="1533"/>
      <c r="V27" s="2306"/>
      <c r="W27" s="3308"/>
      <c r="X27" s="2146"/>
    </row>
    <row r="28" spans="1:24">
      <c r="A28" s="3277">
        <v>20</v>
      </c>
      <c r="B28" s="3309"/>
      <c r="C28" s="1463" t="s">
        <v>588</v>
      </c>
      <c r="D28" s="1463"/>
      <c r="E28" s="1692">
        <f>SUM(E23:E27)</f>
        <v>3934</v>
      </c>
      <c r="F28" s="3532">
        <f>SUM(F23:F27)</f>
        <v>4</v>
      </c>
      <c r="G28" s="3602">
        <f>G27+1</f>
        <v>71</v>
      </c>
      <c r="H28" s="1463" t="s">
        <v>586</v>
      </c>
      <c r="I28" s="1463" t="s">
        <v>3534</v>
      </c>
      <c r="J28" s="1463"/>
      <c r="K28" s="2289"/>
      <c r="L28" s="3364"/>
      <c r="M28" s="3602">
        <v>137</v>
      </c>
      <c r="N28" s="1463" t="s">
        <v>3532</v>
      </c>
      <c r="O28" s="1870"/>
      <c r="P28" s="1868"/>
      <c r="Q28" s="3707"/>
      <c r="R28" s="3222"/>
      <c r="S28" s="1533"/>
      <c r="T28" s="1533"/>
      <c r="U28" s="1533"/>
      <c r="V28" s="2306"/>
      <c r="W28" s="3259"/>
      <c r="X28" s="1871"/>
    </row>
    <row r="29" spans="1:24">
      <c r="A29" s="3277">
        <v>21</v>
      </c>
      <c r="B29" s="3309"/>
      <c r="C29" s="1463" t="s">
        <v>592</v>
      </c>
      <c r="D29" s="1463"/>
      <c r="E29" s="1692">
        <f>E21+E28</f>
        <v>50754</v>
      </c>
      <c r="F29" s="3532">
        <f>F21+F28</f>
        <v>11509</v>
      </c>
      <c r="G29" s="3602">
        <f>G28+1</f>
        <v>72</v>
      </c>
      <c r="H29" s="1463" t="s">
        <v>589</v>
      </c>
      <c r="I29" s="1463" t="s">
        <v>590</v>
      </c>
      <c r="J29" s="1463"/>
      <c r="K29" s="2289"/>
      <c r="L29" s="3364"/>
      <c r="M29" s="3602">
        <v>138</v>
      </c>
      <c r="N29" s="1869" t="s">
        <v>3881</v>
      </c>
      <c r="O29" s="1870"/>
      <c r="P29" s="2288">
        <v>21015998</v>
      </c>
      <c r="Q29" s="3817">
        <v>20152049</v>
      </c>
      <c r="R29" s="3222"/>
      <c r="S29" s="1533"/>
      <c r="T29" s="1533"/>
      <c r="U29" s="1533"/>
      <c r="V29" s="1533"/>
      <c r="W29" s="3308"/>
      <c r="X29" s="2146"/>
    </row>
    <row r="30" spans="1:24">
      <c r="A30" s="3277">
        <v>22</v>
      </c>
      <c r="B30" s="3309"/>
      <c r="C30" s="1463" t="s">
        <v>2624</v>
      </c>
      <c r="D30" s="1463"/>
      <c r="E30" s="1872"/>
      <c r="F30" s="3801"/>
      <c r="G30" s="3806">
        <v>73</v>
      </c>
      <c r="H30" s="2176" t="s">
        <v>4075</v>
      </c>
      <c r="I30" s="2226" t="s">
        <v>4076</v>
      </c>
      <c r="J30" s="2226"/>
      <c r="K30" s="2290"/>
      <c r="L30" s="3807"/>
      <c r="M30" s="3602">
        <v>139</v>
      </c>
      <c r="N30" s="1463" t="s">
        <v>3525</v>
      </c>
      <c r="O30" s="3397"/>
      <c r="P30" s="2288">
        <v>9606306</v>
      </c>
      <c r="Q30" s="3818">
        <v>9466283</v>
      </c>
      <c r="R30" s="3222"/>
      <c r="S30" s="1533"/>
      <c r="T30" s="1533"/>
      <c r="U30" s="1533"/>
      <c r="V30" s="1533"/>
      <c r="W30" s="3308"/>
      <c r="X30" s="2146"/>
    </row>
    <row r="31" spans="1:24">
      <c r="A31" s="3277">
        <v>23</v>
      </c>
      <c r="B31" s="3309"/>
      <c r="C31" s="1463" t="s">
        <v>3532</v>
      </c>
      <c r="D31" s="1463"/>
      <c r="E31" s="1867"/>
      <c r="F31" s="3711"/>
      <c r="G31" s="3602">
        <v>74</v>
      </c>
      <c r="H31" s="1463" t="s">
        <v>593</v>
      </c>
      <c r="I31" s="1463" t="s">
        <v>594</v>
      </c>
      <c r="J31" s="1463"/>
      <c r="K31" s="2289"/>
      <c r="L31" s="3364"/>
      <c r="M31" s="3602">
        <v>140</v>
      </c>
      <c r="N31" s="1463" t="s">
        <v>3530</v>
      </c>
      <c r="O31" s="3397"/>
      <c r="P31" s="2288">
        <v>6496937</v>
      </c>
      <c r="Q31" s="3364">
        <v>6461234</v>
      </c>
      <c r="R31" s="5364" t="s">
        <v>2738</v>
      </c>
      <c r="S31" s="5365"/>
      <c r="T31" s="5365"/>
      <c r="U31" s="5365"/>
      <c r="V31" s="5365"/>
      <c r="W31" s="5366"/>
      <c r="X31" s="3001"/>
    </row>
    <row r="32" spans="1:24">
      <c r="A32" s="3277">
        <v>24</v>
      </c>
      <c r="B32" s="3309"/>
      <c r="C32" s="1463" t="s">
        <v>2739</v>
      </c>
      <c r="D32" s="1463"/>
      <c r="E32" s="2297"/>
      <c r="F32" s="3800"/>
      <c r="G32" s="3602">
        <f>G31+1</f>
        <v>75</v>
      </c>
      <c r="H32" s="2226"/>
      <c r="I32" s="2175" t="s">
        <v>4169</v>
      </c>
      <c r="J32" s="2226"/>
      <c r="K32" s="1733">
        <f>SUM(K27:K31)</f>
        <v>0</v>
      </c>
      <c r="L32" s="3532">
        <f>SUM(L27:L31)</f>
        <v>0</v>
      </c>
      <c r="M32" s="3602">
        <v>141</v>
      </c>
      <c r="N32" s="1463" t="s">
        <v>1054</v>
      </c>
      <c r="O32" s="3397"/>
      <c r="P32" s="2288">
        <v>14823656</v>
      </c>
      <c r="Q32" s="3364">
        <v>17374898</v>
      </c>
      <c r="R32" s="3231"/>
      <c r="S32" s="2146"/>
      <c r="T32" s="2146"/>
      <c r="U32" s="2146"/>
      <c r="V32" s="2146"/>
      <c r="W32" s="3652"/>
      <c r="X32" s="2146"/>
    </row>
    <row r="33" spans="1:24">
      <c r="A33" s="3277">
        <v>25</v>
      </c>
      <c r="B33" s="3309"/>
      <c r="C33" s="1463" t="s">
        <v>2741</v>
      </c>
      <c r="D33" s="1463"/>
      <c r="E33" s="2297"/>
      <c r="F33" s="3800"/>
      <c r="G33" s="3602">
        <f>G32+1</f>
        <v>76</v>
      </c>
      <c r="H33" s="2175"/>
      <c r="I33" s="2175" t="s">
        <v>4168</v>
      </c>
      <c r="J33" s="2226"/>
      <c r="K33" s="1733">
        <f>K25+K32</f>
        <v>0</v>
      </c>
      <c r="L33" s="3532">
        <f>L25+L32</f>
        <v>0</v>
      </c>
      <c r="M33" s="3602">
        <v>142</v>
      </c>
      <c r="N33" s="1463" t="s">
        <v>1059</v>
      </c>
      <c r="O33" s="3397"/>
      <c r="P33" s="2288">
        <v>9744150</v>
      </c>
      <c r="Q33" s="3364">
        <v>10030007</v>
      </c>
      <c r="R33" s="3231"/>
      <c r="S33" s="2146"/>
      <c r="T33" s="2146" t="s">
        <v>2744</v>
      </c>
      <c r="U33" s="2146"/>
      <c r="V33" s="2146"/>
      <c r="W33" s="3652"/>
      <c r="X33" s="2146"/>
    </row>
    <row r="34" spans="1:24">
      <c r="A34" s="3277">
        <v>26</v>
      </c>
      <c r="B34" s="3309"/>
      <c r="C34" s="1463" t="s">
        <v>2745</v>
      </c>
      <c r="D34" s="1463"/>
      <c r="E34" s="2297"/>
      <c r="F34" s="3800"/>
      <c r="G34" s="3602">
        <f>G33+1</f>
        <v>77</v>
      </c>
      <c r="H34" s="2177" t="s">
        <v>2740</v>
      </c>
      <c r="I34" s="2177"/>
      <c r="J34" s="2177"/>
      <c r="K34" s="1868"/>
      <c r="L34" s="3707"/>
      <c r="M34" s="3806">
        <v>143</v>
      </c>
      <c r="N34" s="2226" t="s">
        <v>4081</v>
      </c>
      <c r="O34" s="2128"/>
      <c r="P34" s="2288"/>
      <c r="Q34" s="3807"/>
      <c r="R34" s="3231"/>
      <c r="S34" s="2146"/>
      <c r="T34" s="2146" t="s">
        <v>2749</v>
      </c>
      <c r="U34" s="2146"/>
      <c r="V34" s="2146"/>
      <c r="W34" s="3652"/>
      <c r="X34" s="2146"/>
    </row>
    <row r="35" spans="1:24">
      <c r="A35" s="3277">
        <v>27</v>
      </c>
      <c r="B35" s="3309"/>
      <c r="C35" s="1463" t="s">
        <v>2750</v>
      </c>
      <c r="D35" s="1463"/>
      <c r="E35" s="2297"/>
      <c r="F35" s="3800"/>
      <c r="G35" s="3602">
        <f>G34+1</f>
        <v>78</v>
      </c>
      <c r="H35" s="1463" t="s">
        <v>2742</v>
      </c>
      <c r="I35" s="1463" t="s">
        <v>3243</v>
      </c>
      <c r="J35" s="1463"/>
      <c r="K35" s="2289">
        <v>1058554944</v>
      </c>
      <c r="L35" s="3364">
        <v>1212835612</v>
      </c>
      <c r="M35" s="3602">
        <v>144</v>
      </c>
      <c r="N35" s="1463" t="s">
        <v>1064</v>
      </c>
      <c r="O35" s="3397"/>
      <c r="P35" s="2288">
        <v>1101490</v>
      </c>
      <c r="Q35" s="3364">
        <v>1076568</v>
      </c>
      <c r="R35" s="3231"/>
      <c r="S35" s="2146"/>
      <c r="T35" s="2146" t="s">
        <v>2754</v>
      </c>
      <c r="U35" s="2146"/>
      <c r="V35" s="2146"/>
      <c r="W35" s="3652"/>
      <c r="X35" s="2146"/>
    </row>
    <row r="36" spans="1:24">
      <c r="A36" s="3277">
        <v>28</v>
      </c>
      <c r="B36" s="3309"/>
      <c r="C36" s="1463" t="s">
        <v>2755</v>
      </c>
      <c r="D36" s="1463"/>
      <c r="E36" s="2297"/>
      <c r="F36" s="3800"/>
      <c r="G36" s="3806">
        <v>79</v>
      </c>
      <c r="H36" s="2176" t="s">
        <v>4077</v>
      </c>
      <c r="I36" s="2226" t="s">
        <v>4078</v>
      </c>
      <c r="J36" s="2226"/>
      <c r="K36" s="2291"/>
      <c r="L36" s="3808"/>
      <c r="M36" s="3602">
        <v>145</v>
      </c>
      <c r="N36" s="1463" t="s">
        <v>1069</v>
      </c>
      <c r="O36" s="3397"/>
      <c r="P36" s="2288">
        <v>7770282</v>
      </c>
      <c r="Q36" s="3364">
        <v>7340550</v>
      </c>
      <c r="R36" s="3231"/>
      <c r="S36" s="2146"/>
      <c r="T36" s="2146" t="s">
        <v>2757</v>
      </c>
      <c r="U36" s="2146"/>
      <c r="V36" s="2146"/>
      <c r="W36" s="3652"/>
      <c r="X36" s="2146"/>
    </row>
    <row r="37" spans="1:24">
      <c r="A37" s="3277">
        <v>29</v>
      </c>
      <c r="B37" s="3309"/>
      <c r="C37" s="1463" t="s">
        <v>2758</v>
      </c>
      <c r="D37" s="1463"/>
      <c r="E37" s="2297"/>
      <c r="F37" s="3800"/>
      <c r="G37" s="3602">
        <v>80</v>
      </c>
      <c r="H37" s="1463" t="s">
        <v>2746</v>
      </c>
      <c r="I37" s="1463" t="s">
        <v>2747</v>
      </c>
      <c r="J37" s="1463"/>
      <c r="K37" s="2289"/>
      <c r="L37" s="3364"/>
      <c r="M37" s="3602">
        <v>146</v>
      </c>
      <c r="N37" s="1463" t="s">
        <v>1073</v>
      </c>
      <c r="O37" s="3397"/>
      <c r="P37" s="2288">
        <v>2919810</v>
      </c>
      <c r="Q37" s="3364">
        <v>2562810</v>
      </c>
      <c r="R37" s="3231"/>
      <c r="S37" s="2146"/>
      <c r="T37" s="2146" t="s">
        <v>2760</v>
      </c>
      <c r="U37" s="2146"/>
      <c r="V37" s="2146"/>
      <c r="W37" s="3652"/>
      <c r="X37" s="2146"/>
    </row>
    <row r="38" spans="1:24">
      <c r="A38" s="3277">
        <v>30</v>
      </c>
      <c r="B38" s="3309"/>
      <c r="C38" s="1463" t="s">
        <v>2761</v>
      </c>
      <c r="D38" s="1463"/>
      <c r="E38" s="2297"/>
      <c r="F38" s="3800"/>
      <c r="G38" s="3602">
        <f t="shared" ref="G38:G43" si="1">G37+1</f>
        <v>81</v>
      </c>
      <c r="H38" s="1463" t="s">
        <v>2751</v>
      </c>
      <c r="I38" s="1463" t="s">
        <v>2752</v>
      </c>
      <c r="J38" s="1463"/>
      <c r="K38" s="2992"/>
      <c r="L38" s="3364"/>
      <c r="M38" s="3602">
        <v>147</v>
      </c>
      <c r="N38" s="1463" t="s">
        <v>1077</v>
      </c>
      <c r="O38" s="3397"/>
      <c r="P38" s="2288">
        <v>67331443</v>
      </c>
      <c r="Q38" s="3364">
        <v>63644486</v>
      </c>
      <c r="R38" s="3231"/>
      <c r="S38" s="2146"/>
      <c r="T38" s="2146" t="s">
        <v>2763</v>
      </c>
      <c r="U38" s="2146"/>
      <c r="V38" s="2146"/>
      <c r="W38" s="3652"/>
      <c r="X38" s="2146"/>
    </row>
    <row r="39" spans="1:24">
      <c r="A39" s="3277">
        <v>31</v>
      </c>
      <c r="B39" s="3309"/>
      <c r="C39" s="1463" t="s">
        <v>2764</v>
      </c>
      <c r="D39" s="1463"/>
      <c r="E39" s="2297"/>
      <c r="F39" s="3800"/>
      <c r="G39" s="3602">
        <f t="shared" si="1"/>
        <v>82</v>
      </c>
      <c r="H39" s="2178"/>
      <c r="I39" s="2226" t="s">
        <v>4170</v>
      </c>
      <c r="J39" s="2226"/>
      <c r="K39" s="1733">
        <f>SUM(K35:K38)</f>
        <v>1058554944</v>
      </c>
      <c r="L39" s="3532">
        <f>SUM(L35:L38)</f>
        <v>1212835612</v>
      </c>
      <c r="M39" s="3602">
        <v>148</v>
      </c>
      <c r="N39" s="1463" t="s">
        <v>2420</v>
      </c>
      <c r="O39" s="3397"/>
      <c r="P39" s="2288">
        <v>606835</v>
      </c>
      <c r="Q39" s="3364">
        <v>503888</v>
      </c>
      <c r="R39" s="3231"/>
      <c r="S39" s="2146"/>
      <c r="T39" s="2146" t="s">
        <v>2765</v>
      </c>
      <c r="U39" s="2146"/>
      <c r="V39" s="2146"/>
      <c r="W39" s="3652"/>
      <c r="X39" s="2146"/>
    </row>
    <row r="40" spans="1:24">
      <c r="A40" s="3277">
        <v>32</v>
      </c>
      <c r="B40" s="3309"/>
      <c r="C40" s="1463" t="s">
        <v>2766</v>
      </c>
      <c r="D40" s="1463"/>
      <c r="E40" s="2297"/>
      <c r="F40" s="3800"/>
      <c r="G40" s="3602">
        <f t="shared" si="1"/>
        <v>83</v>
      </c>
      <c r="H40" s="2178"/>
      <c r="I40" s="2226" t="s">
        <v>4171</v>
      </c>
      <c r="J40" s="2226"/>
      <c r="K40" s="3264">
        <f>E29+E49+K16+K33+K39</f>
        <v>1058605698</v>
      </c>
      <c r="L40" s="3532">
        <f>F29+F49+L16+L33+L39</f>
        <v>1212847121</v>
      </c>
      <c r="M40" s="3602">
        <v>149</v>
      </c>
      <c r="N40" s="2226" t="s">
        <v>4178</v>
      </c>
      <c r="O40" s="2128"/>
      <c r="P40" s="2288">
        <f>SUM(P29:P39)</f>
        <v>141416907</v>
      </c>
      <c r="Q40" s="3709">
        <f>SUM(Q29:Q39)</f>
        <v>138612773</v>
      </c>
      <c r="R40" s="3580"/>
      <c r="S40" s="2226"/>
      <c r="T40" s="2226"/>
      <c r="U40" s="2226"/>
      <c r="V40" s="2226"/>
      <c r="W40" s="3653"/>
      <c r="X40" s="2146"/>
    </row>
    <row r="41" spans="1:24">
      <c r="A41" s="3277">
        <v>33</v>
      </c>
      <c r="B41" s="3309"/>
      <c r="C41" s="1463" t="s">
        <v>2768</v>
      </c>
      <c r="D41" s="1463"/>
      <c r="E41" s="1692">
        <f>SUM(E32:E40)</f>
        <v>0</v>
      </c>
      <c r="F41" s="3532">
        <f>SUM(F32:F40)</f>
        <v>0</v>
      </c>
      <c r="G41" s="3602">
        <f t="shared" si="1"/>
        <v>84</v>
      </c>
      <c r="H41" s="1688" t="s">
        <v>2762</v>
      </c>
      <c r="I41" s="1688"/>
      <c r="J41" s="1688"/>
      <c r="K41" s="1866"/>
      <c r="L41" s="3802"/>
      <c r="M41" s="3602">
        <v>150</v>
      </c>
      <c r="N41" s="1463" t="s">
        <v>3524</v>
      </c>
      <c r="O41" s="3397"/>
      <c r="P41" s="1868"/>
      <c r="Q41" s="3707"/>
      <c r="R41" s="3580"/>
      <c r="S41" s="2226"/>
      <c r="T41" s="2226" t="s">
        <v>2770</v>
      </c>
      <c r="U41" s="3242">
        <v>45291</v>
      </c>
      <c r="V41" s="3242"/>
      <c r="W41" s="3822"/>
      <c r="X41" s="3000"/>
    </row>
    <row r="42" spans="1:24">
      <c r="A42" s="3277">
        <v>34</v>
      </c>
      <c r="B42" s="3309"/>
      <c r="C42" s="1463" t="s">
        <v>3524</v>
      </c>
      <c r="D42" s="1463"/>
      <c r="E42" s="1867"/>
      <c r="F42" s="3711"/>
      <c r="G42" s="3602">
        <f t="shared" si="1"/>
        <v>85</v>
      </c>
      <c r="H42" s="1463" t="s">
        <v>3532</v>
      </c>
      <c r="I42" s="1463"/>
      <c r="J42" s="1463"/>
      <c r="K42" s="1867"/>
      <c r="L42" s="3711"/>
      <c r="M42" s="3602">
        <v>151</v>
      </c>
      <c r="N42" s="1463" t="s">
        <v>2430</v>
      </c>
      <c r="O42" s="3397"/>
      <c r="P42" s="2288">
        <v>5068822</v>
      </c>
      <c r="Q42" s="3364">
        <v>4324836</v>
      </c>
      <c r="R42" s="3580"/>
      <c r="S42" s="2226"/>
      <c r="T42" s="2226" t="s">
        <v>3695</v>
      </c>
      <c r="U42" s="3243">
        <v>2895</v>
      </c>
      <c r="V42" s="2825"/>
      <c r="W42" s="3822"/>
      <c r="X42" s="3000"/>
    </row>
    <row r="43" spans="1:24">
      <c r="A43" s="3277">
        <v>35</v>
      </c>
      <c r="B43" s="3309"/>
      <c r="C43" s="1463" t="s">
        <v>3696</v>
      </c>
      <c r="D43" s="1463"/>
      <c r="E43" s="2297"/>
      <c r="F43" s="3800"/>
      <c r="G43" s="3602">
        <f t="shared" si="1"/>
        <v>86</v>
      </c>
      <c r="H43" s="1463" t="s">
        <v>2767</v>
      </c>
      <c r="I43" s="1463" t="s">
        <v>2426</v>
      </c>
      <c r="J43" s="1463"/>
      <c r="K43" s="2289">
        <v>6570093</v>
      </c>
      <c r="L43" s="3364">
        <v>4410771</v>
      </c>
      <c r="M43" s="3602">
        <v>152</v>
      </c>
      <c r="N43" s="1463" t="s">
        <v>2484</v>
      </c>
      <c r="O43" s="3397"/>
      <c r="P43" s="2288">
        <v>1533978</v>
      </c>
      <c r="Q43" s="3364">
        <v>1948407</v>
      </c>
      <c r="R43" s="3580"/>
      <c r="S43" s="2226"/>
      <c r="T43" s="2226" t="s">
        <v>3700</v>
      </c>
      <c r="U43" s="3243">
        <v>1</v>
      </c>
      <c r="V43" s="2825"/>
      <c r="W43" s="3822"/>
      <c r="X43" s="3000"/>
    </row>
    <row r="44" spans="1:24">
      <c r="A44" s="3277">
        <v>36</v>
      </c>
      <c r="B44" s="3309"/>
      <c r="C44" s="1463" t="s">
        <v>3701</v>
      </c>
      <c r="D44" s="1463"/>
      <c r="E44" s="2297"/>
      <c r="F44" s="3800"/>
      <c r="G44" s="3806">
        <v>87</v>
      </c>
      <c r="H44" s="2176" t="s">
        <v>3858</v>
      </c>
      <c r="I44" s="2226" t="s">
        <v>3870</v>
      </c>
      <c r="J44" s="2226"/>
      <c r="K44" s="2289">
        <v>79434</v>
      </c>
      <c r="L44" s="3807">
        <v>174106</v>
      </c>
      <c r="M44" s="3602">
        <v>153</v>
      </c>
      <c r="N44" s="1463" t="s">
        <v>2488</v>
      </c>
      <c r="O44" s="3397"/>
      <c r="P44" s="2288">
        <v>7886441</v>
      </c>
      <c r="Q44" s="3364">
        <v>7423316</v>
      </c>
      <c r="R44" s="3580"/>
      <c r="S44" s="2226"/>
      <c r="T44" s="2226" t="s">
        <v>3705</v>
      </c>
      <c r="U44" s="3243">
        <f>SUM(U42:U43)</f>
        <v>2896</v>
      </c>
      <c r="V44" s="2825"/>
      <c r="W44" s="3822"/>
      <c r="X44" s="3000"/>
    </row>
    <row r="45" spans="1:24">
      <c r="A45" s="3277">
        <v>37</v>
      </c>
      <c r="B45" s="3309"/>
      <c r="C45" s="1463" t="s">
        <v>3706</v>
      </c>
      <c r="D45" s="1463"/>
      <c r="E45" s="2297"/>
      <c r="F45" s="3800"/>
      <c r="G45" s="3806">
        <v>88</v>
      </c>
      <c r="H45" s="2176" t="s">
        <v>3859</v>
      </c>
      <c r="I45" s="2226" t="s">
        <v>3871</v>
      </c>
      <c r="J45" s="2226"/>
      <c r="K45" s="2289">
        <v>7904372</v>
      </c>
      <c r="L45" s="3807">
        <v>8256061</v>
      </c>
      <c r="M45" s="3806">
        <v>154</v>
      </c>
      <c r="N45" s="2226" t="s">
        <v>4082</v>
      </c>
      <c r="O45" s="2128"/>
      <c r="P45" s="2288"/>
      <c r="Q45" s="3807"/>
      <c r="R45" s="3231"/>
      <c r="S45" s="2146"/>
      <c r="T45" s="2146"/>
      <c r="U45" s="2146"/>
      <c r="V45" s="2146"/>
      <c r="W45" s="3652"/>
      <c r="X45" s="2146"/>
    </row>
    <row r="46" spans="1:24">
      <c r="A46" s="3277">
        <v>38</v>
      </c>
      <c r="B46" s="3309"/>
      <c r="C46" s="1463" t="s">
        <v>219</v>
      </c>
      <c r="D46" s="1463"/>
      <c r="E46" s="2297"/>
      <c r="F46" s="3800"/>
      <c r="G46" s="3806">
        <v>89</v>
      </c>
      <c r="H46" s="2176" t="s">
        <v>3860</v>
      </c>
      <c r="I46" s="2226" t="s">
        <v>3872</v>
      </c>
      <c r="J46" s="2226"/>
      <c r="K46" s="2290"/>
      <c r="L46" s="3807"/>
      <c r="M46" s="3806">
        <v>155</v>
      </c>
      <c r="N46" s="2226" t="s">
        <v>4083</v>
      </c>
      <c r="O46" s="2128"/>
      <c r="P46" s="2288"/>
      <c r="Q46" s="3807"/>
      <c r="R46" s="3231"/>
      <c r="S46" s="2146"/>
      <c r="T46" s="2146"/>
      <c r="U46" s="2146"/>
      <c r="V46" s="2146"/>
      <c r="W46" s="3652"/>
      <c r="X46" s="2146"/>
    </row>
    <row r="47" spans="1:24">
      <c r="A47" s="3277">
        <v>39</v>
      </c>
      <c r="B47" s="3309"/>
      <c r="C47" s="1463" t="s">
        <v>222</v>
      </c>
      <c r="D47" s="1463"/>
      <c r="E47" s="2297"/>
      <c r="F47" s="3800"/>
      <c r="G47" s="3806">
        <v>90</v>
      </c>
      <c r="H47" s="2176" t="s">
        <v>3861</v>
      </c>
      <c r="I47" s="2226" t="s">
        <v>3873</v>
      </c>
      <c r="J47" s="2226"/>
      <c r="K47" s="2289">
        <v>4146220</v>
      </c>
      <c r="L47" s="3807">
        <v>4661578</v>
      </c>
      <c r="M47" s="3602">
        <v>156</v>
      </c>
      <c r="N47" s="1463" t="s">
        <v>576</v>
      </c>
      <c r="O47" s="3397"/>
      <c r="P47" s="2288">
        <v>53343036</v>
      </c>
      <c r="Q47" s="3364">
        <v>377230705</v>
      </c>
      <c r="R47" s="3231"/>
      <c r="S47" s="2146"/>
      <c r="T47" s="2146"/>
      <c r="U47" s="2146"/>
      <c r="V47" s="2146"/>
      <c r="W47" s="3652"/>
      <c r="X47" s="2146"/>
    </row>
    <row r="48" spans="1:24">
      <c r="A48" s="3277">
        <v>40</v>
      </c>
      <c r="B48" s="3309"/>
      <c r="C48" s="1463" t="s">
        <v>224</v>
      </c>
      <c r="D48" s="1463"/>
      <c r="E48" s="1692">
        <f>SUM(E43:E47)</f>
        <v>0</v>
      </c>
      <c r="F48" s="3532">
        <f>SUM(F43:F47)</f>
        <v>0</v>
      </c>
      <c r="G48" s="3806">
        <v>91</v>
      </c>
      <c r="H48" s="2176" t="s">
        <v>3862</v>
      </c>
      <c r="I48" s="2226" t="s">
        <v>3874</v>
      </c>
      <c r="J48" s="2226"/>
      <c r="K48" s="2289">
        <v>85402</v>
      </c>
      <c r="L48" s="3807">
        <v>299382</v>
      </c>
      <c r="M48" s="3602">
        <v>157</v>
      </c>
      <c r="N48" s="1463" t="s">
        <v>578</v>
      </c>
      <c r="O48" s="3397"/>
      <c r="P48" s="2288">
        <v>11637993</v>
      </c>
      <c r="Q48" s="3364">
        <v>8914636</v>
      </c>
      <c r="R48" s="3231"/>
      <c r="S48" s="2146"/>
      <c r="T48" s="2146"/>
      <c r="U48" s="2146"/>
      <c r="V48" s="2146"/>
      <c r="W48" s="3652"/>
      <c r="X48" s="2146"/>
    </row>
    <row r="49" spans="1:46">
      <c r="A49" s="3277">
        <v>41</v>
      </c>
      <c r="B49" s="3309"/>
      <c r="C49" s="1463" t="s">
        <v>226</v>
      </c>
      <c r="D49" s="1463"/>
      <c r="E49" s="1692">
        <f>E41+E48</f>
        <v>0</v>
      </c>
      <c r="F49" s="3532">
        <f>F41+F48</f>
        <v>0</v>
      </c>
      <c r="G49" s="3806">
        <v>92</v>
      </c>
      <c r="H49" s="2176" t="s">
        <v>3863</v>
      </c>
      <c r="I49" s="2226" t="s">
        <v>4245</v>
      </c>
      <c r="J49" s="2226"/>
      <c r="K49" s="2289"/>
      <c r="L49" s="3807"/>
      <c r="M49" s="3602">
        <v>158</v>
      </c>
      <c r="N49" s="1463" t="s">
        <v>581</v>
      </c>
      <c r="O49" s="3397"/>
      <c r="P49" s="2288">
        <v>1788364</v>
      </c>
      <c r="Q49" s="3364">
        <v>1731941</v>
      </c>
      <c r="R49" s="3231"/>
      <c r="S49" s="2146"/>
      <c r="T49" s="2146"/>
      <c r="U49" s="2146"/>
      <c r="V49" s="2146"/>
      <c r="W49" s="3652"/>
      <c r="X49" s="2146"/>
    </row>
    <row r="50" spans="1:46">
      <c r="A50" s="3277">
        <v>42</v>
      </c>
      <c r="B50" s="3309"/>
      <c r="C50" s="1463" t="s">
        <v>228</v>
      </c>
      <c r="D50" s="1463"/>
      <c r="E50" s="1866"/>
      <c r="F50" s="3802"/>
      <c r="G50" s="3806">
        <v>93</v>
      </c>
      <c r="H50" s="2176" t="s">
        <v>3864</v>
      </c>
      <c r="I50" s="2226" t="s">
        <v>3875</v>
      </c>
      <c r="J50" s="2226"/>
      <c r="K50" s="2289"/>
      <c r="L50" s="3807"/>
      <c r="M50" s="3602">
        <v>159</v>
      </c>
      <c r="N50" s="1463" t="s">
        <v>584</v>
      </c>
      <c r="O50" s="3397"/>
      <c r="P50" s="2288">
        <v>3267497</v>
      </c>
      <c r="Q50" s="3364">
        <v>3596045</v>
      </c>
      <c r="R50" s="3231"/>
      <c r="S50" s="2146"/>
      <c r="T50" s="2146"/>
      <c r="U50" s="2146"/>
      <c r="V50" s="2146"/>
      <c r="W50" s="3652"/>
      <c r="X50" s="2146"/>
    </row>
    <row r="51" spans="1:46">
      <c r="A51" s="3277">
        <v>43</v>
      </c>
      <c r="B51" s="3309"/>
      <c r="C51" s="1463" t="s">
        <v>3532</v>
      </c>
      <c r="D51" s="1463"/>
      <c r="E51" s="1867"/>
      <c r="F51" s="3711"/>
      <c r="G51" s="3806">
        <v>94</v>
      </c>
      <c r="H51" s="2176" t="s">
        <v>3865</v>
      </c>
      <c r="I51" s="2226" t="s">
        <v>3876</v>
      </c>
      <c r="J51" s="2226"/>
      <c r="K51" s="2289">
        <v>589140</v>
      </c>
      <c r="L51" s="3807">
        <v>319552</v>
      </c>
      <c r="M51" s="3602">
        <v>160</v>
      </c>
      <c r="N51" s="1463" t="s">
        <v>587</v>
      </c>
      <c r="O51" s="3397"/>
      <c r="P51" s="2288">
        <v>984369</v>
      </c>
      <c r="Q51" s="3364">
        <v>858837</v>
      </c>
      <c r="R51" s="3231"/>
      <c r="S51" s="2146"/>
      <c r="T51" s="2146"/>
      <c r="U51" s="2146"/>
      <c r="V51" s="2146"/>
      <c r="W51" s="3652"/>
      <c r="X51" s="2146"/>
    </row>
    <row r="52" spans="1:46">
      <c r="A52" s="3277">
        <v>44</v>
      </c>
      <c r="B52" s="3309"/>
      <c r="C52" s="1463" t="s">
        <v>233</v>
      </c>
      <c r="D52" s="1463"/>
      <c r="E52" s="2297"/>
      <c r="F52" s="3800"/>
      <c r="G52" s="3602">
        <v>95</v>
      </c>
      <c r="H52" s="1463" t="s">
        <v>2771</v>
      </c>
      <c r="I52" s="1463" t="s">
        <v>2772</v>
      </c>
      <c r="J52" s="1463"/>
      <c r="K52" s="2289">
        <v>2495019</v>
      </c>
      <c r="L52" s="3364">
        <v>1721199</v>
      </c>
      <c r="M52" s="3602">
        <v>161</v>
      </c>
      <c r="N52" s="1463" t="s">
        <v>591</v>
      </c>
      <c r="O52" s="3397"/>
      <c r="P52" s="2288">
        <v>4977475</v>
      </c>
      <c r="Q52" s="3364">
        <v>4975874</v>
      </c>
      <c r="R52" s="3231"/>
      <c r="S52" s="2146"/>
      <c r="T52" s="2146"/>
      <c r="U52" s="2146"/>
      <c r="V52" s="2146"/>
      <c r="W52" s="3652"/>
      <c r="X52" s="2146"/>
    </row>
    <row r="53" spans="1:46">
      <c r="A53" s="3277">
        <v>45</v>
      </c>
      <c r="B53" s="3309"/>
      <c r="C53" s="1463" t="s">
        <v>236</v>
      </c>
      <c r="D53" s="1463"/>
      <c r="E53" s="2297"/>
      <c r="F53" s="3800"/>
      <c r="G53" s="3806">
        <v>96</v>
      </c>
      <c r="H53" s="2176" t="s">
        <v>4079</v>
      </c>
      <c r="I53" s="2226"/>
      <c r="J53" s="2226"/>
      <c r="K53" s="2289"/>
      <c r="L53" s="3807"/>
      <c r="M53" s="3602">
        <v>162</v>
      </c>
      <c r="N53" s="2226" t="s">
        <v>4179</v>
      </c>
      <c r="O53" s="2128"/>
      <c r="P53" s="2288">
        <f>SUM(P42:P52)</f>
        <v>90487975</v>
      </c>
      <c r="Q53" s="3709">
        <f>SUM(Q42:Q52)</f>
        <v>411004597</v>
      </c>
      <c r="R53" s="3231"/>
      <c r="S53" s="2146"/>
      <c r="T53" s="2146"/>
      <c r="U53" s="2146"/>
      <c r="V53" s="2146"/>
      <c r="W53" s="3652"/>
      <c r="X53" s="2146"/>
      <c r="AS53" s="1621"/>
      <c r="AT53" s="1621"/>
    </row>
    <row r="54" spans="1:46">
      <c r="A54" s="3277">
        <v>46</v>
      </c>
      <c r="B54" s="3309"/>
      <c r="C54" s="1463" t="s">
        <v>2773</v>
      </c>
      <c r="D54" s="1463"/>
      <c r="E54" s="2297"/>
      <c r="F54" s="3800"/>
      <c r="G54" s="3602">
        <v>97</v>
      </c>
      <c r="H54" s="1463" t="s">
        <v>3697</v>
      </c>
      <c r="I54" s="1463" t="s">
        <v>3698</v>
      </c>
      <c r="J54" s="1463"/>
      <c r="K54" s="2289">
        <v>-800574</v>
      </c>
      <c r="L54" s="3364">
        <v>5180807</v>
      </c>
      <c r="M54" s="3602">
        <v>163</v>
      </c>
      <c r="N54" s="2226" t="s">
        <v>4180</v>
      </c>
      <c r="O54" s="2128"/>
      <c r="P54" s="2288">
        <f>P40+P53</f>
        <v>231904882</v>
      </c>
      <c r="Q54" s="3709">
        <f>Q40+Q53</f>
        <v>549617370</v>
      </c>
      <c r="R54" s="3231"/>
      <c r="S54" s="2146"/>
      <c r="T54" s="2146"/>
      <c r="U54" s="2146"/>
      <c r="V54" s="2146"/>
      <c r="W54" s="3652"/>
      <c r="X54" s="2146"/>
      <c r="AS54" s="1621"/>
      <c r="AT54" s="1621"/>
    </row>
    <row r="55" spans="1:46">
      <c r="A55" s="3277">
        <v>47</v>
      </c>
      <c r="B55" s="3309"/>
      <c r="C55" s="1463" t="s">
        <v>2776</v>
      </c>
      <c r="D55" s="1463"/>
      <c r="E55" s="2297"/>
      <c r="F55" s="3800"/>
      <c r="G55" s="3602">
        <f t="shared" ref="G55:G62" si="2">G54+1</f>
        <v>98</v>
      </c>
      <c r="H55" s="1463" t="s">
        <v>3702</v>
      </c>
      <c r="I55" s="1463" t="s">
        <v>3703</v>
      </c>
      <c r="J55" s="1463"/>
      <c r="K55" s="2289">
        <v>180175</v>
      </c>
      <c r="L55" s="3364">
        <v>125391</v>
      </c>
      <c r="M55" s="3602">
        <v>164</v>
      </c>
      <c r="N55" s="1688" t="s">
        <v>3883</v>
      </c>
      <c r="O55" s="1860"/>
      <c r="P55" s="1861"/>
      <c r="Q55" s="3796"/>
      <c r="R55" s="3231"/>
      <c r="S55" s="2146"/>
      <c r="T55" s="2146"/>
      <c r="U55" s="2146"/>
      <c r="V55" s="2146"/>
      <c r="W55" s="3652"/>
      <c r="X55" s="2146"/>
    </row>
    <row r="56" spans="1:46">
      <c r="A56" s="3277">
        <v>48</v>
      </c>
      <c r="B56" s="3309"/>
      <c r="C56" s="1463" t="s">
        <v>2780</v>
      </c>
      <c r="D56" s="1463"/>
      <c r="E56" s="2297"/>
      <c r="F56" s="3800"/>
      <c r="G56" s="3602">
        <f t="shared" si="2"/>
        <v>99</v>
      </c>
      <c r="H56" s="1463" t="s">
        <v>3707</v>
      </c>
      <c r="I56" s="1463" t="s">
        <v>2056</v>
      </c>
      <c r="J56" s="1463"/>
      <c r="K56" s="2289"/>
      <c r="L56" s="3364"/>
      <c r="M56" s="3602">
        <v>165</v>
      </c>
      <c r="N56" s="1463" t="s">
        <v>3532</v>
      </c>
      <c r="O56" s="3397"/>
      <c r="P56" s="1863"/>
      <c r="Q56" s="3804"/>
      <c r="R56" s="3231"/>
      <c r="S56" s="2146"/>
      <c r="T56" s="2146"/>
      <c r="U56" s="2146"/>
      <c r="V56" s="2146"/>
      <c r="W56" s="3652"/>
      <c r="X56" s="2146"/>
    </row>
    <row r="57" spans="1:46" ht="16" thickBot="1">
      <c r="A57" s="3277">
        <v>49</v>
      </c>
      <c r="B57" s="3309"/>
      <c r="C57" s="1463" t="s">
        <v>2782</v>
      </c>
      <c r="D57" s="1463"/>
      <c r="E57" s="2297"/>
      <c r="F57" s="3800"/>
      <c r="G57" s="3602">
        <f t="shared" si="2"/>
        <v>100</v>
      </c>
      <c r="H57" s="1463" t="s">
        <v>220</v>
      </c>
      <c r="I57" s="1463" t="s">
        <v>221</v>
      </c>
      <c r="J57" s="1463"/>
      <c r="K57" s="2289">
        <v>12813143</v>
      </c>
      <c r="L57" s="3364">
        <v>14155726</v>
      </c>
      <c r="M57" s="3602">
        <v>166</v>
      </c>
      <c r="N57" s="1463" t="s">
        <v>2743</v>
      </c>
      <c r="O57" s="3397"/>
      <c r="P57" s="2731">
        <v>2459361</v>
      </c>
      <c r="Q57" s="3364">
        <v>2197029</v>
      </c>
      <c r="R57" s="3583"/>
      <c r="S57" s="3351"/>
      <c r="T57" s="3351"/>
      <c r="U57" s="3351"/>
      <c r="V57" s="3351"/>
      <c r="W57" s="3823"/>
      <c r="X57" s="2146"/>
    </row>
    <row r="58" spans="1:46" ht="16" thickBot="1">
      <c r="A58" s="3289">
        <v>50</v>
      </c>
      <c r="B58" s="3261"/>
      <c r="C58" s="3262" t="s">
        <v>3593</v>
      </c>
      <c r="D58" s="3262"/>
      <c r="E58" s="3675">
        <f>SUM(E52:E57)</f>
        <v>0</v>
      </c>
      <c r="F58" s="3606">
        <f>SUM(F52:F57)</f>
        <v>0</v>
      </c>
      <c r="G58" s="3602">
        <f t="shared" si="2"/>
        <v>101</v>
      </c>
      <c r="H58" s="1463" t="s">
        <v>223</v>
      </c>
      <c r="I58" s="1463" t="s">
        <v>575</v>
      </c>
      <c r="J58" s="1463"/>
      <c r="K58" s="2289">
        <v>11925103</v>
      </c>
      <c r="L58" s="3364">
        <v>12458213</v>
      </c>
      <c r="M58" s="3602">
        <v>167</v>
      </c>
      <c r="N58" s="1463" t="s">
        <v>2748</v>
      </c>
      <c r="O58" s="3397"/>
      <c r="P58" s="2731">
        <v>4277237</v>
      </c>
      <c r="Q58" s="3364">
        <v>4618272</v>
      </c>
      <c r="R58" s="1368"/>
      <c r="S58" s="1368"/>
      <c r="T58" s="1368"/>
      <c r="U58" s="1368"/>
      <c r="V58" s="1368"/>
      <c r="W58" s="1368"/>
      <c r="X58" s="2146"/>
    </row>
    <row r="59" spans="1:46">
      <c r="A59" s="1383"/>
      <c r="B59" s="1383"/>
      <c r="C59" s="1383"/>
      <c r="D59" s="1383"/>
      <c r="E59" s="1383"/>
      <c r="F59" s="1383"/>
      <c r="G59" s="3602">
        <f t="shared" si="2"/>
        <v>102</v>
      </c>
      <c r="H59" s="2226"/>
      <c r="I59" s="2226" t="s">
        <v>4172</v>
      </c>
      <c r="J59" s="2226"/>
      <c r="K59" s="3264">
        <f>SUM(K43:K58)</f>
        <v>45987527</v>
      </c>
      <c r="L59" s="3532">
        <f>SUM(L43:L58)</f>
        <v>51762786</v>
      </c>
      <c r="M59" s="3602">
        <v>168</v>
      </c>
      <c r="N59" s="1463" t="s">
        <v>2753</v>
      </c>
      <c r="O59" s="3397"/>
      <c r="P59" s="2737">
        <v>34635970</v>
      </c>
      <c r="Q59" s="3364">
        <v>32188246</v>
      </c>
      <c r="R59" s="2267" t="s">
        <v>4502</v>
      </c>
      <c r="S59" s="2100"/>
      <c r="T59" s="2174"/>
      <c r="U59" s="1368"/>
      <c r="V59" s="1383"/>
      <c r="W59" s="2994" t="s">
        <v>3594</v>
      </c>
      <c r="X59" s="3056"/>
    </row>
    <row r="60" spans="1:46">
      <c r="A60" s="2267" t="s">
        <v>4502</v>
      </c>
      <c r="B60" s="2100"/>
      <c r="C60" s="2174"/>
      <c r="D60" s="1368"/>
      <c r="E60" s="1383"/>
      <c r="F60" s="1383"/>
      <c r="G60" s="3602">
        <f t="shared" si="2"/>
        <v>103</v>
      </c>
      <c r="H60" s="1463" t="s">
        <v>3524</v>
      </c>
      <c r="I60" s="1463"/>
      <c r="J60" s="1463"/>
      <c r="K60" s="1868"/>
      <c r="L60" s="3707"/>
      <c r="M60" s="3602">
        <v>169</v>
      </c>
      <c r="N60" s="1463" t="s">
        <v>2756</v>
      </c>
      <c r="O60" s="1463"/>
      <c r="P60" s="4129">
        <v>65804902</v>
      </c>
      <c r="Q60" s="3364">
        <v>15293985</v>
      </c>
      <c r="R60" s="5264" t="s">
        <v>3596</v>
      </c>
      <c r="S60" s="5265"/>
      <c r="T60" s="5265"/>
      <c r="U60" s="5265"/>
      <c r="V60" s="5265"/>
      <c r="W60" s="5265"/>
      <c r="X60" s="3001"/>
    </row>
    <row r="61" spans="1:46">
      <c r="A61" s="1383" t="s">
        <v>3597</v>
      </c>
      <c r="B61" s="1383"/>
      <c r="C61" s="1383"/>
      <c r="D61" s="1383"/>
      <c r="E61" s="1383"/>
      <c r="F61" s="1383"/>
      <c r="G61" s="3602">
        <f t="shared" si="2"/>
        <v>104</v>
      </c>
      <c r="H61" s="1463" t="s">
        <v>229</v>
      </c>
      <c r="I61" s="1463" t="s">
        <v>3529</v>
      </c>
      <c r="J61" s="1463"/>
      <c r="K61" s="2289">
        <v>1159733</v>
      </c>
      <c r="L61" s="3364">
        <v>1041401</v>
      </c>
      <c r="M61" s="3602">
        <v>170</v>
      </c>
      <c r="N61" s="1463" t="s">
        <v>2759</v>
      </c>
      <c r="O61" s="1463"/>
      <c r="P61" s="4146">
        <v>5294428</v>
      </c>
      <c r="Q61" s="3364">
        <v>5908189</v>
      </c>
    </row>
    <row r="62" spans="1:46">
      <c r="A62" s="1383"/>
      <c r="B62" s="1383"/>
      <c r="C62" s="1383"/>
      <c r="D62" s="1383"/>
      <c r="E62" s="1383"/>
      <c r="F62" s="1383"/>
      <c r="G62" s="3602">
        <f t="shared" si="2"/>
        <v>105</v>
      </c>
      <c r="H62" s="1463" t="s">
        <v>231</v>
      </c>
      <c r="I62" s="1463" t="s">
        <v>3534</v>
      </c>
      <c r="J62" s="1463"/>
      <c r="K62" s="2289"/>
      <c r="L62" s="3364"/>
      <c r="M62" s="3602">
        <v>171</v>
      </c>
      <c r="N62" s="2226" t="s">
        <v>4181</v>
      </c>
      <c r="O62" s="2128"/>
      <c r="P62" s="2327">
        <f>SUM(P57:P61)</f>
        <v>112471898</v>
      </c>
      <c r="Q62" s="3709">
        <f>SUM(Q57:Q61)</f>
        <v>60205721</v>
      </c>
    </row>
    <row r="63" spans="1:46">
      <c r="G63" s="3806">
        <v>106</v>
      </c>
      <c r="H63" s="2176" t="s">
        <v>3866</v>
      </c>
      <c r="I63" s="2226" t="s">
        <v>3877</v>
      </c>
      <c r="J63" s="2226"/>
      <c r="K63" s="2289">
        <v>0</v>
      </c>
      <c r="L63" s="3807">
        <v>0</v>
      </c>
      <c r="M63" s="3602">
        <v>172</v>
      </c>
      <c r="N63" s="1688" t="s">
        <v>3884</v>
      </c>
      <c r="O63" s="1860"/>
      <c r="P63" s="1866"/>
      <c r="Q63" s="3802"/>
    </row>
    <row r="64" spans="1:46">
      <c r="G64" s="3806">
        <v>107</v>
      </c>
      <c r="H64" s="2176" t="s">
        <v>3867</v>
      </c>
      <c r="I64" s="2226" t="s">
        <v>3878</v>
      </c>
      <c r="J64" s="2226"/>
      <c r="K64" s="2289">
        <v>0</v>
      </c>
      <c r="L64" s="3807">
        <v>0</v>
      </c>
      <c r="M64" s="3602">
        <v>173</v>
      </c>
      <c r="N64" s="1463" t="s">
        <v>3532</v>
      </c>
      <c r="O64" s="3397"/>
      <c r="P64" s="1867"/>
      <c r="Q64" s="3711"/>
    </row>
    <row r="65" spans="7:17">
      <c r="G65" s="3806">
        <v>108</v>
      </c>
      <c r="H65" s="2176" t="s">
        <v>3868</v>
      </c>
      <c r="I65" s="2226" t="s">
        <v>3879</v>
      </c>
      <c r="J65" s="2226"/>
      <c r="K65" s="2289">
        <v>1082</v>
      </c>
      <c r="L65" s="3807">
        <v>401</v>
      </c>
      <c r="M65" s="3602">
        <v>174</v>
      </c>
      <c r="N65" s="1463" t="s">
        <v>2769</v>
      </c>
      <c r="O65" s="3397"/>
      <c r="P65" s="2731">
        <v>-92</v>
      </c>
      <c r="Q65" s="3364">
        <v>342</v>
      </c>
    </row>
    <row r="66" spans="7:17">
      <c r="G66" s="3806">
        <v>109</v>
      </c>
      <c r="H66" s="2176" t="s">
        <v>3869</v>
      </c>
      <c r="I66" s="2226" t="s">
        <v>3880</v>
      </c>
      <c r="J66" s="2226"/>
      <c r="K66" s="2289">
        <v>0</v>
      </c>
      <c r="L66" s="3807">
        <v>0</v>
      </c>
      <c r="M66" s="3602">
        <v>175</v>
      </c>
      <c r="N66" s="1463" t="s">
        <v>3694</v>
      </c>
      <c r="O66" s="3397"/>
      <c r="P66" s="2731">
        <v>273209189</v>
      </c>
      <c r="Q66" s="3364">
        <v>281863921</v>
      </c>
    </row>
    <row r="67" spans="7:17">
      <c r="G67" s="3602">
        <v>110</v>
      </c>
      <c r="H67" s="1463" t="s">
        <v>234</v>
      </c>
      <c r="I67" s="1463" t="s">
        <v>235</v>
      </c>
      <c r="J67" s="1463"/>
      <c r="K67" s="2289">
        <v>5190259</v>
      </c>
      <c r="L67" s="3364">
        <v>5174389</v>
      </c>
      <c r="M67" s="3602">
        <v>176</v>
      </c>
      <c r="N67" s="1463" t="s">
        <v>3699</v>
      </c>
      <c r="O67" s="3397"/>
      <c r="P67" s="2731">
        <v>5591941</v>
      </c>
      <c r="Q67" s="3364">
        <v>8171935</v>
      </c>
    </row>
    <row r="68" spans="7:17">
      <c r="G68" s="3806">
        <v>111</v>
      </c>
      <c r="H68" s="2176" t="s">
        <v>4080</v>
      </c>
      <c r="I68" s="2226" t="s">
        <v>4076</v>
      </c>
      <c r="J68" s="2226"/>
      <c r="K68" s="2289"/>
      <c r="L68" s="3807"/>
      <c r="M68" s="3602">
        <v>177</v>
      </c>
      <c r="N68" s="1463" t="s">
        <v>3704</v>
      </c>
      <c r="O68" s="3397"/>
      <c r="P68" s="2731">
        <v>25280780</v>
      </c>
      <c r="Q68" s="3364">
        <v>17210993</v>
      </c>
    </row>
    <row r="69" spans="7:17">
      <c r="G69" s="3602">
        <v>112</v>
      </c>
      <c r="H69" s="1463" t="s">
        <v>237</v>
      </c>
      <c r="I69" s="1463" t="s">
        <v>238</v>
      </c>
      <c r="J69" s="1463"/>
      <c r="K69" s="2289">
        <v>51401151</v>
      </c>
      <c r="L69" s="3364">
        <v>54034031</v>
      </c>
      <c r="M69" s="3602">
        <v>178</v>
      </c>
      <c r="N69" s="2226" t="s">
        <v>4182</v>
      </c>
      <c r="O69" s="2128"/>
      <c r="P69" s="2327">
        <f>SUM(P65:P68)</f>
        <v>304081818</v>
      </c>
      <c r="Q69" s="3709">
        <f>SUM(Q65:Q68)</f>
        <v>307247191</v>
      </c>
    </row>
    <row r="70" spans="7:17">
      <c r="G70" s="3602">
        <f>G69+1</f>
        <v>113</v>
      </c>
      <c r="H70" s="1463" t="s">
        <v>2774</v>
      </c>
      <c r="I70" s="1463" t="s">
        <v>2775</v>
      </c>
      <c r="J70" s="1463"/>
      <c r="K70" s="2289">
        <v>222589</v>
      </c>
      <c r="L70" s="3364">
        <v>44970</v>
      </c>
      <c r="M70" s="3602">
        <v>179</v>
      </c>
      <c r="N70" s="1688" t="s">
        <v>3885</v>
      </c>
      <c r="O70" s="1860"/>
      <c r="P70" s="1866"/>
      <c r="Q70" s="3802"/>
    </row>
    <row r="71" spans="7:17">
      <c r="G71" s="3602">
        <f>G70+1</f>
        <v>114</v>
      </c>
      <c r="H71" s="1463" t="s">
        <v>2777</v>
      </c>
      <c r="I71" s="1463" t="s">
        <v>2778</v>
      </c>
      <c r="J71" s="1463"/>
      <c r="K71" s="2289">
        <v>23959</v>
      </c>
      <c r="L71" s="3364">
        <v>17107</v>
      </c>
      <c r="M71" s="3602">
        <v>180</v>
      </c>
      <c r="N71" s="1463" t="s">
        <v>3532</v>
      </c>
      <c r="O71" s="3397"/>
      <c r="P71" s="1867"/>
      <c r="Q71" s="3711"/>
    </row>
    <row r="72" spans="7:17">
      <c r="G72" s="3602">
        <f>G71+1</f>
        <v>115</v>
      </c>
      <c r="H72" s="2226"/>
      <c r="I72" s="2175" t="s">
        <v>4173</v>
      </c>
      <c r="J72" s="2226"/>
      <c r="K72" s="1733">
        <f>SUM(K61:K71)</f>
        <v>57998773</v>
      </c>
      <c r="L72" s="3532">
        <f>SUM(L61:L71)</f>
        <v>60312299</v>
      </c>
      <c r="M72" s="3602">
        <v>181</v>
      </c>
      <c r="N72" s="1463" t="s">
        <v>225</v>
      </c>
      <c r="O72" s="3397"/>
      <c r="P72" s="2292">
        <v>52117</v>
      </c>
      <c r="Q72" s="3364">
        <v>56180</v>
      </c>
    </row>
    <row r="73" spans="7:17" ht="16" thickBot="1">
      <c r="G73" s="3588">
        <f>G72+1</f>
        <v>116</v>
      </c>
      <c r="H73" s="3627"/>
      <c r="I73" s="3628" t="s">
        <v>4174</v>
      </c>
      <c r="J73" s="3628"/>
      <c r="K73" s="3596">
        <f>K59+K72</f>
        <v>103986300</v>
      </c>
      <c r="L73" s="3809">
        <f>L59+L72</f>
        <v>112075085</v>
      </c>
      <c r="M73" s="3602">
        <v>182</v>
      </c>
      <c r="N73" s="1463" t="s">
        <v>227</v>
      </c>
      <c r="O73" s="3397"/>
      <c r="P73" s="2292">
        <v>332006</v>
      </c>
      <c r="Q73" s="3364">
        <v>250021</v>
      </c>
    </row>
    <row r="74" spans="7:17">
      <c r="G74" s="1368"/>
      <c r="H74" s="1368"/>
      <c r="I74" s="1368"/>
      <c r="J74" s="1533"/>
      <c r="K74" s="1368"/>
      <c r="L74" s="1368"/>
      <c r="M74" s="3602">
        <v>183</v>
      </c>
      <c r="N74" s="1463" t="s">
        <v>230</v>
      </c>
      <c r="O74" s="3397"/>
      <c r="P74" s="2292">
        <v>1355334</v>
      </c>
      <c r="Q74" s="3364">
        <v>637048</v>
      </c>
    </row>
    <row r="75" spans="7:17">
      <c r="G75" s="2267" t="s">
        <v>4502</v>
      </c>
      <c r="H75" s="2100"/>
      <c r="I75" s="2174"/>
      <c r="J75" s="1368"/>
      <c r="K75" s="1368"/>
      <c r="L75" s="1368"/>
      <c r="M75" s="3602">
        <v>184</v>
      </c>
      <c r="N75" s="1463" t="s">
        <v>232</v>
      </c>
      <c r="O75" s="3397"/>
      <c r="P75" s="2292">
        <v>205329</v>
      </c>
      <c r="Q75" s="3364">
        <v>154713</v>
      </c>
    </row>
    <row r="76" spans="7:17">
      <c r="G76" s="5155">
        <v>321</v>
      </c>
      <c r="H76" s="5155"/>
      <c r="I76" s="5155"/>
      <c r="J76" s="5155"/>
      <c r="K76" s="5155"/>
      <c r="L76" s="5155"/>
      <c r="M76" s="3602">
        <v>185</v>
      </c>
      <c r="N76" s="2226" t="s">
        <v>4183</v>
      </c>
      <c r="O76" s="2128"/>
      <c r="P76" s="2327">
        <f>SUM(P72:P75)</f>
        <v>1944786</v>
      </c>
      <c r="Q76" s="3709">
        <f>SUM(Q72:Q75)</f>
        <v>1097962</v>
      </c>
    </row>
    <row r="77" spans="7:17">
      <c r="M77" s="3602">
        <v>186</v>
      </c>
      <c r="N77" s="1688" t="s">
        <v>4184</v>
      </c>
      <c r="O77" s="1860"/>
      <c r="P77" s="1866"/>
      <c r="Q77" s="3802"/>
    </row>
    <row r="78" spans="7:17">
      <c r="M78" s="3602">
        <v>187</v>
      </c>
      <c r="N78" s="1463" t="s">
        <v>3532</v>
      </c>
      <c r="O78" s="3397"/>
      <c r="P78" s="1867"/>
      <c r="Q78" s="3711"/>
    </row>
    <row r="79" spans="7:17">
      <c r="M79" s="3602">
        <v>188</v>
      </c>
      <c r="N79" s="1463" t="s">
        <v>2779</v>
      </c>
      <c r="O79" s="3397"/>
      <c r="P79" s="2731">
        <v>81522850</v>
      </c>
      <c r="Q79" s="3364">
        <v>86498112</v>
      </c>
    </row>
    <row r="80" spans="7:17">
      <c r="M80" s="3602">
        <v>189</v>
      </c>
      <c r="N80" s="1463" t="s">
        <v>2781</v>
      </c>
      <c r="O80" s="3397"/>
      <c r="P80" s="2731">
        <v>86906603</v>
      </c>
      <c r="Q80" s="3364">
        <v>79125517</v>
      </c>
    </row>
    <row r="81" spans="13:17" ht="16" thickBot="1">
      <c r="M81" s="3603">
        <v>190</v>
      </c>
      <c r="N81" s="3262" t="s">
        <v>3592</v>
      </c>
      <c r="O81" s="3819"/>
      <c r="P81" s="3596">
        <v>19532685</v>
      </c>
      <c r="Q81" s="3809">
        <v>16293772</v>
      </c>
    </row>
    <row r="82" spans="13:17">
      <c r="M82" s="1368"/>
      <c r="N82" s="1368"/>
      <c r="O82" s="1368"/>
      <c r="P82" s="1368"/>
      <c r="Q82" s="1368"/>
    </row>
    <row r="83" spans="13:17">
      <c r="M83" s="2267" t="s">
        <v>4502</v>
      </c>
      <c r="N83" s="2100"/>
      <c r="O83" s="2174"/>
      <c r="P83" s="2991"/>
      <c r="Q83" s="1383"/>
    </row>
    <row r="84" spans="13:17">
      <c r="M84" s="1383" t="s">
        <v>3595</v>
      </c>
      <c r="N84" s="1383"/>
      <c r="O84" s="1383"/>
      <c r="P84" s="1383"/>
      <c r="Q84" s="2991"/>
    </row>
    <row r="85" spans="13:17">
      <c r="M85" s="1368"/>
      <c r="N85" s="1368"/>
      <c r="O85" s="1368"/>
      <c r="P85" s="1368"/>
      <c r="Q85" s="1368"/>
    </row>
    <row r="86" spans="13:17">
      <c r="M86" s="1368"/>
      <c r="N86" s="1368"/>
      <c r="O86" s="1368"/>
      <c r="P86" s="1368"/>
      <c r="Q86" s="1368"/>
    </row>
    <row r="125" spans="1:5" ht="16" thickBot="1"/>
    <row r="126" spans="1:5">
      <c r="A126" s="3189"/>
      <c r="B126" s="3607"/>
      <c r="C126" s="3607"/>
      <c r="D126" s="3607"/>
      <c r="E126" s="3191"/>
    </row>
    <row r="127" spans="1:5">
      <c r="A127" s="4597"/>
      <c r="B127" s="1621"/>
      <c r="C127" s="1621"/>
      <c r="D127" s="1621"/>
      <c r="E127" s="4270"/>
    </row>
    <row r="128" spans="1:5">
      <c r="A128" s="4597"/>
      <c r="B128" s="1621"/>
      <c r="C128" s="1621"/>
      <c r="D128" s="1621"/>
      <c r="E128" s="4270"/>
    </row>
    <row r="129" spans="1:6">
      <c r="A129" s="4597"/>
      <c r="B129" s="1621"/>
      <c r="C129" s="1621"/>
      <c r="D129" s="1621"/>
      <c r="E129" s="4270"/>
    </row>
    <row r="130" spans="1:6">
      <c r="A130" s="4597"/>
      <c r="B130" s="1621"/>
      <c r="C130" s="1621"/>
      <c r="D130" s="1621"/>
      <c r="E130" s="4270"/>
    </row>
    <row r="131" spans="1:6">
      <c r="A131" s="4597"/>
      <c r="B131" s="1621"/>
      <c r="C131" s="1621"/>
      <c r="D131" s="1621"/>
      <c r="E131" s="4270"/>
    </row>
    <row r="132" spans="1:6">
      <c r="A132" s="4597"/>
      <c r="B132" s="1621"/>
      <c r="C132" s="4498"/>
      <c r="D132" s="4498"/>
      <c r="E132" s="4270"/>
    </row>
    <row r="133" spans="1:6">
      <c r="A133" s="4597"/>
      <c r="B133" s="1621"/>
      <c r="C133" s="4499"/>
      <c r="D133" s="4499"/>
      <c r="E133" s="4270"/>
    </row>
    <row r="134" spans="1:6">
      <c r="A134" s="4597"/>
      <c r="B134" s="1621"/>
      <c r="C134" s="4499"/>
      <c r="D134" s="4499"/>
      <c r="E134" s="4270"/>
    </row>
    <row r="135" spans="1:6">
      <c r="A135" s="4597"/>
      <c r="B135" s="1621"/>
      <c r="C135" s="4499"/>
      <c r="D135" s="4499"/>
      <c r="E135" s="4270"/>
      <c r="F135" s="1621"/>
    </row>
    <row r="136" spans="1:6">
      <c r="A136" s="4597"/>
      <c r="B136" s="1621"/>
      <c r="C136" s="4499"/>
      <c r="D136" s="4499"/>
      <c r="E136" s="4270"/>
      <c r="F136" s="4270"/>
    </row>
    <row r="137" spans="1:6">
      <c r="A137" s="4597"/>
      <c r="B137" s="1621"/>
      <c r="C137" s="4499"/>
      <c r="D137" s="4499"/>
      <c r="E137" s="4270"/>
      <c r="F137" s="4270"/>
    </row>
    <row r="138" spans="1:6">
      <c r="A138" s="4597"/>
      <c r="B138" s="1621"/>
      <c r="C138" s="4499"/>
      <c r="D138" s="4499"/>
      <c r="E138" s="4270"/>
      <c r="F138" s="4270"/>
    </row>
    <row r="139" spans="1:6">
      <c r="A139" s="4597"/>
      <c r="B139" s="1621"/>
      <c r="C139" s="4499"/>
      <c r="D139" s="4499"/>
      <c r="E139" s="4270"/>
      <c r="F139" s="4270"/>
    </row>
    <row r="140" spans="1:6">
      <c r="A140" s="4597"/>
      <c r="B140" s="1621"/>
      <c r="C140" s="4499"/>
      <c r="D140" s="4499"/>
      <c r="E140" s="4270"/>
      <c r="F140" s="4270"/>
    </row>
    <row r="141" spans="1:6">
      <c r="A141" s="4597"/>
      <c r="B141" s="1621"/>
      <c r="C141" s="4499"/>
      <c r="D141" s="4499"/>
      <c r="E141" s="4270"/>
      <c r="F141" s="4270"/>
    </row>
    <row r="142" spans="1:6">
      <c r="A142" s="4597"/>
      <c r="B142" s="1621"/>
      <c r="C142" s="4499"/>
      <c r="D142" s="4499"/>
      <c r="E142" s="4270"/>
      <c r="F142" s="4270"/>
    </row>
    <row r="143" spans="1:6">
      <c r="A143" s="4597"/>
      <c r="B143" s="1621"/>
      <c r="C143" s="4499"/>
      <c r="D143" s="4499"/>
      <c r="E143" s="4270"/>
      <c r="F143" s="4270"/>
    </row>
    <row r="144" spans="1:6">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4">
    <mergeCell ref="G76:L76"/>
    <mergeCell ref="R4:W4"/>
    <mergeCell ref="R31:W31"/>
    <mergeCell ref="R60:W60"/>
  </mergeCells>
  <printOptions horizontalCentered="1" verticalCentered="1"/>
  <pageMargins left="0" right="0" top="0" bottom="0" header="0.25" footer="0.25"/>
  <pageSetup scale="61" fitToWidth="4" orientation="portrait" r:id="rId1"/>
  <headerFooter alignWithMargins="0"/>
  <colBreaks count="3" manualBreakCount="3">
    <brk id="6" max="1048575" man="1"/>
    <brk id="12" max="1048575" man="1"/>
    <brk id="17"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ransitionEvaluation="1">
    <tabColor rgb="FF92D050"/>
  </sheetPr>
  <dimension ref="A1:AF259"/>
  <sheetViews>
    <sheetView view="pageBreakPreview" zoomScale="60" zoomScaleNormal="60" workbookViewId="0"/>
  </sheetViews>
  <sheetFormatPr defaultColWidth="9.84375" defaultRowHeight="15.5"/>
  <cols>
    <col min="1" max="1" width="4.84375" style="1388" customWidth="1"/>
    <col min="2" max="2" width="53.84375" style="1388" customWidth="1"/>
    <col min="3" max="3" width="11" style="1388" customWidth="1"/>
    <col min="4" max="4" width="12.4609375" style="1388" customWidth="1"/>
    <col min="5" max="5" width="12" style="1388" customWidth="1"/>
    <col min="6" max="6" width="11.84375" style="1388" customWidth="1"/>
    <col min="7" max="7" width="11.4609375" style="1388" customWidth="1"/>
    <col min="8" max="8" width="13.84375" style="1388" customWidth="1"/>
    <col min="9" max="9" width="3.84375" style="1388" customWidth="1"/>
    <col min="10" max="10" width="12.84375" style="2409" customWidth="1"/>
    <col min="11" max="11" width="13.84375" style="1388" customWidth="1"/>
    <col min="12" max="12" width="14.07421875" style="1388" customWidth="1"/>
    <col min="13" max="13" width="13.84375" style="2409" customWidth="1"/>
    <col min="14" max="14" width="14.3046875" style="2409" bestFit="1" customWidth="1"/>
    <col min="15" max="15" width="13.84375" style="2409" customWidth="1"/>
    <col min="16" max="16" width="15.84375" style="2409" customWidth="1"/>
    <col min="17" max="17" width="4.84375" style="1388" customWidth="1"/>
    <col min="18" max="18" width="4.84375" style="3011" customWidth="1"/>
    <col min="19" max="19" width="18" customWidth="1"/>
    <col min="20" max="20" width="14.84375" customWidth="1"/>
    <col min="21" max="21" width="4.84375" customWidth="1"/>
    <col min="22" max="22" width="13.84375" customWidth="1"/>
    <col min="23" max="23" width="16.4609375" bestFit="1" customWidth="1"/>
    <col min="24" max="27" width="12" customWidth="1"/>
    <col min="28" max="28" width="11" bestFit="1" customWidth="1"/>
    <col min="29" max="29" width="14.53515625" customWidth="1"/>
    <col min="32" max="32" width="17.69140625" customWidth="1"/>
    <col min="33" max="16384" width="9.84375" style="1388"/>
  </cols>
  <sheetData>
    <row r="1" spans="1:18">
      <c r="A1" s="3254" t="s">
        <v>1757</v>
      </c>
      <c r="B1" s="3305"/>
      <c r="C1" s="3544" t="s">
        <v>1307</v>
      </c>
      <c r="D1" s="3738"/>
      <c r="E1" s="3544" t="s">
        <v>1759</v>
      </c>
      <c r="F1" s="3305"/>
      <c r="G1" s="3307" t="s">
        <v>1760</v>
      </c>
      <c r="H1" s="3274"/>
      <c r="I1" s="3254" t="s">
        <v>1757</v>
      </c>
      <c r="J1" s="3780"/>
      <c r="K1" s="3544"/>
      <c r="L1" s="3305"/>
      <c r="M1" s="3780" t="s">
        <v>1307</v>
      </c>
      <c r="N1" s="3779"/>
      <c r="O1" s="3779" t="s">
        <v>1759</v>
      </c>
      <c r="P1" s="3780" t="s">
        <v>1760</v>
      </c>
      <c r="Q1" s="3274"/>
      <c r="R1" s="1533"/>
    </row>
    <row r="2" spans="1:18">
      <c r="A2" s="4224" t="str">
        <f>'Data Sheet'!$C$25</f>
        <v xml:space="preserve">Niagara Mohawk Power Corporation </v>
      </c>
      <c r="B2" s="2309"/>
      <c r="C2" s="2398" t="s">
        <v>5954</v>
      </c>
      <c r="D2" s="1876"/>
      <c r="E2" s="1533" t="s">
        <v>1761</v>
      </c>
      <c r="F2" s="2309"/>
      <c r="G2" s="1536"/>
      <c r="H2" s="4228"/>
      <c r="I2" s="4224" t="str">
        <f>'Data Sheet'!$C$25</f>
        <v xml:space="preserve">Niagara Mohawk Power Corporation </v>
      </c>
      <c r="J2" s="2398"/>
      <c r="K2" s="1533"/>
      <c r="L2" s="2309"/>
      <c r="M2" s="2398" t="s">
        <v>5954</v>
      </c>
      <c r="N2" s="2379"/>
      <c r="O2" s="2379" t="s">
        <v>1761</v>
      </c>
      <c r="P2" s="2398"/>
      <c r="Q2" s="4228"/>
      <c r="R2" s="1533"/>
    </row>
    <row r="3" spans="1:18" ht="15" customHeight="1">
      <c r="A3" s="4224"/>
      <c r="B3" s="2309"/>
      <c r="C3" s="1463" t="s">
        <v>1590</v>
      </c>
      <c r="D3" s="1877"/>
      <c r="E3" s="2651" t="str">
        <f>'Data Sheet'!$C$40</f>
        <v>April 30, 2024</v>
      </c>
      <c r="F3" s="4432"/>
      <c r="G3" s="1865" t="str">
        <f>'Data Sheet'!$C$38</f>
        <v>December 31, 2023</v>
      </c>
      <c r="H3" s="3278"/>
      <c r="I3" s="4352"/>
      <c r="J3" s="2414"/>
      <c r="K3" s="1463"/>
      <c r="L3" s="4214"/>
      <c r="M3" s="2414" t="s">
        <v>1590</v>
      </c>
      <c r="N3" s="2425"/>
      <c r="O3" s="2447" t="str">
        <f>'Data Sheet'!$C$40</f>
        <v>April 30, 2024</v>
      </c>
      <c r="P3" s="2449" t="str">
        <f>'Data Sheet'!$C$38</f>
        <v>December 31, 2023</v>
      </c>
      <c r="Q3" s="3278"/>
      <c r="R3" s="1533"/>
    </row>
    <row r="4" spans="1:18" ht="15" customHeight="1">
      <c r="A4" s="3665" t="s">
        <v>3598</v>
      </c>
      <c r="B4" s="1880"/>
      <c r="C4" s="1880"/>
      <c r="D4" s="1620"/>
      <c r="E4" s="1620"/>
      <c r="F4" s="1620"/>
      <c r="G4" s="1881"/>
      <c r="H4" s="4228"/>
      <c r="I4" s="4310" t="s">
        <v>3599</v>
      </c>
      <c r="J4" s="2468"/>
      <c r="K4" s="1620"/>
      <c r="L4" s="1620"/>
      <c r="M4" s="2468"/>
      <c r="N4" s="2468"/>
      <c r="O4" s="2468"/>
      <c r="P4" s="2468"/>
      <c r="Q4" s="4228"/>
      <c r="R4" s="1533"/>
    </row>
    <row r="5" spans="1:18">
      <c r="A5" s="4395" t="s">
        <v>3600</v>
      </c>
      <c r="B5" s="1688"/>
      <c r="C5" s="1688"/>
      <c r="D5" s="1688"/>
      <c r="E5" s="1688"/>
      <c r="F5" s="1688"/>
      <c r="G5" s="1883"/>
      <c r="H5" s="3278"/>
      <c r="I5" s="4395" t="s">
        <v>3601</v>
      </c>
      <c r="J5" s="2439"/>
      <c r="K5" s="1688"/>
      <c r="L5" s="1688"/>
      <c r="M5" s="2439"/>
      <c r="N5" s="2439"/>
      <c r="O5" s="2439"/>
      <c r="P5" s="2439"/>
      <c r="Q5" s="3278"/>
      <c r="R5" s="1533"/>
    </row>
    <row r="6" spans="1:18">
      <c r="A6" s="4224"/>
      <c r="B6" s="1533"/>
      <c r="C6" s="1533"/>
      <c r="D6" s="1533"/>
      <c r="E6" s="1533"/>
      <c r="F6" s="1533"/>
      <c r="G6" s="2341"/>
      <c r="H6" s="4228"/>
      <c r="I6" s="4224"/>
      <c r="J6" s="2398"/>
      <c r="K6" s="1533"/>
      <c r="L6" s="1533"/>
      <c r="M6" s="2398"/>
      <c r="N6" s="2398"/>
      <c r="O6" s="2398"/>
      <c r="P6" s="2398"/>
      <c r="Q6" s="4228"/>
      <c r="R6" s="1533"/>
    </row>
    <row r="7" spans="1:18">
      <c r="A7" s="4224" t="s">
        <v>2320</v>
      </c>
      <c r="B7" s="1533" t="s">
        <v>3602</v>
      </c>
      <c r="C7" s="1533"/>
      <c r="D7" s="1533"/>
      <c r="E7" s="1533"/>
      <c r="F7" s="1533"/>
      <c r="G7" s="1533"/>
      <c r="H7" s="4228"/>
      <c r="I7" s="4224"/>
      <c r="J7" s="2398" t="s">
        <v>4256</v>
      </c>
      <c r="K7" s="1533"/>
      <c r="L7" s="1533"/>
      <c r="M7" s="2398"/>
      <c r="N7" s="2398"/>
      <c r="O7" s="2398"/>
      <c r="P7" s="2398"/>
      <c r="Q7" s="4228"/>
      <c r="R7" s="1533"/>
    </row>
    <row r="8" spans="1:18">
      <c r="A8" s="4224"/>
      <c r="B8" s="1533" t="s">
        <v>3603</v>
      </c>
      <c r="C8" s="1533"/>
      <c r="D8" s="1533"/>
      <c r="E8" s="1533"/>
      <c r="F8" s="1533"/>
      <c r="G8" s="1533"/>
      <c r="H8" s="4228"/>
      <c r="I8" s="4224"/>
      <c r="J8" s="2398" t="s">
        <v>3604</v>
      </c>
      <c r="K8" s="1533"/>
      <c r="L8" s="1533"/>
      <c r="M8" s="2398"/>
      <c r="N8" s="2398"/>
      <c r="O8" s="2398"/>
      <c r="P8" s="2398"/>
      <c r="Q8" s="4228"/>
      <c r="R8" s="1533"/>
    </row>
    <row r="9" spans="1:18">
      <c r="A9" s="4224" t="s">
        <v>2237</v>
      </c>
      <c r="B9" s="1533" t="s">
        <v>3605</v>
      </c>
      <c r="C9" s="1533"/>
      <c r="D9" s="1533"/>
      <c r="E9" s="1533"/>
      <c r="F9" s="1533"/>
      <c r="G9" s="1533"/>
      <c r="H9" s="4228"/>
      <c r="I9" s="4224"/>
      <c r="J9" s="2398" t="s">
        <v>3606</v>
      </c>
      <c r="K9" s="1533"/>
      <c r="L9" s="1533"/>
      <c r="M9" s="2398"/>
      <c r="N9" s="2398"/>
      <c r="O9" s="2398"/>
      <c r="P9" s="2398"/>
      <c r="Q9" s="4228"/>
      <c r="R9" s="1533"/>
    </row>
    <row r="10" spans="1:18">
      <c r="A10" s="4224"/>
      <c r="B10" s="1533" t="s">
        <v>3607</v>
      </c>
      <c r="C10" s="1533"/>
      <c r="D10" s="1533"/>
      <c r="E10" s="1533"/>
      <c r="F10" s="1533"/>
      <c r="G10" s="1533"/>
      <c r="H10" s="4228"/>
      <c r="I10" s="4224"/>
      <c r="J10" s="2398" t="s">
        <v>3608</v>
      </c>
      <c r="K10" s="1533"/>
      <c r="L10" s="1533"/>
      <c r="M10" s="2398"/>
      <c r="N10" s="2398"/>
      <c r="O10" s="2398"/>
      <c r="P10" s="2398"/>
      <c r="Q10" s="4228"/>
      <c r="R10" s="1533"/>
    </row>
    <row r="11" spans="1:18">
      <c r="A11" s="4224"/>
      <c r="B11" s="1533" t="s">
        <v>3609</v>
      </c>
      <c r="C11" s="1533"/>
      <c r="D11" s="1533"/>
      <c r="E11" s="1533"/>
      <c r="F11" s="1533"/>
      <c r="G11" s="1533"/>
      <c r="H11" s="4228"/>
      <c r="I11" s="4224" t="s">
        <v>3610</v>
      </c>
      <c r="J11" s="2398" t="s">
        <v>4257</v>
      </c>
      <c r="K11" s="1533"/>
      <c r="L11" s="1533"/>
      <c r="M11" s="2398"/>
      <c r="N11" s="2398"/>
      <c r="O11" s="2398"/>
      <c r="P11" s="2398"/>
      <c r="Q11" s="4228"/>
      <c r="R11" s="1533"/>
    </row>
    <row r="12" spans="1:18">
      <c r="A12" s="4224" t="s">
        <v>2238</v>
      </c>
      <c r="B12" s="1533" t="s">
        <v>3611</v>
      </c>
      <c r="C12" s="1533"/>
      <c r="D12" s="1533"/>
      <c r="E12" s="1533"/>
      <c r="F12" s="1533"/>
      <c r="G12" s="1533"/>
      <c r="H12" s="4228"/>
      <c r="I12" s="4224"/>
      <c r="J12" s="2398" t="s">
        <v>3612</v>
      </c>
      <c r="K12" s="1533"/>
      <c r="L12" s="1533"/>
      <c r="M12" s="2398"/>
      <c r="N12" s="2398"/>
      <c r="O12" s="2398"/>
      <c r="P12" s="2398"/>
      <c r="Q12" s="4228"/>
      <c r="R12" s="1533"/>
    </row>
    <row r="13" spans="1:18">
      <c r="A13" s="4224"/>
      <c r="B13" s="1533" t="s">
        <v>3340</v>
      </c>
      <c r="C13" s="1533"/>
      <c r="D13" s="1533"/>
      <c r="E13" s="1533"/>
      <c r="F13" s="1533"/>
      <c r="G13" s="1533"/>
      <c r="H13" s="4228"/>
      <c r="I13" s="4224"/>
      <c r="J13" s="2398" t="s">
        <v>3613</v>
      </c>
      <c r="K13" s="1533"/>
      <c r="L13" s="1533"/>
      <c r="M13" s="2398"/>
      <c r="N13" s="2398"/>
      <c r="O13" s="2398"/>
      <c r="P13" s="2398"/>
      <c r="Q13" s="4228"/>
      <c r="R13" s="1533"/>
    </row>
    <row r="14" spans="1:18">
      <c r="A14" s="4224"/>
      <c r="B14" s="1533" t="s">
        <v>3614</v>
      </c>
      <c r="C14" s="1533"/>
      <c r="D14" s="1533"/>
      <c r="E14" s="1533"/>
      <c r="F14" s="1533"/>
      <c r="G14" s="1533"/>
      <c r="H14" s="4228"/>
      <c r="I14" s="4224" t="s">
        <v>3615</v>
      </c>
      <c r="J14" s="2398" t="s">
        <v>3616</v>
      </c>
      <c r="K14" s="1533"/>
      <c r="L14" s="1533"/>
      <c r="M14" s="2398"/>
      <c r="N14" s="2398"/>
      <c r="O14" s="2398"/>
      <c r="P14" s="2398"/>
      <c r="Q14" s="4228"/>
      <c r="R14" s="1533"/>
    </row>
    <row r="15" spans="1:18">
      <c r="A15" s="4224"/>
      <c r="B15" s="1533" t="s">
        <v>2521</v>
      </c>
      <c r="C15" s="1533"/>
      <c r="D15" s="1533"/>
      <c r="E15" s="1533"/>
      <c r="F15" s="1533"/>
      <c r="G15" s="1533"/>
      <c r="H15" s="4228"/>
      <c r="I15" s="4224"/>
      <c r="J15" s="2398" t="s">
        <v>2522</v>
      </c>
      <c r="K15" s="1533"/>
      <c r="L15" s="1533"/>
      <c r="M15" s="2398"/>
      <c r="N15" s="2398"/>
      <c r="O15" s="2398"/>
      <c r="P15" s="2398"/>
      <c r="Q15" s="4228"/>
      <c r="R15" s="1533"/>
    </row>
    <row r="16" spans="1:18">
      <c r="A16" s="4224"/>
      <c r="B16" s="1533" t="s">
        <v>3346</v>
      </c>
      <c r="C16" s="1533"/>
      <c r="D16" s="1533"/>
      <c r="E16" s="1533"/>
      <c r="F16" s="1533"/>
      <c r="G16" s="1533"/>
      <c r="H16" s="4228"/>
      <c r="I16" s="4224"/>
      <c r="J16" s="2398" t="s">
        <v>2523</v>
      </c>
      <c r="K16" s="1533"/>
      <c r="L16" s="1533"/>
      <c r="M16" s="2398"/>
      <c r="N16" s="2398"/>
      <c r="O16" s="2398"/>
      <c r="P16" s="2398"/>
      <c r="Q16" s="4228"/>
      <c r="R16" s="1533"/>
    </row>
    <row r="17" spans="1:18">
      <c r="A17" s="4224"/>
      <c r="B17" s="1533" t="s">
        <v>3348</v>
      </c>
      <c r="C17" s="1533"/>
      <c r="D17" s="1533"/>
      <c r="E17" s="1533"/>
      <c r="F17" s="1533"/>
      <c r="G17" s="1533"/>
      <c r="H17" s="4228"/>
      <c r="I17" s="4224"/>
      <c r="J17" s="2398" t="s">
        <v>2524</v>
      </c>
      <c r="K17" s="1533"/>
      <c r="L17" s="1533"/>
      <c r="M17" s="2398"/>
      <c r="N17" s="2398"/>
      <c r="O17" s="2398"/>
      <c r="P17" s="2398"/>
      <c r="Q17" s="4228"/>
      <c r="R17" s="1533"/>
    </row>
    <row r="18" spans="1:18">
      <c r="A18" s="4224"/>
      <c r="B18" s="1533" t="s">
        <v>2525</v>
      </c>
      <c r="C18" s="1533"/>
      <c r="D18" s="1533"/>
      <c r="E18" s="1533"/>
      <c r="F18" s="1533"/>
      <c r="G18" s="1533"/>
      <c r="H18" s="4228"/>
      <c r="I18" s="4224"/>
      <c r="J18" s="2398" t="s">
        <v>2526</v>
      </c>
      <c r="K18" s="1533"/>
      <c r="L18" s="1533"/>
      <c r="M18" s="2398"/>
      <c r="N18" s="2398"/>
      <c r="O18" s="2398"/>
      <c r="P18" s="2398"/>
      <c r="Q18" s="4228"/>
      <c r="R18" s="1533"/>
    </row>
    <row r="19" spans="1:18">
      <c r="A19" s="4224"/>
      <c r="B19" s="1533" t="s">
        <v>664</v>
      </c>
      <c r="C19" s="1533"/>
      <c r="D19" s="1533"/>
      <c r="E19" s="1533"/>
      <c r="F19" s="1533"/>
      <c r="G19" s="1533"/>
      <c r="H19" s="4228"/>
      <c r="I19" s="4224"/>
      <c r="J19" s="2398" t="s">
        <v>665</v>
      </c>
      <c r="K19" s="1533"/>
      <c r="L19" s="1533"/>
      <c r="M19" s="2398"/>
      <c r="N19" s="2398"/>
      <c r="O19" s="2398"/>
      <c r="P19" s="2398"/>
      <c r="Q19" s="4228"/>
      <c r="R19" s="1533"/>
    </row>
    <row r="20" spans="1:18">
      <c r="A20" s="4224"/>
      <c r="B20" s="1533" t="s">
        <v>666</v>
      </c>
      <c r="C20" s="1533"/>
      <c r="D20" s="1533"/>
      <c r="E20" s="1533"/>
      <c r="F20" s="1533"/>
      <c r="G20" s="1533"/>
      <c r="H20" s="4228"/>
      <c r="I20" s="4224"/>
      <c r="J20" s="2398" t="s">
        <v>667</v>
      </c>
      <c r="K20" s="1533"/>
      <c r="L20" s="1533"/>
      <c r="M20" s="2398"/>
      <c r="N20" s="2398"/>
      <c r="O20" s="2398"/>
      <c r="P20" s="2398"/>
      <c r="Q20" s="4228"/>
      <c r="R20" s="1533"/>
    </row>
    <row r="21" spans="1:18">
      <c r="A21" s="4224"/>
      <c r="B21" s="1533" t="s">
        <v>668</v>
      </c>
      <c r="C21" s="1533"/>
      <c r="D21" s="1533"/>
      <c r="E21" s="1533"/>
      <c r="F21" s="1533"/>
      <c r="G21" s="1533"/>
      <c r="H21" s="4228"/>
      <c r="I21" s="4224"/>
      <c r="J21" s="2398" t="s">
        <v>669</v>
      </c>
      <c r="K21" s="1533"/>
      <c r="L21" s="1533"/>
      <c r="M21" s="2398"/>
      <c r="N21" s="2398"/>
      <c r="O21" s="2398"/>
      <c r="P21" s="2398"/>
      <c r="Q21" s="4228"/>
      <c r="R21" s="1533"/>
    </row>
    <row r="22" spans="1:18">
      <c r="A22" s="4224"/>
      <c r="B22" s="1533" t="s">
        <v>670</v>
      </c>
      <c r="C22" s="1533"/>
      <c r="D22" s="1533"/>
      <c r="E22" s="1533"/>
      <c r="F22" s="1533"/>
      <c r="G22" s="1533"/>
      <c r="H22" s="4228"/>
      <c r="I22" s="4224" t="s">
        <v>671</v>
      </c>
      <c r="J22" s="2398" t="s">
        <v>672</v>
      </c>
      <c r="K22" s="1533"/>
      <c r="L22" s="1533"/>
      <c r="M22" s="2398"/>
      <c r="N22" s="2398"/>
      <c r="O22" s="2398"/>
      <c r="P22" s="2398"/>
      <c r="Q22" s="4228"/>
      <c r="R22" s="1533"/>
    </row>
    <row r="23" spans="1:18">
      <c r="A23" s="4224"/>
      <c r="B23" s="1533" t="s">
        <v>673</v>
      </c>
      <c r="C23" s="1533"/>
      <c r="D23" s="1533"/>
      <c r="E23" s="1533"/>
      <c r="F23" s="1533"/>
      <c r="G23" s="1533"/>
      <c r="H23" s="4228"/>
      <c r="I23" s="4224"/>
      <c r="J23" s="2398" t="s">
        <v>674</v>
      </c>
      <c r="K23" s="1533"/>
      <c r="L23" s="1533"/>
      <c r="M23" s="2398"/>
      <c r="N23" s="2398"/>
      <c r="O23" s="2398"/>
      <c r="P23" s="2398"/>
      <c r="Q23" s="4228"/>
      <c r="R23" s="1533"/>
    </row>
    <row r="24" spans="1:18">
      <c r="A24" s="4224"/>
      <c r="B24" s="1533" t="s">
        <v>675</v>
      </c>
      <c r="C24" s="1533"/>
      <c r="D24" s="1533"/>
      <c r="E24" s="1533"/>
      <c r="F24" s="1533"/>
      <c r="G24" s="1533"/>
      <c r="H24" s="4228"/>
      <c r="I24" s="4401"/>
      <c r="J24" s="2398" t="s">
        <v>676</v>
      </c>
      <c r="K24" s="1533"/>
      <c r="L24" s="1533"/>
      <c r="M24" s="2398"/>
      <c r="N24" s="2398"/>
      <c r="O24" s="2398"/>
      <c r="P24" s="2398"/>
      <c r="Q24" s="4228"/>
      <c r="R24" s="1533"/>
    </row>
    <row r="25" spans="1:18">
      <c r="A25" s="4224"/>
      <c r="B25" s="1533" t="s">
        <v>2569</v>
      </c>
      <c r="C25" s="1533"/>
      <c r="D25" s="1533"/>
      <c r="E25" s="1533"/>
      <c r="F25" s="1533"/>
      <c r="G25" s="1533"/>
      <c r="H25" s="4228"/>
      <c r="I25" s="4224" t="s">
        <v>677</v>
      </c>
      <c r="J25" s="2398" t="s">
        <v>678</v>
      </c>
      <c r="K25" s="1533"/>
      <c r="L25" s="1533"/>
      <c r="M25" s="2398"/>
      <c r="N25" s="2398"/>
      <c r="O25" s="2398"/>
      <c r="P25" s="2398"/>
      <c r="Q25" s="4228"/>
      <c r="R25" s="1533"/>
    </row>
    <row r="26" spans="1:18">
      <c r="A26" s="4224"/>
      <c r="B26" s="1533" t="s">
        <v>679</v>
      </c>
      <c r="C26" s="1533"/>
      <c r="D26" s="1533"/>
      <c r="E26" s="1533"/>
      <c r="F26" s="1533"/>
      <c r="G26" s="1533"/>
      <c r="H26" s="4228"/>
      <c r="I26" s="4224"/>
      <c r="J26" s="2398" t="s">
        <v>680</v>
      </c>
      <c r="K26" s="1533"/>
      <c r="L26" s="1533"/>
      <c r="M26" s="2398"/>
      <c r="N26" s="2398"/>
      <c r="O26" s="2398"/>
      <c r="P26" s="2398"/>
      <c r="Q26" s="4228"/>
      <c r="R26" s="1533"/>
    </row>
    <row r="27" spans="1:18">
      <c r="A27" s="4224"/>
      <c r="B27" s="1533" t="s">
        <v>3292</v>
      </c>
      <c r="C27" s="1533"/>
      <c r="D27" s="1533"/>
      <c r="E27" s="1533"/>
      <c r="F27" s="1533"/>
      <c r="G27" s="1533"/>
      <c r="H27" s="4228"/>
      <c r="I27" s="4224"/>
      <c r="J27" s="2398" t="s">
        <v>681</v>
      </c>
      <c r="K27" s="1533"/>
      <c r="L27" s="1533"/>
      <c r="M27" s="2398"/>
      <c r="N27" s="2398"/>
      <c r="O27" s="2398"/>
      <c r="P27" s="2398"/>
      <c r="Q27" s="4228"/>
      <c r="R27" s="1533"/>
    </row>
    <row r="28" spans="1:18">
      <c r="A28" s="4224"/>
      <c r="B28" s="1533" t="s">
        <v>682</v>
      </c>
      <c r="C28" s="1533"/>
      <c r="D28" s="1533"/>
      <c r="E28" s="1533"/>
      <c r="F28" s="1533"/>
      <c r="G28" s="1533"/>
      <c r="H28" s="4228"/>
      <c r="I28" s="4224"/>
      <c r="J28" s="2398" t="s">
        <v>683</v>
      </c>
      <c r="K28" s="1533"/>
      <c r="L28" s="1533"/>
      <c r="M28" s="2398"/>
      <c r="N28" s="2398"/>
      <c r="O28" s="2398"/>
      <c r="P28" s="2398"/>
      <c r="Q28" s="4228"/>
      <c r="R28" s="1533"/>
    </row>
    <row r="29" spans="1:18">
      <c r="A29" s="4401"/>
      <c r="B29" s="1533" t="s">
        <v>3481</v>
      </c>
      <c r="C29" s="1533"/>
      <c r="D29" s="1533"/>
      <c r="E29" s="1533"/>
      <c r="F29" s="1533"/>
      <c r="G29" s="1533"/>
      <c r="H29" s="4228"/>
      <c r="I29" s="4224"/>
      <c r="J29" s="2398" t="s">
        <v>684</v>
      </c>
      <c r="K29" s="1533"/>
      <c r="L29" s="1533"/>
      <c r="M29" s="2398"/>
      <c r="N29" s="2398"/>
      <c r="O29" s="2398"/>
      <c r="P29" s="2398"/>
      <c r="Q29" s="4228"/>
      <c r="R29" s="1533"/>
    </row>
    <row r="30" spans="1:18">
      <c r="A30" s="4401"/>
      <c r="B30" s="3824" t="s">
        <v>3483</v>
      </c>
      <c r="C30" s="1533"/>
      <c r="D30" s="1533"/>
      <c r="E30" s="1533"/>
      <c r="F30" s="1533"/>
      <c r="G30" s="1533"/>
      <c r="H30" s="4228"/>
      <c r="I30" s="4224"/>
      <c r="J30" s="2398" t="s">
        <v>1901</v>
      </c>
      <c r="K30" s="1533"/>
      <c r="L30" s="1533"/>
      <c r="M30" s="2398"/>
      <c r="N30" s="2398"/>
      <c r="O30" s="2398"/>
      <c r="P30" s="2398"/>
      <c r="Q30" s="4228"/>
      <c r="R30" s="1533"/>
    </row>
    <row r="31" spans="1:18">
      <c r="A31" s="4401"/>
      <c r="B31" s="3824" t="s">
        <v>1902</v>
      </c>
      <c r="C31" s="1533"/>
      <c r="D31" s="1533"/>
      <c r="E31" s="1533"/>
      <c r="F31" s="1533"/>
      <c r="G31" s="1533"/>
      <c r="H31" s="4228"/>
      <c r="I31" s="4224"/>
      <c r="J31" s="2398" t="s">
        <v>1903</v>
      </c>
      <c r="K31" s="1533"/>
      <c r="L31" s="1533"/>
      <c r="M31" s="2398"/>
      <c r="N31" s="2398"/>
      <c r="O31" s="2398"/>
      <c r="P31" s="2398"/>
      <c r="Q31" s="4228"/>
      <c r="R31" s="1533"/>
    </row>
    <row r="32" spans="1:18">
      <c r="A32" s="4401"/>
      <c r="B32" s="3825" t="s">
        <v>3486</v>
      </c>
      <c r="C32" s="1533"/>
      <c r="D32" s="1533"/>
      <c r="E32" s="1533"/>
      <c r="F32" s="1533"/>
      <c r="G32" s="1533"/>
      <c r="H32" s="4228"/>
      <c r="I32" s="4224" t="s">
        <v>1904</v>
      </c>
      <c r="J32" s="2398" t="s">
        <v>1905</v>
      </c>
      <c r="K32" s="1533"/>
      <c r="L32" s="1533"/>
      <c r="M32" s="2398"/>
      <c r="N32" s="2398"/>
      <c r="O32" s="2398"/>
      <c r="P32" s="2398"/>
      <c r="Q32" s="4228"/>
      <c r="R32" s="1533"/>
    </row>
    <row r="33" spans="1:18">
      <c r="A33" s="4401"/>
      <c r="B33" s="3824" t="s">
        <v>1906</v>
      </c>
      <c r="C33" s="1533"/>
      <c r="D33" s="1533"/>
      <c r="E33" s="1533"/>
      <c r="F33" s="1533"/>
      <c r="G33" s="1533"/>
      <c r="H33" s="4228"/>
      <c r="I33" s="4224"/>
      <c r="J33" s="2398" t="s">
        <v>1907</v>
      </c>
      <c r="K33" s="1533"/>
      <c r="L33" s="1533"/>
      <c r="M33" s="2398"/>
      <c r="N33" s="2398"/>
      <c r="O33" s="2398"/>
      <c r="P33" s="2450"/>
      <c r="Q33" s="4228"/>
      <c r="R33" s="1533"/>
    </row>
    <row r="34" spans="1:18">
      <c r="A34" s="4401"/>
      <c r="B34" s="3824" t="s">
        <v>1908</v>
      </c>
      <c r="C34" s="1533"/>
      <c r="D34" s="1533"/>
      <c r="E34" s="1533"/>
      <c r="F34" s="1533"/>
      <c r="G34" s="1533"/>
      <c r="H34" s="4228"/>
      <c r="I34" s="4224"/>
      <c r="J34" s="2398" t="s">
        <v>1909</v>
      </c>
      <c r="K34" s="1533"/>
      <c r="L34" s="1533"/>
      <c r="M34" s="2398"/>
      <c r="N34" s="2398"/>
      <c r="O34" s="2398"/>
      <c r="P34" s="2450"/>
      <c r="Q34" s="4228"/>
      <c r="R34" s="1533"/>
    </row>
    <row r="35" spans="1:18">
      <c r="A35" s="4401"/>
      <c r="B35" s="1533" t="s">
        <v>1910</v>
      </c>
      <c r="C35" s="1533"/>
      <c r="D35" s="1533"/>
      <c r="E35" s="1533"/>
      <c r="F35" s="1533"/>
      <c r="G35" s="1533"/>
      <c r="H35" s="4228"/>
      <c r="I35" s="4224"/>
      <c r="J35" s="2398" t="s">
        <v>1911</v>
      </c>
      <c r="K35" s="1533"/>
      <c r="L35" s="1533"/>
      <c r="M35" s="2398"/>
      <c r="N35" s="2398"/>
      <c r="O35" s="2398"/>
      <c r="P35" s="2450"/>
      <c r="Q35" s="4228"/>
      <c r="R35" s="1533"/>
    </row>
    <row r="36" spans="1:18">
      <c r="A36" s="4401"/>
      <c r="B36" s="1533"/>
      <c r="C36" s="1533"/>
      <c r="D36" s="1533"/>
      <c r="E36" s="1533"/>
      <c r="F36" s="1533"/>
      <c r="G36" s="1533"/>
      <c r="H36" s="4228"/>
      <c r="I36" s="3547" t="s">
        <v>1912</v>
      </c>
      <c r="J36" s="2440" t="s">
        <v>1913</v>
      </c>
      <c r="K36" s="1533"/>
      <c r="L36" s="1533"/>
      <c r="M36" s="2398"/>
      <c r="N36" s="2398"/>
      <c r="O36" s="2398"/>
      <c r="P36" s="2398"/>
      <c r="Q36" s="4228"/>
      <c r="R36" s="1533"/>
    </row>
    <row r="37" spans="1:18">
      <c r="A37" s="3599"/>
      <c r="B37" s="2341"/>
      <c r="C37" s="1819"/>
      <c r="D37" s="1633"/>
      <c r="E37" s="1633"/>
      <c r="F37" s="5355" t="s">
        <v>4455</v>
      </c>
      <c r="G37" s="5370"/>
      <c r="H37" s="4413" t="s">
        <v>3497</v>
      </c>
      <c r="I37" s="4397" t="s">
        <v>3497</v>
      </c>
      <c r="J37" s="2441"/>
      <c r="K37" s="1541" t="s">
        <v>1914</v>
      </c>
      <c r="L37" s="1885"/>
      <c r="M37" s="2399" t="s">
        <v>1915</v>
      </c>
      <c r="N37" s="2399"/>
      <c r="O37" s="2399"/>
      <c r="P37" s="2399"/>
      <c r="Q37" s="3578"/>
      <c r="R37" s="1533"/>
    </row>
    <row r="38" spans="1:18">
      <c r="A38" s="3315"/>
      <c r="B38" s="4423" t="s">
        <v>1916</v>
      </c>
      <c r="C38" s="2309"/>
      <c r="D38" s="4423" t="s">
        <v>1917</v>
      </c>
      <c r="E38" s="4423" t="s">
        <v>3491</v>
      </c>
      <c r="F38" s="4423" t="s">
        <v>3491</v>
      </c>
      <c r="G38" s="4420" t="s">
        <v>3491</v>
      </c>
      <c r="H38" s="3826" t="s">
        <v>4084</v>
      </c>
      <c r="I38" s="4397" t="s">
        <v>4084</v>
      </c>
      <c r="J38" s="2441"/>
      <c r="K38" s="2309" t="s">
        <v>1746</v>
      </c>
      <c r="L38" s="2309"/>
      <c r="M38" s="2424" t="s">
        <v>1918</v>
      </c>
      <c r="N38" s="2424" t="s">
        <v>1919</v>
      </c>
      <c r="O38" s="2450" t="s">
        <v>2252</v>
      </c>
      <c r="P38" s="2376"/>
      <c r="Q38" s="3577"/>
      <c r="R38" s="1533"/>
    </row>
    <row r="39" spans="1:18">
      <c r="A39" s="3315"/>
      <c r="B39" s="4423" t="s">
        <v>1920</v>
      </c>
      <c r="C39" s="4423" t="s">
        <v>3493</v>
      </c>
      <c r="D39" s="4423" t="s">
        <v>3494</v>
      </c>
      <c r="E39" s="4423" t="s">
        <v>3495</v>
      </c>
      <c r="F39" s="4423" t="s">
        <v>3496</v>
      </c>
      <c r="G39" s="1886" t="s">
        <v>3496</v>
      </c>
      <c r="H39" s="3826" t="s">
        <v>4086</v>
      </c>
      <c r="I39" s="4397" t="s">
        <v>4088</v>
      </c>
      <c r="J39" s="2441"/>
      <c r="K39" s="4212" t="s">
        <v>3497</v>
      </c>
      <c r="L39" s="4212" t="s">
        <v>3497</v>
      </c>
      <c r="M39" s="2424" t="s">
        <v>504</v>
      </c>
      <c r="N39" s="2424" t="s">
        <v>504</v>
      </c>
      <c r="O39" s="2450" t="s">
        <v>504</v>
      </c>
      <c r="P39" s="2380" t="s">
        <v>1921</v>
      </c>
      <c r="Q39" s="3548" t="s">
        <v>1922</v>
      </c>
      <c r="R39" s="3015"/>
    </row>
    <row r="40" spans="1:18">
      <c r="A40" s="3315" t="s">
        <v>1686</v>
      </c>
      <c r="B40" s="4423" t="s">
        <v>1923</v>
      </c>
      <c r="C40" s="4423" t="s">
        <v>3503</v>
      </c>
      <c r="D40" s="4423" t="s">
        <v>3504</v>
      </c>
      <c r="E40" s="4423" t="s">
        <v>1918</v>
      </c>
      <c r="F40" s="4423" t="s">
        <v>3506</v>
      </c>
      <c r="G40" s="1886" t="s">
        <v>3507</v>
      </c>
      <c r="H40" s="3826" t="s">
        <v>4085</v>
      </c>
      <c r="I40" s="4397" t="s">
        <v>4089</v>
      </c>
      <c r="J40" s="2441"/>
      <c r="K40" s="4212" t="s">
        <v>1359</v>
      </c>
      <c r="L40" s="4212" t="s">
        <v>1925</v>
      </c>
      <c r="M40" s="2424" t="s">
        <v>3509</v>
      </c>
      <c r="N40" s="2424" t="s">
        <v>3509</v>
      </c>
      <c r="O40" s="2450" t="s">
        <v>3509</v>
      </c>
      <c r="P40" s="2380" t="s">
        <v>1926</v>
      </c>
      <c r="Q40" s="3548" t="s">
        <v>1689</v>
      </c>
      <c r="R40" s="3015"/>
    </row>
    <row r="41" spans="1:18">
      <c r="A41" s="4307" t="s">
        <v>1689</v>
      </c>
      <c r="B41" s="4426" t="s">
        <v>2935</v>
      </c>
      <c r="C41" s="4426" t="s">
        <v>2936</v>
      </c>
      <c r="D41" s="4426" t="s">
        <v>2937</v>
      </c>
      <c r="E41" s="4426" t="s">
        <v>2938</v>
      </c>
      <c r="F41" s="4426" t="s">
        <v>2268</v>
      </c>
      <c r="G41" s="4431" t="s">
        <v>2269</v>
      </c>
      <c r="H41" s="3827" t="s">
        <v>2270</v>
      </c>
      <c r="I41" s="4402"/>
      <c r="J41" s="2419" t="s">
        <v>4087</v>
      </c>
      <c r="K41" s="4213" t="s">
        <v>2271</v>
      </c>
      <c r="L41" s="4213" t="s">
        <v>2272</v>
      </c>
      <c r="M41" s="2413" t="s">
        <v>2273</v>
      </c>
      <c r="N41" s="2413" t="s">
        <v>2274</v>
      </c>
      <c r="O41" s="2448" t="s">
        <v>2275</v>
      </c>
      <c r="P41" s="2451" t="s">
        <v>168</v>
      </c>
      <c r="Q41" s="3549"/>
      <c r="R41" s="3015"/>
    </row>
    <row r="42" spans="1:18">
      <c r="A42" s="4307">
        <v>1</v>
      </c>
      <c r="B42" s="5369" t="s">
        <v>5263</v>
      </c>
      <c r="C42" s="5369"/>
      <c r="D42" s="5369"/>
      <c r="E42" s="5369"/>
      <c r="F42" s="5369"/>
      <c r="G42" s="2332"/>
      <c r="H42" s="3963"/>
      <c r="I42" s="4143"/>
      <c r="J42" s="2419"/>
      <c r="K42" s="2325"/>
      <c r="L42" s="2325"/>
      <c r="M42" s="2425"/>
      <c r="N42" s="2425"/>
      <c r="O42" s="2425"/>
      <c r="P42" s="2414"/>
      <c r="Q42" s="3549">
        <v>1</v>
      </c>
      <c r="R42" s="3015"/>
    </row>
    <row r="43" spans="1:18">
      <c r="A43" s="4307">
        <v>2</v>
      </c>
      <c r="B43" s="4432" t="s">
        <v>5255</v>
      </c>
      <c r="C43" s="4432" t="s">
        <v>5264</v>
      </c>
      <c r="D43" s="4432"/>
      <c r="E43" s="4432"/>
      <c r="F43" s="4432"/>
      <c r="G43" s="2332"/>
      <c r="H43" s="4406">
        <v>172</v>
      </c>
      <c r="I43" s="4143"/>
      <c r="J43" s="2419"/>
      <c r="K43" s="2325"/>
      <c r="L43" s="2325"/>
      <c r="M43" s="2425">
        <v>0</v>
      </c>
      <c r="N43" s="2425">
        <v>5235</v>
      </c>
      <c r="O43" s="2425">
        <v>0</v>
      </c>
      <c r="P43" s="2414">
        <f>M43+N43+O43</f>
        <v>5235</v>
      </c>
      <c r="Q43" s="3549">
        <v>2</v>
      </c>
      <c r="R43" s="3015"/>
    </row>
    <row r="44" spans="1:18">
      <c r="A44" s="4307">
        <v>3</v>
      </c>
      <c r="B44" s="4432" t="s">
        <v>5256</v>
      </c>
      <c r="C44" s="4432" t="s">
        <v>5264</v>
      </c>
      <c r="D44" s="4432"/>
      <c r="E44" s="4432"/>
      <c r="F44" s="4432"/>
      <c r="G44" s="2332"/>
      <c r="H44" s="4407">
        <v>762</v>
      </c>
      <c r="I44" s="4143"/>
      <c r="J44" s="2419"/>
      <c r="K44" s="2325"/>
      <c r="L44" s="2325"/>
      <c r="M44" s="2425">
        <v>0</v>
      </c>
      <c r="N44" s="2425">
        <v>346972</v>
      </c>
      <c r="O44" s="2425">
        <v>0</v>
      </c>
      <c r="P44" s="2414">
        <f t="shared" ref="P44:P55" si="0">M44+N44+O44</f>
        <v>346972</v>
      </c>
      <c r="Q44" s="3549">
        <v>3</v>
      </c>
      <c r="R44" s="3015"/>
    </row>
    <row r="45" spans="1:18">
      <c r="A45" s="4307">
        <v>4</v>
      </c>
      <c r="B45" s="4432" t="s">
        <v>5257</v>
      </c>
      <c r="C45" s="4432" t="s">
        <v>5264</v>
      </c>
      <c r="D45" s="4432"/>
      <c r="E45" s="4432"/>
      <c r="F45" s="4432"/>
      <c r="G45" s="2332"/>
      <c r="H45" s="4407">
        <v>1236</v>
      </c>
      <c r="I45" s="4143"/>
      <c r="J45" s="2419"/>
      <c r="K45" s="2325"/>
      <c r="L45" s="2325"/>
      <c r="M45" s="2425">
        <v>0</v>
      </c>
      <c r="N45" s="2425">
        <v>155447</v>
      </c>
      <c r="O45" s="2425">
        <v>0</v>
      </c>
      <c r="P45" s="2414">
        <f t="shared" si="0"/>
        <v>155447</v>
      </c>
      <c r="Q45" s="3549">
        <v>4</v>
      </c>
      <c r="R45" s="3015"/>
    </row>
    <row r="46" spans="1:18">
      <c r="A46" s="4307">
        <v>5</v>
      </c>
      <c r="B46" s="4432"/>
      <c r="C46" s="4432"/>
      <c r="D46" s="4432"/>
      <c r="E46" s="4432"/>
      <c r="F46" s="4432"/>
      <c r="G46" s="2332"/>
      <c r="H46" s="4407"/>
      <c r="I46" s="4143"/>
      <c r="J46" s="2419"/>
      <c r="K46" s="2325"/>
      <c r="L46" s="2325"/>
      <c r="M46" s="2425"/>
      <c r="N46" s="2425"/>
      <c r="O46" s="2425"/>
      <c r="P46" s="2414">
        <f t="shared" si="0"/>
        <v>0</v>
      </c>
      <c r="Q46" s="3549">
        <v>5</v>
      </c>
      <c r="R46" s="3015"/>
    </row>
    <row r="47" spans="1:18">
      <c r="A47" s="4307">
        <v>6</v>
      </c>
      <c r="B47" s="4432" t="s">
        <v>5258</v>
      </c>
      <c r="C47" s="4432"/>
      <c r="D47" s="4432"/>
      <c r="E47" s="4432"/>
      <c r="F47" s="4432"/>
      <c r="G47" s="2332"/>
      <c r="H47" s="4407">
        <v>0</v>
      </c>
      <c r="I47" s="4143"/>
      <c r="J47" s="2419"/>
      <c r="K47" s="2325"/>
      <c r="L47" s="2325"/>
      <c r="M47" s="2425">
        <v>0</v>
      </c>
      <c r="N47" s="2425">
        <v>0</v>
      </c>
      <c r="O47" s="2425">
        <v>0</v>
      </c>
      <c r="P47" s="2414">
        <f t="shared" si="0"/>
        <v>0</v>
      </c>
      <c r="Q47" s="3549">
        <v>6</v>
      </c>
      <c r="R47" s="3015"/>
    </row>
    <row r="48" spans="1:18">
      <c r="A48" s="4307">
        <v>7</v>
      </c>
      <c r="B48" s="4432" t="s">
        <v>6986</v>
      </c>
      <c r="C48" s="4432" t="s">
        <v>5265</v>
      </c>
      <c r="D48" s="4432" t="s">
        <v>5266</v>
      </c>
      <c r="E48" s="4432"/>
      <c r="F48" s="4432"/>
      <c r="G48" s="2332"/>
      <c r="H48" s="4407">
        <v>0</v>
      </c>
      <c r="I48" s="4143"/>
      <c r="J48" s="2419"/>
      <c r="K48" s="2325"/>
      <c r="L48" s="2325"/>
      <c r="M48" s="2822">
        <v>0</v>
      </c>
      <c r="N48" s="2425">
        <v>0</v>
      </c>
      <c r="O48" s="2822">
        <v>0</v>
      </c>
      <c r="P48" s="2414">
        <f t="shared" si="0"/>
        <v>0</v>
      </c>
      <c r="Q48" s="3549">
        <v>7</v>
      </c>
      <c r="R48" s="3015"/>
    </row>
    <row r="49" spans="1:32">
      <c r="A49" s="4307">
        <v>8</v>
      </c>
      <c r="B49" s="4432" t="s">
        <v>5259</v>
      </c>
      <c r="C49" s="4432" t="s">
        <v>5265</v>
      </c>
      <c r="D49" s="4432" t="s">
        <v>5267</v>
      </c>
      <c r="E49" s="4432"/>
      <c r="F49" s="4432"/>
      <c r="G49" s="2332"/>
      <c r="H49" s="4407">
        <v>242369</v>
      </c>
      <c r="I49" s="4143"/>
      <c r="J49" s="2419"/>
      <c r="K49" s="2325"/>
      <c r="L49" s="2325"/>
      <c r="M49" s="2822">
        <v>0</v>
      </c>
      <c r="N49" s="2425">
        <v>11640978</v>
      </c>
      <c r="O49" s="2822">
        <v>0</v>
      </c>
      <c r="P49" s="2414">
        <f t="shared" si="0"/>
        <v>11640978</v>
      </c>
      <c r="Q49" s="3549">
        <v>8</v>
      </c>
      <c r="R49" s="3015"/>
    </row>
    <row r="50" spans="1:32">
      <c r="A50" s="4307">
        <v>9</v>
      </c>
      <c r="B50" s="4432" t="s">
        <v>5260</v>
      </c>
      <c r="C50" s="4432" t="s">
        <v>5265</v>
      </c>
      <c r="D50" s="4432" t="s">
        <v>5268</v>
      </c>
      <c r="E50" s="4432"/>
      <c r="F50" s="4432"/>
      <c r="G50" s="2332"/>
      <c r="H50" s="4407">
        <v>97154</v>
      </c>
      <c r="I50" s="4143"/>
      <c r="J50" s="2419"/>
      <c r="K50" s="2325"/>
      <c r="L50" s="2325"/>
      <c r="M50" s="2822">
        <v>0</v>
      </c>
      <c r="N50" s="2425">
        <v>8337560</v>
      </c>
      <c r="O50" s="2822">
        <v>0</v>
      </c>
      <c r="P50" s="2414">
        <f t="shared" si="0"/>
        <v>8337560</v>
      </c>
      <c r="Q50" s="3549">
        <v>9</v>
      </c>
      <c r="R50" s="3015"/>
    </row>
    <row r="51" spans="1:32">
      <c r="A51" s="4307">
        <v>10</v>
      </c>
      <c r="B51" s="4432" t="s">
        <v>6987</v>
      </c>
      <c r="C51" s="4432" t="s">
        <v>5265</v>
      </c>
      <c r="D51" s="4432" t="s">
        <v>5269</v>
      </c>
      <c r="E51" s="4432"/>
      <c r="F51" s="4432"/>
      <c r="G51" s="2332"/>
      <c r="H51" s="4407">
        <v>620</v>
      </c>
      <c r="I51" s="4143"/>
      <c r="J51" s="2419"/>
      <c r="K51" s="2325"/>
      <c r="L51" s="2325"/>
      <c r="M51" s="2425">
        <v>0</v>
      </c>
      <c r="N51" s="2425">
        <v>16105</v>
      </c>
      <c r="O51" s="2425">
        <v>1867</v>
      </c>
      <c r="P51" s="2414">
        <f t="shared" si="0"/>
        <v>17972</v>
      </c>
      <c r="Q51" s="3549">
        <v>10</v>
      </c>
      <c r="R51" s="3015"/>
    </row>
    <row r="52" spans="1:32">
      <c r="A52" s="4307">
        <v>11</v>
      </c>
      <c r="B52" s="4432" t="s">
        <v>5261</v>
      </c>
      <c r="C52" s="4432" t="s">
        <v>5265</v>
      </c>
      <c r="D52" s="4432" t="s">
        <v>5270</v>
      </c>
      <c r="E52" s="4432"/>
      <c r="F52" s="4432"/>
      <c r="G52" s="2332"/>
      <c r="H52" s="4407">
        <v>0</v>
      </c>
      <c r="I52" s="4143"/>
      <c r="J52" s="2419"/>
      <c r="K52" s="2325"/>
      <c r="L52" s="2325"/>
      <c r="M52" s="2822">
        <v>0</v>
      </c>
      <c r="N52" s="2425">
        <v>0</v>
      </c>
      <c r="O52" s="2425">
        <v>0</v>
      </c>
      <c r="P52" s="2414">
        <f t="shared" si="0"/>
        <v>0</v>
      </c>
      <c r="Q52" s="3549">
        <v>11</v>
      </c>
      <c r="R52" s="3015"/>
    </row>
    <row r="53" spans="1:32">
      <c r="A53" s="4307">
        <v>12</v>
      </c>
      <c r="B53" s="4432" t="s">
        <v>6988</v>
      </c>
      <c r="C53" s="4432" t="s">
        <v>5265</v>
      </c>
      <c r="D53" s="4432" t="s">
        <v>5271</v>
      </c>
      <c r="E53" s="4432"/>
      <c r="F53" s="4432"/>
      <c r="G53" s="2332"/>
      <c r="H53" s="4407">
        <v>0</v>
      </c>
      <c r="I53" s="4143"/>
      <c r="J53" s="2419"/>
      <c r="K53" s="2325"/>
      <c r="L53" s="2325"/>
      <c r="M53" s="2425">
        <v>0</v>
      </c>
      <c r="N53" s="2425">
        <v>0</v>
      </c>
      <c r="O53" s="2822">
        <v>0</v>
      </c>
      <c r="P53" s="2414">
        <f t="shared" si="0"/>
        <v>0</v>
      </c>
      <c r="Q53" s="3549">
        <v>12</v>
      </c>
      <c r="R53" s="3015"/>
    </row>
    <row r="54" spans="1:32">
      <c r="A54" s="4307">
        <v>13</v>
      </c>
      <c r="B54" s="4432" t="s">
        <v>6989</v>
      </c>
      <c r="C54" s="4432"/>
      <c r="D54" s="4432" t="s">
        <v>5272</v>
      </c>
      <c r="E54" s="4432"/>
      <c r="F54" s="4432"/>
      <c r="G54" s="2332"/>
      <c r="H54" s="4407">
        <v>0</v>
      </c>
      <c r="I54" s="4143"/>
      <c r="J54" s="2419"/>
      <c r="K54" s="2325"/>
      <c r="L54" s="2325"/>
      <c r="M54" s="2425">
        <v>0</v>
      </c>
      <c r="N54" s="2425">
        <v>0</v>
      </c>
      <c r="O54" s="2425">
        <v>0</v>
      </c>
      <c r="P54" s="2414">
        <f t="shared" si="0"/>
        <v>0</v>
      </c>
      <c r="Q54" s="3549">
        <v>13</v>
      </c>
      <c r="R54" s="3015"/>
    </row>
    <row r="55" spans="1:32" s="3958" customFormat="1">
      <c r="A55" s="4307">
        <v>14</v>
      </c>
      <c r="B55" s="4432" t="s">
        <v>6990</v>
      </c>
      <c r="C55" s="2309" t="s">
        <v>5265</v>
      </c>
      <c r="D55" s="2309" t="s">
        <v>5310</v>
      </c>
      <c r="E55" s="2309"/>
      <c r="F55" s="2309"/>
      <c r="G55" s="3962"/>
      <c r="H55" s="4821">
        <v>0</v>
      </c>
      <c r="I55" s="4403"/>
      <c r="J55" s="3964"/>
      <c r="K55" s="3965"/>
      <c r="L55" s="3965"/>
      <c r="M55" s="3966">
        <v>0</v>
      </c>
      <c r="N55" s="3966">
        <v>0</v>
      </c>
      <c r="O55" s="3966">
        <v>0</v>
      </c>
      <c r="P55" s="2414">
        <f t="shared" si="0"/>
        <v>0</v>
      </c>
      <c r="Q55" s="3549">
        <v>14</v>
      </c>
      <c r="R55" s="3959"/>
      <c r="S55"/>
      <c r="T55"/>
      <c r="U55"/>
      <c r="V55"/>
      <c r="W55"/>
      <c r="X55"/>
      <c r="Y55"/>
      <c r="Z55"/>
      <c r="AA55"/>
      <c r="AB55"/>
      <c r="AC55"/>
      <c r="AD55"/>
      <c r="AE55"/>
      <c r="AF55"/>
    </row>
    <row r="56" spans="1:32" ht="16" thickBot="1">
      <c r="A56" s="3603">
        <v>15</v>
      </c>
      <c r="B56" s="3828" t="s">
        <v>2253</v>
      </c>
      <c r="C56" s="3829"/>
      <c r="D56" s="3829"/>
      <c r="E56" s="3829"/>
      <c r="F56" s="3829"/>
      <c r="G56" s="3830"/>
      <c r="H56" s="4408">
        <f>SUM(H42:H55,H72:H120,H135:H187,H202:H250)</f>
        <v>16525923</v>
      </c>
      <c r="I56" s="3831"/>
      <c r="J56" s="3832"/>
      <c r="K56" s="3832"/>
      <c r="L56" s="3832"/>
      <c r="M56" s="3790">
        <f>SUM(M42:M55,M72:M120,M135:M187,M202:M250)</f>
        <v>180612357</v>
      </c>
      <c r="N56" s="3790">
        <f>SUM(N42:N55,N72:N120,N135:N187,N202:N250)</f>
        <v>784324762</v>
      </c>
      <c r="O56" s="3790">
        <f>SUM(O42:O55,O72:O120,O135:O187,O202:O250)</f>
        <v>93617823</v>
      </c>
      <c r="P56" s="3790">
        <f>SUM(P42:P55,P72:P120,P135:P187,P202:P250)</f>
        <v>1058554942</v>
      </c>
      <c r="Q56" s="3833">
        <v>15</v>
      </c>
      <c r="R56" s="3015"/>
    </row>
    <row r="57" spans="1:32">
      <c r="A57" s="1620"/>
      <c r="B57" s="1620"/>
      <c r="C57" s="1620"/>
      <c r="D57" s="1620"/>
      <c r="E57" s="1620"/>
      <c r="F57" s="1620"/>
      <c r="G57" s="1620"/>
      <c r="H57" s="1620"/>
      <c r="I57" s="1670"/>
      <c r="J57" s="3027"/>
      <c r="K57" s="1618"/>
      <c r="L57" s="1618"/>
      <c r="M57" s="3840"/>
      <c r="N57" s="3840"/>
      <c r="O57" s="3840"/>
      <c r="P57" s="3840"/>
      <c r="Q57" s="1618"/>
    </row>
    <row r="58" spans="1:32">
      <c r="A58" s="3056" t="s">
        <v>4503</v>
      </c>
      <c r="B58" s="3056"/>
      <c r="C58" s="2786"/>
      <c r="D58" s="2786"/>
      <c r="E58" s="1620"/>
      <c r="F58" s="1620"/>
      <c r="G58" s="1620"/>
      <c r="H58" s="1620"/>
      <c r="I58" s="3056" t="s">
        <v>4503</v>
      </c>
      <c r="J58" s="4404"/>
      <c r="K58" s="2786"/>
      <c r="L58" s="2786"/>
      <c r="M58" s="3840"/>
      <c r="N58" s="3840"/>
      <c r="O58" s="3840"/>
      <c r="P58" s="3840"/>
      <c r="Q58" s="1618"/>
    </row>
    <row r="59" spans="1:32">
      <c r="A59" s="1620" t="s">
        <v>1927</v>
      </c>
      <c r="B59" s="1620"/>
      <c r="C59" s="1620"/>
      <c r="D59" s="1620"/>
      <c r="E59" s="1620"/>
      <c r="F59" s="1620"/>
      <c r="G59" s="1620"/>
      <c r="H59" s="1620"/>
      <c r="I59" s="2786" t="s">
        <v>1928</v>
      </c>
      <c r="J59" s="3843"/>
      <c r="K59" s="1620"/>
      <c r="L59" s="1620"/>
      <c r="M59" s="2468"/>
      <c r="N59" s="2468"/>
      <c r="O59" s="2468"/>
      <c r="P59" s="2468"/>
      <c r="Q59" s="4215"/>
      <c r="R59" s="4215"/>
    </row>
    <row r="60" spans="1:32" ht="18">
      <c r="A60" s="4820" t="s">
        <v>401</v>
      </c>
      <c r="B60" s="1882"/>
      <c r="C60" s="1882"/>
      <c r="D60" s="1882"/>
      <c r="E60" s="1882"/>
      <c r="F60" s="1882"/>
      <c r="G60" s="1882"/>
      <c r="H60" s="1882"/>
      <c r="I60" s="1670"/>
      <c r="J60" s="3027"/>
      <c r="K60" s="1618"/>
      <c r="L60" s="1618"/>
      <c r="M60" s="3840"/>
      <c r="N60" s="3840"/>
      <c r="O60" s="3840"/>
      <c r="P60" s="3840"/>
      <c r="Q60" s="1618"/>
    </row>
    <row r="61" spans="1:32">
      <c r="A61" s="2630"/>
      <c r="B61" s="2793"/>
      <c r="C61" s="1618"/>
      <c r="D61" s="1618"/>
      <c r="E61" s="1618"/>
      <c r="F61" s="1618"/>
      <c r="G61" s="1618"/>
      <c r="H61" s="1618"/>
      <c r="I61" s="1670"/>
      <c r="J61" s="3027"/>
      <c r="K61" s="1618"/>
      <c r="L61" s="1618"/>
      <c r="M61" s="3840"/>
      <c r="N61" s="3840"/>
      <c r="O61" s="3840"/>
      <c r="P61" s="3840"/>
      <c r="Q61" s="1618"/>
    </row>
    <row r="62" spans="1:32" ht="16" thickBot="1">
      <c r="A62" s="1533" t="str">
        <f>'Data Sheet'!$C$25</f>
        <v xml:space="preserve">Niagara Mohawk Power Corporation </v>
      </c>
      <c r="B62" s="2630"/>
      <c r="C62" s="2630"/>
      <c r="D62" s="2630"/>
      <c r="E62" s="3837" t="str">
        <f>'Data Sheet'!$C$40</f>
        <v>April 30, 2024</v>
      </c>
      <c r="F62" s="2630"/>
      <c r="G62" s="2630"/>
      <c r="H62" s="3838" t="str">
        <f>'Data Sheet'!$C$38</f>
        <v>December 31, 2023</v>
      </c>
      <c r="I62" s="1533" t="str">
        <f>'Data Sheet'!$C$25</f>
        <v xml:space="preserve">Niagara Mohawk Power Corporation </v>
      </c>
      <c r="J62" s="2445"/>
      <c r="K62" s="2630"/>
      <c r="L62" s="2630"/>
      <c r="M62" s="2398"/>
      <c r="N62" s="2398"/>
      <c r="O62" s="2450" t="str">
        <f>'Data Sheet'!$C$40</f>
        <v>April 30, 2024</v>
      </c>
      <c r="P62" s="3840"/>
      <c r="Q62" s="3060" t="str">
        <f>'Data Sheet'!$C$38</f>
        <v>December 31, 2023</v>
      </c>
      <c r="R62" s="3060"/>
    </row>
    <row r="63" spans="1:32">
      <c r="A63" s="3834"/>
      <c r="B63" s="3737"/>
      <c r="C63" s="3737"/>
      <c r="D63" s="3737"/>
      <c r="E63" s="3737"/>
      <c r="F63" s="3737"/>
      <c r="G63" s="3737"/>
      <c r="H63" s="3839"/>
      <c r="I63" s="3841"/>
      <c r="J63" s="3842"/>
      <c r="K63" s="3737"/>
      <c r="L63" s="3737"/>
      <c r="M63" s="3780"/>
      <c r="N63" s="3780"/>
      <c r="O63" s="3780"/>
      <c r="P63" s="3780"/>
      <c r="Q63" s="3839"/>
      <c r="R63" s="2630"/>
    </row>
    <row r="64" spans="1:32">
      <c r="A64" s="4310" t="s">
        <v>3598</v>
      </c>
      <c r="B64" s="1620"/>
      <c r="C64" s="1620"/>
      <c r="D64" s="1620"/>
      <c r="E64" s="1620"/>
      <c r="F64" s="1620"/>
      <c r="G64" s="1882"/>
      <c r="H64" s="4241"/>
      <c r="I64" s="4397" t="s">
        <v>3599</v>
      </c>
      <c r="J64" s="3843"/>
      <c r="K64" s="1620"/>
      <c r="L64" s="1620"/>
      <c r="M64" s="2468"/>
      <c r="N64" s="2468"/>
      <c r="O64" s="2468"/>
      <c r="P64" s="2468"/>
      <c r="Q64" s="4228"/>
      <c r="R64" s="1533"/>
    </row>
    <row r="65" spans="1:18">
      <c r="A65" s="4310" t="s">
        <v>3600</v>
      </c>
      <c r="B65" s="1620"/>
      <c r="C65" s="1620"/>
      <c r="D65" s="1620"/>
      <c r="E65" s="1620"/>
      <c r="F65" s="1620"/>
      <c r="G65" s="1882"/>
      <c r="H65" s="4241"/>
      <c r="I65" s="4397" t="s">
        <v>3601</v>
      </c>
      <c r="J65" s="3843"/>
      <c r="K65" s="1620"/>
      <c r="L65" s="1620"/>
      <c r="M65" s="2468"/>
      <c r="N65" s="2468"/>
      <c r="O65" s="2468"/>
      <c r="P65" s="2468"/>
      <c r="Q65" s="4228"/>
      <c r="R65" s="1533"/>
    </row>
    <row r="66" spans="1:18">
      <c r="A66" s="4323"/>
      <c r="B66" s="1878"/>
      <c r="C66" s="1878"/>
      <c r="D66" s="1878"/>
      <c r="E66" s="1878"/>
      <c r="F66" s="1878"/>
      <c r="G66" s="1878"/>
      <c r="H66" s="3835"/>
      <c r="I66" s="3844"/>
      <c r="J66" s="2444"/>
      <c r="K66" s="1878"/>
      <c r="L66" s="1878"/>
      <c r="M66" s="2414"/>
      <c r="N66" s="2414"/>
      <c r="O66" s="2414"/>
      <c r="P66" s="2414"/>
      <c r="Q66" s="3835"/>
      <c r="R66" s="2630"/>
    </row>
    <row r="67" spans="1:18">
      <c r="A67" s="3599"/>
      <c r="B67" s="2341"/>
      <c r="C67" s="1819"/>
      <c r="D67" s="1633"/>
      <c r="E67" s="1633"/>
      <c r="F67" s="5355" t="s">
        <v>4455</v>
      </c>
      <c r="G67" s="5370"/>
      <c r="H67" s="4413" t="s">
        <v>3497</v>
      </c>
      <c r="I67" s="4397" t="s">
        <v>3497</v>
      </c>
      <c r="J67" s="2441"/>
      <c r="K67" s="1541" t="s">
        <v>1914</v>
      </c>
      <c r="L67" s="1885"/>
      <c r="M67" s="2399" t="s">
        <v>1915</v>
      </c>
      <c r="N67" s="2399"/>
      <c r="O67" s="2399"/>
      <c r="P67" s="2399"/>
      <c r="Q67" s="3578"/>
      <c r="R67" s="1533"/>
    </row>
    <row r="68" spans="1:18">
      <c r="A68" s="3315"/>
      <c r="B68" s="4423" t="s">
        <v>1916</v>
      </c>
      <c r="C68" s="2309"/>
      <c r="D68" s="4423" t="s">
        <v>1917</v>
      </c>
      <c r="E68" s="4423" t="s">
        <v>3491</v>
      </c>
      <c r="F68" s="4423" t="s">
        <v>3491</v>
      </c>
      <c r="G68" s="4420" t="s">
        <v>3491</v>
      </c>
      <c r="H68" s="3826" t="s">
        <v>4084</v>
      </c>
      <c r="I68" s="4397" t="s">
        <v>4084</v>
      </c>
      <c r="J68" s="2441"/>
      <c r="K68" s="2309" t="s">
        <v>1746</v>
      </c>
      <c r="L68" s="2309"/>
      <c r="M68" s="2424" t="s">
        <v>1918</v>
      </c>
      <c r="N68" s="2424" t="s">
        <v>1919</v>
      </c>
      <c r="O68" s="2450" t="s">
        <v>2252</v>
      </c>
      <c r="P68" s="2376"/>
      <c r="Q68" s="3577"/>
      <c r="R68" s="1533"/>
    </row>
    <row r="69" spans="1:18">
      <c r="A69" s="3315"/>
      <c r="B69" s="4423" t="s">
        <v>1920</v>
      </c>
      <c r="C69" s="4423" t="s">
        <v>3493</v>
      </c>
      <c r="D69" s="4423" t="s">
        <v>3494</v>
      </c>
      <c r="E69" s="4423" t="s">
        <v>3495</v>
      </c>
      <c r="F69" s="4423" t="s">
        <v>3496</v>
      </c>
      <c r="G69" s="4420" t="s">
        <v>3496</v>
      </c>
      <c r="H69" s="3826" t="s">
        <v>4086</v>
      </c>
      <c r="I69" s="4397" t="s">
        <v>4088</v>
      </c>
      <c r="J69" s="2441"/>
      <c r="K69" s="4423" t="s">
        <v>3497</v>
      </c>
      <c r="L69" s="4423" t="s">
        <v>3497</v>
      </c>
      <c r="M69" s="2424" t="s">
        <v>504</v>
      </c>
      <c r="N69" s="2424" t="s">
        <v>504</v>
      </c>
      <c r="O69" s="2450" t="s">
        <v>504</v>
      </c>
      <c r="P69" s="2380" t="s">
        <v>1921</v>
      </c>
      <c r="Q69" s="3548" t="s">
        <v>1922</v>
      </c>
      <c r="R69" s="3015"/>
    </row>
    <row r="70" spans="1:18">
      <c r="A70" s="3315" t="s">
        <v>1686</v>
      </c>
      <c r="B70" s="4423" t="s">
        <v>1923</v>
      </c>
      <c r="C70" s="4423" t="s">
        <v>3503</v>
      </c>
      <c r="D70" s="4423" t="s">
        <v>3504</v>
      </c>
      <c r="E70" s="4423" t="s">
        <v>1918</v>
      </c>
      <c r="F70" s="4423" t="s">
        <v>3506</v>
      </c>
      <c r="G70" s="4420" t="s">
        <v>3507</v>
      </c>
      <c r="H70" s="3826" t="s">
        <v>4085</v>
      </c>
      <c r="I70" s="4397" t="s">
        <v>4089</v>
      </c>
      <c r="J70" s="2441"/>
      <c r="K70" s="4423" t="s">
        <v>1359</v>
      </c>
      <c r="L70" s="4423" t="s">
        <v>1925</v>
      </c>
      <c r="M70" s="2424" t="s">
        <v>3509</v>
      </c>
      <c r="N70" s="2424" t="s">
        <v>3509</v>
      </c>
      <c r="O70" s="2450" t="s">
        <v>3509</v>
      </c>
      <c r="P70" s="2380" t="s">
        <v>1926</v>
      </c>
      <c r="Q70" s="3548" t="s">
        <v>1689</v>
      </c>
      <c r="R70" s="3015"/>
    </row>
    <row r="71" spans="1:18">
      <c r="A71" s="4307" t="s">
        <v>1689</v>
      </c>
      <c r="B71" s="4426" t="s">
        <v>2935</v>
      </c>
      <c r="C71" s="4426" t="s">
        <v>2936</v>
      </c>
      <c r="D71" s="4426" t="s">
        <v>2937</v>
      </c>
      <c r="E71" s="4426" t="s">
        <v>2938</v>
      </c>
      <c r="F71" s="4426" t="s">
        <v>2268</v>
      </c>
      <c r="G71" s="4431" t="s">
        <v>2269</v>
      </c>
      <c r="H71" s="3827" t="s">
        <v>2270</v>
      </c>
      <c r="I71" s="4402"/>
      <c r="J71" s="2419" t="s">
        <v>4087</v>
      </c>
      <c r="K71" s="4426" t="s">
        <v>2271</v>
      </c>
      <c r="L71" s="4426" t="s">
        <v>2272</v>
      </c>
      <c r="M71" s="2413" t="s">
        <v>2273</v>
      </c>
      <c r="N71" s="2413" t="s">
        <v>2274</v>
      </c>
      <c r="O71" s="2448" t="s">
        <v>2275</v>
      </c>
      <c r="P71" s="2451" t="s">
        <v>168</v>
      </c>
      <c r="Q71" s="3549"/>
      <c r="R71" s="3015"/>
    </row>
    <row r="72" spans="1:18">
      <c r="A72" s="4307">
        <v>1</v>
      </c>
      <c r="B72" s="4432" t="s">
        <v>5262</v>
      </c>
      <c r="C72" s="4432" t="s">
        <v>5265</v>
      </c>
      <c r="D72" s="4432" t="s">
        <v>7005</v>
      </c>
      <c r="E72" s="4432"/>
      <c r="F72" s="4432"/>
      <c r="G72" s="2332"/>
      <c r="H72" s="3481">
        <v>9688</v>
      </c>
      <c r="I72" s="4143"/>
      <c r="J72" s="2419"/>
      <c r="K72" s="2325"/>
      <c r="L72" s="2325"/>
      <c r="M72" s="2425">
        <v>43340</v>
      </c>
      <c r="N72" s="2425">
        <v>253056</v>
      </c>
      <c r="O72" s="2425">
        <v>0</v>
      </c>
      <c r="P72" s="2414">
        <f t="shared" ref="P72:P85" si="1">M72+N72+O72</f>
        <v>296396</v>
      </c>
      <c r="Q72" s="3549">
        <v>1</v>
      </c>
      <c r="R72" s="3361"/>
    </row>
    <row r="73" spans="1:18">
      <c r="A73" s="4307">
        <v>2</v>
      </c>
      <c r="B73" s="4432" t="s">
        <v>5273</v>
      </c>
      <c r="C73" s="4432" t="s">
        <v>5311</v>
      </c>
      <c r="D73" s="4432" t="s">
        <v>7006</v>
      </c>
      <c r="E73" s="4432"/>
      <c r="F73" s="4432"/>
      <c r="G73" s="2332"/>
      <c r="H73" s="3481">
        <v>4682</v>
      </c>
      <c r="I73" s="4143"/>
      <c r="J73" s="2419"/>
      <c r="K73" s="2325"/>
      <c r="L73" s="2325"/>
      <c r="M73" s="2425">
        <v>22090</v>
      </c>
      <c r="N73" s="2425">
        <v>133566</v>
      </c>
      <c r="O73" s="2425">
        <v>0</v>
      </c>
      <c r="P73" s="2414">
        <f t="shared" si="1"/>
        <v>155656</v>
      </c>
      <c r="Q73" s="3549">
        <v>2</v>
      </c>
      <c r="R73" s="3361"/>
    </row>
    <row r="74" spans="1:18">
      <c r="A74" s="4307">
        <v>3</v>
      </c>
      <c r="B74" s="4432" t="s">
        <v>5274</v>
      </c>
      <c r="C74" s="4432" t="s">
        <v>5265</v>
      </c>
      <c r="D74" s="4432" t="s">
        <v>5312</v>
      </c>
      <c r="E74" s="4432"/>
      <c r="F74" s="4432"/>
      <c r="G74" s="2332"/>
      <c r="H74" s="3481">
        <v>12348</v>
      </c>
      <c r="I74" s="4143"/>
      <c r="J74" s="2419"/>
      <c r="K74" s="2325"/>
      <c r="L74" s="2325"/>
      <c r="M74" s="2425">
        <v>0</v>
      </c>
      <c r="N74" s="2425">
        <v>1049572</v>
      </c>
      <c r="O74" s="2425">
        <v>0</v>
      </c>
      <c r="P74" s="2414">
        <f t="shared" si="1"/>
        <v>1049572</v>
      </c>
      <c r="Q74" s="3549">
        <v>3</v>
      </c>
      <c r="R74" s="3361"/>
    </row>
    <row r="75" spans="1:18">
      <c r="A75" s="4307">
        <v>4</v>
      </c>
      <c r="B75" s="4432" t="s">
        <v>6991</v>
      </c>
      <c r="C75" s="4432" t="s">
        <v>5265</v>
      </c>
      <c r="D75" s="4432" t="s">
        <v>5313</v>
      </c>
      <c r="E75" s="4432"/>
      <c r="F75" s="4432"/>
      <c r="G75" s="2332"/>
      <c r="H75" s="3982">
        <v>802</v>
      </c>
      <c r="I75" s="4143"/>
      <c r="J75" s="2419"/>
      <c r="K75" s="2325"/>
      <c r="L75" s="2325"/>
      <c r="M75" s="2425">
        <v>0</v>
      </c>
      <c r="N75" s="2425">
        <v>22989</v>
      </c>
      <c r="O75" s="2425">
        <v>1765</v>
      </c>
      <c r="P75" s="2414">
        <f t="shared" si="1"/>
        <v>24754</v>
      </c>
      <c r="Q75" s="3549">
        <v>4</v>
      </c>
      <c r="R75" s="3361"/>
    </row>
    <row r="76" spans="1:18">
      <c r="A76" s="4307">
        <v>5</v>
      </c>
      <c r="B76" s="4432" t="s">
        <v>6992</v>
      </c>
      <c r="C76" s="4432" t="s">
        <v>5265</v>
      </c>
      <c r="D76" s="4432" t="s">
        <v>5314</v>
      </c>
      <c r="E76" s="4432"/>
      <c r="F76" s="4432"/>
      <c r="G76" s="2332"/>
      <c r="H76" s="3481">
        <v>0</v>
      </c>
      <c r="I76" s="4143"/>
      <c r="J76" s="2419"/>
      <c r="K76" s="2325"/>
      <c r="L76" s="2325"/>
      <c r="M76" s="2425">
        <v>0</v>
      </c>
      <c r="N76" s="2425">
        <v>7</v>
      </c>
      <c r="O76" s="2425">
        <v>0</v>
      </c>
      <c r="P76" s="2414">
        <f t="shared" si="1"/>
        <v>7</v>
      </c>
      <c r="Q76" s="3549">
        <v>5</v>
      </c>
      <c r="R76" s="3361"/>
    </row>
    <row r="77" spans="1:18">
      <c r="A77" s="4307">
        <v>6</v>
      </c>
      <c r="B77" s="4432" t="s">
        <v>6993</v>
      </c>
      <c r="C77" s="4432" t="s">
        <v>5265</v>
      </c>
      <c r="D77" s="4432" t="s">
        <v>7007</v>
      </c>
      <c r="E77" s="4432"/>
      <c r="F77" s="4432"/>
      <c r="G77" s="2332"/>
      <c r="H77" s="3481">
        <v>654</v>
      </c>
      <c r="I77" s="4143"/>
      <c r="J77" s="2419"/>
      <c r="K77" s="2325"/>
      <c r="L77" s="2325"/>
      <c r="M77" s="2425">
        <v>0</v>
      </c>
      <c r="N77" s="2425">
        <v>22225</v>
      </c>
      <c r="O77" s="2425">
        <v>1944</v>
      </c>
      <c r="P77" s="2414">
        <f t="shared" si="1"/>
        <v>24169</v>
      </c>
      <c r="Q77" s="3549">
        <v>6</v>
      </c>
      <c r="R77" s="3361"/>
    </row>
    <row r="78" spans="1:18">
      <c r="A78" s="4307">
        <v>7</v>
      </c>
      <c r="B78" s="4432" t="s">
        <v>6994</v>
      </c>
      <c r="C78" s="4432" t="s">
        <v>5265</v>
      </c>
      <c r="D78" s="4432" t="s">
        <v>7008</v>
      </c>
      <c r="E78" s="4432"/>
      <c r="F78" s="4432"/>
      <c r="G78" s="2332"/>
      <c r="H78" s="3481">
        <v>0</v>
      </c>
      <c r="I78" s="4143"/>
      <c r="J78" s="2419"/>
      <c r="K78" s="2325"/>
      <c r="L78" s="2325"/>
      <c r="M78" s="2425">
        <v>0</v>
      </c>
      <c r="N78" s="2425">
        <v>0</v>
      </c>
      <c r="O78" s="2425">
        <v>0</v>
      </c>
      <c r="P78" s="2414">
        <f t="shared" si="1"/>
        <v>0</v>
      </c>
      <c r="Q78" s="3549">
        <v>7</v>
      </c>
      <c r="R78" s="3361"/>
    </row>
    <row r="79" spans="1:18">
      <c r="A79" s="4307">
        <v>8</v>
      </c>
      <c r="B79" s="4432" t="s">
        <v>6995</v>
      </c>
      <c r="C79" s="4432" t="s">
        <v>5265</v>
      </c>
      <c r="D79" s="4432" t="s">
        <v>5315</v>
      </c>
      <c r="E79" s="4432"/>
      <c r="F79" s="4432"/>
      <c r="G79" s="2332"/>
      <c r="H79" s="3481">
        <v>8955</v>
      </c>
      <c r="I79" s="4143"/>
      <c r="J79" s="2419"/>
      <c r="K79" s="2325"/>
      <c r="L79" s="2325"/>
      <c r="M79" s="2425">
        <v>0</v>
      </c>
      <c r="N79" s="2425">
        <v>1823389</v>
      </c>
      <c r="O79" s="2425">
        <v>0</v>
      </c>
      <c r="P79" s="2414">
        <f t="shared" si="1"/>
        <v>1823389</v>
      </c>
      <c r="Q79" s="3549">
        <v>8</v>
      </c>
      <c r="R79" s="3361"/>
    </row>
    <row r="80" spans="1:18">
      <c r="A80" s="4307">
        <v>9</v>
      </c>
      <c r="B80" s="4432" t="s">
        <v>5275</v>
      </c>
      <c r="C80" s="4432" t="s">
        <v>5265</v>
      </c>
      <c r="D80" s="4432" t="s">
        <v>5316</v>
      </c>
      <c r="E80" s="4432"/>
      <c r="F80" s="4432"/>
      <c r="G80" s="2332"/>
      <c r="H80" s="3481">
        <v>0</v>
      </c>
      <c r="I80" s="4143"/>
      <c r="J80" s="2419"/>
      <c r="K80" s="2325"/>
      <c r="L80" s="2325"/>
      <c r="M80" s="2425">
        <v>0</v>
      </c>
      <c r="N80" s="2425">
        <v>0</v>
      </c>
      <c r="O80" s="2425">
        <v>0</v>
      </c>
      <c r="P80" s="2414">
        <f t="shared" si="1"/>
        <v>0</v>
      </c>
      <c r="Q80" s="3549">
        <v>9</v>
      </c>
      <c r="R80" s="3361"/>
    </row>
    <row r="81" spans="1:18">
      <c r="A81" s="4307">
        <v>10</v>
      </c>
      <c r="B81" s="4432" t="s">
        <v>6996</v>
      </c>
      <c r="C81" s="4432" t="s">
        <v>5265</v>
      </c>
      <c r="D81" s="4432" t="s">
        <v>5317</v>
      </c>
      <c r="E81" s="4432"/>
      <c r="F81" s="4432"/>
      <c r="G81" s="2332"/>
      <c r="H81" s="3982">
        <v>5786</v>
      </c>
      <c r="I81" s="4143"/>
      <c r="J81" s="2419"/>
      <c r="K81" s="2325"/>
      <c r="L81" s="2325"/>
      <c r="M81" s="2425">
        <v>0</v>
      </c>
      <c r="N81" s="2425">
        <v>405022</v>
      </c>
      <c r="O81" s="2425">
        <v>0</v>
      </c>
      <c r="P81" s="2414">
        <f t="shared" si="1"/>
        <v>405022</v>
      </c>
      <c r="Q81" s="3549">
        <v>10</v>
      </c>
      <c r="R81" s="3361"/>
    </row>
    <row r="82" spans="1:18">
      <c r="A82" s="4307">
        <v>11</v>
      </c>
      <c r="B82" s="4432" t="s">
        <v>5276</v>
      </c>
      <c r="C82" s="4432" t="s">
        <v>5311</v>
      </c>
      <c r="D82" s="4432" t="s">
        <v>5315</v>
      </c>
      <c r="E82" s="4432"/>
      <c r="F82" s="4432"/>
      <c r="G82" s="2332"/>
      <c r="H82" s="3481">
        <v>8084</v>
      </c>
      <c r="I82" s="4143"/>
      <c r="J82" s="2419"/>
      <c r="K82" s="2325"/>
      <c r="L82" s="2325"/>
      <c r="M82" s="2425">
        <v>0</v>
      </c>
      <c r="N82" s="2425">
        <v>1646106</v>
      </c>
      <c r="O82" s="2425">
        <v>0</v>
      </c>
      <c r="P82" s="2414">
        <f t="shared" si="1"/>
        <v>1646106</v>
      </c>
      <c r="Q82" s="3549">
        <v>11</v>
      </c>
      <c r="R82" s="3361"/>
    </row>
    <row r="83" spans="1:18">
      <c r="A83" s="4307">
        <v>12</v>
      </c>
      <c r="B83" s="4432" t="s">
        <v>5277</v>
      </c>
      <c r="C83" s="4432" t="s">
        <v>5265</v>
      </c>
      <c r="D83" s="4432" t="s">
        <v>5315</v>
      </c>
      <c r="E83" s="4432"/>
      <c r="F83" s="4432"/>
      <c r="G83" s="2332"/>
      <c r="H83" s="3481">
        <v>3878</v>
      </c>
      <c r="I83" s="4143"/>
      <c r="J83" s="2419"/>
      <c r="K83" s="2325"/>
      <c r="L83" s="2325"/>
      <c r="M83" s="2425">
        <v>0</v>
      </c>
      <c r="N83" s="2425">
        <v>789625</v>
      </c>
      <c r="O83" s="2425">
        <v>0</v>
      </c>
      <c r="P83" s="2414">
        <f t="shared" si="1"/>
        <v>789625</v>
      </c>
      <c r="Q83" s="3549">
        <v>12</v>
      </c>
      <c r="R83" s="3361"/>
    </row>
    <row r="84" spans="1:18">
      <c r="A84" s="4307">
        <v>13</v>
      </c>
      <c r="B84" s="4432" t="s">
        <v>5278</v>
      </c>
      <c r="C84" s="4432" t="s">
        <v>5265</v>
      </c>
      <c r="D84" s="4432" t="s">
        <v>5318</v>
      </c>
      <c r="E84" s="4432"/>
      <c r="F84" s="4432"/>
      <c r="G84" s="2332"/>
      <c r="H84" s="3481">
        <v>113</v>
      </c>
      <c r="I84" s="4143"/>
      <c r="J84" s="2419"/>
      <c r="K84" s="2325"/>
      <c r="L84" s="2325"/>
      <c r="M84" s="2425">
        <v>0</v>
      </c>
      <c r="N84" s="2425">
        <v>2906</v>
      </c>
      <c r="O84" s="2425">
        <v>366</v>
      </c>
      <c r="P84" s="2414">
        <f t="shared" si="1"/>
        <v>3272</v>
      </c>
      <c r="Q84" s="3549">
        <v>13</v>
      </c>
      <c r="R84" s="3361"/>
    </row>
    <row r="85" spans="1:18">
      <c r="A85" s="4307">
        <v>14</v>
      </c>
      <c r="B85" s="4432" t="s">
        <v>5279</v>
      </c>
      <c r="C85" s="4432" t="s">
        <v>5265</v>
      </c>
      <c r="D85" s="4432" t="s">
        <v>5319</v>
      </c>
      <c r="E85" s="4432"/>
      <c r="F85" s="4432"/>
      <c r="G85" s="2332"/>
      <c r="H85" s="3481">
        <v>5192</v>
      </c>
      <c r="I85" s="4143"/>
      <c r="J85" s="2419"/>
      <c r="K85" s="2325"/>
      <c r="L85" s="2325"/>
      <c r="M85" s="2425">
        <v>13854</v>
      </c>
      <c r="N85" s="2425">
        <v>85763</v>
      </c>
      <c r="O85" s="2425">
        <v>0</v>
      </c>
      <c r="P85" s="2414">
        <f t="shared" si="1"/>
        <v>99617</v>
      </c>
      <c r="Q85" s="3549">
        <v>14</v>
      </c>
      <c r="R85" s="3361"/>
    </row>
    <row r="86" spans="1:18">
      <c r="A86" s="4307">
        <v>15</v>
      </c>
      <c r="B86" s="4432" t="s">
        <v>6997</v>
      </c>
      <c r="C86" s="4432" t="s">
        <v>5320</v>
      </c>
      <c r="D86" s="4432" t="s">
        <v>7009</v>
      </c>
      <c r="E86" s="4432"/>
      <c r="F86" s="4432"/>
      <c r="G86" s="2332"/>
      <c r="H86" s="3481">
        <v>13376</v>
      </c>
      <c r="I86" s="4143"/>
      <c r="J86" s="2419"/>
      <c r="K86" s="2325"/>
      <c r="L86" s="2325"/>
      <c r="M86" s="2425">
        <v>72207</v>
      </c>
      <c r="N86" s="2425">
        <v>390706</v>
      </c>
      <c r="O86" s="2425">
        <v>0</v>
      </c>
      <c r="P86" s="2414">
        <f t="shared" ref="P86:P120" si="2">M86+N86+O86</f>
        <v>462913</v>
      </c>
      <c r="Q86" s="3549">
        <v>15</v>
      </c>
      <c r="R86" s="3361"/>
    </row>
    <row r="87" spans="1:18">
      <c r="A87" s="4307">
        <v>16</v>
      </c>
      <c r="B87" s="4432" t="s">
        <v>5280</v>
      </c>
      <c r="C87" s="4432" t="s">
        <v>5265</v>
      </c>
      <c r="D87" s="4432" t="s">
        <v>7010</v>
      </c>
      <c r="E87" s="4432"/>
      <c r="F87" s="4432"/>
      <c r="G87" s="2332"/>
      <c r="H87" s="3982">
        <v>15065</v>
      </c>
      <c r="I87" s="4143"/>
      <c r="J87" s="2419"/>
      <c r="K87" s="2325"/>
      <c r="L87" s="2325"/>
      <c r="M87" s="2425">
        <v>68410</v>
      </c>
      <c r="N87" s="2425">
        <v>433688</v>
      </c>
      <c r="O87" s="2425">
        <v>0</v>
      </c>
      <c r="P87" s="2414">
        <f t="shared" si="2"/>
        <v>502098</v>
      </c>
      <c r="Q87" s="3549">
        <v>16</v>
      </c>
      <c r="R87" s="3361"/>
    </row>
    <row r="88" spans="1:18">
      <c r="A88" s="4307">
        <v>17</v>
      </c>
      <c r="B88" s="4432" t="s">
        <v>5281</v>
      </c>
      <c r="C88" s="4432" t="s">
        <v>5265</v>
      </c>
      <c r="D88" s="4432" t="s">
        <v>5321</v>
      </c>
      <c r="E88" s="4432"/>
      <c r="F88" s="4432"/>
      <c r="G88" s="2332"/>
      <c r="H88" s="3481">
        <v>305</v>
      </c>
      <c r="I88" s="4143"/>
      <c r="J88" s="2419"/>
      <c r="K88" s="2325"/>
      <c r="L88" s="2325"/>
      <c r="M88" s="2425">
        <v>3533</v>
      </c>
      <c r="N88" s="2425">
        <v>12530</v>
      </c>
      <c r="O88" s="2425">
        <v>0</v>
      </c>
      <c r="P88" s="2414">
        <f t="shared" si="2"/>
        <v>16063</v>
      </c>
      <c r="Q88" s="3549">
        <v>17</v>
      </c>
      <c r="R88" s="3361"/>
    </row>
    <row r="89" spans="1:18">
      <c r="A89" s="4307">
        <v>18</v>
      </c>
      <c r="B89" s="4432" t="s">
        <v>6998</v>
      </c>
      <c r="C89" s="4432" t="s">
        <v>5265</v>
      </c>
      <c r="D89" s="4432" t="s">
        <v>7011</v>
      </c>
      <c r="E89" s="4432"/>
      <c r="F89" s="4432"/>
      <c r="G89" s="2332"/>
      <c r="H89" s="3481">
        <v>0</v>
      </c>
      <c r="I89" s="4143"/>
      <c r="J89" s="2419"/>
      <c r="K89" s="2325"/>
      <c r="L89" s="2325"/>
      <c r="M89" s="2425">
        <v>0</v>
      </c>
      <c r="N89" s="2425">
        <v>0</v>
      </c>
      <c r="O89" s="2425">
        <v>0</v>
      </c>
      <c r="P89" s="2414">
        <f t="shared" si="2"/>
        <v>0</v>
      </c>
      <c r="Q89" s="3549">
        <v>18</v>
      </c>
      <c r="R89" s="3361"/>
    </row>
    <row r="90" spans="1:18">
      <c r="A90" s="4307">
        <v>19</v>
      </c>
      <c r="B90" s="4432" t="s">
        <v>5282</v>
      </c>
      <c r="C90" s="4432" t="s">
        <v>5265</v>
      </c>
      <c r="D90" s="4432" t="s">
        <v>5322</v>
      </c>
      <c r="E90" s="4432"/>
      <c r="F90" s="4432"/>
      <c r="G90" s="2332"/>
      <c r="H90" s="3481">
        <v>9450</v>
      </c>
      <c r="I90" s="4143"/>
      <c r="J90" s="2419"/>
      <c r="K90" s="2325"/>
      <c r="L90" s="2325"/>
      <c r="M90" s="2425">
        <v>0</v>
      </c>
      <c r="N90" s="2425">
        <v>208670</v>
      </c>
      <c r="O90" s="2425">
        <v>24526</v>
      </c>
      <c r="P90" s="2414">
        <f t="shared" si="2"/>
        <v>233196</v>
      </c>
      <c r="Q90" s="3549">
        <v>19</v>
      </c>
      <c r="R90" s="3361"/>
    </row>
    <row r="91" spans="1:18">
      <c r="A91" s="4307">
        <v>20</v>
      </c>
      <c r="B91" s="4432" t="s">
        <v>5283</v>
      </c>
      <c r="C91" s="4432" t="s">
        <v>5265</v>
      </c>
      <c r="D91" s="4432" t="s">
        <v>5323</v>
      </c>
      <c r="E91" s="4432"/>
      <c r="F91" s="4432"/>
      <c r="G91" s="2332"/>
      <c r="H91" s="3481">
        <v>19152</v>
      </c>
      <c r="I91" s="4143"/>
      <c r="J91" s="2419"/>
      <c r="K91" s="2325"/>
      <c r="L91" s="2325"/>
      <c r="M91" s="2425">
        <v>0</v>
      </c>
      <c r="N91" s="2425">
        <v>1706368</v>
      </c>
      <c r="O91" s="2425">
        <v>0</v>
      </c>
      <c r="P91" s="2414">
        <f t="shared" si="2"/>
        <v>1706368</v>
      </c>
      <c r="Q91" s="3549">
        <v>20</v>
      </c>
      <c r="R91" s="3361"/>
    </row>
    <row r="92" spans="1:18">
      <c r="A92" s="4307">
        <v>21</v>
      </c>
      <c r="B92" s="4432" t="s">
        <v>5284</v>
      </c>
      <c r="C92" s="4432" t="s">
        <v>5265</v>
      </c>
      <c r="D92" s="4432" t="s">
        <v>5324</v>
      </c>
      <c r="E92" s="4432"/>
      <c r="F92" s="4432"/>
      <c r="G92" s="2332"/>
      <c r="H92" s="3481">
        <v>8327</v>
      </c>
      <c r="I92" s="4143"/>
      <c r="J92" s="2419"/>
      <c r="K92" s="2325"/>
      <c r="L92" s="2325"/>
      <c r="M92" s="2425">
        <v>0</v>
      </c>
      <c r="N92" s="2425">
        <v>225785</v>
      </c>
      <c r="O92" s="2425">
        <v>22933</v>
      </c>
      <c r="P92" s="2414">
        <f t="shared" si="2"/>
        <v>248718</v>
      </c>
      <c r="Q92" s="3549">
        <v>21</v>
      </c>
      <c r="R92" s="3361"/>
    </row>
    <row r="93" spans="1:18">
      <c r="A93" s="4307">
        <v>22</v>
      </c>
      <c r="B93" s="4432" t="s">
        <v>6999</v>
      </c>
      <c r="C93" s="4432" t="s">
        <v>5265</v>
      </c>
      <c r="D93" s="4432" t="s">
        <v>5325</v>
      </c>
      <c r="E93" s="4432"/>
      <c r="F93" s="4432"/>
      <c r="G93" s="2332"/>
      <c r="H93" s="3982">
        <v>14061</v>
      </c>
      <c r="I93" s="4143"/>
      <c r="J93" s="2419"/>
      <c r="K93" s="2325"/>
      <c r="L93" s="2325"/>
      <c r="M93" s="2425">
        <v>0</v>
      </c>
      <c r="N93" s="2425">
        <v>338764</v>
      </c>
      <c r="O93" s="2425">
        <v>36519</v>
      </c>
      <c r="P93" s="2414">
        <f t="shared" si="2"/>
        <v>375283</v>
      </c>
      <c r="Q93" s="3549">
        <v>22</v>
      </c>
      <c r="R93" s="3361"/>
    </row>
    <row r="94" spans="1:18">
      <c r="A94" s="4307">
        <v>23</v>
      </c>
      <c r="B94" s="4432" t="s">
        <v>7000</v>
      </c>
      <c r="C94" s="4432" t="s">
        <v>5320</v>
      </c>
      <c r="D94" s="4432" t="s">
        <v>5326</v>
      </c>
      <c r="E94" s="4432"/>
      <c r="F94" s="4432"/>
      <c r="G94" s="2332"/>
      <c r="H94" s="3481">
        <v>31911</v>
      </c>
      <c r="I94" s="4143"/>
      <c r="J94" s="2419"/>
      <c r="K94" s="2325"/>
      <c r="L94" s="2325"/>
      <c r="M94" s="2425">
        <v>0</v>
      </c>
      <c r="N94" s="2425">
        <v>906915</v>
      </c>
      <c r="O94" s="2425">
        <v>80704</v>
      </c>
      <c r="P94" s="2414">
        <f t="shared" si="2"/>
        <v>987619</v>
      </c>
      <c r="Q94" s="3549">
        <v>23</v>
      </c>
      <c r="R94" s="3361"/>
    </row>
    <row r="95" spans="1:18">
      <c r="A95" s="4307">
        <v>24</v>
      </c>
      <c r="B95" s="4432" t="s">
        <v>7001</v>
      </c>
      <c r="C95" s="4432" t="s">
        <v>5265</v>
      </c>
      <c r="D95" s="4432" t="s">
        <v>5327</v>
      </c>
      <c r="E95" s="4432"/>
      <c r="F95" s="4432"/>
      <c r="G95" s="2332"/>
      <c r="H95" s="3481">
        <v>9718</v>
      </c>
      <c r="I95" s="4143"/>
      <c r="J95" s="2419"/>
      <c r="K95" s="2325"/>
      <c r="L95" s="2325"/>
      <c r="M95" s="2425">
        <v>0</v>
      </c>
      <c r="N95" s="2425">
        <v>261842</v>
      </c>
      <c r="O95" s="2425">
        <v>24009</v>
      </c>
      <c r="P95" s="2414">
        <f t="shared" si="2"/>
        <v>285851</v>
      </c>
      <c r="Q95" s="3549">
        <v>24</v>
      </c>
      <c r="R95" s="3361"/>
    </row>
    <row r="96" spans="1:18">
      <c r="A96" s="4307">
        <v>25</v>
      </c>
      <c r="B96" s="4432" t="s">
        <v>5285</v>
      </c>
      <c r="C96" s="4432" t="s">
        <v>5265</v>
      </c>
      <c r="D96" s="4432" t="s">
        <v>7012</v>
      </c>
      <c r="E96" s="4432"/>
      <c r="F96" s="4432"/>
      <c r="G96" s="2332"/>
      <c r="H96" s="3481">
        <v>3531</v>
      </c>
      <c r="I96" s="4143"/>
      <c r="J96" s="2419"/>
      <c r="K96" s="2325"/>
      <c r="L96" s="2325"/>
      <c r="M96" s="2425">
        <v>0</v>
      </c>
      <c r="N96" s="2425">
        <v>95699</v>
      </c>
      <c r="O96" s="2425">
        <v>10359</v>
      </c>
      <c r="P96" s="2414">
        <f t="shared" si="2"/>
        <v>106058</v>
      </c>
      <c r="Q96" s="3549">
        <v>25</v>
      </c>
      <c r="R96" s="3361"/>
    </row>
    <row r="97" spans="1:18">
      <c r="A97" s="4307">
        <v>26</v>
      </c>
      <c r="B97" s="4432" t="s">
        <v>5286</v>
      </c>
      <c r="C97" s="4432" t="s">
        <v>5265</v>
      </c>
      <c r="D97" s="4432" t="s">
        <v>5328</v>
      </c>
      <c r="E97" s="4432"/>
      <c r="F97" s="4432"/>
      <c r="G97" s="2332"/>
      <c r="H97" s="3481">
        <v>0</v>
      </c>
      <c r="I97" s="4143"/>
      <c r="J97" s="2419"/>
      <c r="K97" s="2325"/>
      <c r="L97" s="2325"/>
      <c r="M97" s="2425">
        <v>0</v>
      </c>
      <c r="N97" s="2425">
        <v>0</v>
      </c>
      <c r="O97" s="2425">
        <v>0</v>
      </c>
      <c r="P97" s="2414">
        <f t="shared" si="2"/>
        <v>0</v>
      </c>
      <c r="Q97" s="3549">
        <v>26</v>
      </c>
      <c r="R97" s="3361"/>
    </row>
    <row r="98" spans="1:18">
      <c r="A98" s="4307">
        <v>27</v>
      </c>
      <c r="B98" s="4432" t="s">
        <v>7002</v>
      </c>
      <c r="C98" s="4432" t="s">
        <v>5265</v>
      </c>
      <c r="D98" s="4432" t="s">
        <v>5329</v>
      </c>
      <c r="E98" s="4432"/>
      <c r="F98" s="4432"/>
      <c r="G98" s="2332"/>
      <c r="H98" s="3481">
        <v>0</v>
      </c>
      <c r="I98" s="4143"/>
      <c r="J98" s="2419"/>
      <c r="K98" s="2325"/>
      <c r="L98" s="2325"/>
      <c r="M98" s="2425">
        <v>0</v>
      </c>
      <c r="N98" s="2425">
        <v>0</v>
      </c>
      <c r="O98" s="2425">
        <v>0</v>
      </c>
      <c r="P98" s="2414">
        <f t="shared" si="2"/>
        <v>0</v>
      </c>
      <c r="Q98" s="3549">
        <v>27</v>
      </c>
      <c r="R98" s="3361"/>
    </row>
    <row r="99" spans="1:18">
      <c r="A99" s="4307">
        <v>28</v>
      </c>
      <c r="B99" s="4432" t="s">
        <v>6349</v>
      </c>
      <c r="C99" s="4432" t="s">
        <v>5265</v>
      </c>
      <c r="D99" s="4432" t="s">
        <v>5408</v>
      </c>
      <c r="E99" s="4432"/>
      <c r="F99" s="4432"/>
      <c r="G99" s="2332"/>
      <c r="H99" s="3982">
        <v>40926</v>
      </c>
      <c r="I99" s="4143"/>
      <c r="J99" s="2419"/>
      <c r="K99" s="2325"/>
      <c r="L99" s="2325"/>
      <c r="M99" s="2425">
        <v>177173</v>
      </c>
      <c r="N99" s="2425">
        <v>1415474</v>
      </c>
      <c r="O99" s="2425">
        <v>0</v>
      </c>
      <c r="P99" s="2414">
        <f t="shared" si="2"/>
        <v>1592647</v>
      </c>
      <c r="Q99" s="3549">
        <v>28</v>
      </c>
      <c r="R99" s="3361"/>
    </row>
    <row r="100" spans="1:18">
      <c r="A100" s="4307">
        <v>29</v>
      </c>
      <c r="B100" s="4432" t="s">
        <v>5287</v>
      </c>
      <c r="C100" s="4432" t="s">
        <v>5265</v>
      </c>
      <c r="D100" s="4432" t="s">
        <v>5315</v>
      </c>
      <c r="E100" s="4432"/>
      <c r="F100" s="4432"/>
      <c r="G100" s="2332"/>
      <c r="H100" s="3481">
        <v>3761</v>
      </c>
      <c r="I100" s="4143"/>
      <c r="J100" s="2419"/>
      <c r="K100" s="2325"/>
      <c r="L100" s="2325"/>
      <c r="M100" s="2425">
        <v>0</v>
      </c>
      <c r="N100" s="2425">
        <v>765816</v>
      </c>
      <c r="O100" s="2425">
        <v>0</v>
      </c>
      <c r="P100" s="2414">
        <f t="shared" si="2"/>
        <v>765816</v>
      </c>
      <c r="Q100" s="3549">
        <v>29</v>
      </c>
      <c r="R100" s="3361"/>
    </row>
    <row r="101" spans="1:18">
      <c r="A101" s="4307">
        <v>30</v>
      </c>
      <c r="B101" s="4432" t="s">
        <v>5288</v>
      </c>
      <c r="C101" s="4432" t="s">
        <v>5265</v>
      </c>
      <c r="D101" s="4432" t="s">
        <v>5315</v>
      </c>
      <c r="E101" s="4432"/>
      <c r="F101" s="4432"/>
      <c r="G101" s="2332"/>
      <c r="H101" s="3481">
        <v>8087</v>
      </c>
      <c r="I101" s="4143"/>
      <c r="J101" s="2419"/>
      <c r="K101" s="2325"/>
      <c r="L101" s="2325"/>
      <c r="M101" s="2425">
        <v>0</v>
      </c>
      <c r="N101" s="2425">
        <v>1646625</v>
      </c>
      <c r="O101" s="2425">
        <v>0</v>
      </c>
      <c r="P101" s="2414">
        <f t="shared" si="2"/>
        <v>1646625</v>
      </c>
      <c r="Q101" s="3549">
        <v>30</v>
      </c>
      <c r="R101" s="3361"/>
    </row>
    <row r="102" spans="1:18">
      <c r="A102" s="4307">
        <v>31</v>
      </c>
      <c r="B102" s="4432" t="s">
        <v>5289</v>
      </c>
      <c r="C102" s="4432" t="s">
        <v>5265</v>
      </c>
      <c r="D102" s="4432" t="s">
        <v>5315</v>
      </c>
      <c r="E102" s="4432"/>
      <c r="F102" s="4432"/>
      <c r="G102" s="2332"/>
      <c r="H102" s="3481">
        <v>3079</v>
      </c>
      <c r="I102" s="4143"/>
      <c r="J102" s="2419"/>
      <c r="K102" s="2325"/>
      <c r="L102" s="2325"/>
      <c r="M102" s="2425">
        <v>0</v>
      </c>
      <c r="N102" s="2425">
        <v>627051</v>
      </c>
      <c r="O102" s="2425">
        <v>0</v>
      </c>
      <c r="P102" s="2414">
        <f t="shared" si="2"/>
        <v>627051</v>
      </c>
      <c r="Q102" s="3549">
        <v>31</v>
      </c>
      <c r="R102" s="3361"/>
    </row>
    <row r="103" spans="1:18">
      <c r="A103" s="4307">
        <v>32</v>
      </c>
      <c r="B103" s="4432" t="s">
        <v>5290</v>
      </c>
      <c r="C103" s="4432" t="s">
        <v>5265</v>
      </c>
      <c r="D103" s="4432" t="s">
        <v>7013</v>
      </c>
      <c r="E103" s="4432"/>
      <c r="F103" s="4432"/>
      <c r="G103" s="2332"/>
      <c r="H103" s="3481">
        <v>1892</v>
      </c>
      <c r="I103" s="4143"/>
      <c r="J103" s="2419"/>
      <c r="K103" s="2325"/>
      <c r="L103" s="2325"/>
      <c r="M103" s="2425">
        <v>56244</v>
      </c>
      <c r="N103" s="2425">
        <v>-67481</v>
      </c>
      <c r="O103" s="2425">
        <v>0</v>
      </c>
      <c r="P103" s="2414">
        <f t="shared" si="2"/>
        <v>-11237</v>
      </c>
      <c r="Q103" s="3549">
        <v>32</v>
      </c>
      <c r="R103" s="3361"/>
    </row>
    <row r="104" spans="1:18">
      <c r="A104" s="4307">
        <v>33</v>
      </c>
      <c r="B104" s="4432" t="s">
        <v>7003</v>
      </c>
      <c r="C104" s="4432" t="s">
        <v>5265</v>
      </c>
      <c r="D104" s="4432" t="s">
        <v>7014</v>
      </c>
      <c r="E104" s="4432"/>
      <c r="F104" s="4432"/>
      <c r="G104" s="2332"/>
      <c r="H104" s="3481">
        <v>0</v>
      </c>
      <c r="I104" s="4143"/>
      <c r="J104" s="2419"/>
      <c r="K104" s="2325"/>
      <c r="L104" s="2325"/>
      <c r="M104" s="2425">
        <v>0</v>
      </c>
      <c r="N104" s="2425">
        <v>0</v>
      </c>
      <c r="O104" s="2425">
        <v>0</v>
      </c>
      <c r="P104" s="2414">
        <f t="shared" si="2"/>
        <v>0</v>
      </c>
      <c r="Q104" s="3549">
        <v>33</v>
      </c>
      <c r="R104" s="3361"/>
    </row>
    <row r="105" spans="1:18">
      <c r="A105" s="4307">
        <v>34</v>
      </c>
      <c r="B105" s="4432" t="s">
        <v>5291</v>
      </c>
      <c r="C105" s="4432" t="s">
        <v>5265</v>
      </c>
      <c r="D105" s="4432" t="s">
        <v>5330</v>
      </c>
      <c r="E105" s="4432"/>
      <c r="F105" s="4432"/>
      <c r="G105" s="2332"/>
      <c r="H105" s="3982">
        <v>0</v>
      </c>
      <c r="I105" s="4143"/>
      <c r="J105" s="2419"/>
      <c r="K105" s="2325"/>
      <c r="L105" s="2325"/>
      <c r="M105" s="2425">
        <v>0</v>
      </c>
      <c r="N105" s="2425">
        <v>-4517</v>
      </c>
      <c r="O105" s="2425">
        <v>4517</v>
      </c>
      <c r="P105" s="2414">
        <f t="shared" si="2"/>
        <v>0</v>
      </c>
      <c r="Q105" s="3549">
        <v>34</v>
      </c>
      <c r="R105" s="3361"/>
    </row>
    <row r="106" spans="1:18">
      <c r="A106" s="4307">
        <v>35</v>
      </c>
      <c r="B106" s="4432" t="s">
        <v>5292</v>
      </c>
      <c r="C106" s="4432" t="s">
        <v>5265</v>
      </c>
      <c r="D106" s="4432" t="s">
        <v>5331</v>
      </c>
      <c r="E106" s="4432"/>
      <c r="F106" s="4432"/>
      <c r="G106" s="2332"/>
      <c r="H106" s="3481">
        <v>1808</v>
      </c>
      <c r="I106" s="4143"/>
      <c r="J106" s="2419"/>
      <c r="K106" s="2325"/>
      <c r="L106" s="2325"/>
      <c r="M106" s="2425">
        <v>0</v>
      </c>
      <c r="N106" s="2425">
        <v>67131</v>
      </c>
      <c r="O106" s="2425">
        <v>0</v>
      </c>
      <c r="P106" s="2414">
        <f t="shared" si="2"/>
        <v>67131</v>
      </c>
      <c r="Q106" s="3549">
        <v>35</v>
      </c>
      <c r="R106" s="3361"/>
    </row>
    <row r="107" spans="1:18">
      <c r="A107" s="4307">
        <v>36</v>
      </c>
      <c r="B107" s="4432" t="s">
        <v>5293</v>
      </c>
      <c r="C107" s="4432" t="s">
        <v>5320</v>
      </c>
      <c r="D107" s="4432" t="s">
        <v>5332</v>
      </c>
      <c r="E107" s="4432"/>
      <c r="F107" s="4432"/>
      <c r="G107" s="2332"/>
      <c r="H107" s="3481">
        <v>3154</v>
      </c>
      <c r="I107" s="4143"/>
      <c r="J107" s="2419"/>
      <c r="K107" s="2325"/>
      <c r="L107" s="2325"/>
      <c r="M107" s="2425">
        <v>0</v>
      </c>
      <c r="N107" s="2425">
        <v>87363</v>
      </c>
      <c r="O107" s="2425">
        <v>8871</v>
      </c>
      <c r="P107" s="2414">
        <f t="shared" si="2"/>
        <v>96234</v>
      </c>
      <c r="Q107" s="3549">
        <v>36</v>
      </c>
      <c r="R107" s="3361"/>
    </row>
    <row r="108" spans="1:18">
      <c r="A108" s="4307">
        <v>37</v>
      </c>
      <c r="B108" s="4432" t="s">
        <v>5294</v>
      </c>
      <c r="C108" s="4432" t="s">
        <v>5265</v>
      </c>
      <c r="D108" s="4432" t="s">
        <v>5333</v>
      </c>
      <c r="E108" s="4432"/>
      <c r="F108" s="4432"/>
      <c r="G108" s="2332"/>
      <c r="H108" s="3481">
        <v>0</v>
      </c>
      <c r="I108" s="4143"/>
      <c r="J108" s="2419"/>
      <c r="K108" s="2325"/>
      <c r="L108" s="2325"/>
      <c r="M108" s="2425">
        <v>0</v>
      </c>
      <c r="N108" s="2425">
        <v>0</v>
      </c>
      <c r="O108" s="2425">
        <v>0</v>
      </c>
      <c r="P108" s="2414">
        <f t="shared" si="2"/>
        <v>0</v>
      </c>
      <c r="Q108" s="3549">
        <v>37</v>
      </c>
      <c r="R108" s="3361"/>
    </row>
    <row r="109" spans="1:18">
      <c r="A109" s="4307">
        <v>38</v>
      </c>
      <c r="B109" s="4432" t="s">
        <v>5295</v>
      </c>
      <c r="C109" s="4432" t="s">
        <v>5265</v>
      </c>
      <c r="D109" s="4432" t="s">
        <v>5334</v>
      </c>
      <c r="E109" s="4432"/>
      <c r="F109" s="4432"/>
      <c r="G109" s="2332"/>
      <c r="H109" s="3481">
        <v>0</v>
      </c>
      <c r="I109" s="4143"/>
      <c r="J109" s="2419"/>
      <c r="K109" s="2325"/>
      <c r="L109" s="2325"/>
      <c r="M109" s="2425">
        <v>0</v>
      </c>
      <c r="N109" s="2425">
        <v>0</v>
      </c>
      <c r="O109" s="2425">
        <v>0</v>
      </c>
      <c r="P109" s="2414">
        <f t="shared" si="2"/>
        <v>0</v>
      </c>
      <c r="Q109" s="3549">
        <v>38</v>
      </c>
      <c r="R109" s="3361"/>
    </row>
    <row r="110" spans="1:18">
      <c r="A110" s="4307">
        <v>39</v>
      </c>
      <c r="B110" s="4432" t="s">
        <v>5296</v>
      </c>
      <c r="C110" s="4432" t="s">
        <v>5320</v>
      </c>
      <c r="D110" s="4432" t="s">
        <v>5335</v>
      </c>
      <c r="E110" s="4432"/>
      <c r="F110" s="4432"/>
      <c r="G110" s="2332"/>
      <c r="H110" s="3481">
        <v>1161</v>
      </c>
      <c r="I110" s="4143"/>
      <c r="J110" s="2419"/>
      <c r="K110" s="2325"/>
      <c r="L110" s="2325"/>
      <c r="M110" s="2425">
        <v>0</v>
      </c>
      <c r="N110" s="2425">
        <v>80196</v>
      </c>
      <c r="O110" s="2425">
        <v>0</v>
      </c>
      <c r="P110" s="2414">
        <f t="shared" si="2"/>
        <v>80196</v>
      </c>
      <c r="Q110" s="3549">
        <v>39</v>
      </c>
      <c r="R110" s="3361"/>
    </row>
    <row r="111" spans="1:18">
      <c r="A111" s="4307">
        <v>40</v>
      </c>
      <c r="B111" s="4432" t="s">
        <v>5297</v>
      </c>
      <c r="C111" s="4432" t="s">
        <v>5320</v>
      </c>
      <c r="D111" s="4432" t="s">
        <v>5336</v>
      </c>
      <c r="E111" s="4432"/>
      <c r="F111" s="4432"/>
      <c r="G111" s="2332"/>
      <c r="H111" s="3982">
        <v>49595</v>
      </c>
      <c r="I111" s="4143"/>
      <c r="J111" s="2419"/>
      <c r="K111" s="2325"/>
      <c r="L111" s="2325"/>
      <c r="M111" s="2425">
        <v>0</v>
      </c>
      <c r="N111" s="2425">
        <v>7106569</v>
      </c>
      <c r="O111" s="2425">
        <v>0</v>
      </c>
      <c r="P111" s="2414">
        <f t="shared" si="2"/>
        <v>7106569</v>
      </c>
      <c r="Q111" s="3549">
        <v>40</v>
      </c>
      <c r="R111" s="3361"/>
    </row>
    <row r="112" spans="1:18">
      <c r="A112" s="4307">
        <v>41</v>
      </c>
      <c r="B112" s="4432" t="s">
        <v>5298</v>
      </c>
      <c r="C112" s="4432" t="s">
        <v>5265</v>
      </c>
      <c r="D112" s="4432" t="s">
        <v>5337</v>
      </c>
      <c r="E112" s="4432"/>
      <c r="F112" s="4432"/>
      <c r="G112" s="2332"/>
      <c r="H112" s="3481">
        <v>13590</v>
      </c>
      <c r="I112" s="4143"/>
      <c r="J112" s="2419"/>
      <c r="K112" s="2325"/>
      <c r="L112" s="2325"/>
      <c r="M112" s="2425">
        <v>35747</v>
      </c>
      <c r="N112" s="2425">
        <v>382957</v>
      </c>
      <c r="O112" s="2425">
        <v>0</v>
      </c>
      <c r="P112" s="2414">
        <f t="shared" si="2"/>
        <v>418704</v>
      </c>
      <c r="Q112" s="3549">
        <v>41</v>
      </c>
      <c r="R112" s="3361"/>
    </row>
    <row r="113" spans="1:18">
      <c r="A113" s="4307">
        <v>42</v>
      </c>
      <c r="B113" s="4432" t="s">
        <v>5299</v>
      </c>
      <c r="C113" s="4432" t="s">
        <v>5265</v>
      </c>
      <c r="D113" s="4432" t="s">
        <v>5338</v>
      </c>
      <c r="E113" s="4432"/>
      <c r="F113" s="4432"/>
      <c r="G113" s="2332"/>
      <c r="H113" s="3481">
        <v>5588</v>
      </c>
      <c r="I113" s="4143"/>
      <c r="J113" s="2419"/>
      <c r="K113" s="2325"/>
      <c r="L113" s="2325"/>
      <c r="M113" s="2425">
        <v>16382</v>
      </c>
      <c r="N113" s="2425">
        <v>207942</v>
      </c>
      <c r="O113" s="2425">
        <v>0</v>
      </c>
      <c r="P113" s="2414">
        <f t="shared" si="2"/>
        <v>224324</v>
      </c>
      <c r="Q113" s="3549">
        <v>42</v>
      </c>
      <c r="R113" s="3361"/>
    </row>
    <row r="114" spans="1:18">
      <c r="A114" s="4307">
        <v>43</v>
      </c>
      <c r="B114" s="4432" t="s">
        <v>5300</v>
      </c>
      <c r="C114" s="4432" t="s">
        <v>5265</v>
      </c>
      <c r="D114" s="4432" t="s">
        <v>5339</v>
      </c>
      <c r="E114" s="4432"/>
      <c r="F114" s="4432"/>
      <c r="G114" s="2332"/>
      <c r="H114" s="3481">
        <v>5299</v>
      </c>
      <c r="I114" s="4143"/>
      <c r="J114" s="2419"/>
      <c r="K114" s="2325"/>
      <c r="L114" s="2325"/>
      <c r="M114" s="2425">
        <v>0</v>
      </c>
      <c r="N114" s="2425">
        <v>317920</v>
      </c>
      <c r="O114" s="2425">
        <v>0</v>
      </c>
      <c r="P114" s="2414">
        <f t="shared" si="2"/>
        <v>317920</v>
      </c>
      <c r="Q114" s="3549">
        <v>43</v>
      </c>
      <c r="R114" s="3361"/>
    </row>
    <row r="115" spans="1:18">
      <c r="A115" s="4307">
        <v>44</v>
      </c>
      <c r="B115" s="4432" t="s">
        <v>7004</v>
      </c>
      <c r="C115" s="4432" t="s">
        <v>5265</v>
      </c>
      <c r="D115" s="4432" t="s">
        <v>5340</v>
      </c>
      <c r="E115" s="4432"/>
      <c r="F115" s="4432"/>
      <c r="G115" s="2332"/>
      <c r="H115" s="3481">
        <v>0</v>
      </c>
      <c r="I115" s="4143"/>
      <c r="J115" s="2419"/>
      <c r="K115" s="2325"/>
      <c r="L115" s="2325"/>
      <c r="M115" s="2425">
        <v>0</v>
      </c>
      <c r="N115" s="2425">
        <v>0</v>
      </c>
      <c r="O115" s="2425">
        <v>0</v>
      </c>
      <c r="P115" s="2414">
        <f t="shared" si="2"/>
        <v>0</v>
      </c>
      <c r="Q115" s="3549">
        <v>44</v>
      </c>
      <c r="R115" s="3361"/>
    </row>
    <row r="116" spans="1:18">
      <c r="A116" s="4307">
        <v>45</v>
      </c>
      <c r="B116" s="4432" t="s">
        <v>5301</v>
      </c>
      <c r="C116" s="4432" t="s">
        <v>5311</v>
      </c>
      <c r="D116" s="4432" t="s">
        <v>5341</v>
      </c>
      <c r="E116" s="4432"/>
      <c r="F116" s="4432"/>
      <c r="G116" s="2332"/>
      <c r="H116" s="3481">
        <v>2445</v>
      </c>
      <c r="I116" s="4143"/>
      <c r="J116" s="2419"/>
      <c r="K116" s="2325"/>
      <c r="L116" s="2325"/>
      <c r="M116" s="2425">
        <v>0</v>
      </c>
      <c r="N116" s="2425">
        <v>66312</v>
      </c>
      <c r="O116" s="2425">
        <v>6573</v>
      </c>
      <c r="P116" s="2414">
        <f t="shared" si="2"/>
        <v>72885</v>
      </c>
      <c r="Q116" s="3549">
        <v>45</v>
      </c>
      <c r="R116" s="3361"/>
    </row>
    <row r="117" spans="1:18">
      <c r="A117" s="4307">
        <v>46</v>
      </c>
      <c r="B117" s="4432" t="s">
        <v>5302</v>
      </c>
      <c r="C117" s="4432" t="s">
        <v>5265</v>
      </c>
      <c r="D117" s="4432" t="s">
        <v>5342</v>
      </c>
      <c r="E117" s="4432"/>
      <c r="F117" s="4432"/>
      <c r="G117" s="2332"/>
      <c r="H117" s="3982">
        <v>0</v>
      </c>
      <c r="I117" s="4143"/>
      <c r="J117" s="2419"/>
      <c r="K117" s="2325"/>
      <c r="L117" s="2325"/>
      <c r="M117" s="2425">
        <v>0</v>
      </c>
      <c r="N117" s="2425">
        <v>0</v>
      </c>
      <c r="O117" s="2425">
        <v>0</v>
      </c>
      <c r="P117" s="2414">
        <f t="shared" si="2"/>
        <v>0</v>
      </c>
      <c r="Q117" s="3549">
        <v>46</v>
      </c>
      <c r="R117" s="3361"/>
    </row>
    <row r="118" spans="1:18">
      <c r="A118" s="4307">
        <v>47</v>
      </c>
      <c r="B118" s="4432" t="s">
        <v>5303</v>
      </c>
      <c r="C118" s="4432" t="s">
        <v>5265</v>
      </c>
      <c r="D118" s="4432" t="s">
        <v>5343</v>
      </c>
      <c r="E118" s="4432"/>
      <c r="F118" s="4432"/>
      <c r="G118" s="2332"/>
      <c r="H118" s="3481">
        <v>4033</v>
      </c>
      <c r="I118" s="4143"/>
      <c r="J118" s="2419"/>
      <c r="K118" s="2325"/>
      <c r="L118" s="2325"/>
      <c r="M118" s="2425">
        <v>28193</v>
      </c>
      <c r="N118" s="2425">
        <v>103230</v>
      </c>
      <c r="O118" s="2425">
        <v>0</v>
      </c>
      <c r="P118" s="2414">
        <f t="shared" si="2"/>
        <v>131423</v>
      </c>
      <c r="Q118" s="3549">
        <v>47</v>
      </c>
      <c r="R118" s="3361"/>
    </row>
    <row r="119" spans="1:18">
      <c r="A119" s="4307">
        <v>48</v>
      </c>
      <c r="B119" s="4432" t="s">
        <v>5304</v>
      </c>
      <c r="C119" s="4432" t="s">
        <v>5311</v>
      </c>
      <c r="D119" s="4432" t="s">
        <v>5344</v>
      </c>
      <c r="E119" s="4432"/>
      <c r="F119" s="4432"/>
      <c r="G119" s="2332"/>
      <c r="H119" s="3481">
        <v>393173</v>
      </c>
      <c r="I119" s="4143"/>
      <c r="J119" s="2419"/>
      <c r="K119" s="2325"/>
      <c r="L119" s="2325"/>
      <c r="M119" s="2425">
        <v>0</v>
      </c>
      <c r="N119" s="2425">
        <v>56651068</v>
      </c>
      <c r="O119" s="2425">
        <v>0</v>
      </c>
      <c r="P119" s="2414">
        <f t="shared" si="2"/>
        <v>56651068</v>
      </c>
      <c r="Q119" s="3549">
        <v>48</v>
      </c>
      <c r="R119" s="3361"/>
    </row>
    <row r="120" spans="1:18">
      <c r="A120" s="4307">
        <v>49</v>
      </c>
      <c r="B120" s="4432" t="s">
        <v>5305</v>
      </c>
      <c r="C120" s="4432" t="s">
        <v>5311</v>
      </c>
      <c r="D120" s="4432" t="s">
        <v>5345</v>
      </c>
      <c r="E120" s="4432"/>
      <c r="F120" s="4432"/>
      <c r="G120" s="2332"/>
      <c r="H120" s="3481">
        <v>10883</v>
      </c>
      <c r="I120" s="4143"/>
      <c r="J120" s="2419"/>
      <c r="K120" s="2325"/>
      <c r="L120" s="2325"/>
      <c r="M120" s="2425">
        <v>0</v>
      </c>
      <c r="N120" s="2425">
        <v>1001762</v>
      </c>
      <c r="O120" s="2425">
        <v>0</v>
      </c>
      <c r="P120" s="2414">
        <f t="shared" si="2"/>
        <v>1001762</v>
      </c>
      <c r="Q120" s="3549">
        <v>49</v>
      </c>
      <c r="R120" s="3015"/>
    </row>
    <row r="121" spans="1:18" ht="16" thickBot="1">
      <c r="A121" s="3603">
        <v>50</v>
      </c>
      <c r="B121" s="3828" t="s">
        <v>2253</v>
      </c>
      <c r="C121" s="3775"/>
      <c r="D121" s="3775"/>
      <c r="E121" s="3775"/>
      <c r="F121" s="3775"/>
      <c r="G121" s="3836"/>
      <c r="H121" s="4410">
        <f>H56</f>
        <v>16525923</v>
      </c>
      <c r="I121" s="3831"/>
      <c r="J121" s="3790"/>
      <c r="K121" s="3790"/>
      <c r="L121" s="3790"/>
      <c r="M121" s="3790">
        <f>M56</f>
        <v>180612357</v>
      </c>
      <c r="N121" s="3790">
        <f>N56</f>
        <v>784324762</v>
      </c>
      <c r="O121" s="3790">
        <f>O56</f>
        <v>93617823</v>
      </c>
      <c r="P121" s="3790">
        <f>P56</f>
        <v>1058554942</v>
      </c>
      <c r="Q121" s="3833">
        <v>50</v>
      </c>
      <c r="R121" s="3015"/>
    </row>
    <row r="122" spans="1:18">
      <c r="A122" s="4211"/>
      <c r="B122" s="4211"/>
      <c r="C122" s="1902"/>
      <c r="D122" s="1902"/>
      <c r="E122" s="1902"/>
      <c r="F122" s="1902"/>
      <c r="G122" s="1902"/>
      <c r="H122" s="1902"/>
      <c r="I122" s="1871"/>
      <c r="J122" s="2445"/>
      <c r="K122" s="2306"/>
      <c r="L122" s="2306"/>
      <c r="M122" s="2398"/>
      <c r="N122" s="2398"/>
      <c r="O122" s="2398"/>
      <c r="P122" s="2398"/>
      <c r="Q122" s="4211"/>
      <c r="R122" s="3015"/>
    </row>
    <row r="123" spans="1:18">
      <c r="A123" s="3056" t="s">
        <v>4503</v>
      </c>
      <c r="B123" s="3056"/>
      <c r="C123" s="2786"/>
      <c r="D123" s="2786"/>
      <c r="E123" s="2630"/>
      <c r="F123" s="2630"/>
      <c r="G123" s="2630"/>
      <c r="H123" s="2630"/>
      <c r="I123" s="3056" t="s">
        <v>4503</v>
      </c>
      <c r="J123" s="4404"/>
      <c r="K123" s="2786"/>
      <c r="L123" s="2786"/>
      <c r="M123" s="2398"/>
      <c r="N123" s="2398"/>
      <c r="O123" s="3840"/>
      <c r="P123" s="3840"/>
      <c r="Q123" s="1618"/>
    </row>
    <row r="124" spans="1:18">
      <c r="A124" s="1620" t="s">
        <v>1929</v>
      </c>
      <c r="B124" s="1620"/>
      <c r="C124" s="1620"/>
      <c r="D124" s="1620"/>
      <c r="E124" s="1620"/>
      <c r="F124" s="1620"/>
      <c r="G124" s="1620"/>
      <c r="H124" s="1620"/>
      <c r="I124" s="2786" t="s">
        <v>1930</v>
      </c>
      <c r="J124" s="3843"/>
      <c r="K124" s="1620"/>
      <c r="L124" s="1620"/>
      <c r="M124" s="2468"/>
      <c r="N124" s="2468"/>
      <c r="O124" s="2468"/>
      <c r="P124" s="2468"/>
      <c r="Q124" s="1620"/>
      <c r="R124" s="4208"/>
    </row>
    <row r="125" spans="1:18" ht="16" thickBot="1">
      <c r="A125" s="1533" t="str">
        <f>'Data Sheet'!$C$25</f>
        <v xml:space="preserve">Niagara Mohawk Power Corporation </v>
      </c>
      <c r="B125" s="2630"/>
      <c r="C125" s="2630"/>
      <c r="D125" s="2630"/>
      <c r="E125" s="3837" t="str">
        <f>'Data Sheet'!$C$40</f>
        <v>April 30, 2024</v>
      </c>
      <c r="F125" s="2630"/>
      <c r="G125" s="2630"/>
      <c r="H125" s="3838" t="str">
        <f>'Data Sheet'!$C$38</f>
        <v>December 31, 2023</v>
      </c>
      <c r="I125" s="2146" t="str">
        <f>'Data Sheet'!$C$25</f>
        <v xml:space="preserve">Niagara Mohawk Power Corporation </v>
      </c>
      <c r="J125" s="2445"/>
      <c r="K125" s="2630"/>
      <c r="L125" s="2630"/>
      <c r="M125" s="2398"/>
      <c r="N125" s="2398"/>
      <c r="O125" s="2450" t="str">
        <f>'Data Sheet'!$C$40</f>
        <v>April 30, 2024</v>
      </c>
      <c r="P125" s="3840"/>
      <c r="Q125" s="3060" t="str">
        <f>'Data Sheet'!$C$38</f>
        <v>December 31, 2023</v>
      </c>
      <c r="R125" s="3060"/>
    </row>
    <row r="126" spans="1:18">
      <c r="A126" s="3834"/>
      <c r="B126" s="3737"/>
      <c r="C126" s="3737"/>
      <c r="D126" s="3737"/>
      <c r="E126" s="3737"/>
      <c r="F126" s="3737"/>
      <c r="G126" s="3737"/>
      <c r="H126" s="3839"/>
      <c r="I126" s="3841"/>
      <c r="J126" s="3842"/>
      <c r="K126" s="3737"/>
      <c r="L126" s="3737"/>
      <c r="M126" s="3780"/>
      <c r="N126" s="3780"/>
      <c r="O126" s="3780"/>
      <c r="P126" s="3780"/>
      <c r="Q126" s="3839"/>
      <c r="R126" s="2630"/>
    </row>
    <row r="127" spans="1:18">
      <c r="A127" s="4310" t="s">
        <v>3598</v>
      </c>
      <c r="B127" s="1620"/>
      <c r="C127" s="1620"/>
      <c r="D127" s="1620"/>
      <c r="E127" s="1620"/>
      <c r="F127" s="1620"/>
      <c r="G127" s="1882"/>
      <c r="H127" s="4241"/>
      <c r="I127" s="4397" t="s">
        <v>3599</v>
      </c>
      <c r="J127" s="3843"/>
      <c r="K127" s="1620"/>
      <c r="L127" s="1620"/>
      <c r="M127" s="2468"/>
      <c r="N127" s="2468"/>
      <c r="O127" s="2468"/>
      <c r="P127" s="2468"/>
      <c r="Q127" s="4228"/>
      <c r="R127" s="1533"/>
    </row>
    <row r="128" spans="1:18">
      <c r="A128" s="4310" t="s">
        <v>3600</v>
      </c>
      <c r="B128" s="1620"/>
      <c r="C128" s="1620"/>
      <c r="D128" s="1620"/>
      <c r="E128" s="1620"/>
      <c r="F128" s="1620"/>
      <c r="G128" s="1882"/>
      <c r="H128" s="4241"/>
      <c r="I128" s="4397" t="s">
        <v>3601</v>
      </c>
      <c r="J128" s="3843"/>
      <c r="K128" s="1620"/>
      <c r="L128" s="1620"/>
      <c r="M128" s="2468"/>
      <c r="N128" s="2468"/>
      <c r="O128" s="2468"/>
      <c r="P128" s="2468"/>
      <c r="Q128" s="4228"/>
      <c r="R128" s="1533"/>
    </row>
    <row r="129" spans="1:18">
      <c r="A129" s="4401"/>
      <c r="B129" s="2630"/>
      <c r="C129" s="2630"/>
      <c r="D129" s="2630"/>
      <c r="E129" s="2630"/>
      <c r="F129" s="2630"/>
      <c r="G129" s="2630"/>
      <c r="H129" s="4260"/>
      <c r="I129" s="4357"/>
      <c r="J129" s="2445"/>
      <c r="K129" s="1878"/>
      <c r="L129" s="1878"/>
      <c r="M129" s="2414"/>
      <c r="N129" s="2414"/>
      <c r="O129" s="2414"/>
      <c r="P129" s="2414"/>
      <c r="Q129" s="3835"/>
      <c r="R129" s="2630"/>
    </row>
    <row r="130" spans="1:18">
      <c r="A130" s="4811"/>
      <c r="B130" s="4466"/>
      <c r="C130" s="3118"/>
      <c r="D130" s="3118"/>
      <c r="E130" s="3118"/>
      <c r="F130" s="5371" t="s">
        <v>4455</v>
      </c>
      <c r="G130" s="5372"/>
      <c r="H130" s="4812" t="s">
        <v>3497</v>
      </c>
      <c r="I130" s="4819" t="s">
        <v>3497</v>
      </c>
      <c r="J130" s="4810"/>
      <c r="K130" s="1541" t="s">
        <v>1914</v>
      </c>
      <c r="L130" s="1885"/>
      <c r="M130" s="2399" t="s">
        <v>1915</v>
      </c>
      <c r="N130" s="2399"/>
      <c r="O130" s="2399"/>
      <c r="P130" s="2399"/>
      <c r="Q130" s="3578"/>
      <c r="R130" s="1533"/>
    </row>
    <row r="131" spans="1:18">
      <c r="A131" s="4427"/>
      <c r="B131" s="4422" t="s">
        <v>1916</v>
      </c>
      <c r="C131" s="1533"/>
      <c r="D131" s="4422" t="s">
        <v>1917</v>
      </c>
      <c r="E131" s="4422" t="s">
        <v>3491</v>
      </c>
      <c r="F131" s="4422" t="s">
        <v>3491</v>
      </c>
      <c r="G131" s="4422" t="s">
        <v>3491</v>
      </c>
      <c r="H131" s="4579" t="s">
        <v>4084</v>
      </c>
      <c r="I131" s="4397" t="s">
        <v>4084</v>
      </c>
      <c r="J131" s="2441"/>
      <c r="K131" s="2309" t="s">
        <v>1746</v>
      </c>
      <c r="L131" s="2309"/>
      <c r="M131" s="2424" t="s">
        <v>1918</v>
      </c>
      <c r="N131" s="2424" t="s">
        <v>1919</v>
      </c>
      <c r="O131" s="2450" t="s">
        <v>2252</v>
      </c>
      <c r="P131" s="2376"/>
      <c r="Q131" s="3577"/>
      <c r="R131" s="1533"/>
    </row>
    <row r="132" spans="1:18">
      <c r="A132" s="4767"/>
      <c r="B132" s="4773" t="s">
        <v>1920</v>
      </c>
      <c r="C132" s="4809" t="s">
        <v>3493</v>
      </c>
      <c r="D132" s="4809" t="s">
        <v>3494</v>
      </c>
      <c r="E132" s="4809" t="s">
        <v>3495</v>
      </c>
      <c r="F132" s="4809" t="s">
        <v>3496</v>
      </c>
      <c r="G132" s="4809" t="s">
        <v>3496</v>
      </c>
      <c r="H132" s="4813" t="s">
        <v>4086</v>
      </c>
      <c r="I132" s="4397" t="s">
        <v>4088</v>
      </c>
      <c r="J132" s="2441"/>
      <c r="K132" s="4423" t="s">
        <v>3497</v>
      </c>
      <c r="L132" s="4423" t="s">
        <v>3497</v>
      </c>
      <c r="M132" s="2424" t="s">
        <v>504</v>
      </c>
      <c r="N132" s="2424" t="s">
        <v>504</v>
      </c>
      <c r="O132" s="2450" t="s">
        <v>504</v>
      </c>
      <c r="P132" s="2380" t="s">
        <v>1921</v>
      </c>
      <c r="Q132" s="3548" t="s">
        <v>1922</v>
      </c>
      <c r="R132" s="3015"/>
    </row>
    <row r="133" spans="1:18">
      <c r="A133" s="4427" t="s">
        <v>1686</v>
      </c>
      <c r="B133" s="4434" t="s">
        <v>1923</v>
      </c>
      <c r="C133" s="4422" t="s">
        <v>3503</v>
      </c>
      <c r="D133" s="4422" t="s">
        <v>3504</v>
      </c>
      <c r="E133" s="4422" t="s">
        <v>1918</v>
      </c>
      <c r="F133" s="4422" t="s">
        <v>3506</v>
      </c>
      <c r="G133" s="4422" t="s">
        <v>3507</v>
      </c>
      <c r="H133" s="4579" t="s">
        <v>4085</v>
      </c>
      <c r="I133" s="4397" t="s">
        <v>4089</v>
      </c>
      <c r="J133" s="2441"/>
      <c r="K133" s="4423" t="s">
        <v>1359</v>
      </c>
      <c r="L133" s="4423" t="s">
        <v>1925</v>
      </c>
      <c r="M133" s="2424" t="s">
        <v>3509</v>
      </c>
      <c r="N133" s="2424" t="s">
        <v>3509</v>
      </c>
      <c r="O133" s="2450" t="s">
        <v>3509</v>
      </c>
      <c r="P133" s="2380" t="s">
        <v>1926</v>
      </c>
      <c r="Q133" s="3548" t="s">
        <v>1689</v>
      </c>
      <c r="R133" s="3015"/>
    </row>
    <row r="134" spans="1:18">
      <c r="A134" s="4769" t="s">
        <v>1689</v>
      </c>
      <c r="B134" s="4775" t="s">
        <v>2935</v>
      </c>
      <c r="C134" s="4439" t="s">
        <v>2936</v>
      </c>
      <c r="D134" s="4439" t="s">
        <v>2937</v>
      </c>
      <c r="E134" s="4439" t="s">
        <v>2938</v>
      </c>
      <c r="F134" s="4439" t="s">
        <v>2268</v>
      </c>
      <c r="G134" s="4439" t="s">
        <v>2269</v>
      </c>
      <c r="H134" s="4814" t="s">
        <v>2270</v>
      </c>
      <c r="I134" s="4402"/>
      <c r="J134" s="2419" t="s">
        <v>4087</v>
      </c>
      <c r="K134" s="4426" t="s">
        <v>2271</v>
      </c>
      <c r="L134" s="4426" t="s">
        <v>2272</v>
      </c>
      <c r="M134" s="2413" t="s">
        <v>2273</v>
      </c>
      <c r="N134" s="2413" t="s">
        <v>2274</v>
      </c>
      <c r="O134" s="2448" t="s">
        <v>2275</v>
      </c>
      <c r="P134" s="2451" t="s">
        <v>168</v>
      </c>
      <c r="Q134" s="3549"/>
      <c r="R134" s="3015"/>
    </row>
    <row r="135" spans="1:18">
      <c r="A135" s="4427"/>
      <c r="B135" s="3118" t="s">
        <v>7015</v>
      </c>
      <c r="C135" s="3118" t="s">
        <v>5265</v>
      </c>
      <c r="D135" s="3118" t="s">
        <v>5346</v>
      </c>
      <c r="E135" s="3118"/>
      <c r="F135" s="3118"/>
      <c r="G135" s="3118"/>
      <c r="H135" s="4815">
        <v>9090</v>
      </c>
      <c r="I135" s="4143"/>
      <c r="J135" s="2446"/>
      <c r="K135" s="2325"/>
      <c r="L135" s="2858"/>
      <c r="M135" s="2446">
        <v>0</v>
      </c>
      <c r="N135" s="2446">
        <v>636320</v>
      </c>
      <c r="O135" s="2446">
        <v>0</v>
      </c>
      <c r="P135" s="2414">
        <f t="shared" ref="P135:P186" si="3">M135+N135+O135</f>
        <v>636320</v>
      </c>
      <c r="Q135" s="3549">
        <v>1</v>
      </c>
      <c r="R135" s="3361"/>
    </row>
    <row r="136" spans="1:18">
      <c r="A136" s="4427">
        <v>2</v>
      </c>
      <c r="B136" s="3118" t="s">
        <v>5306</v>
      </c>
      <c r="C136" s="3118" t="s">
        <v>5265</v>
      </c>
      <c r="D136" s="3118" t="s">
        <v>5347</v>
      </c>
      <c r="E136" s="3118"/>
      <c r="F136" s="3118"/>
      <c r="G136" s="3118"/>
      <c r="H136" s="4815">
        <v>25318</v>
      </c>
      <c r="I136" s="4143"/>
      <c r="J136" s="2446"/>
      <c r="K136" s="2325"/>
      <c r="L136" s="2858"/>
      <c r="M136" s="2446">
        <v>0</v>
      </c>
      <c r="N136" s="2446">
        <v>2025421</v>
      </c>
      <c r="O136" s="2446">
        <v>0</v>
      </c>
      <c r="P136" s="2414">
        <f t="shared" si="3"/>
        <v>2025421</v>
      </c>
      <c r="Q136" s="3549">
        <v>2</v>
      </c>
      <c r="R136" s="3361"/>
    </row>
    <row r="137" spans="1:18">
      <c r="A137" s="4427">
        <v>3</v>
      </c>
      <c r="B137" s="3118" t="s">
        <v>5307</v>
      </c>
      <c r="C137" s="3118" t="s">
        <v>5265</v>
      </c>
      <c r="D137" s="3118" t="s">
        <v>5348</v>
      </c>
      <c r="E137" s="3118"/>
      <c r="F137" s="3118"/>
      <c r="G137" s="3118"/>
      <c r="H137" s="4815">
        <v>0</v>
      </c>
      <c r="I137" s="4143"/>
      <c r="J137" s="2446"/>
      <c r="K137" s="2325"/>
      <c r="L137" s="2858"/>
      <c r="M137" s="2446">
        <v>0</v>
      </c>
      <c r="N137" s="2446">
        <v>0</v>
      </c>
      <c r="O137" s="2446">
        <v>0</v>
      </c>
      <c r="P137" s="2414">
        <f t="shared" si="3"/>
        <v>0</v>
      </c>
      <c r="Q137" s="3549">
        <v>3</v>
      </c>
      <c r="R137" s="3361"/>
    </row>
    <row r="138" spans="1:18">
      <c r="A138" s="4427">
        <v>4</v>
      </c>
      <c r="B138" s="3118" t="s">
        <v>5308</v>
      </c>
      <c r="C138" s="3118" t="s">
        <v>5311</v>
      </c>
      <c r="D138" s="3118" t="s">
        <v>5378</v>
      </c>
      <c r="E138" s="3118"/>
      <c r="F138" s="3118"/>
      <c r="G138" s="3118"/>
      <c r="H138" s="4815">
        <v>0</v>
      </c>
      <c r="I138" s="4143"/>
      <c r="J138" s="2446"/>
      <c r="K138" s="2325"/>
      <c r="L138" s="2858"/>
      <c r="M138" s="2425">
        <v>0</v>
      </c>
      <c r="N138" s="2446">
        <v>0</v>
      </c>
      <c r="O138" s="2446">
        <v>0</v>
      </c>
      <c r="P138" s="2414">
        <f t="shared" si="3"/>
        <v>0</v>
      </c>
      <c r="Q138" s="3549">
        <v>4</v>
      </c>
      <c r="R138" s="3361"/>
    </row>
    <row r="139" spans="1:18">
      <c r="A139" s="4427">
        <v>5</v>
      </c>
      <c r="B139" s="3118" t="s">
        <v>5309</v>
      </c>
      <c r="C139" s="3118" t="s">
        <v>5265</v>
      </c>
      <c r="D139" s="3118" t="s">
        <v>5379</v>
      </c>
      <c r="E139" s="3118"/>
      <c r="F139" s="3118"/>
      <c r="G139" s="3118"/>
      <c r="H139" s="4815">
        <v>0</v>
      </c>
      <c r="I139" s="4143"/>
      <c r="J139" s="2446"/>
      <c r="K139" s="2325"/>
      <c r="L139" s="2858"/>
      <c r="M139" s="2425">
        <v>0</v>
      </c>
      <c r="N139" s="2446">
        <v>0</v>
      </c>
      <c r="O139" s="2446">
        <v>0</v>
      </c>
      <c r="P139" s="2414">
        <f t="shared" si="3"/>
        <v>0</v>
      </c>
      <c r="Q139" s="3549">
        <v>5</v>
      </c>
      <c r="R139" s="3361"/>
    </row>
    <row r="140" spans="1:18">
      <c r="A140" s="4427">
        <v>6</v>
      </c>
      <c r="B140" s="3118" t="s">
        <v>5349</v>
      </c>
      <c r="C140" s="3118" t="s">
        <v>5311</v>
      </c>
      <c r="D140" s="3118" t="s">
        <v>5380</v>
      </c>
      <c r="E140" s="3118"/>
      <c r="F140" s="3118"/>
      <c r="G140" s="3118"/>
      <c r="H140" s="4815">
        <v>0</v>
      </c>
      <c r="I140" s="4143"/>
      <c r="J140" s="2446"/>
      <c r="K140" s="2325"/>
      <c r="L140" s="2858"/>
      <c r="M140" s="2425">
        <v>0</v>
      </c>
      <c r="N140" s="2446">
        <v>0</v>
      </c>
      <c r="O140" s="2446">
        <v>0</v>
      </c>
      <c r="P140" s="2414">
        <f t="shared" si="3"/>
        <v>0</v>
      </c>
      <c r="Q140" s="3549">
        <v>6</v>
      </c>
      <c r="R140" s="3361"/>
    </row>
    <row r="141" spans="1:18">
      <c r="A141" s="4427">
        <v>7</v>
      </c>
      <c r="B141" s="3118" t="s">
        <v>5350</v>
      </c>
      <c r="C141" s="3118" t="s">
        <v>5265</v>
      </c>
      <c r="D141" s="3118" t="s">
        <v>5381</v>
      </c>
      <c r="E141" s="3118"/>
      <c r="F141" s="3118"/>
      <c r="G141" s="3118"/>
      <c r="H141" s="4815">
        <v>5839</v>
      </c>
      <c r="I141" s="4143"/>
      <c r="J141" s="2446"/>
      <c r="K141" s="2325"/>
      <c r="L141" s="2858"/>
      <c r="M141" s="2446">
        <v>0</v>
      </c>
      <c r="N141" s="2446">
        <v>490471</v>
      </c>
      <c r="O141" s="2425">
        <v>0</v>
      </c>
      <c r="P141" s="2414">
        <f t="shared" si="3"/>
        <v>490471</v>
      </c>
      <c r="Q141" s="3549">
        <v>7</v>
      </c>
      <c r="R141" s="3361"/>
    </row>
    <row r="142" spans="1:18">
      <c r="A142" s="4427">
        <v>8</v>
      </c>
      <c r="B142" s="3118" t="s">
        <v>5351</v>
      </c>
      <c r="C142" s="3118" t="s">
        <v>5311</v>
      </c>
      <c r="D142" s="3118" t="s">
        <v>5382</v>
      </c>
      <c r="E142" s="3118"/>
      <c r="F142" s="3118"/>
      <c r="G142" s="3118"/>
      <c r="H142" s="4815">
        <v>11878</v>
      </c>
      <c r="I142" s="4143"/>
      <c r="J142" s="2446"/>
      <c r="K142" s="2325"/>
      <c r="L142" s="2858"/>
      <c r="M142" s="2446">
        <v>0</v>
      </c>
      <c r="N142" s="2446">
        <v>1158361</v>
      </c>
      <c r="O142" s="2446">
        <v>0</v>
      </c>
      <c r="P142" s="2414">
        <f t="shared" si="3"/>
        <v>1158361</v>
      </c>
      <c r="Q142" s="3549">
        <v>8</v>
      </c>
      <c r="R142" s="3361"/>
    </row>
    <row r="143" spans="1:18">
      <c r="A143" s="4427">
        <v>9</v>
      </c>
      <c r="B143" s="3118" t="s">
        <v>7016</v>
      </c>
      <c r="C143" s="3118" t="s">
        <v>5311</v>
      </c>
      <c r="D143" s="3118" t="s">
        <v>5383</v>
      </c>
      <c r="E143" s="3118"/>
      <c r="F143" s="3118"/>
      <c r="G143" s="3118"/>
      <c r="H143" s="4815">
        <v>8764</v>
      </c>
      <c r="I143" s="4143"/>
      <c r="J143" s="2446"/>
      <c r="K143" s="2325"/>
      <c r="L143" s="2858"/>
      <c r="M143" s="2446">
        <v>0</v>
      </c>
      <c r="N143" s="2446">
        <v>229678</v>
      </c>
      <c r="O143" s="2446">
        <v>24047</v>
      </c>
      <c r="P143" s="2414">
        <f t="shared" si="3"/>
        <v>253725</v>
      </c>
      <c r="Q143" s="3549">
        <v>9</v>
      </c>
      <c r="R143" s="3361"/>
    </row>
    <row r="144" spans="1:18">
      <c r="A144" s="4427">
        <v>10</v>
      </c>
      <c r="B144" s="3118" t="s">
        <v>7017</v>
      </c>
      <c r="C144" s="3118" t="s">
        <v>5311</v>
      </c>
      <c r="D144" s="3118" t="s">
        <v>5315</v>
      </c>
      <c r="E144" s="3118"/>
      <c r="F144" s="3118"/>
      <c r="G144" s="3118"/>
      <c r="H144" s="4815">
        <v>1255</v>
      </c>
      <c r="I144" s="4143"/>
      <c r="J144" s="2446"/>
      <c r="K144" s="2325"/>
      <c r="L144" s="2858"/>
      <c r="M144" s="2446">
        <v>0</v>
      </c>
      <c r="N144" s="2446">
        <v>255460</v>
      </c>
      <c r="O144" s="2446">
        <v>0</v>
      </c>
      <c r="P144" s="2414">
        <f t="shared" si="3"/>
        <v>255460</v>
      </c>
      <c r="Q144" s="3549">
        <v>10</v>
      </c>
      <c r="R144" s="3361"/>
    </row>
    <row r="145" spans="1:18">
      <c r="A145" s="4427">
        <v>11</v>
      </c>
      <c r="B145" s="3118" t="s">
        <v>7018</v>
      </c>
      <c r="C145" s="3118" t="s">
        <v>5265</v>
      </c>
      <c r="D145" s="3118" t="s">
        <v>5384</v>
      </c>
      <c r="E145" s="3118"/>
      <c r="F145" s="3118"/>
      <c r="G145" s="3118"/>
      <c r="H145" s="4815">
        <v>0</v>
      </c>
      <c r="I145" s="4143"/>
      <c r="J145" s="2446"/>
      <c r="K145" s="2325"/>
      <c r="L145" s="2858"/>
      <c r="M145" s="2446">
        <v>0</v>
      </c>
      <c r="N145" s="2446">
        <v>0</v>
      </c>
      <c r="O145" s="2446">
        <v>0</v>
      </c>
      <c r="P145" s="2414">
        <f t="shared" si="3"/>
        <v>0</v>
      </c>
      <c r="Q145" s="3549">
        <v>11</v>
      </c>
      <c r="R145" s="3361"/>
    </row>
    <row r="146" spans="1:18">
      <c r="A146" s="4427">
        <v>12</v>
      </c>
      <c r="B146" s="3118" t="s">
        <v>5352</v>
      </c>
      <c r="C146" s="3118" t="s">
        <v>5265</v>
      </c>
      <c r="D146" s="3118" t="s">
        <v>5385</v>
      </c>
      <c r="E146" s="3118"/>
      <c r="F146" s="3118"/>
      <c r="G146" s="3118"/>
      <c r="H146" s="4815">
        <v>0</v>
      </c>
      <c r="I146" s="4143"/>
      <c r="J146" s="2701"/>
      <c r="K146" s="2325"/>
      <c r="L146" s="2858"/>
      <c r="M146" s="2446">
        <v>0</v>
      </c>
      <c r="N146" s="2446">
        <v>0</v>
      </c>
      <c r="O146" s="2425">
        <v>0</v>
      </c>
      <c r="P146" s="2414">
        <f t="shared" si="3"/>
        <v>0</v>
      </c>
      <c r="Q146" s="3549">
        <v>12</v>
      </c>
      <c r="R146" s="3361"/>
    </row>
    <row r="147" spans="1:18">
      <c r="A147" s="4427">
        <v>13</v>
      </c>
      <c r="B147" s="3118" t="s">
        <v>7019</v>
      </c>
      <c r="C147" s="3118" t="s">
        <v>5311</v>
      </c>
      <c r="D147" s="3118" t="s">
        <v>7020</v>
      </c>
      <c r="E147" s="3118"/>
      <c r="F147" s="3118"/>
      <c r="G147" s="3118"/>
      <c r="H147" s="4815">
        <v>9839</v>
      </c>
      <c r="I147" s="4143"/>
      <c r="J147" s="2446"/>
      <c r="K147" s="2325"/>
      <c r="L147" s="2858"/>
      <c r="M147" s="2425">
        <v>33661</v>
      </c>
      <c r="N147" s="2446">
        <v>175696</v>
      </c>
      <c r="O147" s="2446">
        <v>0</v>
      </c>
      <c r="P147" s="2414">
        <f t="shared" si="3"/>
        <v>209357</v>
      </c>
      <c r="Q147" s="3549">
        <v>13</v>
      </c>
      <c r="R147" s="3361"/>
    </row>
    <row r="148" spans="1:18">
      <c r="A148" s="4427">
        <v>14</v>
      </c>
      <c r="B148" s="3118" t="s">
        <v>7021</v>
      </c>
      <c r="C148" s="3118" t="s">
        <v>5265</v>
      </c>
      <c r="D148" s="3118" t="s">
        <v>7022</v>
      </c>
      <c r="E148" s="3118"/>
      <c r="F148" s="3118"/>
      <c r="G148" s="3118"/>
      <c r="H148" s="4815">
        <v>562</v>
      </c>
      <c r="I148" s="4143"/>
      <c r="J148" s="2446"/>
      <c r="K148" s="2325"/>
      <c r="L148" s="2858"/>
      <c r="M148" s="2446">
        <v>3465</v>
      </c>
      <c r="N148" s="2446">
        <v>14845</v>
      </c>
      <c r="O148" s="2425">
        <v>0</v>
      </c>
      <c r="P148" s="2414">
        <f t="shared" si="3"/>
        <v>18310</v>
      </c>
      <c r="Q148" s="3549">
        <v>14</v>
      </c>
      <c r="R148" s="3361"/>
    </row>
    <row r="149" spans="1:18">
      <c r="A149" s="4427">
        <v>15</v>
      </c>
      <c r="B149" s="1577" t="s">
        <v>7023</v>
      </c>
      <c r="C149" s="3118" t="s">
        <v>5311</v>
      </c>
      <c r="D149" s="3118" t="s">
        <v>5386</v>
      </c>
      <c r="E149" s="3118"/>
      <c r="F149" s="3118"/>
      <c r="G149" s="3118"/>
      <c r="H149" s="4815">
        <v>1598</v>
      </c>
      <c r="I149" s="4143"/>
      <c r="J149" s="2446"/>
      <c r="K149" s="2325"/>
      <c r="L149" s="2858"/>
      <c r="M149" s="2446">
        <v>8678</v>
      </c>
      <c r="N149" s="2446">
        <v>41085</v>
      </c>
      <c r="O149" s="2446">
        <v>0</v>
      </c>
      <c r="P149" s="2414">
        <f t="shared" si="3"/>
        <v>49763</v>
      </c>
      <c r="Q149" s="3549">
        <v>15</v>
      </c>
      <c r="R149" s="3361"/>
    </row>
    <row r="150" spans="1:18">
      <c r="A150" s="4427">
        <v>16</v>
      </c>
      <c r="B150" s="3118" t="s">
        <v>5353</v>
      </c>
      <c r="C150" s="3118" t="s">
        <v>5265</v>
      </c>
      <c r="D150" s="3118" t="s">
        <v>7024</v>
      </c>
      <c r="E150" s="3118"/>
      <c r="F150" s="3118"/>
      <c r="G150" s="3118"/>
      <c r="H150" s="4815">
        <v>840</v>
      </c>
      <c r="I150" s="4143"/>
      <c r="J150" s="2446"/>
      <c r="K150" s="2325"/>
      <c r="L150" s="2858"/>
      <c r="M150" s="2446">
        <v>0</v>
      </c>
      <c r="N150" s="2446">
        <v>33848</v>
      </c>
      <c r="O150" s="2446">
        <v>2235</v>
      </c>
      <c r="P150" s="2414">
        <f t="shared" si="3"/>
        <v>36083</v>
      </c>
      <c r="Q150" s="3549">
        <v>16</v>
      </c>
      <c r="R150" s="3361"/>
    </row>
    <row r="151" spans="1:18">
      <c r="A151" s="4427">
        <v>17</v>
      </c>
      <c r="B151" s="3118" t="s">
        <v>5354</v>
      </c>
      <c r="C151" s="3118" t="s">
        <v>5265</v>
      </c>
      <c r="D151" s="3118" t="s">
        <v>5387</v>
      </c>
      <c r="E151" s="3118"/>
      <c r="F151" s="3118"/>
      <c r="G151" s="3118"/>
      <c r="H151" s="4815">
        <v>11291</v>
      </c>
      <c r="I151" s="4143"/>
      <c r="J151" s="2446"/>
      <c r="K151" s="2325"/>
      <c r="L151" s="2858"/>
      <c r="M151" s="2425">
        <v>0</v>
      </c>
      <c r="N151" s="2446">
        <v>790356</v>
      </c>
      <c r="O151" s="2446">
        <v>0</v>
      </c>
      <c r="P151" s="2414">
        <f t="shared" si="3"/>
        <v>790356</v>
      </c>
      <c r="Q151" s="3549">
        <v>17</v>
      </c>
      <c r="R151" s="3361"/>
    </row>
    <row r="152" spans="1:18">
      <c r="A152" s="4427">
        <v>18</v>
      </c>
      <c r="B152" s="3118" t="s">
        <v>7025</v>
      </c>
      <c r="C152" s="3118" t="s">
        <v>5265</v>
      </c>
      <c r="D152" s="3118" t="s">
        <v>5388</v>
      </c>
      <c r="E152" s="3118"/>
      <c r="F152" s="3118"/>
      <c r="G152" s="3118"/>
      <c r="H152" s="4815">
        <v>0</v>
      </c>
      <c r="I152" s="4143"/>
      <c r="J152" s="2446"/>
      <c r="K152" s="2325"/>
      <c r="L152" s="2858"/>
      <c r="M152" s="2446">
        <v>0</v>
      </c>
      <c r="N152" s="2446">
        <v>0</v>
      </c>
      <c r="O152" s="2446">
        <v>0</v>
      </c>
      <c r="P152" s="2414">
        <f t="shared" si="3"/>
        <v>0</v>
      </c>
      <c r="Q152" s="3549">
        <v>18</v>
      </c>
      <c r="R152" s="3361"/>
    </row>
    <row r="153" spans="1:18">
      <c r="A153" s="4427">
        <v>19</v>
      </c>
      <c r="B153" s="3118" t="s">
        <v>7026</v>
      </c>
      <c r="C153" s="3118" t="s">
        <v>5311</v>
      </c>
      <c r="D153" s="3118" t="s">
        <v>5389</v>
      </c>
      <c r="E153" s="3118"/>
      <c r="F153" s="3118"/>
      <c r="G153" s="3118"/>
      <c r="H153" s="4815">
        <v>0</v>
      </c>
      <c r="I153" s="4143"/>
      <c r="J153" s="2446"/>
      <c r="K153" s="2325"/>
      <c r="L153" s="2858"/>
      <c r="M153" s="2446">
        <v>0</v>
      </c>
      <c r="N153" s="2446">
        <v>0</v>
      </c>
      <c r="O153" s="2446">
        <v>0</v>
      </c>
      <c r="P153" s="2414">
        <f t="shared" si="3"/>
        <v>0</v>
      </c>
      <c r="Q153" s="3549">
        <v>19</v>
      </c>
      <c r="R153" s="3361"/>
    </row>
    <row r="154" spans="1:18">
      <c r="A154" s="4427">
        <v>20</v>
      </c>
      <c r="B154" s="3118" t="s">
        <v>7027</v>
      </c>
      <c r="C154" s="3118" t="s">
        <v>5265</v>
      </c>
      <c r="D154" s="3118" t="s">
        <v>5390</v>
      </c>
      <c r="E154" s="3118"/>
      <c r="F154" s="3118"/>
      <c r="G154" s="3118"/>
      <c r="H154" s="4815">
        <v>11934</v>
      </c>
      <c r="I154" s="4143"/>
      <c r="J154" s="2446"/>
      <c r="K154" s="2325"/>
      <c r="L154" s="2858"/>
      <c r="M154" s="2425">
        <v>0</v>
      </c>
      <c r="N154" s="2446">
        <v>3519417</v>
      </c>
      <c r="O154" s="2446">
        <v>0</v>
      </c>
      <c r="P154" s="2414">
        <f t="shared" si="3"/>
        <v>3519417</v>
      </c>
      <c r="Q154" s="3549">
        <v>20</v>
      </c>
      <c r="R154" s="3361"/>
    </row>
    <row r="155" spans="1:18">
      <c r="A155" s="4427">
        <v>21</v>
      </c>
      <c r="B155" s="3118" t="s">
        <v>5355</v>
      </c>
      <c r="C155" s="3118" t="s">
        <v>5265</v>
      </c>
      <c r="D155" s="3118" t="s">
        <v>5391</v>
      </c>
      <c r="E155" s="3118"/>
      <c r="F155" s="3118"/>
      <c r="G155" s="3118"/>
      <c r="H155" s="4815">
        <v>2723</v>
      </c>
      <c r="I155" s="4143"/>
      <c r="J155" s="2446"/>
      <c r="K155" s="2325"/>
      <c r="L155" s="2858"/>
      <c r="M155" s="2446">
        <v>0</v>
      </c>
      <c r="N155" s="2446">
        <v>96561</v>
      </c>
      <c r="O155" s="2446">
        <v>7058</v>
      </c>
      <c r="P155" s="2414">
        <f t="shared" si="3"/>
        <v>103619</v>
      </c>
      <c r="Q155" s="3549">
        <v>21</v>
      </c>
      <c r="R155" s="3361"/>
    </row>
    <row r="156" spans="1:18">
      <c r="A156" s="4427">
        <v>22</v>
      </c>
      <c r="B156" s="3118" t="s">
        <v>5356</v>
      </c>
      <c r="C156" s="3118" t="s">
        <v>5265</v>
      </c>
      <c r="D156" s="3118" t="s">
        <v>5392</v>
      </c>
      <c r="E156" s="3118"/>
      <c r="F156" s="3118"/>
      <c r="G156" s="3118"/>
      <c r="H156" s="4815">
        <v>22871</v>
      </c>
      <c r="I156" s="4143"/>
      <c r="J156" s="2446"/>
      <c r="K156" s="2325"/>
      <c r="L156" s="2858"/>
      <c r="M156" s="2446">
        <v>68892</v>
      </c>
      <c r="N156" s="2446">
        <v>521326</v>
      </c>
      <c r="O156" s="2446">
        <v>0</v>
      </c>
      <c r="P156" s="2414">
        <f t="shared" si="3"/>
        <v>590218</v>
      </c>
      <c r="Q156" s="3549">
        <v>22</v>
      </c>
      <c r="R156" s="3361"/>
    </row>
    <row r="157" spans="1:18">
      <c r="A157" s="4427">
        <v>23</v>
      </c>
      <c r="B157" s="3118" t="s">
        <v>5357</v>
      </c>
      <c r="C157" s="3118" t="s">
        <v>5265</v>
      </c>
      <c r="D157" s="3118" t="s">
        <v>5393</v>
      </c>
      <c r="E157" s="3118"/>
      <c r="F157" s="3118"/>
      <c r="G157" s="3118"/>
      <c r="H157" s="4815">
        <v>24099</v>
      </c>
      <c r="I157" s="4143"/>
      <c r="J157" s="2446"/>
      <c r="K157" s="2325"/>
      <c r="L157" s="2858"/>
      <c r="M157" s="2446">
        <v>0</v>
      </c>
      <c r="N157" s="2446">
        <v>983068</v>
      </c>
      <c r="O157" s="2446">
        <v>70357</v>
      </c>
      <c r="P157" s="2414">
        <f t="shared" si="3"/>
        <v>1053425</v>
      </c>
      <c r="Q157" s="3549">
        <v>23</v>
      </c>
      <c r="R157" s="3361"/>
    </row>
    <row r="158" spans="1:18">
      <c r="A158" s="4427">
        <v>24</v>
      </c>
      <c r="B158" s="3118" t="s">
        <v>5357</v>
      </c>
      <c r="C158" s="3118" t="s">
        <v>5265</v>
      </c>
      <c r="D158" s="3118" t="s">
        <v>7028</v>
      </c>
      <c r="E158" s="3118"/>
      <c r="F158" s="3118"/>
      <c r="G158" s="3118"/>
      <c r="H158" s="4815">
        <v>3659</v>
      </c>
      <c r="I158" s="4143"/>
      <c r="J158" s="2446"/>
      <c r="K158" s="2325"/>
      <c r="L158" s="2858"/>
      <c r="M158" s="2425">
        <v>0</v>
      </c>
      <c r="N158" s="2446">
        <v>131306</v>
      </c>
      <c r="O158" s="2446">
        <v>6174</v>
      </c>
      <c r="P158" s="2414">
        <f t="shared" si="3"/>
        <v>137480</v>
      </c>
      <c r="Q158" s="3549">
        <v>24</v>
      </c>
      <c r="R158" s="3361"/>
    </row>
    <row r="159" spans="1:18">
      <c r="A159" s="4427">
        <v>25</v>
      </c>
      <c r="B159" s="3118" t="s">
        <v>5358</v>
      </c>
      <c r="C159" s="3118" t="s">
        <v>5311</v>
      </c>
      <c r="D159" s="3118" t="s">
        <v>7029</v>
      </c>
      <c r="E159" s="3118"/>
      <c r="F159" s="3118"/>
      <c r="G159" s="3118"/>
      <c r="H159" s="4815">
        <v>876</v>
      </c>
      <c r="I159" s="4143"/>
      <c r="J159" s="2446"/>
      <c r="K159" s="2325"/>
      <c r="L159" s="2858"/>
      <c r="M159" s="2446">
        <v>0</v>
      </c>
      <c r="N159" s="2446">
        <v>22940</v>
      </c>
      <c r="O159" s="2425">
        <v>1643</v>
      </c>
      <c r="P159" s="2414">
        <f t="shared" si="3"/>
        <v>24583</v>
      </c>
      <c r="Q159" s="3549">
        <v>25</v>
      </c>
      <c r="R159" s="3361"/>
    </row>
    <row r="160" spans="1:18">
      <c r="A160" s="4427">
        <v>26</v>
      </c>
      <c r="B160" s="3118" t="s">
        <v>5359</v>
      </c>
      <c r="C160" s="3118" t="s">
        <v>5265</v>
      </c>
      <c r="D160" s="3118" t="s">
        <v>5394</v>
      </c>
      <c r="E160" s="3118"/>
      <c r="F160" s="3118"/>
      <c r="G160" s="3118"/>
      <c r="H160" s="4815">
        <v>225265</v>
      </c>
      <c r="I160" s="4143"/>
      <c r="J160" s="2446"/>
      <c r="K160" s="2325"/>
      <c r="L160" s="2858"/>
      <c r="M160" s="2446">
        <v>1012633</v>
      </c>
      <c r="N160" s="2446">
        <v>3501144</v>
      </c>
      <c r="O160" s="2425">
        <v>0</v>
      </c>
      <c r="P160" s="2414">
        <f t="shared" si="3"/>
        <v>4513777</v>
      </c>
      <c r="Q160" s="3549">
        <v>26</v>
      </c>
      <c r="R160" s="3361"/>
    </row>
    <row r="161" spans="1:32">
      <c r="A161" s="4427">
        <v>27</v>
      </c>
      <c r="B161" s="3118" t="s">
        <v>5360</v>
      </c>
      <c r="C161" s="3118" t="s">
        <v>5265</v>
      </c>
      <c r="D161" s="3118" t="s">
        <v>5395</v>
      </c>
      <c r="E161" s="3118"/>
      <c r="F161" s="3118"/>
      <c r="G161" s="3118"/>
      <c r="H161" s="4815">
        <v>2976</v>
      </c>
      <c r="I161" s="4143"/>
      <c r="J161" s="2446"/>
      <c r="K161" s="2325"/>
      <c r="L161" s="2858"/>
      <c r="M161" s="2446">
        <v>0</v>
      </c>
      <c r="N161" s="2446">
        <v>178541</v>
      </c>
      <c r="O161" s="2446">
        <v>0</v>
      </c>
      <c r="P161" s="2414">
        <f t="shared" si="3"/>
        <v>178541</v>
      </c>
      <c r="Q161" s="3549">
        <v>27</v>
      </c>
      <c r="R161" s="3361"/>
    </row>
    <row r="162" spans="1:32">
      <c r="A162" s="4427">
        <v>28</v>
      </c>
      <c r="B162" s="3118" t="s">
        <v>7030</v>
      </c>
      <c r="C162" s="3118" t="s">
        <v>5265</v>
      </c>
      <c r="D162" s="3118" t="s">
        <v>5396</v>
      </c>
      <c r="E162" s="3118"/>
      <c r="F162" s="3118"/>
      <c r="G162" s="3118"/>
      <c r="H162" s="4815">
        <v>0</v>
      </c>
      <c r="I162" s="4143"/>
      <c r="J162" s="2446"/>
      <c r="K162" s="2325"/>
      <c r="L162" s="2858"/>
      <c r="M162" s="2446">
        <v>0</v>
      </c>
      <c r="N162" s="2446">
        <v>-537457</v>
      </c>
      <c r="O162" s="2446">
        <v>0</v>
      </c>
      <c r="P162" s="2414">
        <f t="shared" si="3"/>
        <v>-537457</v>
      </c>
      <c r="Q162" s="3549">
        <v>28</v>
      </c>
      <c r="R162" s="3361"/>
    </row>
    <row r="163" spans="1:32">
      <c r="A163" s="4427">
        <v>29</v>
      </c>
      <c r="B163" s="3118" t="s">
        <v>5361</v>
      </c>
      <c r="C163" s="3118" t="s">
        <v>5265</v>
      </c>
      <c r="D163" s="3118" t="s">
        <v>5397</v>
      </c>
      <c r="E163" s="3118"/>
      <c r="F163" s="3118"/>
      <c r="G163" s="3118"/>
      <c r="H163" s="4815">
        <v>1064</v>
      </c>
      <c r="I163" s="4143"/>
      <c r="J163" s="2446"/>
      <c r="K163" s="2325"/>
      <c r="L163" s="2858"/>
      <c r="M163" s="2446">
        <v>11188</v>
      </c>
      <c r="N163" s="2446">
        <v>27643</v>
      </c>
      <c r="O163" s="2425">
        <v>0</v>
      </c>
      <c r="P163" s="2414">
        <f t="shared" si="3"/>
        <v>38831</v>
      </c>
      <c r="Q163" s="3549">
        <v>29</v>
      </c>
      <c r="R163" s="3361"/>
    </row>
    <row r="164" spans="1:32">
      <c r="A164" s="4427">
        <v>30</v>
      </c>
      <c r="B164" s="3118" t="s">
        <v>5362</v>
      </c>
      <c r="C164" s="3118" t="s">
        <v>5265</v>
      </c>
      <c r="D164" s="3118" t="s">
        <v>5398</v>
      </c>
      <c r="E164" s="3118"/>
      <c r="F164" s="3118"/>
      <c r="G164" s="3118"/>
      <c r="H164" s="4815">
        <v>0</v>
      </c>
      <c r="I164" s="4143"/>
      <c r="J164" s="2446"/>
      <c r="K164" s="2325"/>
      <c r="L164" s="2858"/>
      <c r="M164" s="2446">
        <v>0</v>
      </c>
      <c r="N164" s="2446">
        <v>0</v>
      </c>
      <c r="O164" s="2425">
        <v>0</v>
      </c>
      <c r="P164" s="2414">
        <f t="shared" si="3"/>
        <v>0</v>
      </c>
      <c r="Q164" s="3549">
        <v>30</v>
      </c>
      <c r="R164" s="3361"/>
    </row>
    <row r="165" spans="1:32">
      <c r="A165" s="4427">
        <v>31</v>
      </c>
      <c r="B165" s="3118" t="s">
        <v>5363</v>
      </c>
      <c r="C165" s="3118" t="s">
        <v>5265</v>
      </c>
      <c r="D165" s="3118" t="s">
        <v>5399</v>
      </c>
      <c r="E165" s="3118"/>
      <c r="F165" s="3118"/>
      <c r="G165" s="3118"/>
      <c r="H165" s="4815">
        <v>1156</v>
      </c>
      <c r="I165" s="4143"/>
      <c r="J165" s="2446"/>
      <c r="K165" s="2325"/>
      <c r="L165" s="2858"/>
      <c r="M165" s="2425">
        <v>2961</v>
      </c>
      <c r="N165" s="2446">
        <v>35293</v>
      </c>
      <c r="O165" s="2446">
        <v>0</v>
      </c>
      <c r="P165" s="2414">
        <f t="shared" si="3"/>
        <v>38254</v>
      </c>
      <c r="Q165" s="3549">
        <v>31</v>
      </c>
      <c r="R165" s="3361"/>
    </row>
    <row r="166" spans="1:32">
      <c r="A166" s="4427">
        <v>32</v>
      </c>
      <c r="B166" s="3118" t="s">
        <v>5364</v>
      </c>
      <c r="C166" s="3118" t="s">
        <v>5265</v>
      </c>
      <c r="D166" s="3118" t="s">
        <v>5400</v>
      </c>
      <c r="E166" s="3118"/>
      <c r="F166" s="3118"/>
      <c r="G166" s="3118"/>
      <c r="H166" s="4815">
        <v>133</v>
      </c>
      <c r="I166" s="4143"/>
      <c r="J166" s="2446"/>
      <c r="K166" s="2325"/>
      <c r="L166" s="2858"/>
      <c r="M166" s="2425">
        <v>172</v>
      </c>
      <c r="N166" s="2446">
        <v>1836</v>
      </c>
      <c r="O166" s="2446">
        <v>0</v>
      </c>
      <c r="P166" s="2414">
        <f t="shared" si="3"/>
        <v>2008</v>
      </c>
      <c r="Q166" s="3549">
        <v>32</v>
      </c>
      <c r="R166" s="3361"/>
    </row>
    <row r="167" spans="1:32">
      <c r="A167" s="4427">
        <v>33</v>
      </c>
      <c r="B167" s="3118" t="s">
        <v>5365</v>
      </c>
      <c r="C167" s="3118" t="s">
        <v>5265</v>
      </c>
      <c r="D167" s="3118" t="s">
        <v>5401</v>
      </c>
      <c r="E167" s="3118"/>
      <c r="F167" s="3118"/>
      <c r="G167" s="3118"/>
      <c r="H167" s="4815">
        <v>0</v>
      </c>
      <c r="I167" s="4143"/>
      <c r="J167" s="2446"/>
      <c r="K167" s="2325"/>
      <c r="L167" s="2858"/>
      <c r="M167" s="2446">
        <v>0</v>
      </c>
      <c r="N167" s="2446">
        <v>0</v>
      </c>
      <c r="O167" s="2425">
        <v>0</v>
      </c>
      <c r="P167" s="2414">
        <f t="shared" si="3"/>
        <v>0</v>
      </c>
      <c r="Q167" s="3549">
        <v>33</v>
      </c>
      <c r="R167" s="3361"/>
    </row>
    <row r="168" spans="1:32">
      <c r="A168" s="4427">
        <v>34</v>
      </c>
      <c r="B168" s="3118" t="s">
        <v>7031</v>
      </c>
      <c r="C168" s="3118" t="s">
        <v>5265</v>
      </c>
      <c r="D168" s="3118" t="s">
        <v>5402</v>
      </c>
      <c r="E168" s="3118"/>
      <c r="F168" s="3118"/>
      <c r="G168" s="3118"/>
      <c r="H168" s="4815">
        <v>23139</v>
      </c>
      <c r="I168" s="4143"/>
      <c r="J168" s="2446"/>
      <c r="K168" s="2325"/>
      <c r="L168" s="2858"/>
      <c r="M168" s="2446">
        <v>0</v>
      </c>
      <c r="N168" s="2446">
        <v>1012417</v>
      </c>
      <c r="O168" s="2425">
        <v>54787</v>
      </c>
      <c r="P168" s="2414">
        <f t="shared" si="3"/>
        <v>1067204</v>
      </c>
      <c r="Q168" s="3549">
        <v>34</v>
      </c>
      <c r="R168" s="3361"/>
    </row>
    <row r="169" spans="1:32">
      <c r="A169" s="4427">
        <v>35</v>
      </c>
      <c r="B169" s="3118" t="s">
        <v>5366</v>
      </c>
      <c r="C169" s="3118" t="s">
        <v>5265</v>
      </c>
      <c r="D169" s="3118" t="s">
        <v>5403</v>
      </c>
      <c r="E169" s="3118"/>
      <c r="F169" s="3118"/>
      <c r="G169" s="3118"/>
      <c r="H169" s="4815">
        <v>3681</v>
      </c>
      <c r="I169" s="4143"/>
      <c r="J169" s="2446"/>
      <c r="K169" s="2325"/>
      <c r="L169" s="2858"/>
      <c r="M169" s="2446">
        <v>0</v>
      </c>
      <c r="N169" s="2446">
        <v>80367</v>
      </c>
      <c r="O169" s="2446">
        <v>11023</v>
      </c>
      <c r="P169" s="2414">
        <f t="shared" si="3"/>
        <v>91390</v>
      </c>
      <c r="Q169" s="3549">
        <v>35</v>
      </c>
      <c r="R169" s="3361"/>
    </row>
    <row r="170" spans="1:32">
      <c r="A170" s="4427">
        <v>36</v>
      </c>
      <c r="B170" s="3118" t="s">
        <v>5367</v>
      </c>
      <c r="C170" s="3118" t="s">
        <v>5265</v>
      </c>
      <c r="D170" s="3118" t="s">
        <v>7032</v>
      </c>
      <c r="E170" s="3118"/>
      <c r="F170" s="3118"/>
      <c r="G170" s="3118"/>
      <c r="H170" s="4815">
        <v>0</v>
      </c>
      <c r="I170" s="4143"/>
      <c r="J170" s="2446"/>
      <c r="K170" s="2325"/>
      <c r="L170" s="2858"/>
      <c r="M170" s="2446">
        <v>0</v>
      </c>
      <c r="N170" s="2446">
        <v>0</v>
      </c>
      <c r="O170" s="2446">
        <v>0</v>
      </c>
      <c r="P170" s="2414">
        <f t="shared" si="3"/>
        <v>0</v>
      </c>
      <c r="Q170" s="3549">
        <v>36</v>
      </c>
      <c r="R170" s="3361"/>
    </row>
    <row r="171" spans="1:32" s="4138" customFormat="1">
      <c r="A171" s="4427">
        <v>37</v>
      </c>
      <c r="B171" s="3118" t="s">
        <v>7033</v>
      </c>
      <c r="C171" s="3118" t="s">
        <v>5265</v>
      </c>
      <c r="D171" s="3118" t="s">
        <v>5404</v>
      </c>
      <c r="E171" s="3118"/>
      <c r="F171" s="3118"/>
      <c r="G171" s="3118"/>
      <c r="H171" s="4815">
        <v>961</v>
      </c>
      <c r="I171" s="4143"/>
      <c r="J171" s="2446"/>
      <c r="K171" s="2325"/>
      <c r="L171" s="2858"/>
      <c r="M171" s="2446">
        <v>8198</v>
      </c>
      <c r="N171" s="2446">
        <v>36143</v>
      </c>
      <c r="O171" s="2446">
        <v>0</v>
      </c>
      <c r="P171" s="2414">
        <f t="shared" si="3"/>
        <v>44341</v>
      </c>
      <c r="Q171" s="3549">
        <v>37</v>
      </c>
      <c r="R171" s="3361"/>
      <c r="S171"/>
      <c r="T171"/>
      <c r="U171"/>
      <c r="V171"/>
      <c r="W171"/>
      <c r="X171"/>
      <c r="Y171"/>
      <c r="Z171"/>
      <c r="AA171"/>
      <c r="AB171"/>
      <c r="AC171"/>
      <c r="AD171"/>
      <c r="AE171"/>
      <c r="AF171"/>
    </row>
    <row r="172" spans="1:32" s="4138" customFormat="1">
      <c r="A172" s="4427">
        <v>38</v>
      </c>
      <c r="B172" s="3118" t="s">
        <v>5368</v>
      </c>
      <c r="C172" s="3118" t="s">
        <v>5265</v>
      </c>
      <c r="D172" s="3118" t="s">
        <v>5405</v>
      </c>
      <c r="E172" s="3118"/>
      <c r="F172" s="3118"/>
      <c r="G172" s="3118"/>
      <c r="H172" s="4815">
        <v>43099</v>
      </c>
      <c r="I172" s="4143"/>
      <c r="J172" s="2446"/>
      <c r="K172" s="2325"/>
      <c r="L172" s="2858"/>
      <c r="M172" s="2446">
        <v>181105</v>
      </c>
      <c r="N172" s="2446">
        <v>461559</v>
      </c>
      <c r="O172" s="2446">
        <v>0</v>
      </c>
      <c r="P172" s="2414">
        <f t="shared" si="3"/>
        <v>642664</v>
      </c>
      <c r="Q172" s="3549">
        <v>38</v>
      </c>
      <c r="R172" s="3361"/>
      <c r="S172"/>
      <c r="T172"/>
      <c r="U172"/>
      <c r="V172"/>
      <c r="W172"/>
      <c r="X172"/>
      <c r="Y172"/>
      <c r="Z172"/>
      <c r="AA172"/>
      <c r="AB172"/>
      <c r="AC172"/>
      <c r="AD172"/>
      <c r="AE172"/>
      <c r="AF172"/>
    </row>
    <row r="173" spans="1:32" s="4138" customFormat="1">
      <c r="A173" s="4427">
        <v>39</v>
      </c>
      <c r="B173" s="3118" t="s">
        <v>5369</v>
      </c>
      <c r="C173" s="3118" t="s">
        <v>5265</v>
      </c>
      <c r="D173" s="3118" t="s">
        <v>6351</v>
      </c>
      <c r="E173" s="3118"/>
      <c r="F173" s="3118"/>
      <c r="G173" s="3118"/>
      <c r="H173" s="4815">
        <v>10</v>
      </c>
      <c r="I173" s="4143"/>
      <c r="J173" s="2446"/>
      <c r="K173" s="2325"/>
      <c r="L173" s="2858"/>
      <c r="M173" s="2446">
        <v>292</v>
      </c>
      <c r="N173" s="2446">
        <v>294</v>
      </c>
      <c r="O173" s="2446">
        <v>0</v>
      </c>
      <c r="P173" s="2414">
        <f t="shared" si="3"/>
        <v>586</v>
      </c>
      <c r="Q173" s="3549">
        <v>39</v>
      </c>
      <c r="R173" s="3361"/>
      <c r="S173"/>
      <c r="T173"/>
      <c r="U173"/>
      <c r="V173"/>
      <c r="W173"/>
      <c r="X173"/>
      <c r="Y173"/>
      <c r="Z173"/>
      <c r="AA173"/>
      <c r="AB173"/>
      <c r="AC173"/>
      <c r="AD173"/>
      <c r="AE173"/>
      <c r="AF173"/>
    </row>
    <row r="174" spans="1:32" s="4138" customFormat="1">
      <c r="A174" s="4427">
        <v>40</v>
      </c>
      <c r="B174" s="3118" t="s">
        <v>6348</v>
      </c>
      <c r="C174" s="3118" t="s">
        <v>5265</v>
      </c>
      <c r="D174" s="3118" t="s">
        <v>6352</v>
      </c>
      <c r="E174" s="3118"/>
      <c r="F174" s="3118"/>
      <c r="G174" s="3118"/>
      <c r="H174" s="4815">
        <v>4059</v>
      </c>
      <c r="I174" s="4143"/>
      <c r="J174" s="2446"/>
      <c r="K174" s="2325"/>
      <c r="L174" s="2858"/>
      <c r="M174" s="2446">
        <v>960</v>
      </c>
      <c r="N174" s="2446">
        <v>126255</v>
      </c>
      <c r="O174" s="2446">
        <v>0</v>
      </c>
      <c r="P174" s="2414">
        <f t="shared" si="3"/>
        <v>127215</v>
      </c>
      <c r="Q174" s="3549">
        <v>40</v>
      </c>
      <c r="R174" s="3361"/>
      <c r="S174"/>
      <c r="T174"/>
      <c r="U174"/>
      <c r="V174"/>
      <c r="W174"/>
      <c r="X174"/>
      <c r="Y174"/>
      <c r="Z174"/>
      <c r="AA174"/>
      <c r="AB174"/>
      <c r="AC174"/>
      <c r="AD174"/>
      <c r="AE174"/>
      <c r="AF174"/>
    </row>
    <row r="175" spans="1:32">
      <c r="A175" s="4427">
        <v>41</v>
      </c>
      <c r="B175" s="3118"/>
      <c r="C175" s="3118"/>
      <c r="D175" s="3118"/>
      <c r="E175" s="3118"/>
      <c r="F175" s="3118"/>
      <c r="G175" s="3118"/>
      <c r="H175" s="4815"/>
      <c r="I175" s="4143"/>
      <c r="J175" s="2446"/>
      <c r="K175" s="2325"/>
      <c r="L175" s="2858"/>
      <c r="M175" s="2446"/>
      <c r="N175" s="2446"/>
      <c r="O175" s="2446"/>
      <c r="P175" s="2414"/>
      <c r="Q175" s="3549">
        <v>41</v>
      </c>
      <c r="R175" s="3361"/>
    </row>
    <row r="176" spans="1:32">
      <c r="A176" s="4427">
        <v>42</v>
      </c>
      <c r="B176" s="3118" t="s">
        <v>5370</v>
      </c>
      <c r="C176" s="3118"/>
      <c r="D176" s="3118"/>
      <c r="E176" s="3118"/>
      <c r="F176" s="3118"/>
      <c r="G176" s="3118"/>
      <c r="H176" s="4815">
        <v>0</v>
      </c>
      <c r="I176" s="4143"/>
      <c r="J176" s="2446"/>
      <c r="K176" s="2325"/>
      <c r="L176" s="2858"/>
      <c r="M176" s="2446">
        <v>0</v>
      </c>
      <c r="N176" s="2446">
        <v>0</v>
      </c>
      <c r="O176" s="2446">
        <v>0</v>
      </c>
      <c r="P176" s="2414">
        <f t="shared" si="3"/>
        <v>0</v>
      </c>
      <c r="Q176" s="3549">
        <v>42</v>
      </c>
      <c r="R176" s="3361"/>
    </row>
    <row r="177" spans="1:18">
      <c r="A177" s="4427">
        <v>43</v>
      </c>
      <c r="B177" s="3118" t="s">
        <v>5371</v>
      </c>
      <c r="C177" s="3118" t="s">
        <v>5264</v>
      </c>
      <c r="D177" s="3118"/>
      <c r="E177" s="3118"/>
      <c r="F177" s="3118"/>
      <c r="G177" s="3118"/>
      <c r="H177" s="4815">
        <v>42</v>
      </c>
      <c r="I177" s="4143"/>
      <c r="J177" s="2446"/>
      <c r="K177" s="2325"/>
      <c r="L177" s="2858"/>
      <c r="M177" s="2446">
        <v>0</v>
      </c>
      <c r="N177" s="2446">
        <v>2371</v>
      </c>
      <c r="O177" s="2446">
        <v>0</v>
      </c>
      <c r="P177" s="2414">
        <f t="shared" si="3"/>
        <v>2371</v>
      </c>
      <c r="Q177" s="3549">
        <v>43</v>
      </c>
      <c r="R177" s="3361"/>
    </row>
    <row r="178" spans="1:18">
      <c r="A178" s="4427">
        <v>44</v>
      </c>
      <c r="B178" s="3118" t="s">
        <v>5372</v>
      </c>
      <c r="C178" s="3118" t="s">
        <v>5264</v>
      </c>
      <c r="D178" s="3118"/>
      <c r="E178" s="3118"/>
      <c r="F178" s="3118"/>
      <c r="G178" s="3118"/>
      <c r="H178" s="4815">
        <v>406</v>
      </c>
      <c r="I178" s="4143"/>
      <c r="J178" s="2446"/>
      <c r="K178" s="2325"/>
      <c r="L178" s="2858"/>
      <c r="M178" s="2446">
        <v>0</v>
      </c>
      <c r="N178" s="2446">
        <v>27438</v>
      </c>
      <c r="O178" s="2446">
        <v>0</v>
      </c>
      <c r="P178" s="2414">
        <f t="shared" si="3"/>
        <v>27438</v>
      </c>
      <c r="Q178" s="3549">
        <v>44</v>
      </c>
      <c r="R178" s="3361"/>
    </row>
    <row r="179" spans="1:18">
      <c r="A179" s="4427">
        <v>45</v>
      </c>
      <c r="B179" s="3118" t="s">
        <v>5373</v>
      </c>
      <c r="C179" s="3118" t="s">
        <v>5264</v>
      </c>
      <c r="D179" s="3118"/>
      <c r="E179" s="3118"/>
      <c r="F179" s="3118"/>
      <c r="G179" s="3118"/>
      <c r="H179" s="4815">
        <v>112</v>
      </c>
      <c r="I179" s="4143"/>
      <c r="J179" s="2446"/>
      <c r="K179" s="2325"/>
      <c r="L179" s="2858"/>
      <c r="M179" s="2446">
        <v>0</v>
      </c>
      <c r="N179" s="2446">
        <v>10940</v>
      </c>
      <c r="O179" s="2425">
        <v>0</v>
      </c>
      <c r="P179" s="2414">
        <f t="shared" si="3"/>
        <v>10940</v>
      </c>
      <c r="Q179" s="3549">
        <v>45</v>
      </c>
      <c r="R179" s="3361"/>
    </row>
    <row r="180" spans="1:18">
      <c r="A180" s="4427">
        <v>46</v>
      </c>
      <c r="B180" s="3118" t="s">
        <v>5374</v>
      </c>
      <c r="C180" s="3118" t="s">
        <v>5264</v>
      </c>
      <c r="D180" s="3118"/>
      <c r="E180" s="3118"/>
      <c r="F180" s="3118"/>
      <c r="G180" s="3118"/>
      <c r="H180" s="4815">
        <v>16</v>
      </c>
      <c r="I180" s="4143"/>
      <c r="J180" s="2446"/>
      <c r="K180" s="2325"/>
      <c r="L180" s="2858"/>
      <c r="M180" s="2446">
        <v>0</v>
      </c>
      <c r="N180" s="2446">
        <v>1075</v>
      </c>
      <c r="O180" s="2425">
        <v>0</v>
      </c>
      <c r="P180" s="2414">
        <f t="shared" si="3"/>
        <v>1075</v>
      </c>
      <c r="Q180" s="3549">
        <v>46</v>
      </c>
      <c r="R180" s="3361"/>
    </row>
    <row r="181" spans="1:18">
      <c r="A181" s="4427">
        <v>47</v>
      </c>
      <c r="B181" s="3118" t="s">
        <v>6349</v>
      </c>
      <c r="C181" s="3118" t="s">
        <v>5406</v>
      </c>
      <c r="D181" s="3118"/>
      <c r="E181" s="3118"/>
      <c r="F181" s="3118"/>
      <c r="G181" s="3118"/>
      <c r="H181" s="4815">
        <v>0</v>
      </c>
      <c r="I181" s="4143"/>
      <c r="J181" s="2446"/>
      <c r="K181" s="2325"/>
      <c r="L181" s="2858"/>
      <c r="M181" s="2446">
        <v>0</v>
      </c>
      <c r="N181" s="2446">
        <v>0</v>
      </c>
      <c r="O181" s="2446">
        <v>0</v>
      </c>
      <c r="P181" s="2414">
        <f t="shared" si="3"/>
        <v>0</v>
      </c>
      <c r="Q181" s="3549">
        <v>47</v>
      </c>
      <c r="R181" s="3361"/>
    </row>
    <row r="182" spans="1:18">
      <c r="A182" s="4226">
        <v>48</v>
      </c>
      <c r="B182" s="3118" t="s">
        <v>5375</v>
      </c>
      <c r="C182" s="3118" t="s">
        <v>5311</v>
      </c>
      <c r="D182" s="3118" t="s">
        <v>5407</v>
      </c>
      <c r="E182" s="3118"/>
      <c r="F182" s="3118"/>
      <c r="G182" s="3118"/>
      <c r="H182" s="4815">
        <v>0</v>
      </c>
      <c r="I182" s="4143"/>
      <c r="J182" s="2446"/>
      <c r="K182" s="2325"/>
      <c r="L182" s="2858"/>
      <c r="M182" s="2446">
        <v>0</v>
      </c>
      <c r="N182" s="2446">
        <v>0</v>
      </c>
      <c r="O182" s="2446">
        <v>0</v>
      </c>
      <c r="P182" s="2414">
        <f t="shared" si="3"/>
        <v>0</v>
      </c>
      <c r="Q182" s="3549">
        <v>48</v>
      </c>
      <c r="R182" s="3361"/>
    </row>
    <row r="183" spans="1:18">
      <c r="A183" s="4307">
        <v>49</v>
      </c>
      <c r="B183" s="1463" t="s">
        <v>5376</v>
      </c>
      <c r="C183" s="3118" t="s">
        <v>5406</v>
      </c>
      <c r="D183" s="3118" t="s">
        <v>5408</v>
      </c>
      <c r="E183" s="3118"/>
      <c r="F183" s="3118"/>
      <c r="G183" s="3118"/>
      <c r="H183" s="4815">
        <v>191625</v>
      </c>
      <c r="I183" s="4143"/>
      <c r="J183" s="2446"/>
      <c r="K183" s="2325"/>
      <c r="L183" s="2858"/>
      <c r="M183" s="2446">
        <v>0</v>
      </c>
      <c r="N183" s="2446">
        <v>9489795</v>
      </c>
      <c r="O183" s="2446">
        <v>0</v>
      </c>
      <c r="P183" s="2414">
        <f t="shared" si="3"/>
        <v>9489795</v>
      </c>
      <c r="Q183" s="3549">
        <v>49</v>
      </c>
      <c r="R183" s="3361"/>
    </row>
    <row r="184" spans="1:18">
      <c r="A184" s="4307">
        <v>50</v>
      </c>
      <c r="B184" s="1463"/>
      <c r="C184" s="3118"/>
      <c r="D184" s="3118"/>
      <c r="E184" s="3118"/>
      <c r="F184" s="3118"/>
      <c r="G184" s="3118"/>
      <c r="H184" s="4815"/>
      <c r="I184" s="4143"/>
      <c r="J184" s="2446"/>
      <c r="K184" s="2325"/>
      <c r="L184" s="2858"/>
      <c r="M184" s="2446">
        <v>0</v>
      </c>
      <c r="N184" s="2446">
        <v>0</v>
      </c>
      <c r="O184" s="2446">
        <v>0</v>
      </c>
      <c r="P184" s="2414">
        <f t="shared" si="3"/>
        <v>0</v>
      </c>
      <c r="Q184" s="3549">
        <v>50</v>
      </c>
      <c r="R184" s="3015"/>
    </row>
    <row r="185" spans="1:18">
      <c r="A185" s="4307">
        <v>51</v>
      </c>
      <c r="B185" s="1463"/>
      <c r="C185" s="3118"/>
      <c r="D185" s="3118"/>
      <c r="E185" s="3118"/>
      <c r="F185" s="3118"/>
      <c r="G185" s="3118"/>
      <c r="H185" s="4815"/>
      <c r="I185" s="4143"/>
      <c r="J185" s="2446"/>
      <c r="K185" s="2325"/>
      <c r="L185" s="2858"/>
      <c r="M185" s="2446">
        <v>0</v>
      </c>
      <c r="N185" s="2446">
        <v>0</v>
      </c>
      <c r="O185" s="2446">
        <v>0</v>
      </c>
      <c r="P185" s="2414">
        <f t="shared" si="3"/>
        <v>0</v>
      </c>
      <c r="Q185" s="3549">
        <v>51</v>
      </c>
      <c r="R185" s="3015"/>
    </row>
    <row r="186" spans="1:18">
      <c r="A186" s="4307">
        <v>52</v>
      </c>
      <c r="B186" s="1463" t="s">
        <v>5377</v>
      </c>
      <c r="C186" s="3118"/>
      <c r="D186" s="3118"/>
      <c r="E186" s="3118"/>
      <c r="F186" s="3118"/>
      <c r="G186" s="3118"/>
      <c r="H186" s="4815">
        <v>0</v>
      </c>
      <c r="I186" s="4143"/>
      <c r="J186" s="2446"/>
      <c r="K186" s="2325"/>
      <c r="L186" s="2858"/>
      <c r="M186" s="2446">
        <v>0</v>
      </c>
      <c r="N186" s="2446">
        <v>0</v>
      </c>
      <c r="O186" s="2446">
        <v>0</v>
      </c>
      <c r="P186" s="2414">
        <f t="shared" si="3"/>
        <v>0</v>
      </c>
      <c r="Q186" s="3549">
        <v>52</v>
      </c>
      <c r="R186" s="3015"/>
    </row>
    <row r="187" spans="1:18">
      <c r="A187" s="4307">
        <v>53</v>
      </c>
      <c r="B187" s="1463"/>
      <c r="C187" s="3118"/>
      <c r="D187" s="3118"/>
      <c r="E187" s="3118"/>
      <c r="F187" s="3118"/>
      <c r="G187" s="3118"/>
      <c r="H187" s="4816"/>
      <c r="I187" s="4143"/>
      <c r="J187" s="2446"/>
      <c r="K187" s="2332"/>
      <c r="L187" s="2332"/>
      <c r="M187" s="2446"/>
      <c r="N187" s="2446"/>
      <c r="O187" s="2446"/>
      <c r="P187" s="2414"/>
      <c r="Q187" s="3549">
        <v>53</v>
      </c>
      <c r="R187" s="3015"/>
    </row>
    <row r="188" spans="1:18" ht="16" thickBot="1">
      <c r="A188" s="3603">
        <v>54</v>
      </c>
      <c r="B188" s="4348" t="s">
        <v>2253</v>
      </c>
      <c r="C188" s="4817"/>
      <c r="D188" s="4817"/>
      <c r="E188" s="4817"/>
      <c r="F188" s="4817"/>
      <c r="G188" s="4817"/>
      <c r="H188" s="4818">
        <f>H56</f>
        <v>16525923</v>
      </c>
      <c r="I188" s="3831"/>
      <c r="J188" s="3790"/>
      <c r="K188" s="3790"/>
      <c r="L188" s="3790"/>
      <c r="M188" s="3790">
        <f>M56</f>
        <v>180612357</v>
      </c>
      <c r="N188" s="3790">
        <f>N56</f>
        <v>784324762</v>
      </c>
      <c r="O188" s="3790">
        <f>O56</f>
        <v>93617823</v>
      </c>
      <c r="P188" s="3790">
        <f>P56</f>
        <v>1058554942</v>
      </c>
      <c r="Q188" s="3833">
        <v>54</v>
      </c>
      <c r="R188" s="3015"/>
    </row>
    <row r="189" spans="1:18">
      <c r="A189" s="4211"/>
      <c r="B189" s="4211"/>
      <c r="C189" s="1618"/>
      <c r="D189" s="1618"/>
      <c r="E189" s="1618"/>
      <c r="F189" s="1618"/>
      <c r="G189" s="2318"/>
      <c r="H189" s="2318"/>
      <c r="I189" s="1871"/>
      <c r="J189" s="2445"/>
      <c r="K189" s="1617"/>
      <c r="L189" s="1617"/>
      <c r="M189" s="2398"/>
      <c r="N189" s="2398"/>
      <c r="O189" s="2398"/>
      <c r="P189" s="2398"/>
      <c r="Q189" s="1554"/>
      <c r="R189" s="3015"/>
    </row>
    <row r="190" spans="1:18">
      <c r="A190" s="3056" t="s">
        <v>4503</v>
      </c>
      <c r="B190" s="3056"/>
      <c r="C190" s="3001"/>
      <c r="D190" s="3001"/>
      <c r="E190" s="2630"/>
      <c r="F190" s="2630"/>
      <c r="G190" s="1874"/>
      <c r="H190" s="1874"/>
      <c r="I190" s="2246" t="s">
        <v>4503</v>
      </c>
      <c r="J190" s="2443"/>
      <c r="K190" s="2100"/>
      <c r="L190" s="2100"/>
      <c r="M190" s="2407"/>
      <c r="N190" s="2407"/>
    </row>
    <row r="191" spans="1:18">
      <c r="A191" s="4209" t="s">
        <v>5960</v>
      </c>
      <c r="B191" s="4211"/>
      <c r="C191" s="4211"/>
      <c r="D191" s="4211"/>
      <c r="E191" s="4211"/>
      <c r="F191" s="4211"/>
      <c r="G191" s="2821"/>
      <c r="H191" s="2821"/>
      <c r="I191" s="5373" t="s">
        <v>1931</v>
      </c>
      <c r="J191" s="5373"/>
      <c r="K191" s="5373"/>
      <c r="L191" s="5373"/>
      <c r="M191" s="5373"/>
      <c r="N191" s="5373"/>
      <c r="O191" s="5373"/>
      <c r="P191" s="5373"/>
      <c r="Q191" s="5373"/>
      <c r="R191" s="2586"/>
    </row>
    <row r="192" spans="1:18" ht="16" thickBot="1">
      <c r="A192" s="1533" t="str">
        <f>'Data Sheet'!$C$25</f>
        <v xml:space="preserve">Niagara Mohawk Power Corporation </v>
      </c>
      <c r="B192" s="2630"/>
      <c r="C192" s="2630"/>
      <c r="D192" s="2630"/>
      <c r="E192" s="3837" t="str">
        <f>'Data Sheet'!$C$40</f>
        <v>April 30, 2024</v>
      </c>
      <c r="F192" s="2630"/>
      <c r="G192" s="2630"/>
      <c r="H192" s="3838" t="str">
        <f>'Data Sheet'!$C$38</f>
        <v>December 31, 2023</v>
      </c>
      <c r="I192" s="2146" t="str">
        <f>'Data Sheet'!$C$25</f>
        <v xml:space="preserve">Niagara Mohawk Power Corporation </v>
      </c>
      <c r="J192" s="2445"/>
      <c r="K192" s="2630"/>
      <c r="L192" s="2630"/>
      <c r="M192" s="2398"/>
      <c r="N192" s="2398"/>
      <c r="O192" s="2450" t="str">
        <f>'Data Sheet'!$C$40</f>
        <v>April 30, 2024</v>
      </c>
      <c r="P192" s="3840"/>
      <c r="Q192" s="3060" t="str">
        <f>'Data Sheet'!$C$38</f>
        <v>December 31, 2023</v>
      </c>
      <c r="R192" s="3060"/>
    </row>
    <row r="193" spans="1:18">
      <c r="A193" s="3834"/>
      <c r="B193" s="3737"/>
      <c r="C193" s="3737"/>
      <c r="D193" s="3737"/>
      <c r="E193" s="3737"/>
      <c r="F193" s="3737"/>
      <c r="G193" s="3737"/>
      <c r="H193" s="3839"/>
      <c r="I193" s="3841"/>
      <c r="J193" s="3842"/>
      <c r="K193" s="3737"/>
      <c r="L193" s="3737"/>
      <c r="M193" s="3780"/>
      <c r="N193" s="3780"/>
      <c r="O193" s="3780"/>
      <c r="P193" s="3780"/>
      <c r="Q193" s="3839"/>
      <c r="R193" s="2630"/>
    </row>
    <row r="194" spans="1:18">
      <c r="A194" s="4310" t="s">
        <v>3598</v>
      </c>
      <c r="B194" s="1620"/>
      <c r="C194" s="1620"/>
      <c r="D194" s="1620"/>
      <c r="E194" s="1620"/>
      <c r="F194" s="1620"/>
      <c r="G194" s="1882"/>
      <c r="H194" s="4241"/>
      <c r="I194" s="4397" t="s">
        <v>3599</v>
      </c>
      <c r="J194" s="3843"/>
      <c r="K194" s="1620"/>
      <c r="L194" s="1620"/>
      <c r="M194" s="2468"/>
      <c r="N194" s="2468"/>
      <c r="O194" s="2468"/>
      <c r="P194" s="2468"/>
      <c r="Q194" s="4228"/>
      <c r="R194" s="1533"/>
    </row>
    <row r="195" spans="1:18">
      <c r="A195" s="4310" t="s">
        <v>3600</v>
      </c>
      <c r="B195" s="1620"/>
      <c r="C195" s="1620"/>
      <c r="D195" s="1620"/>
      <c r="E195" s="1620"/>
      <c r="F195" s="1620"/>
      <c r="G195" s="1882"/>
      <c r="H195" s="4241"/>
      <c r="I195" s="4397" t="s">
        <v>3601</v>
      </c>
      <c r="J195" s="3843"/>
      <c r="K195" s="1620"/>
      <c r="L195" s="1620"/>
      <c r="M195" s="2468"/>
      <c r="N195" s="2468"/>
      <c r="O195" s="2468"/>
      <c r="P195" s="2468"/>
      <c r="Q195" s="4228"/>
      <c r="R195" s="1533"/>
    </row>
    <row r="196" spans="1:18">
      <c r="A196" s="4323"/>
      <c r="B196" s="1878"/>
      <c r="C196" s="1878"/>
      <c r="D196" s="1878"/>
      <c r="E196" s="1878"/>
      <c r="F196" s="1878"/>
      <c r="G196" s="2630"/>
      <c r="H196" s="4260"/>
      <c r="I196" s="3844"/>
      <c r="J196" s="2444"/>
      <c r="K196" s="1878"/>
      <c r="L196" s="1878"/>
      <c r="M196" s="2414"/>
      <c r="N196" s="2414"/>
      <c r="O196" s="2414"/>
      <c r="P196" s="2414"/>
      <c r="Q196" s="3835"/>
      <c r="R196" s="2630"/>
    </row>
    <row r="197" spans="1:18">
      <c r="A197" s="3599"/>
      <c r="B197" s="2341"/>
      <c r="C197" s="1819"/>
      <c r="D197" s="1633"/>
      <c r="E197" s="1633"/>
      <c r="F197" s="5367" t="s">
        <v>4455</v>
      </c>
      <c r="G197" s="5368"/>
      <c r="H197" s="3568" t="s">
        <v>3497</v>
      </c>
      <c r="I197" s="4397" t="s">
        <v>3497</v>
      </c>
      <c r="J197" s="2441"/>
      <c r="K197" s="1541" t="s">
        <v>1914</v>
      </c>
      <c r="L197" s="1885"/>
      <c r="M197" s="2399" t="s">
        <v>1915</v>
      </c>
      <c r="N197" s="2399"/>
      <c r="O197" s="2399"/>
      <c r="P197" s="2399"/>
      <c r="Q197" s="3578"/>
      <c r="R197" s="1533"/>
    </row>
    <row r="198" spans="1:18">
      <c r="A198" s="3315"/>
      <c r="B198" s="4212" t="s">
        <v>1916</v>
      </c>
      <c r="C198" s="2309"/>
      <c r="D198" s="4212" t="s">
        <v>1917</v>
      </c>
      <c r="E198" s="4212" t="s">
        <v>3491</v>
      </c>
      <c r="F198" s="4322" t="s">
        <v>3491</v>
      </c>
      <c r="G198" s="4210" t="s">
        <v>3491</v>
      </c>
      <c r="H198" s="3826" t="s">
        <v>4084</v>
      </c>
      <c r="I198" s="4397" t="s">
        <v>4084</v>
      </c>
      <c r="J198" s="2441"/>
      <c r="K198" s="2309" t="s">
        <v>1746</v>
      </c>
      <c r="L198" s="2309"/>
      <c r="M198" s="2424" t="s">
        <v>1918</v>
      </c>
      <c r="N198" s="2424" t="s">
        <v>1919</v>
      </c>
      <c r="O198" s="2450" t="s">
        <v>2252</v>
      </c>
      <c r="P198" s="2376"/>
      <c r="Q198" s="3577"/>
      <c r="R198" s="1533"/>
    </row>
    <row r="199" spans="1:18">
      <c r="A199" s="3315"/>
      <c r="B199" s="4212" t="s">
        <v>1920</v>
      </c>
      <c r="C199" s="4212" t="s">
        <v>3493</v>
      </c>
      <c r="D199" s="4212" t="s">
        <v>3494</v>
      </c>
      <c r="E199" s="4212" t="s">
        <v>3495</v>
      </c>
      <c r="F199" s="4322" t="s">
        <v>3496</v>
      </c>
      <c r="G199" s="4210" t="s">
        <v>3496</v>
      </c>
      <c r="H199" s="3826" t="s">
        <v>4086</v>
      </c>
      <c r="I199" s="4397" t="s">
        <v>4088</v>
      </c>
      <c r="J199" s="2441"/>
      <c r="K199" s="4212" t="s">
        <v>3497</v>
      </c>
      <c r="L199" s="4212" t="s">
        <v>3497</v>
      </c>
      <c r="M199" s="2424" t="s">
        <v>504</v>
      </c>
      <c r="N199" s="2424" t="s">
        <v>504</v>
      </c>
      <c r="O199" s="2450" t="s">
        <v>504</v>
      </c>
      <c r="P199" s="2380" t="s">
        <v>1921</v>
      </c>
      <c r="Q199" s="3548" t="s">
        <v>1922</v>
      </c>
      <c r="R199" s="3015"/>
    </row>
    <row r="200" spans="1:18" ht="16" thickBot="1">
      <c r="A200" s="3603" t="s">
        <v>1686</v>
      </c>
      <c r="B200" s="3828" t="s">
        <v>1923</v>
      </c>
      <c r="C200" s="3828" t="s">
        <v>3503</v>
      </c>
      <c r="D200" s="3828" t="s">
        <v>3504</v>
      </c>
      <c r="E200" s="3828" t="s">
        <v>1918</v>
      </c>
      <c r="F200" s="3684" t="s">
        <v>3506</v>
      </c>
      <c r="G200" s="4210" t="s">
        <v>3507</v>
      </c>
      <c r="H200" s="3826" t="s">
        <v>4085</v>
      </c>
      <c r="I200" s="4397" t="s">
        <v>4089</v>
      </c>
      <c r="J200" s="2441"/>
      <c r="K200" s="4212" t="s">
        <v>1359</v>
      </c>
      <c r="L200" s="4212" t="s">
        <v>1925</v>
      </c>
      <c r="M200" s="2424" t="s">
        <v>3509</v>
      </c>
      <c r="N200" s="2424" t="s">
        <v>3509</v>
      </c>
      <c r="O200" s="2450" t="s">
        <v>3509</v>
      </c>
      <c r="P200" s="2380" t="s">
        <v>1926</v>
      </c>
      <c r="Q200" s="3548" t="s">
        <v>1689</v>
      </c>
      <c r="R200" s="3015"/>
    </row>
    <row r="201" spans="1:18">
      <c r="A201" s="4307" t="s">
        <v>1689</v>
      </c>
      <c r="B201" s="4213" t="s">
        <v>2935</v>
      </c>
      <c r="C201" s="4213" t="s">
        <v>2936</v>
      </c>
      <c r="D201" s="4213" t="s">
        <v>2937</v>
      </c>
      <c r="E201" s="4213" t="s">
        <v>2938</v>
      </c>
      <c r="F201" s="4213" t="s">
        <v>2268</v>
      </c>
      <c r="G201" s="1887" t="s">
        <v>2269</v>
      </c>
      <c r="H201" s="3827" t="s">
        <v>2270</v>
      </c>
      <c r="I201" s="4402"/>
      <c r="J201" s="2419" t="s">
        <v>4087</v>
      </c>
      <c r="K201" s="4213" t="s">
        <v>2271</v>
      </c>
      <c r="L201" s="4213" t="s">
        <v>2272</v>
      </c>
      <c r="M201" s="2413" t="s">
        <v>2273</v>
      </c>
      <c r="N201" s="2413" t="s">
        <v>2274</v>
      </c>
      <c r="O201" s="2448" t="s">
        <v>2275</v>
      </c>
      <c r="P201" s="2451" t="s">
        <v>168</v>
      </c>
      <c r="Q201" s="3549"/>
      <c r="R201" s="3015"/>
    </row>
    <row r="202" spans="1:18">
      <c r="A202" s="4307">
        <v>1</v>
      </c>
      <c r="B202" s="4214" t="s">
        <v>5409</v>
      </c>
      <c r="C202" s="4214"/>
      <c r="D202" s="4214"/>
      <c r="E202" s="4214"/>
      <c r="F202" s="4214"/>
      <c r="G202" s="2332"/>
      <c r="H202" s="3549">
        <v>0</v>
      </c>
      <c r="I202" s="4143"/>
      <c r="J202" s="2419"/>
      <c r="K202" s="2327"/>
      <c r="L202" s="2327"/>
      <c r="M202" s="2419">
        <v>0</v>
      </c>
      <c r="N202" s="2419">
        <v>0</v>
      </c>
      <c r="O202" s="2419">
        <v>0</v>
      </c>
      <c r="P202" s="2414">
        <f t="shared" ref="P202:P234" si="4">M202+N202+O202</f>
        <v>0</v>
      </c>
      <c r="Q202" s="3549">
        <v>1</v>
      </c>
      <c r="R202" s="3015"/>
    </row>
    <row r="203" spans="1:18">
      <c r="A203" s="4307">
        <v>2</v>
      </c>
      <c r="B203" s="4214" t="s">
        <v>5410</v>
      </c>
      <c r="C203" s="4214" t="s">
        <v>5311</v>
      </c>
      <c r="D203" s="4214"/>
      <c r="E203" s="4214"/>
      <c r="F203" s="4214"/>
      <c r="G203" s="2332"/>
      <c r="H203" s="3481">
        <v>0</v>
      </c>
      <c r="I203" s="4143"/>
      <c r="J203" s="2419"/>
      <c r="K203" s="2327"/>
      <c r="L203" s="2327"/>
      <c r="M203" s="2425">
        <v>0</v>
      </c>
      <c r="N203" s="2419">
        <v>0</v>
      </c>
      <c r="O203" s="2425">
        <v>0</v>
      </c>
      <c r="P203" s="2414">
        <f t="shared" si="4"/>
        <v>0</v>
      </c>
      <c r="Q203" s="3549">
        <v>2</v>
      </c>
      <c r="R203" s="3015"/>
    </row>
    <row r="204" spans="1:18">
      <c r="A204" s="4307">
        <v>3</v>
      </c>
      <c r="B204" s="4214"/>
      <c r="C204" s="4214"/>
      <c r="D204" s="4214"/>
      <c r="E204" s="4214"/>
      <c r="F204" s="4214"/>
      <c r="G204" s="2332"/>
      <c r="H204" s="3481"/>
      <c r="I204" s="4143"/>
      <c r="J204" s="2419"/>
      <c r="K204" s="2327"/>
      <c r="L204" s="2327"/>
      <c r="M204" s="2419">
        <v>0</v>
      </c>
      <c r="N204" s="2425">
        <v>0</v>
      </c>
      <c r="O204" s="2425">
        <v>0</v>
      </c>
      <c r="P204" s="2414">
        <f t="shared" si="4"/>
        <v>0</v>
      </c>
      <c r="Q204" s="3549">
        <v>3</v>
      </c>
      <c r="R204" s="3015"/>
    </row>
    <row r="205" spans="1:18">
      <c r="A205" s="4307">
        <v>4</v>
      </c>
      <c r="B205" s="4214" t="s">
        <v>5411</v>
      </c>
      <c r="C205" s="4214"/>
      <c r="D205" s="4214"/>
      <c r="E205" s="4214"/>
      <c r="F205" s="4214"/>
      <c r="G205" s="2332"/>
      <c r="H205" s="3982">
        <v>0</v>
      </c>
      <c r="I205" s="4143"/>
      <c r="J205" s="2419"/>
      <c r="K205" s="2327"/>
      <c r="L205" s="2327"/>
      <c r="M205" s="2419">
        <v>0</v>
      </c>
      <c r="N205" s="2425">
        <v>0</v>
      </c>
      <c r="O205" s="2419">
        <v>0</v>
      </c>
      <c r="P205" s="2414">
        <f t="shared" si="4"/>
        <v>0</v>
      </c>
      <c r="Q205" s="3549">
        <v>4</v>
      </c>
      <c r="R205" s="3015"/>
    </row>
    <row r="206" spans="1:18">
      <c r="A206" s="4307">
        <v>5</v>
      </c>
      <c r="B206" s="4214" t="s">
        <v>5412</v>
      </c>
      <c r="C206" s="4214"/>
      <c r="D206" s="4214"/>
      <c r="E206" s="4214"/>
      <c r="F206" s="4214"/>
      <c r="G206" s="2332"/>
      <c r="H206" s="3481">
        <v>10568</v>
      </c>
      <c r="I206" s="4143"/>
      <c r="J206" s="2419"/>
      <c r="K206" s="2327"/>
      <c r="L206" s="2327"/>
      <c r="M206" s="2419">
        <v>0</v>
      </c>
      <c r="N206" s="2425">
        <v>660768</v>
      </c>
      <c r="O206" s="2419">
        <v>0</v>
      </c>
      <c r="P206" s="2414">
        <f t="shared" si="4"/>
        <v>660768</v>
      </c>
      <c r="Q206" s="3549">
        <v>5</v>
      </c>
      <c r="R206" s="3015"/>
    </row>
    <row r="207" spans="1:18">
      <c r="A207" s="4307">
        <v>6</v>
      </c>
      <c r="B207" s="4214" t="s">
        <v>5413</v>
      </c>
      <c r="C207" s="4214"/>
      <c r="D207" s="4214"/>
      <c r="E207" s="4214"/>
      <c r="F207" s="4214"/>
      <c r="G207" s="2332"/>
      <c r="H207" s="3481">
        <v>973839</v>
      </c>
      <c r="I207" s="4143"/>
      <c r="J207" s="2419"/>
      <c r="K207" s="2327"/>
      <c r="L207" s="2327"/>
      <c r="M207" s="2419">
        <v>0</v>
      </c>
      <c r="N207" s="2419">
        <v>33595547</v>
      </c>
      <c r="O207" s="2419">
        <v>0</v>
      </c>
      <c r="P207" s="2414">
        <f t="shared" si="4"/>
        <v>33595547</v>
      </c>
      <c r="Q207" s="3549">
        <v>6</v>
      </c>
      <c r="R207" s="3361"/>
    </row>
    <row r="208" spans="1:18">
      <c r="A208" s="4307">
        <v>7</v>
      </c>
      <c r="B208" s="4214" t="s">
        <v>5414</v>
      </c>
      <c r="C208" s="4214"/>
      <c r="D208" s="4214"/>
      <c r="E208" s="4214"/>
      <c r="F208" s="4214"/>
      <c r="G208" s="2332"/>
      <c r="H208" s="3481">
        <v>0</v>
      </c>
      <c r="I208" s="4143"/>
      <c r="J208" s="2692"/>
      <c r="K208" s="2327"/>
      <c r="L208" s="2327"/>
      <c r="M208" s="2419">
        <v>0</v>
      </c>
      <c r="N208" s="2419">
        <v>17449903</v>
      </c>
      <c r="O208" s="2419">
        <v>0</v>
      </c>
      <c r="P208" s="2414">
        <f t="shared" si="4"/>
        <v>17449903</v>
      </c>
      <c r="Q208" s="3549">
        <v>7</v>
      </c>
      <c r="R208" s="3361"/>
    </row>
    <row r="209" spans="1:18">
      <c r="A209" s="4307">
        <v>8</v>
      </c>
      <c r="B209" s="4214" t="s">
        <v>5415</v>
      </c>
      <c r="C209" s="4214"/>
      <c r="D209" s="4214"/>
      <c r="E209" s="4214"/>
      <c r="F209" s="4214"/>
      <c r="G209" s="2332"/>
      <c r="H209" s="3481">
        <v>0</v>
      </c>
      <c r="I209" s="4143"/>
      <c r="J209" s="2692"/>
      <c r="K209" s="2327"/>
      <c r="L209" s="2327"/>
      <c r="M209" s="2425">
        <v>0</v>
      </c>
      <c r="N209" s="2419">
        <v>3485101</v>
      </c>
      <c r="O209" s="2419">
        <v>0</v>
      </c>
      <c r="P209" s="2414">
        <f t="shared" si="4"/>
        <v>3485101</v>
      </c>
      <c r="Q209" s="3549">
        <v>8</v>
      </c>
      <c r="R209" s="3361"/>
    </row>
    <row r="210" spans="1:18">
      <c r="A210" s="4307">
        <v>9</v>
      </c>
      <c r="B210" s="4214"/>
      <c r="C210" s="4214"/>
      <c r="D210" s="4214"/>
      <c r="E210" s="4214"/>
      <c r="F210" s="4214"/>
      <c r="G210" s="2332"/>
      <c r="H210" s="3481"/>
      <c r="I210" s="4143"/>
      <c r="J210" s="2419"/>
      <c r="K210" s="2327"/>
      <c r="L210" s="2327"/>
      <c r="M210" s="2425"/>
      <c r="N210" s="2419"/>
      <c r="O210" s="2419"/>
      <c r="P210" s="2414"/>
      <c r="Q210" s="3549">
        <v>9</v>
      </c>
      <c r="R210" s="3361"/>
    </row>
    <row r="211" spans="1:18">
      <c r="A211" s="4307">
        <v>10</v>
      </c>
      <c r="B211" s="4214" t="s">
        <v>5416</v>
      </c>
      <c r="C211" s="4214"/>
      <c r="D211" s="4214"/>
      <c r="E211" s="4214"/>
      <c r="F211" s="4214"/>
      <c r="G211" s="2332"/>
      <c r="H211" s="3982">
        <v>0</v>
      </c>
      <c r="I211" s="4143"/>
      <c r="J211" s="2419"/>
      <c r="K211" s="2327"/>
      <c r="L211" s="2327"/>
      <c r="M211" s="2419"/>
      <c r="N211" s="2419"/>
      <c r="O211" s="2419"/>
      <c r="P211" s="2414"/>
      <c r="Q211" s="3549">
        <v>10</v>
      </c>
      <c r="R211" s="3361"/>
    </row>
    <row r="212" spans="1:18">
      <c r="A212" s="4307">
        <v>11</v>
      </c>
      <c r="B212" s="4214" t="s">
        <v>5417</v>
      </c>
      <c r="C212" s="4214" t="s">
        <v>5434</v>
      </c>
      <c r="D212" s="4214" t="s">
        <v>5435</v>
      </c>
      <c r="E212" s="4214"/>
      <c r="F212" s="4214"/>
      <c r="G212" s="2332"/>
      <c r="H212" s="3481">
        <v>13815471</v>
      </c>
      <c r="I212" s="4143"/>
      <c r="J212" s="2419"/>
      <c r="K212" s="2327"/>
      <c r="L212" s="2327"/>
      <c r="M212" s="2419">
        <v>149257199</v>
      </c>
      <c r="N212" s="2419">
        <v>463299665</v>
      </c>
      <c r="O212" s="2419">
        <v>53759042</v>
      </c>
      <c r="P212" s="2414">
        <f t="shared" si="4"/>
        <v>666315906</v>
      </c>
      <c r="Q212" s="3549">
        <v>11</v>
      </c>
      <c r="R212" s="3361"/>
    </row>
    <row r="213" spans="1:18">
      <c r="A213" s="4307">
        <v>12</v>
      </c>
      <c r="B213" s="4214"/>
      <c r="C213" s="4214"/>
      <c r="D213" s="4214"/>
      <c r="E213" s="4214"/>
      <c r="F213" s="4214"/>
      <c r="G213" s="2332"/>
      <c r="H213" s="3481"/>
      <c r="I213" s="4143"/>
      <c r="J213" s="2419"/>
      <c r="K213" s="2327"/>
      <c r="L213" s="2327"/>
      <c r="M213" s="2419">
        <v>0</v>
      </c>
      <c r="N213" s="2419">
        <v>0</v>
      </c>
      <c r="O213" s="2419">
        <v>0</v>
      </c>
      <c r="P213" s="2414">
        <f t="shared" si="4"/>
        <v>0</v>
      </c>
      <c r="Q213" s="3549">
        <v>12</v>
      </c>
      <c r="R213" s="3361"/>
    </row>
    <row r="214" spans="1:18">
      <c r="A214" s="4307">
        <v>13</v>
      </c>
      <c r="B214" s="4214" t="s">
        <v>5418</v>
      </c>
      <c r="C214" s="4214" t="s">
        <v>5311</v>
      </c>
      <c r="D214" s="4214"/>
      <c r="E214" s="4214"/>
      <c r="F214" s="4214"/>
      <c r="G214" s="2332"/>
      <c r="H214" s="3481">
        <v>0</v>
      </c>
      <c r="I214" s="4143"/>
      <c r="J214" s="2419"/>
      <c r="K214" s="2327"/>
      <c r="L214" s="2327"/>
      <c r="M214" s="2419">
        <v>0</v>
      </c>
      <c r="N214" s="2419">
        <v>0</v>
      </c>
      <c r="O214" s="2419">
        <v>0</v>
      </c>
      <c r="P214" s="2414">
        <f t="shared" si="4"/>
        <v>0</v>
      </c>
      <c r="Q214" s="3549">
        <v>13</v>
      </c>
      <c r="R214" s="3361"/>
    </row>
    <row r="215" spans="1:18">
      <c r="A215" s="4307">
        <v>14</v>
      </c>
      <c r="B215" s="4214" t="s">
        <v>5419</v>
      </c>
      <c r="C215" s="4214" t="s">
        <v>5311</v>
      </c>
      <c r="D215" s="4214"/>
      <c r="E215" s="4214"/>
      <c r="F215" s="4214"/>
      <c r="G215" s="2332"/>
      <c r="H215" s="3481">
        <v>0</v>
      </c>
      <c r="I215" s="4143"/>
      <c r="J215" s="2419"/>
      <c r="K215" s="2325"/>
      <c r="L215" s="2325"/>
      <c r="M215" s="2425">
        <v>0</v>
      </c>
      <c r="N215" s="2425">
        <v>139558831</v>
      </c>
      <c r="O215" s="2425">
        <v>0</v>
      </c>
      <c r="P215" s="2414">
        <f t="shared" si="4"/>
        <v>139558831</v>
      </c>
      <c r="Q215" s="3549">
        <v>14</v>
      </c>
      <c r="R215" s="3361"/>
    </row>
    <row r="216" spans="1:18">
      <c r="A216" s="4307">
        <v>15</v>
      </c>
      <c r="B216" s="4214" t="s">
        <v>5420</v>
      </c>
      <c r="C216" s="4214" t="s">
        <v>5311</v>
      </c>
      <c r="D216" s="4214"/>
      <c r="E216" s="4214"/>
      <c r="F216" s="4214"/>
      <c r="G216" s="2332"/>
      <c r="H216" s="3481">
        <v>0</v>
      </c>
      <c r="I216" s="4143"/>
      <c r="J216" s="2419"/>
      <c r="K216" s="2325"/>
      <c r="L216" s="2325"/>
      <c r="M216" s="2425">
        <v>0</v>
      </c>
      <c r="N216" s="2425">
        <v>0</v>
      </c>
      <c r="O216" s="2425">
        <v>0</v>
      </c>
      <c r="P216" s="2414">
        <f t="shared" si="4"/>
        <v>0</v>
      </c>
      <c r="Q216" s="3549">
        <v>15</v>
      </c>
      <c r="R216" s="3361"/>
    </row>
    <row r="217" spans="1:18">
      <c r="A217" s="4307">
        <v>16</v>
      </c>
      <c r="B217" s="4214" t="s">
        <v>5421</v>
      </c>
      <c r="C217" s="4214" t="s">
        <v>5311</v>
      </c>
      <c r="D217" s="4214"/>
      <c r="E217" s="4214"/>
      <c r="F217" s="4214"/>
      <c r="G217" s="2332"/>
      <c r="H217" s="3982">
        <v>0</v>
      </c>
      <c r="I217" s="4143"/>
      <c r="J217" s="2419"/>
      <c r="K217" s="2325"/>
      <c r="L217" s="2325"/>
      <c r="M217" s="2425">
        <v>0</v>
      </c>
      <c r="N217" s="2425">
        <v>0</v>
      </c>
      <c r="O217" s="2425">
        <v>0</v>
      </c>
      <c r="P217" s="2414">
        <f t="shared" si="4"/>
        <v>0</v>
      </c>
      <c r="Q217" s="3549">
        <v>16</v>
      </c>
      <c r="R217" s="3361"/>
    </row>
    <row r="218" spans="1:18">
      <c r="A218" s="4307">
        <v>17</v>
      </c>
      <c r="B218" s="4214" t="s">
        <v>5422</v>
      </c>
      <c r="C218" s="4214" t="s">
        <v>5311</v>
      </c>
      <c r="D218" s="4214"/>
      <c r="E218" s="4214"/>
      <c r="F218" s="4214"/>
      <c r="G218" s="2332"/>
      <c r="H218" s="3481">
        <v>0</v>
      </c>
      <c r="I218" s="4143"/>
      <c r="J218" s="2419"/>
      <c r="K218" s="2325"/>
      <c r="L218" s="2325"/>
      <c r="M218" s="2425">
        <v>3440000</v>
      </c>
      <c r="N218" s="2425">
        <v>0</v>
      </c>
      <c r="O218" s="2425">
        <v>0</v>
      </c>
      <c r="P218" s="2414">
        <f t="shared" si="4"/>
        <v>3440000</v>
      </c>
      <c r="Q218" s="3549">
        <v>17</v>
      </c>
      <c r="R218" s="3361"/>
    </row>
    <row r="219" spans="1:18">
      <c r="A219" s="4307">
        <v>18</v>
      </c>
      <c r="B219" s="4214" t="s">
        <v>5423</v>
      </c>
      <c r="C219" s="4214" t="s">
        <v>5311</v>
      </c>
      <c r="D219" s="4214"/>
      <c r="E219" s="4214"/>
      <c r="F219" s="4214"/>
      <c r="G219" s="2332"/>
      <c r="H219" s="3481">
        <v>0</v>
      </c>
      <c r="I219" s="4143"/>
      <c r="J219" s="2419"/>
      <c r="K219" s="2325"/>
      <c r="L219" s="2325"/>
      <c r="M219" s="2425">
        <v>9279000</v>
      </c>
      <c r="N219" s="2425">
        <v>0</v>
      </c>
      <c r="O219" s="2425">
        <v>0</v>
      </c>
      <c r="P219" s="2414">
        <f t="shared" si="4"/>
        <v>9279000</v>
      </c>
      <c r="Q219" s="3549">
        <v>18</v>
      </c>
      <c r="R219" s="3361"/>
    </row>
    <row r="220" spans="1:18">
      <c r="A220" s="4307">
        <v>19</v>
      </c>
      <c r="B220" s="4214" t="s">
        <v>5424</v>
      </c>
      <c r="C220" s="4214" t="s">
        <v>5311</v>
      </c>
      <c r="D220" s="4214"/>
      <c r="E220" s="4214"/>
      <c r="F220" s="4214"/>
      <c r="G220" s="2332"/>
      <c r="H220" s="3481">
        <v>0</v>
      </c>
      <c r="I220" s="4143"/>
      <c r="J220" s="2419"/>
      <c r="K220" s="2325"/>
      <c r="L220" s="2325"/>
      <c r="M220" s="2425">
        <v>2025000</v>
      </c>
      <c r="N220" s="2425">
        <v>0</v>
      </c>
      <c r="O220" s="2425">
        <v>0</v>
      </c>
      <c r="P220" s="2414">
        <f t="shared" si="4"/>
        <v>2025000</v>
      </c>
      <c r="Q220" s="3549">
        <v>19</v>
      </c>
      <c r="R220" s="3361"/>
    </row>
    <row r="221" spans="1:18">
      <c r="A221" s="4307">
        <v>20</v>
      </c>
      <c r="B221" s="4214" t="s">
        <v>5425</v>
      </c>
      <c r="C221" s="4214" t="s">
        <v>5311</v>
      </c>
      <c r="D221" s="4214"/>
      <c r="E221" s="4214"/>
      <c r="F221" s="4214"/>
      <c r="G221" s="2332"/>
      <c r="H221" s="3481">
        <v>0</v>
      </c>
      <c r="I221" s="4143"/>
      <c r="J221" s="2419"/>
      <c r="K221" s="2325"/>
      <c r="L221" s="2325"/>
      <c r="M221" s="2425">
        <v>0</v>
      </c>
      <c r="N221" s="2425">
        <v>0</v>
      </c>
      <c r="O221" s="2425">
        <v>0</v>
      </c>
      <c r="P221" s="2414">
        <f t="shared" si="4"/>
        <v>0</v>
      </c>
      <c r="Q221" s="3549">
        <v>20</v>
      </c>
      <c r="R221" s="3361"/>
    </row>
    <row r="222" spans="1:18">
      <c r="A222" s="4307">
        <v>21</v>
      </c>
      <c r="B222" s="4214" t="s">
        <v>5426</v>
      </c>
      <c r="C222" s="4214" t="s">
        <v>5311</v>
      </c>
      <c r="D222" s="4214"/>
      <c r="E222" s="4214"/>
      <c r="F222" s="4214"/>
      <c r="G222" s="2332"/>
      <c r="H222" s="3481">
        <v>0</v>
      </c>
      <c r="I222" s="4143"/>
      <c r="J222" s="2419"/>
      <c r="K222" s="2325"/>
      <c r="L222" s="2325"/>
      <c r="M222" s="2425">
        <v>37356</v>
      </c>
      <c r="N222" s="2425">
        <v>0</v>
      </c>
      <c r="O222" s="2425">
        <v>0</v>
      </c>
      <c r="P222" s="2414">
        <f t="shared" si="4"/>
        <v>37356</v>
      </c>
      <c r="Q222" s="3549">
        <v>21</v>
      </c>
      <c r="R222" s="3361"/>
    </row>
    <row r="223" spans="1:18">
      <c r="A223" s="4307">
        <v>22</v>
      </c>
      <c r="B223" s="4214" t="s">
        <v>5427</v>
      </c>
      <c r="C223" s="4214" t="s">
        <v>5311</v>
      </c>
      <c r="D223" s="4214"/>
      <c r="E223" s="4214"/>
      <c r="F223" s="4214"/>
      <c r="G223" s="2332"/>
      <c r="H223" s="3982">
        <v>0</v>
      </c>
      <c r="I223" s="4143"/>
      <c r="J223" s="2419"/>
      <c r="K223" s="2325"/>
      <c r="L223" s="2325"/>
      <c r="M223" s="2425">
        <v>30684</v>
      </c>
      <c r="N223" s="2425">
        <v>0</v>
      </c>
      <c r="O223" s="2425">
        <v>0</v>
      </c>
      <c r="P223" s="2414">
        <f t="shared" si="4"/>
        <v>30684</v>
      </c>
      <c r="Q223" s="3549">
        <v>22</v>
      </c>
      <c r="R223" s="3361"/>
    </row>
    <row r="224" spans="1:18">
      <c r="A224" s="4307">
        <v>23</v>
      </c>
      <c r="B224" s="4214" t="s">
        <v>5428</v>
      </c>
      <c r="C224" s="4214" t="s">
        <v>5311</v>
      </c>
      <c r="D224" s="4214"/>
      <c r="E224" s="4214"/>
      <c r="F224" s="4214"/>
      <c r="G224" s="2332"/>
      <c r="H224" s="3481">
        <v>0</v>
      </c>
      <c r="I224" s="4143"/>
      <c r="J224" s="2419"/>
      <c r="K224" s="2325"/>
      <c r="L224" s="2325"/>
      <c r="M224" s="2425">
        <v>0</v>
      </c>
      <c r="N224" s="2425">
        <v>0</v>
      </c>
      <c r="O224" s="2425">
        <v>0</v>
      </c>
      <c r="P224" s="2414">
        <f t="shared" si="4"/>
        <v>0</v>
      </c>
      <c r="Q224" s="3549">
        <v>23</v>
      </c>
      <c r="R224" s="3361"/>
    </row>
    <row r="225" spans="1:18">
      <c r="A225" s="4307">
        <v>24</v>
      </c>
      <c r="B225" s="4214" t="s">
        <v>5429</v>
      </c>
      <c r="C225" s="4214"/>
      <c r="D225" s="4214"/>
      <c r="E225" s="4214"/>
      <c r="F225" s="4214"/>
      <c r="G225" s="2332"/>
      <c r="H225" s="3481">
        <v>0</v>
      </c>
      <c r="I225" s="4143"/>
      <c r="J225" s="2419"/>
      <c r="K225" s="2325"/>
      <c r="L225" s="2325"/>
      <c r="M225" s="2425">
        <v>0</v>
      </c>
      <c r="N225" s="2425">
        <v>0</v>
      </c>
      <c r="O225" s="2425">
        <v>0</v>
      </c>
      <c r="P225" s="2414">
        <f t="shared" si="4"/>
        <v>0</v>
      </c>
      <c r="Q225" s="3549">
        <v>24</v>
      </c>
      <c r="R225" s="3361"/>
    </row>
    <row r="226" spans="1:18">
      <c r="A226" s="4307">
        <v>25</v>
      </c>
      <c r="B226" s="4214" t="s">
        <v>5430</v>
      </c>
      <c r="C226" s="4214"/>
      <c r="D226" s="4214"/>
      <c r="E226" s="4214"/>
      <c r="F226" s="4214"/>
      <c r="G226" s="2332"/>
      <c r="H226" s="3481">
        <v>0</v>
      </c>
      <c r="I226" s="4143"/>
      <c r="J226" s="2419"/>
      <c r="K226" s="2325"/>
      <c r="L226" s="2325"/>
      <c r="M226" s="2425">
        <v>0</v>
      </c>
      <c r="N226" s="2425">
        <v>0</v>
      </c>
      <c r="O226" s="2425">
        <v>74676685</v>
      </c>
      <c r="P226" s="2414">
        <f t="shared" si="4"/>
        <v>74676685</v>
      </c>
      <c r="Q226" s="3549">
        <v>25</v>
      </c>
      <c r="R226" s="3361"/>
    </row>
    <row r="227" spans="1:18">
      <c r="A227" s="4307">
        <v>26</v>
      </c>
      <c r="B227" s="4214" t="s">
        <v>5431</v>
      </c>
      <c r="C227" s="4214"/>
      <c r="D227" s="4214"/>
      <c r="E227" s="4214"/>
      <c r="F227" s="4214"/>
      <c r="G227" s="2332"/>
      <c r="H227" s="3481">
        <v>0</v>
      </c>
      <c r="I227" s="4143"/>
      <c r="J227" s="2419"/>
      <c r="K227" s="2325"/>
      <c r="L227" s="2325"/>
      <c r="M227" s="2425">
        <v>325500</v>
      </c>
      <c r="N227" s="2425">
        <v>0</v>
      </c>
      <c r="O227" s="2425">
        <v>0</v>
      </c>
      <c r="P227" s="2414">
        <f t="shared" si="4"/>
        <v>325500</v>
      </c>
      <c r="Q227" s="3549">
        <v>26</v>
      </c>
      <c r="R227" s="3361"/>
    </row>
    <row r="228" spans="1:18">
      <c r="A228" s="4307">
        <v>27</v>
      </c>
      <c r="B228" s="4214" t="s">
        <v>7034</v>
      </c>
      <c r="C228" s="4214"/>
      <c r="D228" s="4214"/>
      <c r="E228" s="4214"/>
      <c r="F228" s="4214"/>
      <c r="G228" s="2332"/>
      <c r="H228" s="3481">
        <v>0</v>
      </c>
      <c r="I228" s="4143"/>
      <c r="J228" s="2419"/>
      <c r="K228" s="2325"/>
      <c r="L228" s="2325"/>
      <c r="M228" s="2425">
        <v>3422500</v>
      </c>
      <c r="N228" s="2425">
        <v>0</v>
      </c>
      <c r="O228" s="2425">
        <v>0</v>
      </c>
      <c r="P228" s="2414">
        <f t="shared" si="4"/>
        <v>3422500</v>
      </c>
      <c r="Q228" s="3549">
        <v>27</v>
      </c>
      <c r="R228" s="3361"/>
    </row>
    <row r="229" spans="1:18">
      <c r="A229" s="4307">
        <v>28</v>
      </c>
      <c r="B229" s="4214" t="s">
        <v>5432</v>
      </c>
      <c r="C229" s="4214"/>
      <c r="D229" s="4214"/>
      <c r="E229" s="4214"/>
      <c r="F229" s="4214"/>
      <c r="G229" s="2332"/>
      <c r="H229" s="3982">
        <v>0</v>
      </c>
      <c r="I229" s="4143"/>
      <c r="J229" s="2419"/>
      <c r="K229" s="2325"/>
      <c r="L229" s="2325"/>
      <c r="M229" s="2425">
        <v>9696000</v>
      </c>
      <c r="N229" s="2425">
        <v>0</v>
      </c>
      <c r="O229" s="2425">
        <v>0</v>
      </c>
      <c r="P229" s="2414">
        <f t="shared" si="4"/>
        <v>9696000</v>
      </c>
      <c r="Q229" s="3549">
        <v>28</v>
      </c>
      <c r="R229" s="3361"/>
    </row>
    <row r="230" spans="1:18">
      <c r="A230" s="4307">
        <v>29</v>
      </c>
      <c r="B230" s="4214" t="s">
        <v>5376</v>
      </c>
      <c r="C230" s="4214"/>
      <c r="D230" s="4214"/>
      <c r="E230" s="4214"/>
      <c r="F230" s="4214"/>
      <c r="G230" s="2332"/>
      <c r="H230" s="3481">
        <v>0</v>
      </c>
      <c r="I230" s="4143"/>
      <c r="J230" s="2419"/>
      <c r="K230" s="2325"/>
      <c r="L230" s="2325"/>
      <c r="M230" s="2425">
        <v>1210000</v>
      </c>
      <c r="N230" s="2425">
        <v>0</v>
      </c>
      <c r="O230" s="2425">
        <v>0</v>
      </c>
      <c r="P230" s="2414">
        <f t="shared" si="4"/>
        <v>1210000</v>
      </c>
      <c r="Q230" s="3549">
        <v>29</v>
      </c>
      <c r="R230" s="3015"/>
    </row>
    <row r="231" spans="1:18">
      <c r="A231" s="4307">
        <v>30</v>
      </c>
      <c r="B231" s="4214" t="s">
        <v>4904</v>
      </c>
      <c r="C231" s="4214"/>
      <c r="D231" s="4214"/>
      <c r="E231" s="4214"/>
      <c r="F231" s="4214"/>
      <c r="G231" s="2332"/>
      <c r="H231" s="3481">
        <v>0</v>
      </c>
      <c r="I231" s="4143"/>
      <c r="J231" s="2419"/>
      <c r="K231" s="2325"/>
      <c r="L231" s="2325"/>
      <c r="M231" s="2425">
        <v>0</v>
      </c>
      <c r="N231" s="2425">
        <v>-1079774</v>
      </c>
      <c r="O231" s="2425">
        <v>0</v>
      </c>
      <c r="P231" s="2414">
        <f t="shared" si="4"/>
        <v>-1079774</v>
      </c>
      <c r="Q231" s="3549">
        <v>30</v>
      </c>
      <c r="R231" s="3015"/>
    </row>
    <row r="232" spans="1:18">
      <c r="A232" s="4307">
        <v>31</v>
      </c>
      <c r="B232" s="4214" t="s">
        <v>6350</v>
      </c>
      <c r="C232" s="4214"/>
      <c r="D232" s="4214"/>
      <c r="E232" s="4214"/>
      <c r="F232" s="4214"/>
      <c r="G232" s="2332"/>
      <c r="H232" s="3481">
        <v>0</v>
      </c>
      <c r="I232" s="4143"/>
      <c r="J232" s="2419"/>
      <c r="K232" s="2325"/>
      <c r="L232" s="2325"/>
      <c r="M232" s="2425">
        <v>19740</v>
      </c>
      <c r="N232" s="2425">
        <v>0</v>
      </c>
      <c r="O232" s="2425">
        <v>0</v>
      </c>
      <c r="P232" s="2414">
        <f t="shared" si="4"/>
        <v>19740</v>
      </c>
      <c r="Q232" s="3549">
        <v>31</v>
      </c>
      <c r="R232" s="3015"/>
    </row>
    <row r="233" spans="1:18">
      <c r="A233" s="4307">
        <v>32</v>
      </c>
      <c r="B233" s="4214" t="s">
        <v>5433</v>
      </c>
      <c r="C233" s="4214"/>
      <c r="D233" s="4214"/>
      <c r="E233" s="4214"/>
      <c r="F233" s="4214"/>
      <c r="G233" s="2332"/>
      <c r="H233" s="3481"/>
      <c r="I233" s="4143"/>
      <c r="J233" s="2419"/>
      <c r="K233" s="2325"/>
      <c r="L233" s="2325"/>
      <c r="M233" s="2425">
        <v>0</v>
      </c>
      <c r="N233" s="2425">
        <v>0</v>
      </c>
      <c r="O233" s="2425">
        <v>0</v>
      </c>
      <c r="P233" s="2414">
        <f t="shared" si="4"/>
        <v>0</v>
      </c>
      <c r="Q233" s="3549">
        <v>32</v>
      </c>
      <c r="R233" s="3015"/>
    </row>
    <row r="234" spans="1:18">
      <c r="A234" s="4307">
        <v>33</v>
      </c>
      <c r="B234" s="4214" t="s">
        <v>7190</v>
      </c>
      <c r="C234" s="4214"/>
      <c r="D234" s="4214"/>
      <c r="E234" s="4214"/>
      <c r="F234" s="4214"/>
      <c r="G234" s="2332"/>
      <c r="H234" s="3481"/>
      <c r="I234" s="4143"/>
      <c r="J234" s="2419"/>
      <c r="K234" s="2325"/>
      <c r="L234" s="2325"/>
      <c r="M234" s="2425">
        <v>0</v>
      </c>
      <c r="N234" s="2425">
        <v>0</v>
      </c>
      <c r="O234" s="2425">
        <v>-35220181</v>
      </c>
      <c r="P234" s="2414">
        <f t="shared" si="4"/>
        <v>-35220181</v>
      </c>
      <c r="Q234" s="3549">
        <v>33</v>
      </c>
      <c r="R234" s="3015"/>
    </row>
    <row r="235" spans="1:18">
      <c r="A235" s="4307">
        <v>34</v>
      </c>
      <c r="B235" s="4214"/>
      <c r="C235" s="4214"/>
      <c r="D235" s="4214"/>
      <c r="E235" s="4214"/>
      <c r="F235" s="4214"/>
      <c r="G235" s="2332"/>
      <c r="H235" s="3982"/>
      <c r="I235" s="4143"/>
      <c r="J235" s="2419"/>
      <c r="K235" s="2325"/>
      <c r="L235" s="2325"/>
      <c r="M235" s="2425"/>
      <c r="N235" s="2425"/>
      <c r="O235" s="2425"/>
      <c r="P235" s="2414"/>
      <c r="Q235" s="3549">
        <v>34</v>
      </c>
      <c r="R235" s="3015"/>
    </row>
    <row r="236" spans="1:18">
      <c r="A236" s="4307">
        <v>35</v>
      </c>
      <c r="B236" s="4214"/>
      <c r="C236" s="4214"/>
      <c r="D236" s="4214"/>
      <c r="E236" s="4214"/>
      <c r="F236" s="4214"/>
      <c r="G236" s="2332"/>
      <c r="H236" s="3481"/>
      <c r="I236" s="4143"/>
      <c r="J236" s="2419"/>
      <c r="K236" s="2325"/>
      <c r="L236" s="2325"/>
      <c r="M236" s="2425"/>
      <c r="N236" s="2425"/>
      <c r="O236" s="2425"/>
      <c r="P236" s="2414"/>
      <c r="Q236" s="3549">
        <v>35</v>
      </c>
      <c r="R236" s="3015"/>
    </row>
    <row r="237" spans="1:18">
      <c r="A237" s="4307">
        <v>36</v>
      </c>
      <c r="B237" s="4214"/>
      <c r="C237" s="4214"/>
      <c r="D237" s="4214"/>
      <c r="E237" s="4214"/>
      <c r="F237" s="4214"/>
      <c r="G237" s="2332"/>
      <c r="H237" s="3481"/>
      <c r="I237" s="4143"/>
      <c r="J237" s="2419"/>
      <c r="K237" s="2325"/>
      <c r="L237" s="2325"/>
      <c r="M237" s="2425"/>
      <c r="N237" s="2425"/>
      <c r="O237" s="2425"/>
      <c r="P237" s="2414"/>
      <c r="Q237" s="3549">
        <v>36</v>
      </c>
      <c r="R237" s="3015"/>
    </row>
    <row r="238" spans="1:18">
      <c r="A238" s="4307">
        <v>37</v>
      </c>
      <c r="B238" s="4214"/>
      <c r="C238" s="4214"/>
      <c r="D238" s="4214"/>
      <c r="E238" s="4214"/>
      <c r="F238" s="4214"/>
      <c r="G238" s="2332"/>
      <c r="H238" s="3481"/>
      <c r="I238" s="4143"/>
      <c r="J238" s="2419"/>
      <c r="K238" s="2325"/>
      <c r="L238" s="2325"/>
      <c r="M238" s="2425"/>
      <c r="N238" s="2425"/>
      <c r="O238" s="2425"/>
      <c r="P238" s="2414"/>
      <c r="Q238" s="3549">
        <v>37</v>
      </c>
      <c r="R238" s="3015"/>
    </row>
    <row r="239" spans="1:18">
      <c r="A239" s="4307">
        <v>38</v>
      </c>
      <c r="B239" s="4214"/>
      <c r="C239" s="4214"/>
      <c r="D239" s="4214"/>
      <c r="E239" s="4214"/>
      <c r="F239" s="4214"/>
      <c r="G239" s="2332"/>
      <c r="H239" s="3481"/>
      <c r="I239" s="4143"/>
      <c r="J239" s="2419"/>
      <c r="K239" s="2325"/>
      <c r="L239" s="2325"/>
      <c r="M239" s="2425"/>
      <c r="N239" s="2425"/>
      <c r="O239" s="2425"/>
      <c r="P239" s="2414"/>
      <c r="Q239" s="3549">
        <v>38</v>
      </c>
      <c r="R239" s="3015"/>
    </row>
    <row r="240" spans="1:18">
      <c r="A240" s="4307">
        <v>39</v>
      </c>
      <c r="B240" s="4214"/>
      <c r="C240" s="4214"/>
      <c r="D240" s="4214"/>
      <c r="E240" s="4214"/>
      <c r="F240" s="4214"/>
      <c r="G240" s="2332"/>
      <c r="H240" s="3481"/>
      <c r="I240" s="4143"/>
      <c r="J240" s="2419"/>
      <c r="K240" s="2325"/>
      <c r="L240" s="2325"/>
      <c r="M240" s="2425"/>
      <c r="N240" s="2425"/>
      <c r="O240" s="2425"/>
      <c r="P240" s="2414"/>
      <c r="Q240" s="3549">
        <v>39</v>
      </c>
      <c r="R240" s="3015"/>
    </row>
    <row r="241" spans="1:18">
      <c r="A241" s="4307">
        <v>40</v>
      </c>
      <c r="B241" s="4214"/>
      <c r="C241" s="4214"/>
      <c r="D241" s="4214"/>
      <c r="E241" s="4214"/>
      <c r="F241" s="4214"/>
      <c r="G241" s="2332"/>
      <c r="H241" s="3982"/>
      <c r="I241" s="4143"/>
      <c r="J241" s="2419"/>
      <c r="K241" s="2325"/>
      <c r="L241" s="2325"/>
      <c r="M241" s="2425"/>
      <c r="N241" s="2425"/>
      <c r="O241" s="2425"/>
      <c r="P241" s="2414"/>
      <c r="Q241" s="3549">
        <v>40</v>
      </c>
      <c r="R241" s="3015"/>
    </row>
    <row r="242" spans="1:18">
      <c r="A242" s="4307">
        <v>41</v>
      </c>
      <c r="B242" s="4214"/>
      <c r="C242" s="4214"/>
      <c r="D242" s="4214"/>
      <c r="E242" s="4214"/>
      <c r="F242" s="4214"/>
      <c r="G242" s="2332"/>
      <c r="H242" s="3481"/>
      <c r="I242" s="4143"/>
      <c r="J242" s="2419"/>
      <c r="K242" s="2325"/>
      <c r="L242" s="2325"/>
      <c r="M242" s="2425"/>
      <c r="N242" s="2425"/>
      <c r="O242" s="2425"/>
      <c r="P242" s="2414"/>
      <c r="Q242" s="3549">
        <v>41</v>
      </c>
      <c r="R242" s="3015"/>
    </row>
    <row r="243" spans="1:18">
      <c r="A243" s="4307">
        <v>42</v>
      </c>
      <c r="B243" s="4214"/>
      <c r="C243" s="4214"/>
      <c r="D243" s="4214"/>
      <c r="E243" s="4214"/>
      <c r="F243" s="4214"/>
      <c r="G243" s="2332"/>
      <c r="H243" s="3481"/>
      <c r="I243" s="4143"/>
      <c r="J243" s="2419"/>
      <c r="K243" s="2325"/>
      <c r="L243" s="2325"/>
      <c r="M243" s="2425"/>
      <c r="N243" s="2425"/>
      <c r="O243" s="2425"/>
      <c r="P243" s="2414"/>
      <c r="Q243" s="3549">
        <v>42</v>
      </c>
      <c r="R243" s="3015"/>
    </row>
    <row r="244" spans="1:18">
      <c r="A244" s="4307">
        <v>43</v>
      </c>
      <c r="B244" s="4214"/>
      <c r="C244" s="4214"/>
      <c r="D244" s="4214"/>
      <c r="E244" s="4214"/>
      <c r="F244" s="4214"/>
      <c r="G244" s="2332"/>
      <c r="H244" s="3481"/>
      <c r="I244" s="4143"/>
      <c r="J244" s="2419"/>
      <c r="K244" s="2325"/>
      <c r="L244" s="2325"/>
      <c r="M244" s="2425"/>
      <c r="N244" s="2425"/>
      <c r="O244" s="2425"/>
      <c r="P244" s="2414"/>
      <c r="Q244" s="3549">
        <v>43</v>
      </c>
      <c r="R244" s="3015"/>
    </row>
    <row r="245" spans="1:18">
      <c r="A245" s="4307">
        <v>44</v>
      </c>
      <c r="B245" s="4214"/>
      <c r="C245" s="4214"/>
      <c r="D245" s="4214"/>
      <c r="E245" s="4214"/>
      <c r="F245" s="4214"/>
      <c r="G245" s="2332"/>
      <c r="H245" s="3481"/>
      <c r="I245" s="4143"/>
      <c r="J245" s="2419"/>
      <c r="K245" s="2325"/>
      <c r="L245" s="2325"/>
      <c r="M245" s="2425"/>
      <c r="N245" s="2425"/>
      <c r="O245" s="2425"/>
      <c r="P245" s="2414"/>
      <c r="Q245" s="3549">
        <v>44</v>
      </c>
      <c r="R245" s="3015"/>
    </row>
    <row r="246" spans="1:18">
      <c r="A246" s="4307">
        <v>45</v>
      </c>
      <c r="B246" s="4214"/>
      <c r="C246" s="4214"/>
      <c r="D246" s="4214"/>
      <c r="E246" s="4214"/>
      <c r="F246" s="4214"/>
      <c r="G246" s="2332"/>
      <c r="H246" s="3481"/>
      <c r="I246" s="4143"/>
      <c r="J246" s="2419"/>
      <c r="K246" s="2325"/>
      <c r="L246" s="2325"/>
      <c r="M246" s="2425"/>
      <c r="N246" s="2425"/>
      <c r="O246" s="2425"/>
      <c r="P246" s="2414"/>
      <c r="Q246" s="3549">
        <v>45</v>
      </c>
      <c r="R246" s="3015"/>
    </row>
    <row r="247" spans="1:18">
      <c r="A247" s="4307">
        <v>46</v>
      </c>
      <c r="B247" s="4214"/>
      <c r="C247" s="4214"/>
      <c r="D247" s="4214"/>
      <c r="E247" s="4214"/>
      <c r="F247" s="4214"/>
      <c r="G247" s="2332"/>
      <c r="H247" s="3982"/>
      <c r="I247" s="4143"/>
      <c r="J247" s="2419"/>
      <c r="K247" s="2325"/>
      <c r="L247" s="2325"/>
      <c r="M247" s="2425"/>
      <c r="N247" s="2425"/>
      <c r="O247" s="2425"/>
      <c r="P247" s="2414"/>
      <c r="Q247" s="3549">
        <v>46</v>
      </c>
      <c r="R247" s="3015"/>
    </row>
    <row r="248" spans="1:18">
      <c r="A248" s="4307">
        <v>47</v>
      </c>
      <c r="B248" s="4214"/>
      <c r="C248" s="4214"/>
      <c r="D248" s="4214"/>
      <c r="E248" s="4214"/>
      <c r="F248" s="4214"/>
      <c r="G248" s="2332"/>
      <c r="H248" s="3481"/>
      <c r="I248" s="4143"/>
      <c r="J248" s="2419"/>
      <c r="K248" s="2325"/>
      <c r="L248" s="2325"/>
      <c r="M248" s="2425"/>
      <c r="N248" s="2425"/>
      <c r="O248" s="2425"/>
      <c r="P248" s="2414"/>
      <c r="Q248" s="3549">
        <v>47</v>
      </c>
      <c r="R248" s="3015"/>
    </row>
    <row r="249" spans="1:18">
      <c r="A249" s="4307">
        <v>48</v>
      </c>
      <c r="B249" s="4214"/>
      <c r="C249" s="4214"/>
      <c r="D249" s="4214"/>
      <c r="E249" s="4214"/>
      <c r="F249" s="4214"/>
      <c r="G249" s="2332"/>
      <c r="H249" s="3481"/>
      <c r="I249" s="4143"/>
      <c r="J249" s="2419"/>
      <c r="K249" s="2325"/>
      <c r="L249" s="2325"/>
      <c r="M249" s="2425"/>
      <c r="N249" s="2425"/>
      <c r="O249" s="2425"/>
      <c r="P249" s="2414"/>
      <c r="Q249" s="3549">
        <v>48</v>
      </c>
      <c r="R249" s="3015"/>
    </row>
    <row r="250" spans="1:18">
      <c r="A250" s="4307">
        <v>49</v>
      </c>
      <c r="B250" s="4214"/>
      <c r="C250" s="4214"/>
      <c r="D250" s="4214"/>
      <c r="E250" s="4214"/>
      <c r="F250" s="4214"/>
      <c r="G250" s="2332"/>
      <c r="H250" s="3481"/>
      <c r="I250" s="4143"/>
      <c r="J250" s="2419"/>
      <c r="K250" s="2325"/>
      <c r="L250" s="2325"/>
      <c r="M250" s="2425"/>
      <c r="N250" s="2425"/>
      <c r="O250" s="2425"/>
      <c r="P250" s="2414"/>
      <c r="Q250" s="3549">
        <v>49</v>
      </c>
      <c r="R250" s="3015"/>
    </row>
    <row r="251" spans="1:18" ht="16" thickBot="1">
      <c r="A251" s="3603">
        <v>50</v>
      </c>
      <c r="B251" s="3828" t="s">
        <v>2253</v>
      </c>
      <c r="C251" s="3775"/>
      <c r="D251" s="3775"/>
      <c r="E251" s="3775"/>
      <c r="F251" s="3775"/>
      <c r="G251" s="3836"/>
      <c r="H251" s="4411">
        <f>H56</f>
        <v>16525923</v>
      </c>
      <c r="I251" s="3831"/>
      <c r="J251" s="3790"/>
      <c r="K251" s="3790"/>
      <c r="L251" s="3790"/>
      <c r="M251" s="3790">
        <f>M56</f>
        <v>180612357</v>
      </c>
      <c r="N251" s="3790">
        <f>N56</f>
        <v>784324762</v>
      </c>
      <c r="O251" s="3790">
        <f>O56</f>
        <v>93617823</v>
      </c>
      <c r="P251" s="3790">
        <f>P56</f>
        <v>1058554942</v>
      </c>
      <c r="Q251" s="3833">
        <v>50</v>
      </c>
      <c r="R251" s="3015"/>
    </row>
    <row r="252" spans="1:18">
      <c r="A252" s="1554"/>
      <c r="B252" s="1554"/>
      <c r="I252" s="1617"/>
      <c r="J252" s="2398"/>
      <c r="K252" s="1617"/>
      <c r="L252" s="1617"/>
      <c r="M252" s="2398"/>
      <c r="N252" s="2398"/>
      <c r="O252" s="2398"/>
      <c r="P252" s="2398"/>
      <c r="Q252" s="1554"/>
      <c r="R252" s="3015"/>
    </row>
    <row r="253" spans="1:18">
      <c r="A253" s="2246" t="s">
        <v>4503</v>
      </c>
      <c r="B253" s="2147"/>
      <c r="C253" s="2100"/>
      <c r="D253" s="2100"/>
      <c r="E253" s="1874"/>
      <c r="F253" s="1874"/>
      <c r="G253" s="1874"/>
      <c r="H253" s="1874"/>
      <c r="I253" s="2246" t="s">
        <v>4503</v>
      </c>
      <c r="J253" s="2443"/>
      <c r="K253" s="2100"/>
      <c r="L253" s="2100"/>
      <c r="M253" s="2407"/>
      <c r="N253" s="2407"/>
    </row>
    <row r="254" spans="1:18">
      <c r="A254" s="1383" t="s">
        <v>1932</v>
      </c>
      <c r="B254" s="1383"/>
      <c r="C254" s="1383"/>
      <c r="D254" s="1383"/>
      <c r="E254" s="1383"/>
      <c r="F254" s="1383"/>
      <c r="G254" s="1383"/>
      <c r="H254" s="1383"/>
      <c r="I254" s="5265" t="s">
        <v>1933</v>
      </c>
      <c r="J254" s="5265"/>
      <c r="K254" s="5265"/>
      <c r="L254" s="5265"/>
      <c r="M254" s="5265"/>
      <c r="N254" s="5265"/>
      <c r="O254" s="5265"/>
      <c r="P254" s="5265"/>
      <c r="Q254" s="5265"/>
      <c r="R254" s="2586"/>
    </row>
    <row r="259" spans="16:16">
      <c r="P259" s="2823"/>
    </row>
  </sheetData>
  <mergeCells count="7">
    <mergeCell ref="I254:Q254"/>
    <mergeCell ref="F197:G197"/>
    <mergeCell ref="B42:F42"/>
    <mergeCell ref="F37:G37"/>
    <mergeCell ref="F67:G67"/>
    <mergeCell ref="F130:G130"/>
    <mergeCell ref="I191:Q191"/>
  </mergeCells>
  <printOptions horizontalCentered="1" verticalCentered="1"/>
  <pageMargins left="0" right="0" top="0" bottom="0" header="0" footer="0"/>
  <pageSetup scale="66" fitToWidth="2" fitToHeight="4" orientation="portrait" r:id="rId1"/>
  <headerFooter alignWithMargins="0"/>
  <rowBreaks count="3" manualBreakCount="3">
    <brk id="60" max="16" man="1"/>
    <brk id="124" max="16383" man="1"/>
    <brk id="191" max="16383" man="1"/>
  </rowBreaks>
  <colBreaks count="1" manualBreakCount="1">
    <brk id="8" max="1048575" man="1"/>
  </colBreaks>
  <ignoredErrors>
    <ignoredError sqref="I11:I36"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ransitionEvaluation="1">
    <tabColor rgb="FF92D050"/>
  </sheetPr>
  <dimension ref="A1:JC251"/>
  <sheetViews>
    <sheetView view="pageBreakPreview" topLeftCell="P1" zoomScale="60" zoomScaleNormal="50" workbookViewId="0">
      <selection activeCell="T1" sqref="T1:AH1048576"/>
    </sheetView>
  </sheetViews>
  <sheetFormatPr defaultColWidth="9.84375" defaultRowHeight="15.5"/>
  <cols>
    <col min="1" max="1" width="6.07421875" style="1345" customWidth="1"/>
    <col min="2" max="2" width="37.53515625" style="1345" customWidth="1"/>
    <col min="3" max="3" width="25.84375" style="1345" customWidth="1"/>
    <col min="4" max="4" width="29.07421875" style="1345" customWidth="1"/>
    <col min="5" max="5" width="16.84375" style="1345" customWidth="1"/>
    <col min="6" max="6" width="4.07421875" style="1345" customWidth="1"/>
    <col min="7" max="7" width="11.07421875" style="1345" customWidth="1"/>
    <col min="8" max="8" width="25.07421875" style="1345" customWidth="1"/>
    <col min="9" max="9" width="24.84375" style="1345" customWidth="1"/>
    <col min="10" max="10" width="12.84375" style="1345" customWidth="1"/>
    <col min="11" max="12" width="13.84375" style="1345" customWidth="1"/>
    <col min="13" max="13" width="4.84375" style="1345" customWidth="1"/>
    <col min="14" max="14" width="5.07421875" style="1345" customWidth="1"/>
    <col min="15" max="15" width="12.07421875" style="1345" customWidth="1"/>
    <col min="16" max="16" width="19.84375" style="1345" customWidth="1"/>
    <col min="17" max="17" width="23" style="1345" customWidth="1"/>
    <col min="18" max="18" width="31.07421875" style="1345" customWidth="1"/>
    <col min="19" max="19" width="5" style="1345" customWidth="1"/>
    <col min="20" max="21" width="5" customWidth="1"/>
    <col min="22" max="22" width="31.84375" bestFit="1" customWidth="1"/>
    <col min="23" max="23" width="5" customWidth="1"/>
    <col min="24" max="24" width="14" customWidth="1"/>
    <col min="25" max="25" width="16.69140625" bestFit="1" customWidth="1"/>
    <col min="26" max="26" width="11.84375" customWidth="1"/>
    <col min="27" max="28" width="13.07421875" customWidth="1"/>
    <col min="29" max="29" width="10.07421875" customWidth="1"/>
    <col min="34" max="34" width="16.765625" customWidth="1"/>
    <col min="35" max="16384" width="9.84375" style="1345"/>
  </cols>
  <sheetData>
    <row r="1" spans="1:263">
      <c r="A1" s="1342" t="s">
        <v>1757</v>
      </c>
      <c r="B1" s="1451"/>
      <c r="C1" s="1623" t="s">
        <v>1307</v>
      </c>
      <c r="D1" s="1904" t="s">
        <v>1759</v>
      </c>
      <c r="E1" s="1905" t="s">
        <v>1760</v>
      </c>
      <c r="F1" s="1342" t="s">
        <v>1757</v>
      </c>
      <c r="G1" s="1451"/>
      <c r="H1" s="1451"/>
      <c r="I1" s="1623" t="s">
        <v>1307</v>
      </c>
      <c r="J1" s="1904" t="s">
        <v>1759</v>
      </c>
      <c r="K1" s="1898"/>
      <c r="L1" s="1623" t="s">
        <v>1760</v>
      </c>
      <c r="M1" s="1906"/>
      <c r="N1" s="1342" t="s">
        <v>1757</v>
      </c>
      <c r="O1" s="1451"/>
      <c r="P1" s="1623" t="s">
        <v>1307</v>
      </c>
      <c r="Q1" s="1904" t="s">
        <v>1759</v>
      </c>
      <c r="R1" s="1623" t="s">
        <v>1760</v>
      </c>
      <c r="S1" s="1622"/>
    </row>
    <row r="2" spans="1:263">
      <c r="A2" s="1346" t="str">
        <f>'Data Sheet'!$C$25</f>
        <v xml:space="preserve">Niagara Mohawk Power Corporation </v>
      </c>
      <c r="B2" s="1368"/>
      <c r="C2" s="1376" t="s">
        <v>5954</v>
      </c>
      <c r="D2" s="1555" t="s">
        <v>1761</v>
      </c>
      <c r="E2" s="1907"/>
      <c r="F2" s="1346" t="str">
        <f>'Data Sheet'!$C$25</f>
        <v xml:space="preserve">Niagara Mohawk Power Corporation </v>
      </c>
      <c r="G2" s="1368"/>
      <c r="H2" s="1368"/>
      <c r="I2" s="1376" t="s">
        <v>5954</v>
      </c>
      <c r="J2" s="1555" t="s">
        <v>1761</v>
      </c>
      <c r="K2" s="1874"/>
      <c r="L2" s="1536"/>
      <c r="M2" s="1908"/>
      <c r="N2" s="1346" t="str">
        <f>'Data Sheet'!$C$25</f>
        <v xml:space="preserve">Niagara Mohawk Power Corporation </v>
      </c>
      <c r="O2" s="1368"/>
      <c r="P2" s="1376" t="s">
        <v>5954</v>
      </c>
      <c r="Q2" s="1555" t="s">
        <v>1761</v>
      </c>
      <c r="R2" s="1909"/>
      <c r="S2" s="1348"/>
    </row>
    <row r="3" spans="1:263" ht="15" customHeight="1">
      <c r="A3" s="1346"/>
      <c r="B3" s="1368"/>
      <c r="C3" s="1536" t="s">
        <v>1590</v>
      </c>
      <c r="D3" s="1910" t="str">
        <f>'Data Sheet'!$C$40</f>
        <v>April 30, 2024</v>
      </c>
      <c r="E3" s="1911" t="str">
        <f>'Data Sheet'!$C$38</f>
        <v>December 31, 2023</v>
      </c>
      <c r="F3" s="1346"/>
      <c r="G3" s="1463"/>
      <c r="H3" s="1463"/>
      <c r="I3" s="1625" t="s">
        <v>1590</v>
      </c>
      <c r="J3" s="1910" t="str">
        <f>'Data Sheet'!$C$40</f>
        <v>April 30, 2024</v>
      </c>
      <c r="K3" s="1878"/>
      <c r="L3" s="1865" t="str">
        <f>'Data Sheet'!$C$38</f>
        <v>December 31, 2023</v>
      </c>
      <c r="M3" s="1912"/>
      <c r="N3" s="1346"/>
      <c r="O3" s="1463"/>
      <c r="P3" s="1625" t="s">
        <v>1590</v>
      </c>
      <c r="Q3" s="1856" t="str">
        <f>'Data Sheet'!$C$40</f>
        <v>April 30, 2024</v>
      </c>
      <c r="R3" s="1865" t="str">
        <f>'Data Sheet'!$C$38</f>
        <v>December 31, 2023</v>
      </c>
      <c r="S3" s="1626"/>
      <c r="AI3" s="1368"/>
      <c r="AJ3" s="1368"/>
      <c r="AK3" s="1368"/>
      <c r="AL3" s="1368"/>
      <c r="AM3" s="1368"/>
      <c r="AN3" s="1368"/>
      <c r="AO3" s="1368"/>
      <c r="AP3" s="1368"/>
      <c r="AQ3" s="1368"/>
      <c r="AR3" s="1368"/>
      <c r="AS3" s="1368"/>
      <c r="AT3" s="1368"/>
      <c r="AU3" s="1368"/>
      <c r="AV3" s="1368"/>
      <c r="AW3" s="1368"/>
      <c r="AX3" s="1368"/>
      <c r="AY3" s="1368"/>
      <c r="AZ3" s="1368"/>
      <c r="BA3" s="1368"/>
      <c r="BB3" s="1368"/>
      <c r="BC3" s="1368"/>
      <c r="BD3" s="1368"/>
      <c r="BE3" s="1368"/>
      <c r="BF3" s="1368"/>
      <c r="BG3" s="1368"/>
      <c r="BH3" s="1368"/>
      <c r="BI3" s="1368"/>
      <c r="BJ3" s="1368"/>
      <c r="BK3" s="1368"/>
      <c r="BL3" s="1368"/>
      <c r="BM3" s="1368"/>
      <c r="BN3" s="1368"/>
      <c r="BO3" s="1368"/>
      <c r="BP3" s="1368"/>
      <c r="BQ3" s="1368"/>
      <c r="BR3" s="1368"/>
      <c r="BS3" s="1368"/>
      <c r="BT3" s="1368"/>
      <c r="BU3" s="1368"/>
      <c r="BV3" s="1368"/>
      <c r="BW3" s="1368"/>
      <c r="BX3" s="1368"/>
      <c r="BY3" s="1368"/>
      <c r="BZ3" s="1368"/>
      <c r="CA3" s="1368"/>
      <c r="CB3" s="1368"/>
      <c r="CC3" s="1368"/>
      <c r="CD3" s="1368"/>
      <c r="CE3" s="1368"/>
      <c r="CF3" s="1368"/>
      <c r="CG3" s="1368"/>
      <c r="CH3" s="1368"/>
      <c r="CI3" s="1368"/>
      <c r="CJ3" s="1368"/>
      <c r="CK3" s="1368"/>
      <c r="CL3" s="1368"/>
      <c r="CM3" s="1368"/>
      <c r="CN3" s="1368"/>
      <c r="CO3" s="1368"/>
      <c r="CP3" s="1368"/>
      <c r="CQ3" s="1368"/>
      <c r="CR3" s="1368"/>
      <c r="CS3" s="1368"/>
      <c r="CT3" s="1368"/>
      <c r="CU3" s="1368"/>
      <c r="CV3" s="1368"/>
      <c r="CW3" s="1368"/>
      <c r="CX3" s="1368"/>
      <c r="CY3" s="1368"/>
      <c r="CZ3" s="1368"/>
      <c r="DA3" s="1368"/>
      <c r="DB3" s="1368"/>
      <c r="DC3" s="1368"/>
      <c r="DD3" s="1368"/>
      <c r="DE3" s="1368"/>
      <c r="DF3" s="1368"/>
      <c r="DG3" s="1368"/>
      <c r="DH3" s="1368"/>
      <c r="DI3" s="1368"/>
      <c r="DJ3" s="1368"/>
      <c r="DK3" s="1368"/>
      <c r="DL3" s="1368"/>
      <c r="DM3" s="1368"/>
      <c r="DN3" s="1368"/>
      <c r="DO3" s="1368"/>
      <c r="DP3" s="1368"/>
      <c r="DQ3" s="1368"/>
      <c r="DR3" s="1368"/>
      <c r="DS3" s="1368"/>
      <c r="DT3" s="1368"/>
      <c r="DU3" s="1368"/>
      <c r="DV3" s="1368"/>
      <c r="DW3" s="1368"/>
      <c r="DX3" s="1368"/>
      <c r="DY3" s="1368"/>
      <c r="DZ3" s="1368"/>
      <c r="EA3" s="1368"/>
      <c r="EB3" s="1368"/>
      <c r="EC3" s="1368"/>
      <c r="ED3" s="1368"/>
      <c r="EE3" s="1368"/>
      <c r="EF3" s="1368"/>
      <c r="EG3" s="1368"/>
      <c r="EH3" s="1368"/>
      <c r="EI3" s="1368"/>
      <c r="EJ3" s="1368"/>
      <c r="EK3" s="1368"/>
      <c r="EL3" s="1368"/>
      <c r="EM3" s="1368"/>
      <c r="EN3" s="1368"/>
      <c r="EO3" s="1368"/>
      <c r="EP3" s="1368"/>
      <c r="EQ3" s="1368"/>
      <c r="ER3" s="1368"/>
      <c r="ES3" s="1368"/>
      <c r="ET3" s="1368"/>
      <c r="EU3" s="1368"/>
      <c r="EV3" s="1368"/>
      <c r="EW3" s="1368"/>
      <c r="EX3" s="1368"/>
      <c r="EY3" s="1368"/>
      <c r="EZ3" s="1368"/>
      <c r="FA3" s="1368"/>
      <c r="FB3" s="1368"/>
      <c r="FC3" s="1368"/>
      <c r="FD3" s="1368"/>
      <c r="FE3" s="1368"/>
      <c r="FF3" s="1368"/>
      <c r="FG3" s="1368"/>
      <c r="FH3" s="1368"/>
      <c r="FI3" s="1368"/>
      <c r="FJ3" s="1368"/>
      <c r="FK3" s="1368"/>
      <c r="FL3" s="1368"/>
      <c r="FM3" s="1368"/>
      <c r="FN3" s="1368"/>
      <c r="FO3" s="1368"/>
      <c r="FP3" s="1368"/>
      <c r="FQ3" s="1368"/>
      <c r="FR3" s="1368"/>
      <c r="FS3" s="1368"/>
      <c r="FT3" s="1368"/>
      <c r="FU3" s="1368"/>
      <c r="FV3" s="1368"/>
      <c r="FW3" s="1368"/>
      <c r="FX3" s="1368"/>
      <c r="FY3" s="1368"/>
      <c r="FZ3" s="1368"/>
      <c r="GA3" s="1368"/>
      <c r="GB3" s="1368"/>
      <c r="GC3" s="1368"/>
      <c r="GD3" s="1368"/>
      <c r="GE3" s="1368"/>
      <c r="GF3" s="1368"/>
      <c r="GG3" s="1368"/>
      <c r="GH3" s="1368"/>
      <c r="GI3" s="1368"/>
      <c r="GJ3" s="1368"/>
      <c r="GK3" s="1368"/>
      <c r="GL3" s="1368"/>
      <c r="GM3" s="1368"/>
      <c r="GN3" s="1368"/>
      <c r="GO3" s="1368"/>
      <c r="GP3" s="1368"/>
      <c r="GQ3" s="1368"/>
      <c r="GR3" s="1368"/>
      <c r="GS3" s="1368"/>
      <c r="GT3" s="1368"/>
      <c r="GU3" s="1368"/>
      <c r="GV3" s="1368"/>
      <c r="GW3" s="1368"/>
      <c r="GX3" s="1368"/>
      <c r="GY3" s="1368"/>
      <c r="GZ3" s="1368"/>
      <c r="HA3" s="1368"/>
      <c r="HB3" s="1368"/>
      <c r="HC3" s="1368"/>
      <c r="HD3" s="1368"/>
      <c r="HE3" s="1368"/>
      <c r="HF3" s="1368"/>
      <c r="HG3" s="1368"/>
      <c r="HH3" s="1368"/>
      <c r="HI3" s="1368"/>
      <c r="HJ3" s="1368"/>
      <c r="HK3" s="1368"/>
      <c r="HL3" s="1368"/>
      <c r="HM3" s="1368"/>
      <c r="HN3" s="1368"/>
      <c r="HO3" s="1368"/>
      <c r="HP3" s="1368"/>
      <c r="HQ3" s="1368"/>
      <c r="HR3" s="1368"/>
      <c r="HS3" s="1368"/>
      <c r="HT3" s="1368"/>
      <c r="HU3" s="1368"/>
      <c r="HV3" s="1368"/>
      <c r="HW3" s="1368"/>
      <c r="HX3" s="1368"/>
      <c r="HY3" s="1368"/>
      <c r="HZ3" s="1368"/>
      <c r="IA3" s="1368"/>
      <c r="IB3" s="1368"/>
      <c r="IC3" s="1368"/>
      <c r="ID3" s="1368"/>
      <c r="IE3" s="1368"/>
      <c r="IF3" s="1368"/>
      <c r="IG3" s="1368"/>
      <c r="IH3" s="1368"/>
      <c r="II3" s="1368"/>
      <c r="IJ3" s="1368"/>
      <c r="IK3" s="1368"/>
      <c r="IL3" s="1368"/>
      <c r="IM3" s="1368"/>
      <c r="IN3" s="1368"/>
      <c r="IO3" s="1368"/>
      <c r="IP3" s="1368"/>
      <c r="IQ3" s="1368"/>
      <c r="IR3" s="1368"/>
      <c r="IS3" s="1368"/>
      <c r="IT3" s="1368"/>
      <c r="IU3" s="1368"/>
      <c r="IV3" s="1368"/>
      <c r="IW3" s="1368"/>
      <c r="IX3" s="1368"/>
      <c r="IY3" s="1368"/>
      <c r="IZ3" s="1368"/>
      <c r="JA3" s="1368"/>
      <c r="JB3" s="1368"/>
      <c r="JC3" s="1368"/>
    </row>
    <row r="4" spans="1:263" ht="15" customHeight="1">
      <c r="A4" s="5378" t="s">
        <v>4456</v>
      </c>
      <c r="B4" s="5379"/>
      <c r="C4" s="5379"/>
      <c r="D4" s="5379"/>
      <c r="E4" s="5384"/>
      <c r="F4" s="5383" t="s">
        <v>4456</v>
      </c>
      <c r="G4" s="5379"/>
      <c r="H4" s="5379"/>
      <c r="I4" s="5379"/>
      <c r="J4" s="5379"/>
      <c r="K4" s="5379"/>
      <c r="L4" s="5379"/>
      <c r="M4" s="5380"/>
      <c r="N4" s="5378" t="s">
        <v>4456</v>
      </c>
      <c r="O4" s="5379"/>
      <c r="P4" s="5379"/>
      <c r="Q4" s="5379"/>
      <c r="R4" s="5379"/>
      <c r="S4" s="5380"/>
      <c r="AI4" s="1368"/>
      <c r="AJ4" s="1368"/>
      <c r="AK4" s="1368"/>
      <c r="AL4" s="1368"/>
      <c r="AM4" s="1368"/>
      <c r="AN4" s="1368"/>
      <c r="AO4" s="1368"/>
      <c r="AP4" s="1368"/>
      <c r="AQ4" s="1368"/>
      <c r="AR4" s="1368"/>
      <c r="AS4" s="1368"/>
      <c r="AT4" s="1368"/>
      <c r="AU4" s="1368"/>
      <c r="AV4" s="1368"/>
      <c r="AW4" s="1368"/>
      <c r="AX4" s="1368"/>
      <c r="AY4" s="1368"/>
      <c r="AZ4" s="1368"/>
      <c r="BA4" s="1368"/>
      <c r="BB4" s="1368"/>
      <c r="BC4" s="1368"/>
      <c r="BD4" s="1368"/>
      <c r="BE4" s="1368"/>
      <c r="BF4" s="1368"/>
      <c r="BG4" s="1368"/>
      <c r="BH4" s="1368"/>
      <c r="BI4" s="1368"/>
      <c r="BJ4" s="1368"/>
      <c r="BK4" s="1368"/>
      <c r="BL4" s="1368"/>
      <c r="BM4" s="1368"/>
      <c r="BN4" s="1368"/>
      <c r="BO4" s="1368"/>
      <c r="BP4" s="1368"/>
      <c r="BQ4" s="1368"/>
      <c r="BR4" s="1368"/>
      <c r="BS4" s="1368"/>
      <c r="BT4" s="1368"/>
      <c r="BU4" s="1368"/>
      <c r="BV4" s="1368"/>
      <c r="BW4" s="1368"/>
      <c r="BX4" s="1368"/>
      <c r="BY4" s="1368"/>
      <c r="BZ4" s="1368"/>
      <c r="CA4" s="1368"/>
      <c r="CB4" s="1368"/>
      <c r="CC4" s="1368"/>
      <c r="CD4" s="1368"/>
      <c r="CE4" s="1368"/>
      <c r="CF4" s="1368"/>
      <c r="CG4" s="1368"/>
      <c r="CH4" s="1368"/>
      <c r="CI4" s="1368"/>
      <c r="CJ4" s="1368"/>
      <c r="CK4" s="1368"/>
      <c r="CL4" s="1368"/>
      <c r="CM4" s="1368"/>
      <c r="CN4" s="1368"/>
      <c r="CO4" s="1368"/>
      <c r="CP4" s="1368"/>
      <c r="CQ4" s="1368"/>
      <c r="CR4" s="1368"/>
      <c r="CS4" s="1368"/>
      <c r="CT4" s="1368"/>
      <c r="CU4" s="1368"/>
      <c r="CV4" s="1368"/>
      <c r="CW4" s="1368"/>
      <c r="CX4" s="1368"/>
      <c r="CY4" s="1368"/>
      <c r="CZ4" s="1368"/>
      <c r="DA4" s="1368"/>
      <c r="DB4" s="1368"/>
      <c r="DC4" s="1368"/>
      <c r="DD4" s="1368"/>
      <c r="DE4" s="1368"/>
      <c r="DF4" s="1368"/>
      <c r="DG4" s="1368"/>
      <c r="DH4" s="1368"/>
      <c r="DI4" s="1368"/>
      <c r="DJ4" s="1368"/>
      <c r="DK4" s="1368"/>
      <c r="DL4" s="1368"/>
      <c r="DM4" s="1368"/>
      <c r="DN4" s="1368"/>
      <c r="DO4" s="1368"/>
      <c r="DP4" s="1368"/>
      <c r="DQ4" s="1368"/>
      <c r="DR4" s="1368"/>
      <c r="DS4" s="1368"/>
      <c r="DT4" s="1368"/>
      <c r="DU4" s="1368"/>
      <c r="DV4" s="1368"/>
      <c r="DW4" s="1368"/>
      <c r="DX4" s="1368"/>
      <c r="DY4" s="1368"/>
      <c r="DZ4" s="1368"/>
      <c r="EA4" s="1368"/>
      <c r="EB4" s="1368"/>
      <c r="EC4" s="1368"/>
      <c r="ED4" s="1368"/>
      <c r="EE4" s="1368"/>
      <c r="EF4" s="1368"/>
      <c r="EG4" s="1368"/>
      <c r="EH4" s="1368"/>
      <c r="EI4" s="1368"/>
      <c r="EJ4" s="1368"/>
      <c r="EK4" s="1368"/>
      <c r="EL4" s="1368"/>
      <c r="EM4" s="1368"/>
      <c r="EN4" s="1368"/>
      <c r="EO4" s="1368"/>
      <c r="EP4" s="1368"/>
      <c r="EQ4" s="1368"/>
      <c r="ER4" s="1368"/>
      <c r="ES4" s="1368"/>
      <c r="ET4" s="1368"/>
      <c r="EU4" s="1368"/>
      <c r="EV4" s="1368"/>
      <c r="EW4" s="1368"/>
      <c r="EX4" s="1368"/>
      <c r="EY4" s="1368"/>
      <c r="EZ4" s="1368"/>
      <c r="FA4" s="1368"/>
      <c r="FB4" s="1368"/>
      <c r="FC4" s="1368"/>
      <c r="FD4" s="1368"/>
      <c r="FE4" s="1368"/>
      <c r="FF4" s="1368"/>
      <c r="FG4" s="1368"/>
      <c r="FH4" s="1368"/>
      <c r="FI4" s="1368"/>
      <c r="FJ4" s="1368"/>
      <c r="FK4" s="1368"/>
      <c r="FL4" s="1368"/>
      <c r="FM4" s="1368"/>
      <c r="FN4" s="1368"/>
      <c r="FO4" s="1368"/>
      <c r="FP4" s="1368"/>
      <c r="FQ4" s="1368"/>
      <c r="FR4" s="1368"/>
      <c r="FS4" s="1368"/>
      <c r="FT4" s="1368"/>
      <c r="FU4" s="1368"/>
      <c r="FV4" s="1368"/>
      <c r="FW4" s="1368"/>
      <c r="FX4" s="1368"/>
      <c r="FY4" s="1368"/>
      <c r="FZ4" s="1368"/>
      <c r="GA4" s="1368"/>
      <c r="GB4" s="1368"/>
      <c r="GC4" s="1368"/>
      <c r="GD4" s="1368"/>
      <c r="GE4" s="1368"/>
      <c r="GF4" s="1368"/>
      <c r="GG4" s="1368"/>
      <c r="GH4" s="1368"/>
      <c r="GI4" s="1368"/>
      <c r="GJ4" s="1368"/>
      <c r="GK4" s="1368"/>
      <c r="GL4" s="1368"/>
      <c r="GM4" s="1368"/>
      <c r="GN4" s="1368"/>
      <c r="GO4" s="1368"/>
      <c r="GP4" s="1368"/>
      <c r="GQ4" s="1368"/>
      <c r="GR4" s="1368"/>
      <c r="GS4" s="1368"/>
      <c r="GT4" s="1368"/>
      <c r="GU4" s="1368"/>
      <c r="GV4" s="1368"/>
      <c r="GW4" s="1368"/>
      <c r="GX4" s="1368"/>
      <c r="GY4" s="1368"/>
      <c r="GZ4" s="1368"/>
      <c r="HA4" s="1368"/>
      <c r="HB4" s="1368"/>
      <c r="HC4" s="1368"/>
      <c r="HD4" s="1368"/>
      <c r="HE4" s="1368"/>
      <c r="HF4" s="1368"/>
      <c r="HG4" s="1368"/>
      <c r="HH4" s="1368"/>
      <c r="HI4" s="1368"/>
      <c r="HJ4" s="1368"/>
      <c r="HK4" s="1368"/>
      <c r="HL4" s="1368"/>
      <c r="HM4" s="1368"/>
      <c r="HN4" s="1368"/>
      <c r="HO4" s="1368"/>
      <c r="HP4" s="1368"/>
      <c r="HQ4" s="1368"/>
      <c r="HR4" s="1368"/>
      <c r="HS4" s="1368"/>
      <c r="HT4" s="1368"/>
      <c r="HU4" s="1368"/>
      <c r="HV4" s="1368"/>
      <c r="HW4" s="1368"/>
      <c r="HX4" s="1368"/>
      <c r="HY4" s="1368"/>
      <c r="HZ4" s="1368"/>
      <c r="IA4" s="1368"/>
      <c r="IB4" s="1368"/>
      <c r="IC4" s="1368"/>
      <c r="ID4" s="1368"/>
      <c r="IE4" s="1368"/>
      <c r="IF4" s="1368"/>
      <c r="IG4" s="1368"/>
      <c r="IH4" s="1368"/>
      <c r="II4" s="1368"/>
      <c r="IJ4" s="1368"/>
      <c r="IK4" s="1368"/>
      <c r="IL4" s="1368"/>
      <c r="IM4" s="1368"/>
      <c r="IN4" s="1368"/>
      <c r="IO4" s="1368"/>
      <c r="IP4" s="1368"/>
      <c r="IQ4" s="1368"/>
      <c r="IR4" s="1368"/>
      <c r="IS4" s="1368"/>
      <c r="IT4" s="1368"/>
      <c r="IU4" s="1368"/>
      <c r="IV4" s="1368"/>
      <c r="IW4" s="1368"/>
      <c r="IX4" s="1368"/>
      <c r="IY4" s="1368"/>
      <c r="IZ4" s="1368"/>
      <c r="JA4" s="1368"/>
      <c r="JB4" s="1368"/>
      <c r="JC4" s="1368"/>
    </row>
    <row r="5" spans="1:263">
      <c r="A5" s="5381" t="s">
        <v>1936</v>
      </c>
      <c r="B5" s="5327"/>
      <c r="C5" s="5327"/>
      <c r="D5" s="5327"/>
      <c r="E5" s="5382"/>
      <c r="F5" s="5381" t="s">
        <v>1936</v>
      </c>
      <c r="G5" s="5327"/>
      <c r="H5" s="5327"/>
      <c r="I5" s="5327"/>
      <c r="J5" s="5327"/>
      <c r="K5" s="5327"/>
      <c r="L5" s="5327"/>
      <c r="M5" s="5382"/>
      <c r="N5" s="5381" t="s">
        <v>1936</v>
      </c>
      <c r="O5" s="5327"/>
      <c r="P5" s="5327"/>
      <c r="Q5" s="5327"/>
      <c r="R5" s="5327"/>
      <c r="S5" s="5382"/>
      <c r="AI5" s="1368"/>
      <c r="AJ5" s="1368"/>
      <c r="AK5" s="1368"/>
      <c r="AL5" s="1368"/>
      <c r="AM5" s="1368"/>
      <c r="AN5" s="1368"/>
      <c r="AO5" s="1368"/>
      <c r="AP5" s="1368"/>
      <c r="AQ5" s="1368"/>
      <c r="AR5" s="1368"/>
      <c r="AS5" s="1368"/>
      <c r="AT5" s="1368"/>
      <c r="AU5" s="1368"/>
      <c r="AV5" s="1368"/>
      <c r="AW5" s="1368"/>
      <c r="AX5" s="1368"/>
      <c r="AY5" s="1368"/>
      <c r="AZ5" s="1368"/>
      <c r="BA5" s="1368"/>
      <c r="BB5" s="1368"/>
      <c r="BC5" s="1368"/>
      <c r="BD5" s="1368"/>
      <c r="BE5" s="1368"/>
      <c r="BF5" s="1368"/>
      <c r="BG5" s="1368"/>
      <c r="BH5" s="1368"/>
      <c r="BI5" s="1368"/>
      <c r="BJ5" s="1368"/>
      <c r="BK5" s="1368"/>
      <c r="BL5" s="1368"/>
      <c r="BM5" s="1368"/>
      <c r="BN5" s="1368"/>
      <c r="BO5" s="1368"/>
      <c r="BP5" s="1368"/>
      <c r="BQ5" s="1368"/>
      <c r="BR5" s="1368"/>
      <c r="BS5" s="1368"/>
      <c r="BT5" s="1368"/>
      <c r="BU5" s="1368"/>
      <c r="BV5" s="1368"/>
      <c r="BW5" s="1368"/>
      <c r="BX5" s="1368"/>
      <c r="BY5" s="1368"/>
      <c r="BZ5" s="1368"/>
      <c r="CA5" s="1368"/>
      <c r="CB5" s="1368"/>
      <c r="CC5" s="1368"/>
      <c r="CD5" s="1368"/>
      <c r="CE5" s="1368"/>
      <c r="CF5" s="1368"/>
      <c r="CG5" s="1368"/>
      <c r="CH5" s="1368"/>
      <c r="CI5" s="1368"/>
      <c r="CJ5" s="1368"/>
      <c r="CK5" s="1368"/>
      <c r="CL5" s="1368"/>
      <c r="CM5" s="1368"/>
      <c r="CN5" s="1368"/>
      <c r="CO5" s="1368"/>
      <c r="CP5" s="1368"/>
      <c r="CQ5" s="1368"/>
      <c r="CR5" s="1368"/>
      <c r="CS5" s="1368"/>
      <c r="CT5" s="1368"/>
      <c r="CU5" s="1368"/>
      <c r="CV5" s="1368"/>
      <c r="CW5" s="1368"/>
      <c r="CX5" s="1368"/>
      <c r="CY5" s="1368"/>
      <c r="CZ5" s="1368"/>
      <c r="DA5" s="1368"/>
      <c r="DB5" s="1368"/>
      <c r="DC5" s="1368"/>
      <c r="DD5" s="1368"/>
      <c r="DE5" s="1368"/>
      <c r="DF5" s="1368"/>
      <c r="DG5" s="1368"/>
      <c r="DH5" s="1368"/>
      <c r="DI5" s="1368"/>
      <c r="DJ5" s="1368"/>
      <c r="DK5" s="1368"/>
      <c r="DL5" s="1368"/>
      <c r="DM5" s="1368"/>
      <c r="DN5" s="1368"/>
      <c r="DO5" s="1368"/>
      <c r="DP5" s="1368"/>
      <c r="DQ5" s="1368"/>
      <c r="DR5" s="1368"/>
      <c r="DS5" s="1368"/>
      <c r="DT5" s="1368"/>
      <c r="DU5" s="1368"/>
      <c r="DV5" s="1368"/>
      <c r="DW5" s="1368"/>
      <c r="DX5" s="1368"/>
      <c r="DY5" s="1368"/>
      <c r="DZ5" s="1368"/>
      <c r="EA5" s="1368"/>
      <c r="EB5" s="1368"/>
      <c r="EC5" s="1368"/>
      <c r="ED5" s="1368"/>
      <c r="EE5" s="1368"/>
      <c r="EF5" s="1368"/>
      <c r="EG5" s="1368"/>
      <c r="EH5" s="1368"/>
      <c r="EI5" s="1368"/>
      <c r="EJ5" s="1368"/>
      <c r="EK5" s="1368"/>
      <c r="EL5" s="1368"/>
      <c r="EM5" s="1368"/>
      <c r="EN5" s="1368"/>
      <c r="EO5" s="1368"/>
      <c r="EP5" s="1368"/>
      <c r="EQ5" s="1368"/>
      <c r="ER5" s="1368"/>
      <c r="ES5" s="1368"/>
      <c r="ET5" s="1368"/>
      <c r="EU5" s="1368"/>
      <c r="EV5" s="1368"/>
      <c r="EW5" s="1368"/>
      <c r="EX5" s="1368"/>
      <c r="EY5" s="1368"/>
      <c r="EZ5" s="1368"/>
      <c r="FA5" s="1368"/>
      <c r="FB5" s="1368"/>
      <c r="FC5" s="1368"/>
      <c r="FD5" s="1368"/>
      <c r="FE5" s="1368"/>
      <c r="FF5" s="1368"/>
      <c r="FG5" s="1368"/>
      <c r="FH5" s="1368"/>
      <c r="FI5" s="1368"/>
      <c r="FJ5" s="1368"/>
      <c r="FK5" s="1368"/>
      <c r="FL5" s="1368"/>
      <c r="FM5" s="1368"/>
      <c r="FN5" s="1368"/>
      <c r="FO5" s="1368"/>
      <c r="FP5" s="1368"/>
      <c r="FQ5" s="1368"/>
      <c r="FR5" s="1368"/>
      <c r="FS5" s="1368"/>
      <c r="FT5" s="1368"/>
      <c r="FU5" s="1368"/>
      <c r="FV5" s="1368"/>
      <c r="FW5" s="1368"/>
      <c r="FX5" s="1368"/>
      <c r="FY5" s="1368"/>
      <c r="FZ5" s="1368"/>
      <c r="GA5" s="1368"/>
      <c r="GB5" s="1368"/>
      <c r="GC5" s="1368"/>
      <c r="GD5" s="1368"/>
      <c r="GE5" s="1368"/>
      <c r="GF5" s="1368"/>
      <c r="GG5" s="1368"/>
      <c r="GH5" s="1368"/>
      <c r="GI5" s="1368"/>
      <c r="GJ5" s="1368"/>
      <c r="GK5" s="1368"/>
      <c r="GL5" s="1368"/>
      <c r="GM5" s="1368"/>
      <c r="GN5" s="1368"/>
      <c r="GO5" s="1368"/>
      <c r="GP5" s="1368"/>
      <c r="GQ5" s="1368"/>
      <c r="GR5" s="1368"/>
      <c r="GS5" s="1368"/>
      <c r="GT5" s="1368"/>
      <c r="GU5" s="1368"/>
      <c r="GV5" s="1368"/>
      <c r="GW5" s="1368"/>
      <c r="GX5" s="1368"/>
      <c r="GY5" s="1368"/>
      <c r="GZ5" s="1368"/>
      <c r="HA5" s="1368"/>
      <c r="HB5" s="1368"/>
      <c r="HC5" s="1368"/>
      <c r="HD5" s="1368"/>
      <c r="HE5" s="1368"/>
      <c r="HF5" s="1368"/>
      <c r="HG5" s="1368"/>
      <c r="HH5" s="1368"/>
      <c r="HI5" s="1368"/>
      <c r="HJ5" s="1368"/>
      <c r="HK5" s="1368"/>
      <c r="HL5" s="1368"/>
      <c r="HM5" s="1368"/>
      <c r="HN5" s="1368"/>
      <c r="HO5" s="1368"/>
      <c r="HP5" s="1368"/>
      <c r="HQ5" s="1368"/>
      <c r="HR5" s="1368"/>
      <c r="HS5" s="1368"/>
      <c r="HT5" s="1368"/>
      <c r="HU5" s="1368"/>
      <c r="HV5" s="1368"/>
      <c r="HW5" s="1368"/>
      <c r="HX5" s="1368"/>
      <c r="HY5" s="1368"/>
      <c r="HZ5" s="1368"/>
      <c r="IA5" s="1368"/>
      <c r="IB5" s="1368"/>
      <c r="IC5" s="1368"/>
      <c r="ID5" s="1368"/>
      <c r="IE5" s="1368"/>
      <c r="IF5" s="1368"/>
      <c r="IG5" s="1368"/>
      <c r="IH5" s="1368"/>
      <c r="II5" s="1368"/>
      <c r="IJ5" s="1368"/>
      <c r="IK5" s="1368"/>
      <c r="IL5" s="1368"/>
      <c r="IM5" s="1368"/>
      <c r="IN5" s="1368"/>
      <c r="IO5" s="1368"/>
      <c r="IP5" s="1368"/>
      <c r="IQ5" s="1368"/>
      <c r="IR5" s="1368"/>
      <c r="IS5" s="1368"/>
      <c r="IT5" s="1368"/>
      <c r="IU5" s="1368"/>
      <c r="IV5" s="1368"/>
      <c r="IW5" s="1368"/>
      <c r="IX5" s="1368"/>
      <c r="IY5" s="1368"/>
      <c r="IZ5" s="1368"/>
      <c r="JA5" s="1368"/>
      <c r="JB5" s="1368"/>
      <c r="JC5" s="1368"/>
    </row>
    <row r="6" spans="1:263">
      <c r="A6" s="1913" t="s">
        <v>2320</v>
      </c>
      <c r="B6" s="1914" t="s">
        <v>1002</v>
      </c>
      <c r="C6" s="1914"/>
      <c r="D6" s="1914"/>
      <c r="E6" s="1915"/>
      <c r="F6" s="2188"/>
      <c r="G6" s="2194" t="s">
        <v>3901</v>
      </c>
      <c r="H6" s="2194"/>
      <c r="I6" s="2194"/>
      <c r="J6" s="2189"/>
      <c r="K6" s="1652"/>
      <c r="L6" s="1652"/>
      <c r="M6" s="2190"/>
      <c r="N6" s="1913" t="s">
        <v>3615</v>
      </c>
      <c r="O6" s="1914" t="s">
        <v>1089</v>
      </c>
      <c r="P6" s="1914"/>
      <c r="S6" s="1916"/>
      <c r="AI6" s="1368"/>
      <c r="AJ6" s="1368"/>
      <c r="AK6" s="1368"/>
      <c r="AL6" s="1368"/>
      <c r="AM6" s="1368"/>
      <c r="AN6" s="1368"/>
      <c r="AO6" s="1368"/>
      <c r="AP6" s="1368"/>
      <c r="AQ6" s="1368"/>
      <c r="AR6" s="1368"/>
      <c r="AS6" s="1368"/>
      <c r="AT6" s="1368"/>
      <c r="AU6" s="1368"/>
      <c r="AV6" s="1368"/>
      <c r="AW6" s="1368"/>
      <c r="AX6" s="1368"/>
      <c r="AY6" s="1368"/>
      <c r="AZ6" s="1368"/>
      <c r="BA6" s="1368"/>
      <c r="BB6" s="1368"/>
      <c r="BC6" s="1368"/>
      <c r="BD6" s="1368"/>
      <c r="BE6" s="1368"/>
      <c r="BF6" s="1368"/>
      <c r="BG6" s="1368"/>
      <c r="BH6" s="1368"/>
      <c r="BI6" s="1368"/>
      <c r="BJ6" s="1368"/>
      <c r="BK6" s="1368"/>
      <c r="BL6" s="1368"/>
      <c r="BM6" s="1368"/>
      <c r="BN6" s="1368"/>
      <c r="BO6" s="1368"/>
      <c r="BP6" s="1368"/>
      <c r="BQ6" s="1368"/>
      <c r="BR6" s="1368"/>
      <c r="BS6" s="1368"/>
      <c r="BT6" s="1368"/>
      <c r="BU6" s="1368"/>
      <c r="BV6" s="1368"/>
      <c r="BW6" s="1368"/>
      <c r="BX6" s="1368"/>
      <c r="BY6" s="1368"/>
      <c r="BZ6" s="1368"/>
      <c r="CA6" s="1368"/>
      <c r="CB6" s="1368"/>
      <c r="CC6" s="1368"/>
      <c r="CD6" s="1368"/>
      <c r="CE6" s="1368"/>
      <c r="CF6" s="1368"/>
      <c r="CG6" s="1368"/>
      <c r="CH6" s="1368"/>
      <c r="CI6" s="1368"/>
      <c r="CJ6" s="1368"/>
      <c r="CK6" s="1368"/>
      <c r="CL6" s="1368"/>
      <c r="CM6" s="1368"/>
      <c r="CN6" s="1368"/>
      <c r="CO6" s="1368"/>
      <c r="CP6" s="1368"/>
      <c r="CQ6" s="1368"/>
      <c r="CR6" s="1368"/>
      <c r="CS6" s="1368"/>
      <c r="CT6" s="1368"/>
      <c r="CU6" s="1368"/>
      <c r="CV6" s="1368"/>
      <c r="CW6" s="1368"/>
      <c r="CX6" s="1368"/>
      <c r="CY6" s="1368"/>
      <c r="CZ6" s="1368"/>
      <c r="DA6" s="1368"/>
      <c r="DB6" s="1368"/>
      <c r="DC6" s="1368"/>
      <c r="DD6" s="1368"/>
      <c r="DE6" s="1368"/>
      <c r="DF6" s="1368"/>
      <c r="DG6" s="1368"/>
      <c r="DH6" s="1368"/>
      <c r="DI6" s="1368"/>
      <c r="DJ6" s="1368"/>
      <c r="DK6" s="1368"/>
      <c r="DL6" s="1368"/>
      <c r="DM6" s="1368"/>
      <c r="DN6" s="1368"/>
      <c r="DO6" s="1368"/>
      <c r="DP6" s="1368"/>
      <c r="DQ6" s="1368"/>
      <c r="DR6" s="1368"/>
      <c r="DS6" s="1368"/>
      <c r="DT6" s="1368"/>
      <c r="DU6" s="1368"/>
      <c r="DV6" s="1368"/>
      <c r="DW6" s="1368"/>
      <c r="DX6" s="1368"/>
      <c r="DY6" s="1368"/>
      <c r="DZ6" s="1368"/>
      <c r="EA6" s="1368"/>
      <c r="EB6" s="1368"/>
      <c r="EC6" s="1368"/>
      <c r="ED6" s="1368"/>
      <c r="EE6" s="1368"/>
      <c r="EF6" s="1368"/>
      <c r="EG6" s="1368"/>
      <c r="EH6" s="1368"/>
      <c r="EI6" s="1368"/>
      <c r="EJ6" s="1368"/>
      <c r="EK6" s="1368"/>
      <c r="EL6" s="1368"/>
      <c r="EM6" s="1368"/>
      <c r="EN6" s="1368"/>
      <c r="EO6" s="1368"/>
      <c r="EP6" s="1368"/>
      <c r="EQ6" s="1368"/>
      <c r="ER6" s="1368"/>
      <c r="ES6" s="1368"/>
      <c r="ET6" s="1368"/>
      <c r="EU6" s="1368"/>
      <c r="EV6" s="1368"/>
      <c r="EW6" s="1368"/>
      <c r="EX6" s="1368"/>
      <c r="EY6" s="1368"/>
      <c r="EZ6" s="1368"/>
      <c r="FA6" s="1368"/>
      <c r="FB6" s="1368"/>
      <c r="FC6" s="1368"/>
      <c r="FD6" s="1368"/>
      <c r="FE6" s="1368"/>
      <c r="FF6" s="1368"/>
      <c r="FG6" s="1368"/>
      <c r="FH6" s="1368"/>
      <c r="FI6" s="1368"/>
      <c r="FJ6" s="1368"/>
      <c r="FK6" s="1368"/>
      <c r="FL6" s="1368"/>
      <c r="FM6" s="1368"/>
      <c r="FN6" s="1368"/>
      <c r="FO6" s="1368"/>
      <c r="FP6" s="1368"/>
      <c r="FQ6" s="1368"/>
      <c r="FR6" s="1368"/>
      <c r="FS6" s="1368"/>
      <c r="FT6" s="1368"/>
      <c r="FU6" s="1368"/>
      <c r="FV6" s="1368"/>
      <c r="FW6" s="1368"/>
      <c r="FX6" s="1368"/>
      <c r="FY6" s="1368"/>
      <c r="FZ6" s="1368"/>
      <c r="GA6" s="1368"/>
      <c r="GB6" s="1368"/>
      <c r="GC6" s="1368"/>
      <c r="GD6" s="1368"/>
      <c r="GE6" s="1368"/>
      <c r="GF6" s="1368"/>
      <c r="GG6" s="1368"/>
      <c r="GH6" s="1368"/>
      <c r="GI6" s="1368"/>
      <c r="GJ6" s="1368"/>
      <c r="GK6" s="1368"/>
      <c r="GL6" s="1368"/>
      <c r="GM6" s="1368"/>
      <c r="GN6" s="1368"/>
      <c r="GO6" s="1368"/>
      <c r="GP6" s="1368"/>
      <c r="GQ6" s="1368"/>
      <c r="GR6" s="1368"/>
      <c r="GS6" s="1368"/>
      <c r="GT6" s="1368"/>
      <c r="GU6" s="1368"/>
      <c r="GV6" s="1368"/>
      <c r="GW6" s="1368"/>
      <c r="GX6" s="1368"/>
      <c r="GY6" s="1368"/>
      <c r="GZ6" s="1368"/>
      <c r="HA6" s="1368"/>
      <c r="HB6" s="1368"/>
      <c r="HC6" s="1368"/>
      <c r="HD6" s="1368"/>
      <c r="HE6" s="1368"/>
      <c r="HF6" s="1368"/>
      <c r="HG6" s="1368"/>
      <c r="HH6" s="1368"/>
      <c r="HI6" s="1368"/>
      <c r="HJ6" s="1368"/>
      <c r="HK6" s="1368"/>
      <c r="HL6" s="1368"/>
      <c r="HM6" s="1368"/>
      <c r="HN6" s="1368"/>
      <c r="HO6" s="1368"/>
      <c r="HP6" s="1368"/>
      <c r="HQ6" s="1368"/>
      <c r="HR6" s="1368"/>
      <c r="HS6" s="1368"/>
      <c r="HT6" s="1368"/>
      <c r="HU6" s="1368"/>
      <c r="HV6" s="1368"/>
      <c r="HW6" s="1368"/>
      <c r="HX6" s="1368"/>
      <c r="HY6" s="1368"/>
      <c r="HZ6" s="1368"/>
      <c r="IA6" s="1368"/>
      <c r="IB6" s="1368"/>
      <c r="IC6" s="1368"/>
      <c r="ID6" s="1368"/>
      <c r="IE6" s="1368"/>
      <c r="IF6" s="1368"/>
      <c r="IG6" s="1368"/>
      <c r="IH6" s="1368"/>
      <c r="II6" s="1368"/>
      <c r="IJ6" s="1368"/>
      <c r="IK6" s="1368"/>
      <c r="IL6" s="1368"/>
      <c r="IM6" s="1368"/>
      <c r="IN6" s="1368"/>
      <c r="IO6" s="1368"/>
      <c r="IP6" s="1368"/>
      <c r="IQ6" s="1368"/>
      <c r="IR6" s="1368"/>
      <c r="IS6" s="1368"/>
      <c r="IT6" s="1368"/>
      <c r="IU6" s="1368"/>
      <c r="IV6" s="1368"/>
      <c r="IW6" s="1368"/>
      <c r="IX6" s="1368"/>
      <c r="IY6" s="1368"/>
      <c r="IZ6" s="1368"/>
      <c r="JA6" s="1368"/>
      <c r="JB6" s="1368"/>
      <c r="JC6" s="1368"/>
    </row>
    <row r="7" spans="1:263">
      <c r="A7" s="1917" t="s">
        <v>1746</v>
      </c>
      <c r="B7" s="1914" t="s">
        <v>1005</v>
      </c>
      <c r="C7" s="1914"/>
      <c r="D7" s="1914"/>
      <c r="E7" s="1915"/>
      <c r="F7" s="2191"/>
      <c r="G7" s="2194" t="s">
        <v>3902</v>
      </c>
      <c r="H7" s="2194"/>
      <c r="I7" s="2194"/>
      <c r="J7" s="2189"/>
      <c r="K7" s="1652"/>
      <c r="L7" s="1652"/>
      <c r="M7" s="2190"/>
      <c r="N7" s="1913"/>
      <c r="O7" s="1914" t="s">
        <v>1092</v>
      </c>
      <c r="P7" s="1914"/>
      <c r="S7" s="1915"/>
      <c r="AI7" s="1368"/>
      <c r="AJ7" s="1368"/>
      <c r="AK7" s="1368"/>
      <c r="AL7" s="1368"/>
      <c r="AM7" s="1368"/>
      <c r="AN7" s="1368"/>
      <c r="AO7" s="1368"/>
      <c r="AP7" s="1368"/>
      <c r="AQ7" s="1368"/>
      <c r="AR7" s="1368"/>
      <c r="AS7" s="1368"/>
      <c r="AT7" s="1368"/>
      <c r="AU7" s="1368"/>
      <c r="AV7" s="1368"/>
      <c r="AW7" s="1368"/>
      <c r="AX7" s="1368"/>
      <c r="AY7" s="1368"/>
      <c r="AZ7" s="1368"/>
      <c r="BA7" s="1368"/>
      <c r="BB7" s="1368"/>
      <c r="BC7" s="1368"/>
      <c r="BD7" s="1368"/>
      <c r="BE7" s="1368"/>
      <c r="BF7" s="1368"/>
      <c r="BG7" s="1368"/>
      <c r="BH7" s="1368"/>
      <c r="BI7" s="1368"/>
      <c r="BJ7" s="1368"/>
      <c r="BK7" s="1368"/>
      <c r="BL7" s="1368"/>
      <c r="BM7" s="1368"/>
      <c r="BN7" s="1368"/>
      <c r="BO7" s="1368"/>
      <c r="BP7" s="1368"/>
      <c r="BQ7" s="1368"/>
      <c r="BR7" s="1368"/>
      <c r="BS7" s="1368"/>
      <c r="BT7" s="1368"/>
      <c r="BU7" s="1368"/>
      <c r="BV7" s="1368"/>
      <c r="BW7" s="1368"/>
      <c r="BX7" s="1368"/>
      <c r="BY7" s="1368"/>
      <c r="BZ7" s="1368"/>
      <c r="CA7" s="1368"/>
      <c r="CB7" s="1368"/>
      <c r="CC7" s="1368"/>
      <c r="CD7" s="1368"/>
      <c r="CE7" s="1368"/>
      <c r="CF7" s="1368"/>
      <c r="CG7" s="1368"/>
      <c r="CH7" s="1368"/>
      <c r="CI7" s="1368"/>
      <c r="CJ7" s="1368"/>
      <c r="CK7" s="1368"/>
      <c r="CL7" s="1368"/>
      <c r="CM7" s="1368"/>
      <c r="CN7" s="1368"/>
      <c r="CO7" s="1368"/>
      <c r="CP7" s="1368"/>
      <c r="CQ7" s="1368"/>
      <c r="CR7" s="1368"/>
      <c r="CS7" s="1368"/>
      <c r="CT7" s="1368"/>
      <c r="CU7" s="1368"/>
      <c r="CV7" s="1368"/>
      <c r="CW7" s="1368"/>
      <c r="CX7" s="1368"/>
      <c r="CY7" s="1368"/>
      <c r="CZ7" s="1368"/>
      <c r="DA7" s="1368"/>
      <c r="DB7" s="1368"/>
      <c r="DC7" s="1368"/>
      <c r="DD7" s="1368"/>
      <c r="DE7" s="1368"/>
      <c r="DF7" s="1368"/>
      <c r="DG7" s="1368"/>
      <c r="DH7" s="1368"/>
      <c r="DI7" s="1368"/>
      <c r="DJ7" s="1368"/>
      <c r="DK7" s="1368"/>
      <c r="DL7" s="1368"/>
      <c r="DM7" s="1368"/>
      <c r="DN7" s="1368"/>
      <c r="DO7" s="1368"/>
      <c r="DP7" s="1368"/>
      <c r="DQ7" s="1368"/>
      <c r="DR7" s="1368"/>
      <c r="DS7" s="1368"/>
      <c r="DT7" s="1368"/>
      <c r="DU7" s="1368"/>
      <c r="DV7" s="1368"/>
      <c r="DW7" s="1368"/>
      <c r="DX7" s="1368"/>
      <c r="DY7" s="1368"/>
      <c r="DZ7" s="1368"/>
      <c r="EA7" s="1368"/>
      <c r="EB7" s="1368"/>
      <c r="EC7" s="1368"/>
      <c r="ED7" s="1368"/>
      <c r="EE7" s="1368"/>
      <c r="EF7" s="1368"/>
      <c r="EG7" s="1368"/>
      <c r="EH7" s="1368"/>
      <c r="EI7" s="1368"/>
      <c r="EJ7" s="1368"/>
      <c r="EK7" s="1368"/>
      <c r="EL7" s="1368"/>
      <c r="EM7" s="1368"/>
      <c r="EN7" s="1368"/>
      <c r="EO7" s="1368"/>
      <c r="EP7" s="1368"/>
      <c r="EQ7" s="1368"/>
      <c r="ER7" s="1368"/>
      <c r="ES7" s="1368"/>
      <c r="ET7" s="1368"/>
      <c r="EU7" s="1368"/>
      <c r="EV7" s="1368"/>
      <c r="EW7" s="1368"/>
      <c r="EX7" s="1368"/>
      <c r="EY7" s="1368"/>
      <c r="EZ7" s="1368"/>
      <c r="FA7" s="1368"/>
      <c r="FB7" s="1368"/>
      <c r="FC7" s="1368"/>
      <c r="FD7" s="1368"/>
      <c r="FE7" s="1368"/>
      <c r="FF7" s="1368"/>
      <c r="FG7" s="1368"/>
      <c r="FH7" s="1368"/>
      <c r="FI7" s="1368"/>
      <c r="FJ7" s="1368"/>
      <c r="FK7" s="1368"/>
      <c r="FL7" s="1368"/>
      <c r="FM7" s="1368"/>
      <c r="FN7" s="1368"/>
      <c r="FO7" s="1368"/>
      <c r="FP7" s="1368"/>
      <c r="FQ7" s="1368"/>
      <c r="FR7" s="1368"/>
      <c r="FS7" s="1368"/>
      <c r="FT7" s="1368"/>
      <c r="FU7" s="1368"/>
      <c r="FV7" s="1368"/>
      <c r="FW7" s="1368"/>
      <c r="FX7" s="1368"/>
      <c r="FY7" s="1368"/>
      <c r="FZ7" s="1368"/>
      <c r="GA7" s="1368"/>
      <c r="GB7" s="1368"/>
      <c r="GC7" s="1368"/>
      <c r="GD7" s="1368"/>
      <c r="GE7" s="1368"/>
      <c r="GF7" s="1368"/>
      <c r="GG7" s="1368"/>
      <c r="GH7" s="1368"/>
      <c r="GI7" s="1368"/>
      <c r="GJ7" s="1368"/>
      <c r="GK7" s="1368"/>
      <c r="GL7" s="1368"/>
      <c r="GM7" s="1368"/>
      <c r="GN7" s="1368"/>
      <c r="GO7" s="1368"/>
      <c r="GP7" s="1368"/>
      <c r="GQ7" s="1368"/>
      <c r="GR7" s="1368"/>
      <c r="GS7" s="1368"/>
      <c r="GT7" s="1368"/>
      <c r="GU7" s="1368"/>
      <c r="GV7" s="1368"/>
      <c r="GW7" s="1368"/>
      <c r="GX7" s="1368"/>
      <c r="GY7" s="1368"/>
      <c r="GZ7" s="1368"/>
      <c r="HA7" s="1368"/>
      <c r="HB7" s="1368"/>
      <c r="HC7" s="1368"/>
      <c r="HD7" s="1368"/>
      <c r="HE7" s="1368"/>
      <c r="HF7" s="1368"/>
      <c r="HG7" s="1368"/>
      <c r="HH7" s="1368"/>
      <c r="HI7" s="1368"/>
      <c r="HJ7" s="1368"/>
      <c r="HK7" s="1368"/>
      <c r="HL7" s="1368"/>
      <c r="HM7" s="1368"/>
      <c r="HN7" s="1368"/>
      <c r="HO7" s="1368"/>
      <c r="HP7" s="1368"/>
      <c r="HQ7" s="1368"/>
      <c r="HR7" s="1368"/>
      <c r="HS7" s="1368"/>
      <c r="HT7" s="1368"/>
      <c r="HU7" s="1368"/>
      <c r="HV7" s="1368"/>
      <c r="HW7" s="1368"/>
      <c r="HX7" s="1368"/>
      <c r="HY7" s="1368"/>
      <c r="HZ7" s="1368"/>
      <c r="IA7" s="1368"/>
      <c r="IB7" s="1368"/>
      <c r="IC7" s="1368"/>
      <c r="ID7" s="1368"/>
      <c r="IE7" s="1368"/>
      <c r="IF7" s="1368"/>
      <c r="IG7" s="1368"/>
      <c r="IH7" s="1368"/>
      <c r="II7" s="1368"/>
      <c r="IJ7" s="1368"/>
      <c r="IK7" s="1368"/>
      <c r="IL7" s="1368"/>
      <c r="IM7" s="1368"/>
      <c r="IN7" s="1368"/>
      <c r="IO7" s="1368"/>
      <c r="IP7" s="1368"/>
      <c r="IQ7" s="1368"/>
      <c r="IR7" s="1368"/>
      <c r="IS7" s="1368"/>
      <c r="IT7" s="1368"/>
      <c r="IU7" s="1368"/>
      <c r="IV7" s="1368"/>
      <c r="IW7" s="1368"/>
      <c r="IX7" s="1368"/>
      <c r="IY7" s="1368"/>
      <c r="IZ7" s="1368"/>
      <c r="JA7" s="1368"/>
      <c r="JB7" s="1368"/>
      <c r="JC7" s="1368"/>
    </row>
    <row r="8" spans="1:263">
      <c r="A8" s="1913" t="s">
        <v>2237</v>
      </c>
      <c r="B8" s="1914" t="s">
        <v>1078</v>
      </c>
      <c r="C8" s="1914"/>
      <c r="D8" s="1914"/>
      <c r="E8" s="1915"/>
      <c r="F8" s="2188"/>
      <c r="G8" s="2194" t="s">
        <v>3903</v>
      </c>
      <c r="H8" s="2194"/>
      <c r="I8" s="2194"/>
      <c r="J8" s="2192"/>
      <c r="K8" s="1652"/>
      <c r="L8" s="1652"/>
      <c r="M8" s="2190"/>
      <c r="N8" s="1913" t="s">
        <v>671</v>
      </c>
      <c r="O8" s="1914" t="s">
        <v>2478</v>
      </c>
      <c r="S8" s="1915"/>
      <c r="AI8" s="1368"/>
      <c r="AJ8" s="1368"/>
      <c r="AK8" s="1368"/>
      <c r="AL8" s="1368"/>
      <c r="AM8" s="1368"/>
      <c r="AN8" s="1368"/>
      <c r="AO8" s="1368"/>
      <c r="AP8" s="1368"/>
      <c r="AQ8" s="1368"/>
      <c r="AR8" s="1368"/>
      <c r="AS8" s="1368"/>
      <c r="AT8" s="1368"/>
      <c r="AU8" s="1368"/>
      <c r="AV8" s="1368"/>
      <c r="AW8" s="1368"/>
      <c r="AX8" s="1368"/>
      <c r="AY8" s="1368"/>
      <c r="AZ8" s="1368"/>
      <c r="BA8" s="1368"/>
      <c r="BB8" s="1368"/>
      <c r="BC8" s="1368"/>
      <c r="BD8" s="1368"/>
      <c r="BE8" s="1368"/>
      <c r="BF8" s="1368"/>
      <c r="BG8" s="1368"/>
      <c r="BH8" s="1368"/>
      <c r="BI8" s="1368"/>
      <c r="BJ8" s="1368"/>
      <c r="BK8" s="1368"/>
      <c r="BL8" s="1368"/>
      <c r="BM8" s="1368"/>
      <c r="BN8" s="1368"/>
      <c r="BO8" s="1368"/>
      <c r="BP8" s="1368"/>
      <c r="BQ8" s="1368"/>
      <c r="BR8" s="1368"/>
      <c r="BS8" s="1368"/>
      <c r="BT8" s="1368"/>
      <c r="BU8" s="1368"/>
      <c r="BV8" s="1368"/>
      <c r="BW8" s="1368"/>
      <c r="BX8" s="1368"/>
      <c r="BY8" s="1368"/>
      <c r="BZ8" s="1368"/>
      <c r="CA8" s="1368"/>
      <c r="CB8" s="1368"/>
      <c r="CC8" s="1368"/>
      <c r="CD8" s="1368"/>
      <c r="CE8" s="1368"/>
      <c r="CF8" s="1368"/>
      <c r="CG8" s="1368"/>
      <c r="CH8" s="1368"/>
      <c r="CI8" s="1368"/>
      <c r="CJ8" s="1368"/>
      <c r="CK8" s="1368"/>
      <c r="CL8" s="1368"/>
      <c r="CM8" s="1368"/>
      <c r="CN8" s="1368"/>
      <c r="CO8" s="1368"/>
      <c r="CP8" s="1368"/>
      <c r="CQ8" s="1368"/>
      <c r="CR8" s="1368"/>
      <c r="CS8" s="1368"/>
      <c r="CT8" s="1368"/>
      <c r="CU8" s="1368"/>
      <c r="CV8" s="1368"/>
      <c r="CW8" s="1368"/>
      <c r="CX8" s="1368"/>
      <c r="CY8" s="1368"/>
      <c r="CZ8" s="1368"/>
      <c r="DA8" s="1368"/>
      <c r="DB8" s="1368"/>
      <c r="DC8" s="1368"/>
      <c r="DD8" s="1368"/>
      <c r="DE8" s="1368"/>
      <c r="DF8" s="1368"/>
      <c r="DG8" s="1368"/>
      <c r="DH8" s="1368"/>
      <c r="DI8" s="1368"/>
      <c r="DJ8" s="1368"/>
      <c r="DK8" s="1368"/>
      <c r="DL8" s="1368"/>
      <c r="DM8" s="1368"/>
      <c r="DN8" s="1368"/>
      <c r="DO8" s="1368"/>
      <c r="DP8" s="1368"/>
      <c r="DQ8" s="1368"/>
      <c r="DR8" s="1368"/>
      <c r="DS8" s="1368"/>
      <c r="DT8" s="1368"/>
      <c r="DU8" s="1368"/>
      <c r="DV8" s="1368"/>
      <c r="DW8" s="1368"/>
      <c r="DX8" s="1368"/>
      <c r="DY8" s="1368"/>
      <c r="DZ8" s="1368"/>
      <c r="EA8" s="1368"/>
      <c r="EB8" s="1368"/>
      <c r="EC8" s="1368"/>
      <c r="ED8" s="1368"/>
      <c r="EE8" s="1368"/>
      <c r="EF8" s="1368"/>
      <c r="EG8" s="1368"/>
      <c r="EH8" s="1368"/>
      <c r="EI8" s="1368"/>
      <c r="EJ8" s="1368"/>
      <c r="EK8" s="1368"/>
      <c r="EL8" s="1368"/>
      <c r="EM8" s="1368"/>
      <c r="EN8" s="1368"/>
      <c r="EO8" s="1368"/>
      <c r="EP8" s="1368"/>
      <c r="EQ8" s="1368"/>
      <c r="ER8" s="1368"/>
      <c r="ES8" s="1368"/>
      <c r="ET8" s="1368"/>
      <c r="EU8" s="1368"/>
      <c r="EV8" s="1368"/>
      <c r="EW8" s="1368"/>
      <c r="EX8" s="1368"/>
      <c r="EY8" s="1368"/>
      <c r="EZ8" s="1368"/>
      <c r="FA8" s="1368"/>
      <c r="FB8" s="1368"/>
      <c r="FC8" s="1368"/>
      <c r="FD8" s="1368"/>
      <c r="FE8" s="1368"/>
      <c r="FF8" s="1368"/>
      <c r="FG8" s="1368"/>
      <c r="FH8" s="1368"/>
      <c r="FI8" s="1368"/>
      <c r="FJ8" s="1368"/>
      <c r="FK8" s="1368"/>
      <c r="FL8" s="1368"/>
      <c r="FM8" s="1368"/>
      <c r="FN8" s="1368"/>
      <c r="FO8" s="1368"/>
      <c r="FP8" s="1368"/>
      <c r="FQ8" s="1368"/>
      <c r="FR8" s="1368"/>
      <c r="FS8" s="1368"/>
      <c r="FT8" s="1368"/>
      <c r="FU8" s="1368"/>
      <c r="FV8" s="1368"/>
      <c r="FW8" s="1368"/>
      <c r="FX8" s="1368"/>
      <c r="FY8" s="1368"/>
      <c r="FZ8" s="1368"/>
      <c r="GA8" s="1368"/>
      <c r="GB8" s="1368"/>
      <c r="GC8" s="1368"/>
      <c r="GD8" s="1368"/>
      <c r="GE8" s="1368"/>
      <c r="GF8" s="1368"/>
      <c r="GG8" s="1368"/>
      <c r="GH8" s="1368"/>
      <c r="GI8" s="1368"/>
      <c r="GJ8" s="1368"/>
      <c r="GK8" s="1368"/>
      <c r="GL8" s="1368"/>
      <c r="GM8" s="1368"/>
      <c r="GN8" s="1368"/>
      <c r="GO8" s="1368"/>
      <c r="GP8" s="1368"/>
      <c r="GQ8" s="1368"/>
      <c r="GR8" s="1368"/>
      <c r="GS8" s="1368"/>
      <c r="GT8" s="1368"/>
      <c r="GU8" s="1368"/>
      <c r="GV8" s="1368"/>
      <c r="GW8" s="1368"/>
      <c r="GX8" s="1368"/>
      <c r="GY8" s="1368"/>
      <c r="GZ8" s="1368"/>
      <c r="HA8" s="1368"/>
      <c r="HB8" s="1368"/>
      <c r="HC8" s="1368"/>
      <c r="HD8" s="1368"/>
      <c r="HE8" s="1368"/>
      <c r="HF8" s="1368"/>
      <c r="HG8" s="1368"/>
      <c r="HH8" s="1368"/>
      <c r="HI8" s="1368"/>
      <c r="HJ8" s="1368"/>
      <c r="HK8" s="1368"/>
      <c r="HL8" s="1368"/>
      <c r="HM8" s="1368"/>
      <c r="HN8" s="1368"/>
      <c r="HO8" s="1368"/>
      <c r="HP8" s="1368"/>
      <c r="HQ8" s="1368"/>
      <c r="HR8" s="1368"/>
      <c r="HS8" s="1368"/>
      <c r="HT8" s="1368"/>
      <c r="HU8" s="1368"/>
      <c r="HV8" s="1368"/>
      <c r="HW8" s="1368"/>
      <c r="HX8" s="1368"/>
      <c r="HY8" s="1368"/>
      <c r="HZ8" s="1368"/>
      <c r="IA8" s="1368"/>
      <c r="IB8" s="1368"/>
      <c r="IC8" s="1368"/>
      <c r="ID8" s="1368"/>
      <c r="IE8" s="1368"/>
      <c r="IF8" s="1368"/>
      <c r="IG8" s="1368"/>
      <c r="IH8" s="1368"/>
      <c r="II8" s="1368"/>
      <c r="IJ8" s="1368"/>
      <c r="IK8" s="1368"/>
      <c r="IL8" s="1368"/>
      <c r="IM8" s="1368"/>
      <c r="IN8" s="1368"/>
      <c r="IO8" s="1368"/>
      <c r="IP8" s="1368"/>
      <c r="IQ8" s="1368"/>
      <c r="IR8" s="1368"/>
      <c r="IS8" s="1368"/>
      <c r="IT8" s="1368"/>
      <c r="IU8" s="1368"/>
      <c r="IV8" s="1368"/>
      <c r="IW8" s="1368"/>
      <c r="IX8" s="1368"/>
      <c r="IY8" s="1368"/>
      <c r="IZ8" s="1368"/>
      <c r="JA8" s="1368"/>
      <c r="JB8" s="1368"/>
      <c r="JC8" s="1368"/>
    </row>
    <row r="9" spans="1:263">
      <c r="A9" s="1913" t="s">
        <v>2238</v>
      </c>
      <c r="B9" s="1914" t="s">
        <v>1080</v>
      </c>
      <c r="C9" s="1914"/>
      <c r="D9" s="1914"/>
      <c r="E9" s="1915"/>
      <c r="F9" s="2188"/>
      <c r="G9" s="2196" t="s">
        <v>3904</v>
      </c>
      <c r="H9" s="2194"/>
      <c r="I9" s="2194"/>
      <c r="J9" s="2194"/>
      <c r="K9" s="2194"/>
      <c r="L9" s="2194"/>
      <c r="M9" s="2193"/>
      <c r="N9" s="1913"/>
      <c r="O9" s="1914" t="s">
        <v>2480</v>
      </c>
      <c r="P9" s="1914"/>
      <c r="S9" s="1915"/>
      <c r="AI9" s="1368"/>
      <c r="AJ9" s="1368"/>
      <c r="AK9" s="1368"/>
      <c r="AL9" s="1368"/>
      <c r="AM9" s="1368"/>
      <c r="AN9" s="1368"/>
      <c r="AO9" s="1368"/>
      <c r="AP9" s="1368"/>
      <c r="AQ9" s="1368"/>
      <c r="AR9" s="1368"/>
      <c r="AS9" s="1368"/>
      <c r="AT9" s="1368"/>
      <c r="AU9" s="1368"/>
      <c r="AV9" s="1368"/>
      <c r="AW9" s="1368"/>
      <c r="AX9" s="1368"/>
      <c r="AY9" s="1368"/>
      <c r="AZ9" s="1368"/>
      <c r="BA9" s="1368"/>
      <c r="BB9" s="1368"/>
      <c r="BC9" s="1368"/>
      <c r="BD9" s="1368"/>
      <c r="BE9" s="1368"/>
      <c r="BF9" s="1368"/>
      <c r="BG9" s="1368"/>
      <c r="BH9" s="1368"/>
      <c r="BI9" s="1368"/>
      <c r="BJ9" s="1368"/>
      <c r="BK9" s="1368"/>
      <c r="BL9" s="1368"/>
      <c r="BM9" s="1368"/>
      <c r="BN9" s="1368"/>
      <c r="BO9" s="1368"/>
      <c r="BP9" s="1368"/>
      <c r="BQ9" s="1368"/>
      <c r="BR9" s="1368"/>
      <c r="BS9" s="1368"/>
      <c r="BT9" s="1368"/>
      <c r="BU9" s="1368"/>
      <c r="BV9" s="1368"/>
      <c r="BW9" s="1368"/>
      <c r="BX9" s="1368"/>
      <c r="BY9" s="1368"/>
      <c r="BZ9" s="1368"/>
      <c r="CA9" s="1368"/>
      <c r="CB9" s="1368"/>
      <c r="CC9" s="1368"/>
      <c r="CD9" s="1368"/>
      <c r="CE9" s="1368"/>
      <c r="CF9" s="1368"/>
      <c r="CG9" s="1368"/>
      <c r="CH9" s="1368"/>
      <c r="CI9" s="1368"/>
      <c r="CJ9" s="1368"/>
      <c r="CK9" s="1368"/>
      <c r="CL9" s="1368"/>
      <c r="CM9" s="1368"/>
      <c r="CN9" s="1368"/>
      <c r="CO9" s="1368"/>
      <c r="CP9" s="1368"/>
      <c r="CQ9" s="1368"/>
      <c r="CR9" s="1368"/>
      <c r="CS9" s="1368"/>
      <c r="CT9" s="1368"/>
      <c r="CU9" s="1368"/>
      <c r="CV9" s="1368"/>
      <c r="CW9" s="1368"/>
      <c r="CX9" s="1368"/>
      <c r="CY9" s="1368"/>
      <c r="CZ9" s="1368"/>
      <c r="DA9" s="1368"/>
      <c r="DB9" s="1368"/>
      <c r="DC9" s="1368"/>
      <c r="DD9" s="1368"/>
      <c r="DE9" s="1368"/>
      <c r="DF9" s="1368"/>
      <c r="DG9" s="1368"/>
      <c r="DH9" s="1368"/>
      <c r="DI9" s="1368"/>
      <c r="DJ9" s="1368"/>
      <c r="DK9" s="1368"/>
      <c r="DL9" s="1368"/>
      <c r="DM9" s="1368"/>
      <c r="DN9" s="1368"/>
      <c r="DO9" s="1368"/>
      <c r="DP9" s="1368"/>
      <c r="DQ9" s="1368"/>
      <c r="DR9" s="1368"/>
      <c r="DS9" s="1368"/>
      <c r="DT9" s="1368"/>
      <c r="DU9" s="1368"/>
      <c r="DV9" s="1368"/>
      <c r="DW9" s="1368"/>
      <c r="DX9" s="1368"/>
      <c r="DY9" s="1368"/>
      <c r="DZ9" s="1368"/>
      <c r="EA9" s="1368"/>
      <c r="EB9" s="1368"/>
      <c r="EC9" s="1368"/>
      <c r="ED9" s="1368"/>
      <c r="EE9" s="1368"/>
      <c r="EF9" s="1368"/>
      <c r="EG9" s="1368"/>
      <c r="EH9" s="1368"/>
      <c r="EI9" s="1368"/>
      <c r="EJ9" s="1368"/>
      <c r="EK9" s="1368"/>
      <c r="EL9" s="1368"/>
      <c r="EM9" s="1368"/>
      <c r="EN9" s="1368"/>
      <c r="EO9" s="1368"/>
      <c r="EP9" s="1368"/>
      <c r="EQ9" s="1368"/>
      <c r="ER9" s="1368"/>
      <c r="ES9" s="1368"/>
      <c r="ET9" s="1368"/>
      <c r="EU9" s="1368"/>
      <c r="EV9" s="1368"/>
      <c r="EW9" s="1368"/>
      <c r="EX9" s="1368"/>
      <c r="EY9" s="1368"/>
      <c r="EZ9" s="1368"/>
      <c r="FA9" s="1368"/>
      <c r="FB9" s="1368"/>
      <c r="FC9" s="1368"/>
      <c r="FD9" s="1368"/>
      <c r="FE9" s="1368"/>
      <c r="FF9" s="1368"/>
      <c r="FG9" s="1368"/>
      <c r="FH9" s="1368"/>
      <c r="FI9" s="1368"/>
      <c r="FJ9" s="1368"/>
      <c r="FK9" s="1368"/>
      <c r="FL9" s="1368"/>
      <c r="FM9" s="1368"/>
      <c r="FN9" s="1368"/>
      <c r="FO9" s="1368"/>
      <c r="FP9" s="1368"/>
      <c r="FQ9" s="1368"/>
      <c r="FR9" s="1368"/>
      <c r="FS9" s="1368"/>
      <c r="FT9" s="1368"/>
      <c r="FU9" s="1368"/>
      <c r="FV9" s="1368"/>
      <c r="FW9" s="1368"/>
      <c r="FX9" s="1368"/>
      <c r="FY9" s="1368"/>
      <c r="FZ9" s="1368"/>
      <c r="GA9" s="1368"/>
      <c r="GB9" s="1368"/>
      <c r="GC9" s="1368"/>
      <c r="GD9" s="1368"/>
      <c r="GE9" s="1368"/>
      <c r="GF9" s="1368"/>
      <c r="GG9" s="1368"/>
      <c r="GH9" s="1368"/>
      <c r="GI9" s="1368"/>
      <c r="GJ9" s="1368"/>
      <c r="GK9" s="1368"/>
      <c r="GL9" s="1368"/>
      <c r="GM9" s="1368"/>
      <c r="GN9" s="1368"/>
      <c r="GO9" s="1368"/>
      <c r="GP9" s="1368"/>
      <c r="GQ9" s="1368"/>
      <c r="GR9" s="1368"/>
      <c r="GS9" s="1368"/>
      <c r="GT9" s="1368"/>
      <c r="GU9" s="1368"/>
      <c r="GV9" s="1368"/>
      <c r="GW9" s="1368"/>
      <c r="GX9" s="1368"/>
      <c r="GY9" s="1368"/>
      <c r="GZ9" s="1368"/>
      <c r="HA9" s="1368"/>
      <c r="HB9" s="1368"/>
      <c r="HC9" s="1368"/>
      <c r="HD9" s="1368"/>
      <c r="HE9" s="1368"/>
      <c r="HF9" s="1368"/>
      <c r="HG9" s="1368"/>
      <c r="HH9" s="1368"/>
      <c r="HI9" s="1368"/>
      <c r="HJ9" s="1368"/>
      <c r="HK9" s="1368"/>
      <c r="HL9" s="1368"/>
      <c r="HM9" s="1368"/>
      <c r="HN9" s="1368"/>
      <c r="HO9" s="1368"/>
      <c r="HP9" s="1368"/>
      <c r="HQ9" s="1368"/>
      <c r="HR9" s="1368"/>
      <c r="HS9" s="1368"/>
      <c r="HT9" s="1368"/>
      <c r="HU9" s="1368"/>
      <c r="HV9" s="1368"/>
      <c r="HW9" s="1368"/>
      <c r="HX9" s="1368"/>
      <c r="HY9" s="1368"/>
      <c r="HZ9" s="1368"/>
      <c r="IA9" s="1368"/>
      <c r="IB9" s="1368"/>
      <c r="IC9" s="1368"/>
      <c r="ID9" s="1368"/>
      <c r="IE9" s="1368"/>
      <c r="IF9" s="1368"/>
      <c r="IG9" s="1368"/>
      <c r="IH9" s="1368"/>
      <c r="II9" s="1368"/>
      <c r="IJ9" s="1368"/>
      <c r="IK9" s="1368"/>
      <c r="IL9" s="1368"/>
      <c r="IM9" s="1368"/>
      <c r="IN9" s="1368"/>
      <c r="IO9" s="1368"/>
      <c r="IP9" s="1368"/>
      <c r="IQ9" s="1368"/>
      <c r="IR9" s="1368"/>
      <c r="IS9" s="1368"/>
      <c r="IT9" s="1368"/>
      <c r="IU9" s="1368"/>
      <c r="IV9" s="1368"/>
      <c r="IW9" s="1368"/>
      <c r="IX9" s="1368"/>
      <c r="IY9" s="1368"/>
      <c r="IZ9" s="1368"/>
      <c r="JA9" s="1368"/>
      <c r="JB9" s="1368"/>
      <c r="JC9" s="1368"/>
    </row>
    <row r="10" spans="1:263">
      <c r="A10" s="1917" t="s">
        <v>1746</v>
      </c>
      <c r="B10" s="1914" t="s">
        <v>1083</v>
      </c>
      <c r="C10" s="1914"/>
      <c r="D10" s="1914"/>
      <c r="E10" s="1915"/>
      <c r="F10" s="2191"/>
      <c r="G10" s="2196" t="s">
        <v>3905</v>
      </c>
      <c r="H10" s="2194"/>
      <c r="I10" s="2194"/>
      <c r="J10" s="2194"/>
      <c r="K10" s="2194"/>
      <c r="L10" s="2194"/>
      <c r="M10" s="2193"/>
      <c r="N10" s="1913"/>
      <c r="O10" s="1914" t="s">
        <v>1011</v>
      </c>
      <c r="S10" s="1915"/>
      <c r="AI10" s="1368"/>
      <c r="AJ10" s="1368"/>
      <c r="AK10" s="1368"/>
      <c r="AL10" s="1368"/>
      <c r="AM10" s="1368"/>
      <c r="AN10" s="1368"/>
      <c r="AO10" s="1368"/>
      <c r="AP10" s="1368"/>
      <c r="AQ10" s="1368"/>
      <c r="AR10" s="1368"/>
      <c r="AS10" s="1368"/>
      <c r="AT10" s="1368"/>
      <c r="AU10" s="1368"/>
      <c r="AV10" s="1368"/>
      <c r="AW10" s="1368"/>
      <c r="AX10" s="1368"/>
      <c r="AY10" s="1368"/>
      <c r="AZ10" s="1368"/>
      <c r="BA10" s="1368"/>
      <c r="BB10" s="1368"/>
      <c r="BC10" s="1368"/>
      <c r="BD10" s="1368"/>
      <c r="BE10" s="1368"/>
      <c r="BF10" s="1368"/>
      <c r="BG10" s="1368"/>
      <c r="BH10" s="1368"/>
      <c r="BI10" s="1368"/>
      <c r="BJ10" s="1368"/>
      <c r="BK10" s="1368"/>
      <c r="BL10" s="1368"/>
      <c r="BM10" s="1368"/>
      <c r="BN10" s="1368"/>
      <c r="BO10" s="1368"/>
      <c r="BP10" s="1368"/>
      <c r="BQ10" s="1368"/>
      <c r="BR10" s="1368"/>
      <c r="BS10" s="1368"/>
      <c r="BT10" s="1368"/>
      <c r="BU10" s="1368"/>
      <c r="BV10" s="1368"/>
      <c r="BW10" s="1368"/>
      <c r="BX10" s="1368"/>
      <c r="BY10" s="1368"/>
      <c r="BZ10" s="1368"/>
      <c r="CA10" s="1368"/>
      <c r="CB10" s="1368"/>
      <c r="CC10" s="1368"/>
      <c r="CD10" s="1368"/>
      <c r="CE10" s="1368"/>
      <c r="CF10" s="1368"/>
      <c r="CG10" s="1368"/>
      <c r="CH10" s="1368"/>
      <c r="CI10" s="1368"/>
      <c r="CJ10" s="1368"/>
      <c r="CK10" s="1368"/>
      <c r="CL10" s="1368"/>
      <c r="CM10" s="1368"/>
      <c r="CN10" s="1368"/>
      <c r="CO10" s="1368"/>
      <c r="CP10" s="1368"/>
      <c r="CQ10" s="1368"/>
      <c r="CR10" s="1368"/>
      <c r="CS10" s="1368"/>
      <c r="CT10" s="1368"/>
      <c r="CU10" s="1368"/>
      <c r="CV10" s="1368"/>
      <c r="CW10" s="1368"/>
      <c r="CX10" s="1368"/>
      <c r="CY10" s="1368"/>
      <c r="CZ10" s="1368"/>
      <c r="DA10" s="1368"/>
      <c r="DB10" s="1368"/>
      <c r="DC10" s="1368"/>
      <c r="DD10" s="1368"/>
      <c r="DE10" s="1368"/>
      <c r="DF10" s="1368"/>
      <c r="DG10" s="1368"/>
      <c r="DH10" s="1368"/>
      <c r="DI10" s="1368"/>
      <c r="DJ10" s="1368"/>
      <c r="DK10" s="1368"/>
      <c r="DL10" s="1368"/>
      <c r="DM10" s="1368"/>
      <c r="DN10" s="1368"/>
      <c r="DO10" s="1368"/>
      <c r="DP10" s="1368"/>
      <c r="DQ10" s="1368"/>
      <c r="DR10" s="1368"/>
      <c r="DS10" s="1368"/>
      <c r="DT10" s="1368"/>
      <c r="DU10" s="1368"/>
      <c r="DV10" s="1368"/>
      <c r="DW10" s="1368"/>
      <c r="DX10" s="1368"/>
      <c r="DY10" s="1368"/>
      <c r="DZ10" s="1368"/>
      <c r="EA10" s="1368"/>
      <c r="EB10" s="1368"/>
      <c r="EC10" s="1368"/>
      <c r="ED10" s="1368"/>
      <c r="EE10" s="1368"/>
      <c r="EF10" s="1368"/>
      <c r="EG10" s="1368"/>
      <c r="EH10" s="1368"/>
      <c r="EI10" s="1368"/>
      <c r="EJ10" s="1368"/>
      <c r="EK10" s="1368"/>
      <c r="EL10" s="1368"/>
      <c r="EM10" s="1368"/>
      <c r="EN10" s="1368"/>
      <c r="EO10" s="1368"/>
      <c r="EP10" s="1368"/>
      <c r="EQ10" s="1368"/>
      <c r="ER10" s="1368"/>
      <c r="ES10" s="1368"/>
      <c r="ET10" s="1368"/>
      <c r="EU10" s="1368"/>
      <c r="EV10" s="1368"/>
      <c r="EW10" s="1368"/>
      <c r="EX10" s="1368"/>
      <c r="EY10" s="1368"/>
      <c r="EZ10" s="1368"/>
      <c r="FA10" s="1368"/>
      <c r="FB10" s="1368"/>
      <c r="FC10" s="1368"/>
      <c r="FD10" s="1368"/>
      <c r="FE10" s="1368"/>
      <c r="FF10" s="1368"/>
      <c r="FG10" s="1368"/>
      <c r="FH10" s="1368"/>
      <c r="FI10" s="1368"/>
      <c r="FJ10" s="1368"/>
      <c r="FK10" s="1368"/>
      <c r="FL10" s="1368"/>
      <c r="FM10" s="1368"/>
      <c r="FN10" s="1368"/>
      <c r="FO10" s="1368"/>
      <c r="FP10" s="1368"/>
      <c r="FQ10" s="1368"/>
      <c r="FR10" s="1368"/>
      <c r="FS10" s="1368"/>
      <c r="FT10" s="1368"/>
      <c r="FU10" s="1368"/>
      <c r="FV10" s="1368"/>
      <c r="FW10" s="1368"/>
      <c r="FX10" s="1368"/>
      <c r="FY10" s="1368"/>
      <c r="FZ10" s="1368"/>
      <c r="GA10" s="1368"/>
      <c r="GB10" s="1368"/>
      <c r="GC10" s="1368"/>
      <c r="GD10" s="1368"/>
      <c r="GE10" s="1368"/>
      <c r="GF10" s="1368"/>
      <c r="GG10" s="1368"/>
      <c r="GH10" s="1368"/>
      <c r="GI10" s="1368"/>
      <c r="GJ10" s="1368"/>
      <c r="GK10" s="1368"/>
      <c r="GL10" s="1368"/>
      <c r="GM10" s="1368"/>
      <c r="GN10" s="1368"/>
      <c r="GO10" s="1368"/>
      <c r="GP10" s="1368"/>
      <c r="GQ10" s="1368"/>
      <c r="GR10" s="1368"/>
      <c r="GS10" s="1368"/>
      <c r="GT10" s="1368"/>
      <c r="GU10" s="1368"/>
      <c r="GV10" s="1368"/>
      <c r="GW10" s="1368"/>
      <c r="GX10" s="1368"/>
      <c r="GY10" s="1368"/>
      <c r="GZ10" s="1368"/>
      <c r="HA10" s="1368"/>
      <c r="HB10" s="1368"/>
      <c r="HC10" s="1368"/>
      <c r="HD10" s="1368"/>
      <c r="HE10" s="1368"/>
      <c r="HF10" s="1368"/>
      <c r="HG10" s="1368"/>
      <c r="HH10" s="1368"/>
      <c r="HI10" s="1368"/>
      <c r="HJ10" s="1368"/>
      <c r="HK10" s="1368"/>
      <c r="HL10" s="1368"/>
      <c r="HM10" s="1368"/>
      <c r="HN10" s="1368"/>
      <c r="HO10" s="1368"/>
      <c r="HP10" s="1368"/>
      <c r="HQ10" s="1368"/>
      <c r="HR10" s="1368"/>
      <c r="HS10" s="1368"/>
      <c r="HT10" s="1368"/>
      <c r="HU10" s="1368"/>
      <c r="HV10" s="1368"/>
      <c r="HW10" s="1368"/>
      <c r="HX10" s="1368"/>
      <c r="HY10" s="1368"/>
      <c r="HZ10" s="1368"/>
      <c r="IA10" s="1368"/>
      <c r="IB10" s="1368"/>
      <c r="IC10" s="1368"/>
      <c r="ID10" s="1368"/>
      <c r="IE10" s="1368"/>
      <c r="IF10" s="1368"/>
      <c r="IG10" s="1368"/>
      <c r="IH10" s="1368"/>
      <c r="II10" s="1368"/>
      <c r="IJ10" s="1368"/>
      <c r="IK10" s="1368"/>
      <c r="IL10" s="1368"/>
      <c r="IM10" s="1368"/>
      <c r="IN10" s="1368"/>
      <c r="IO10" s="1368"/>
      <c r="IP10" s="1368"/>
      <c r="IQ10" s="1368"/>
      <c r="IR10" s="1368"/>
      <c r="IS10" s="1368"/>
      <c r="IT10" s="1368"/>
      <c r="IU10" s="1368"/>
      <c r="IV10" s="1368"/>
      <c r="IW10" s="1368"/>
      <c r="IX10" s="1368"/>
      <c r="IY10" s="1368"/>
      <c r="IZ10" s="1368"/>
      <c r="JA10" s="1368"/>
      <c r="JB10" s="1368"/>
      <c r="JC10" s="1368"/>
    </row>
    <row r="11" spans="1:263">
      <c r="A11" s="1917" t="s">
        <v>1746</v>
      </c>
      <c r="B11" s="1914" t="s">
        <v>1086</v>
      </c>
      <c r="C11" s="1914"/>
      <c r="D11" s="1914"/>
      <c r="E11" s="1915"/>
      <c r="F11" s="2191"/>
      <c r="G11" s="2196" t="s">
        <v>3906</v>
      </c>
      <c r="H11" s="2194"/>
      <c r="I11" s="2194"/>
      <c r="J11" s="2194"/>
      <c r="K11" s="2194"/>
      <c r="L11" s="2194"/>
      <c r="M11" s="2193"/>
      <c r="N11" s="1913" t="s">
        <v>1746</v>
      </c>
      <c r="O11" s="1914" t="s">
        <v>1014</v>
      </c>
      <c r="S11" s="1916"/>
      <c r="AI11" s="1368"/>
      <c r="AJ11" s="1368"/>
      <c r="AK11" s="1368"/>
      <c r="AL11" s="1368"/>
      <c r="AM11" s="1368"/>
      <c r="AN11" s="1368"/>
      <c r="AO11" s="1368"/>
      <c r="AP11" s="1368"/>
      <c r="AQ11" s="1368"/>
      <c r="AR11" s="1368"/>
      <c r="AS11" s="1368"/>
      <c r="AT11" s="1368"/>
      <c r="AU11" s="1368"/>
      <c r="AV11" s="1368"/>
      <c r="AW11" s="1368"/>
      <c r="AX11" s="1368"/>
      <c r="AY11" s="1368"/>
      <c r="AZ11" s="1368"/>
      <c r="BA11" s="1368"/>
      <c r="BB11" s="1368"/>
      <c r="BC11" s="1368"/>
      <c r="BD11" s="1368"/>
      <c r="BE11" s="1368"/>
      <c r="BF11" s="1368"/>
      <c r="BG11" s="1368"/>
      <c r="BH11" s="1368"/>
      <c r="BI11" s="1368"/>
      <c r="BJ11" s="1368"/>
      <c r="BK11" s="1368"/>
      <c r="BL11" s="1368"/>
      <c r="BM11" s="1368"/>
      <c r="BN11" s="1368"/>
      <c r="BO11" s="1368"/>
      <c r="BP11" s="1368"/>
      <c r="BQ11" s="1368"/>
      <c r="BR11" s="1368"/>
      <c r="BS11" s="1368"/>
      <c r="BT11" s="1368"/>
      <c r="BU11" s="1368"/>
      <c r="BV11" s="1368"/>
      <c r="BW11" s="1368"/>
      <c r="BX11" s="1368"/>
      <c r="BY11" s="1368"/>
      <c r="BZ11" s="1368"/>
      <c r="CA11" s="1368"/>
      <c r="CB11" s="1368"/>
      <c r="CC11" s="1368"/>
      <c r="CD11" s="1368"/>
      <c r="CE11" s="1368"/>
      <c r="CF11" s="1368"/>
      <c r="CG11" s="1368"/>
      <c r="CH11" s="1368"/>
      <c r="CI11" s="1368"/>
      <c r="CJ11" s="1368"/>
      <c r="CK11" s="1368"/>
      <c r="CL11" s="1368"/>
      <c r="CM11" s="1368"/>
      <c r="CN11" s="1368"/>
      <c r="CO11" s="1368"/>
      <c r="CP11" s="1368"/>
      <c r="CQ11" s="1368"/>
      <c r="CR11" s="1368"/>
      <c r="CS11" s="1368"/>
      <c r="CT11" s="1368"/>
      <c r="CU11" s="1368"/>
      <c r="CV11" s="1368"/>
      <c r="CW11" s="1368"/>
      <c r="CX11" s="1368"/>
      <c r="CY11" s="1368"/>
      <c r="CZ11" s="1368"/>
      <c r="DA11" s="1368"/>
      <c r="DB11" s="1368"/>
      <c r="DC11" s="1368"/>
      <c r="DD11" s="1368"/>
      <c r="DE11" s="1368"/>
      <c r="DF11" s="1368"/>
      <c r="DG11" s="1368"/>
      <c r="DH11" s="1368"/>
      <c r="DI11" s="1368"/>
      <c r="DJ11" s="1368"/>
      <c r="DK11" s="1368"/>
      <c r="DL11" s="1368"/>
      <c r="DM11" s="1368"/>
      <c r="DN11" s="1368"/>
      <c r="DO11" s="1368"/>
      <c r="DP11" s="1368"/>
      <c r="DQ11" s="1368"/>
      <c r="DR11" s="1368"/>
      <c r="DS11" s="1368"/>
      <c r="DT11" s="1368"/>
      <c r="DU11" s="1368"/>
      <c r="DV11" s="1368"/>
      <c r="DW11" s="1368"/>
      <c r="DX11" s="1368"/>
      <c r="DY11" s="1368"/>
      <c r="DZ11" s="1368"/>
      <c r="EA11" s="1368"/>
      <c r="EB11" s="1368"/>
      <c r="EC11" s="1368"/>
      <c r="ED11" s="1368"/>
      <c r="EE11" s="1368"/>
      <c r="EF11" s="1368"/>
      <c r="EG11" s="1368"/>
      <c r="EH11" s="1368"/>
      <c r="EI11" s="1368"/>
      <c r="EJ11" s="1368"/>
      <c r="EK11" s="1368"/>
      <c r="EL11" s="1368"/>
      <c r="EM11" s="1368"/>
      <c r="EN11" s="1368"/>
      <c r="EO11" s="1368"/>
      <c r="EP11" s="1368"/>
      <c r="EQ11" s="1368"/>
      <c r="ER11" s="1368"/>
      <c r="ES11" s="1368"/>
      <c r="ET11" s="1368"/>
      <c r="EU11" s="1368"/>
      <c r="EV11" s="1368"/>
      <c r="EW11" s="1368"/>
      <c r="EX11" s="1368"/>
      <c r="EY11" s="1368"/>
      <c r="EZ11" s="1368"/>
      <c r="FA11" s="1368"/>
      <c r="FB11" s="1368"/>
      <c r="FC11" s="1368"/>
      <c r="FD11" s="1368"/>
      <c r="FE11" s="1368"/>
      <c r="FF11" s="1368"/>
      <c r="FG11" s="1368"/>
      <c r="FH11" s="1368"/>
      <c r="FI11" s="1368"/>
      <c r="FJ11" s="1368"/>
      <c r="FK11" s="1368"/>
      <c r="FL11" s="1368"/>
      <c r="FM11" s="1368"/>
      <c r="FN11" s="1368"/>
      <c r="FO11" s="1368"/>
      <c r="FP11" s="1368"/>
      <c r="FQ11" s="1368"/>
      <c r="FR11" s="1368"/>
      <c r="FS11" s="1368"/>
      <c r="FT11" s="1368"/>
      <c r="FU11" s="1368"/>
      <c r="FV11" s="1368"/>
      <c r="FW11" s="1368"/>
      <c r="FX11" s="1368"/>
      <c r="FY11" s="1368"/>
      <c r="FZ11" s="1368"/>
      <c r="GA11" s="1368"/>
      <c r="GB11" s="1368"/>
      <c r="GC11" s="1368"/>
      <c r="GD11" s="1368"/>
      <c r="GE11" s="1368"/>
      <c r="GF11" s="1368"/>
      <c r="GG11" s="1368"/>
      <c r="GH11" s="1368"/>
      <c r="GI11" s="1368"/>
      <c r="GJ11" s="1368"/>
      <c r="GK11" s="1368"/>
      <c r="GL11" s="1368"/>
      <c r="GM11" s="1368"/>
      <c r="GN11" s="1368"/>
      <c r="GO11" s="1368"/>
      <c r="GP11" s="1368"/>
      <c r="GQ11" s="1368"/>
      <c r="GR11" s="1368"/>
      <c r="GS11" s="1368"/>
      <c r="GT11" s="1368"/>
      <c r="GU11" s="1368"/>
      <c r="GV11" s="1368"/>
      <c r="GW11" s="1368"/>
      <c r="GX11" s="1368"/>
      <c r="GY11" s="1368"/>
      <c r="GZ11" s="1368"/>
      <c r="HA11" s="1368"/>
      <c r="HB11" s="1368"/>
      <c r="HC11" s="1368"/>
      <c r="HD11" s="1368"/>
      <c r="HE11" s="1368"/>
      <c r="HF11" s="1368"/>
      <c r="HG11" s="1368"/>
      <c r="HH11" s="1368"/>
      <c r="HI11" s="1368"/>
      <c r="HJ11" s="1368"/>
      <c r="HK11" s="1368"/>
      <c r="HL11" s="1368"/>
      <c r="HM11" s="1368"/>
      <c r="HN11" s="1368"/>
      <c r="HO11" s="1368"/>
      <c r="HP11" s="1368"/>
      <c r="HQ11" s="1368"/>
      <c r="HR11" s="1368"/>
      <c r="HS11" s="1368"/>
      <c r="HT11" s="1368"/>
      <c r="HU11" s="1368"/>
      <c r="HV11" s="1368"/>
      <c r="HW11" s="1368"/>
      <c r="HX11" s="1368"/>
      <c r="HY11" s="1368"/>
      <c r="HZ11" s="1368"/>
      <c r="IA11" s="1368"/>
      <c r="IB11" s="1368"/>
      <c r="IC11" s="1368"/>
      <c r="ID11" s="1368"/>
      <c r="IE11" s="1368"/>
      <c r="IF11" s="1368"/>
      <c r="IG11" s="1368"/>
      <c r="IH11" s="1368"/>
      <c r="II11" s="1368"/>
      <c r="IJ11" s="1368"/>
      <c r="IK11" s="1368"/>
      <c r="IL11" s="1368"/>
      <c r="IM11" s="1368"/>
      <c r="IN11" s="1368"/>
      <c r="IO11" s="1368"/>
      <c r="IP11" s="1368"/>
      <c r="IQ11" s="1368"/>
      <c r="IR11" s="1368"/>
      <c r="IS11" s="1368"/>
      <c r="IT11" s="1368"/>
      <c r="IU11" s="1368"/>
      <c r="IV11" s="1368"/>
      <c r="IW11" s="1368"/>
      <c r="IX11" s="1368"/>
      <c r="IY11" s="1368"/>
      <c r="IZ11" s="1368"/>
      <c r="JA11" s="1368"/>
      <c r="JB11" s="1368"/>
      <c r="JC11" s="1368"/>
    </row>
    <row r="12" spans="1:263">
      <c r="A12" s="1917"/>
      <c r="B12" s="1914" t="s">
        <v>1088</v>
      </c>
      <c r="C12" s="1914"/>
      <c r="D12" s="1914"/>
      <c r="E12" s="1915"/>
      <c r="F12" s="2191"/>
      <c r="G12" s="2196" t="s">
        <v>3907</v>
      </c>
      <c r="H12" s="2194"/>
      <c r="I12" s="2194"/>
      <c r="J12" s="2194"/>
      <c r="K12" s="2194"/>
      <c r="L12" s="2194"/>
      <c r="M12" s="2193"/>
      <c r="N12" s="1913" t="s">
        <v>677</v>
      </c>
      <c r="O12" s="1914" t="s">
        <v>1018</v>
      </c>
      <c r="P12" s="1914"/>
      <c r="Q12" s="1914"/>
      <c r="R12" s="1914"/>
      <c r="S12" s="1915"/>
      <c r="AI12" s="1368"/>
      <c r="AJ12" s="1368"/>
      <c r="AK12" s="1368"/>
      <c r="AL12" s="1368"/>
      <c r="AM12" s="1368"/>
      <c r="AN12" s="1368"/>
      <c r="AO12" s="1368"/>
      <c r="AP12" s="1368"/>
      <c r="AQ12" s="1368"/>
      <c r="AR12" s="1368"/>
      <c r="AS12" s="1368"/>
      <c r="AT12" s="1368"/>
      <c r="AU12" s="1368"/>
      <c r="AV12" s="1368"/>
      <c r="AW12" s="1368"/>
      <c r="AX12" s="1368"/>
      <c r="AY12" s="1368"/>
      <c r="AZ12" s="1368"/>
      <c r="BA12" s="1368"/>
      <c r="BB12" s="1368"/>
      <c r="BC12" s="1368"/>
      <c r="BD12" s="1368"/>
      <c r="BE12" s="1368"/>
      <c r="BF12" s="1368"/>
      <c r="BG12" s="1368"/>
      <c r="BH12" s="1368"/>
      <c r="BI12" s="1368"/>
      <c r="BJ12" s="1368"/>
      <c r="BK12" s="1368"/>
      <c r="BL12" s="1368"/>
      <c r="BM12" s="1368"/>
      <c r="BN12" s="1368"/>
      <c r="BO12" s="1368"/>
      <c r="BP12" s="1368"/>
      <c r="BQ12" s="1368"/>
      <c r="BR12" s="1368"/>
      <c r="BS12" s="1368"/>
      <c r="BT12" s="1368"/>
      <c r="BU12" s="1368"/>
      <c r="BV12" s="1368"/>
      <c r="BW12" s="1368"/>
      <c r="BX12" s="1368"/>
      <c r="BY12" s="1368"/>
      <c r="BZ12" s="1368"/>
      <c r="CA12" s="1368"/>
      <c r="CB12" s="1368"/>
      <c r="CC12" s="1368"/>
      <c r="CD12" s="1368"/>
      <c r="CE12" s="1368"/>
      <c r="CF12" s="1368"/>
      <c r="CG12" s="1368"/>
      <c r="CH12" s="1368"/>
      <c r="CI12" s="1368"/>
      <c r="CJ12" s="1368"/>
      <c r="CK12" s="1368"/>
      <c r="CL12" s="1368"/>
      <c r="CM12" s="1368"/>
      <c r="CN12" s="1368"/>
      <c r="CO12" s="1368"/>
      <c r="CP12" s="1368"/>
      <c r="CQ12" s="1368"/>
      <c r="CR12" s="1368"/>
      <c r="CS12" s="1368"/>
      <c r="CT12" s="1368"/>
      <c r="CU12" s="1368"/>
      <c r="CV12" s="1368"/>
      <c r="CW12" s="1368"/>
      <c r="CX12" s="1368"/>
      <c r="CY12" s="1368"/>
      <c r="CZ12" s="1368"/>
      <c r="DA12" s="1368"/>
      <c r="DB12" s="1368"/>
      <c r="DC12" s="1368"/>
      <c r="DD12" s="1368"/>
      <c r="DE12" s="1368"/>
      <c r="DF12" s="1368"/>
      <c r="DG12" s="1368"/>
      <c r="DH12" s="1368"/>
      <c r="DI12" s="1368"/>
      <c r="DJ12" s="1368"/>
      <c r="DK12" s="1368"/>
      <c r="DL12" s="1368"/>
      <c r="DM12" s="1368"/>
      <c r="DN12" s="1368"/>
      <c r="DO12" s="1368"/>
      <c r="DP12" s="1368"/>
      <c r="DQ12" s="1368"/>
      <c r="DR12" s="1368"/>
      <c r="DS12" s="1368"/>
      <c r="DT12" s="1368"/>
      <c r="DU12" s="1368"/>
      <c r="DV12" s="1368"/>
      <c r="DW12" s="1368"/>
      <c r="DX12" s="1368"/>
      <c r="DY12" s="1368"/>
      <c r="DZ12" s="1368"/>
      <c r="EA12" s="1368"/>
      <c r="EB12" s="1368"/>
      <c r="EC12" s="1368"/>
      <c r="ED12" s="1368"/>
      <c r="EE12" s="1368"/>
      <c r="EF12" s="1368"/>
      <c r="EG12" s="1368"/>
      <c r="EH12" s="1368"/>
      <c r="EI12" s="1368"/>
      <c r="EJ12" s="1368"/>
      <c r="EK12" s="1368"/>
      <c r="EL12" s="1368"/>
      <c r="EM12" s="1368"/>
      <c r="EN12" s="1368"/>
      <c r="EO12" s="1368"/>
      <c r="EP12" s="1368"/>
      <c r="EQ12" s="1368"/>
      <c r="ER12" s="1368"/>
      <c r="ES12" s="1368"/>
      <c r="ET12" s="1368"/>
      <c r="EU12" s="1368"/>
      <c r="EV12" s="1368"/>
      <c r="EW12" s="1368"/>
      <c r="EX12" s="1368"/>
      <c r="EY12" s="1368"/>
      <c r="EZ12" s="1368"/>
      <c r="FA12" s="1368"/>
      <c r="FB12" s="1368"/>
      <c r="FC12" s="1368"/>
      <c r="FD12" s="1368"/>
      <c r="FE12" s="1368"/>
      <c r="FF12" s="1368"/>
      <c r="FG12" s="1368"/>
      <c r="FH12" s="1368"/>
      <c r="FI12" s="1368"/>
      <c r="FJ12" s="1368"/>
      <c r="FK12" s="1368"/>
      <c r="FL12" s="1368"/>
      <c r="FM12" s="1368"/>
      <c r="FN12" s="1368"/>
      <c r="FO12" s="1368"/>
      <c r="FP12" s="1368"/>
      <c r="FQ12" s="1368"/>
      <c r="FR12" s="1368"/>
      <c r="FS12" s="1368"/>
      <c r="FT12" s="1368"/>
      <c r="FU12" s="1368"/>
      <c r="FV12" s="1368"/>
      <c r="FW12" s="1368"/>
      <c r="FX12" s="1368"/>
      <c r="FY12" s="1368"/>
      <c r="FZ12" s="1368"/>
      <c r="GA12" s="1368"/>
      <c r="GB12" s="1368"/>
      <c r="GC12" s="1368"/>
      <c r="GD12" s="1368"/>
      <c r="GE12" s="1368"/>
      <c r="GF12" s="1368"/>
      <c r="GG12" s="1368"/>
      <c r="GH12" s="1368"/>
      <c r="GI12" s="1368"/>
      <c r="GJ12" s="1368"/>
      <c r="GK12" s="1368"/>
      <c r="GL12" s="1368"/>
      <c r="GM12" s="1368"/>
      <c r="GN12" s="1368"/>
      <c r="GO12" s="1368"/>
      <c r="GP12" s="1368"/>
      <c r="GQ12" s="1368"/>
      <c r="GR12" s="1368"/>
      <c r="GS12" s="1368"/>
      <c r="GT12" s="1368"/>
      <c r="GU12" s="1368"/>
      <c r="GV12" s="1368"/>
      <c r="GW12" s="1368"/>
      <c r="GX12" s="1368"/>
      <c r="GY12" s="1368"/>
      <c r="GZ12" s="1368"/>
      <c r="HA12" s="1368"/>
      <c r="HB12" s="1368"/>
      <c r="HC12" s="1368"/>
      <c r="HD12" s="1368"/>
      <c r="HE12" s="1368"/>
      <c r="HF12" s="1368"/>
      <c r="HG12" s="1368"/>
      <c r="HH12" s="1368"/>
      <c r="HI12" s="1368"/>
      <c r="HJ12" s="1368"/>
      <c r="HK12" s="1368"/>
      <c r="HL12" s="1368"/>
      <c r="HM12" s="1368"/>
      <c r="HN12" s="1368"/>
      <c r="HO12" s="1368"/>
      <c r="HP12" s="1368"/>
      <c r="HQ12" s="1368"/>
      <c r="HR12" s="1368"/>
      <c r="HS12" s="1368"/>
      <c r="HT12" s="1368"/>
      <c r="HU12" s="1368"/>
      <c r="HV12" s="1368"/>
      <c r="HW12" s="1368"/>
      <c r="HX12" s="1368"/>
      <c r="HY12" s="1368"/>
      <c r="HZ12" s="1368"/>
      <c r="IA12" s="1368"/>
      <c r="IB12" s="1368"/>
      <c r="IC12" s="1368"/>
      <c r="ID12" s="1368"/>
      <c r="IE12" s="1368"/>
      <c r="IF12" s="1368"/>
      <c r="IG12" s="1368"/>
      <c r="IH12" s="1368"/>
      <c r="II12" s="1368"/>
      <c r="IJ12" s="1368"/>
      <c r="IK12" s="1368"/>
      <c r="IL12" s="1368"/>
      <c r="IM12" s="1368"/>
      <c r="IN12" s="1368"/>
      <c r="IO12" s="1368"/>
      <c r="IP12" s="1368"/>
      <c r="IQ12" s="1368"/>
      <c r="IR12" s="1368"/>
      <c r="IS12" s="1368"/>
      <c r="IT12" s="1368"/>
      <c r="IU12" s="1368"/>
      <c r="IV12" s="1368"/>
      <c r="IW12" s="1368"/>
      <c r="IX12" s="1368"/>
      <c r="IY12" s="1368"/>
      <c r="IZ12" s="1368"/>
      <c r="JA12" s="1368"/>
      <c r="JB12" s="1368"/>
      <c r="JC12" s="1368"/>
    </row>
    <row r="13" spans="1:263">
      <c r="A13" s="1913" t="s">
        <v>3610</v>
      </c>
      <c r="B13" s="1914" t="s">
        <v>1091</v>
      </c>
      <c r="C13" s="1914"/>
      <c r="D13" s="1914"/>
      <c r="E13" s="1915"/>
      <c r="F13" s="2188" t="s">
        <v>1746</v>
      </c>
      <c r="G13" s="2196" t="s">
        <v>3908</v>
      </c>
      <c r="H13" s="2194"/>
      <c r="I13" s="2194"/>
      <c r="J13" s="2194"/>
      <c r="K13" s="2194"/>
      <c r="L13" s="2194"/>
      <c r="M13" s="2193"/>
      <c r="N13" s="1913" t="s">
        <v>1746</v>
      </c>
      <c r="O13" s="1914" t="s">
        <v>4246</v>
      </c>
      <c r="P13" s="1914"/>
      <c r="Q13" s="1914"/>
      <c r="R13" s="1914"/>
      <c r="S13" s="1915"/>
      <c r="AI13" s="1368"/>
      <c r="AJ13" s="1368"/>
      <c r="AK13" s="1368"/>
      <c r="AL13" s="1368"/>
      <c r="AM13" s="1368"/>
      <c r="AN13" s="1368"/>
      <c r="AO13" s="1368"/>
      <c r="AP13" s="1368"/>
      <c r="AQ13" s="1368"/>
      <c r="AR13" s="1368"/>
      <c r="AS13" s="1368"/>
      <c r="AT13" s="1368"/>
      <c r="AU13" s="1368"/>
      <c r="AV13" s="1368"/>
      <c r="AW13" s="1368"/>
      <c r="AX13" s="1368"/>
      <c r="AY13" s="1368"/>
      <c r="AZ13" s="1368"/>
      <c r="BA13" s="1368"/>
      <c r="BB13" s="1368"/>
      <c r="BC13" s="1368"/>
      <c r="BD13" s="1368"/>
      <c r="BE13" s="1368"/>
      <c r="BF13" s="1368"/>
      <c r="BG13" s="1368"/>
      <c r="BH13" s="1368"/>
      <c r="BI13" s="1368"/>
      <c r="BJ13" s="1368"/>
      <c r="BK13" s="1368"/>
      <c r="BL13" s="1368"/>
      <c r="BM13" s="1368"/>
      <c r="BN13" s="1368"/>
      <c r="BO13" s="1368"/>
      <c r="BP13" s="1368"/>
      <c r="BQ13" s="1368"/>
      <c r="BR13" s="1368"/>
      <c r="BS13" s="1368"/>
      <c r="BT13" s="1368"/>
      <c r="BU13" s="1368"/>
      <c r="BV13" s="1368"/>
      <c r="BW13" s="1368"/>
      <c r="BX13" s="1368"/>
      <c r="BY13" s="1368"/>
      <c r="BZ13" s="1368"/>
      <c r="CA13" s="1368"/>
      <c r="CB13" s="1368"/>
      <c r="CC13" s="1368"/>
      <c r="CD13" s="1368"/>
      <c r="CE13" s="1368"/>
      <c r="CF13" s="1368"/>
      <c r="CG13" s="1368"/>
      <c r="CH13" s="1368"/>
      <c r="CI13" s="1368"/>
      <c r="CJ13" s="1368"/>
      <c r="CK13" s="1368"/>
      <c r="CL13" s="1368"/>
      <c r="CM13" s="1368"/>
      <c r="CN13" s="1368"/>
      <c r="CO13" s="1368"/>
      <c r="CP13" s="1368"/>
      <c r="CQ13" s="1368"/>
      <c r="CR13" s="1368"/>
      <c r="CS13" s="1368"/>
      <c r="CT13" s="1368"/>
      <c r="CU13" s="1368"/>
      <c r="CV13" s="1368"/>
      <c r="CW13" s="1368"/>
      <c r="CX13" s="1368"/>
      <c r="CY13" s="1368"/>
      <c r="CZ13" s="1368"/>
      <c r="DA13" s="1368"/>
      <c r="DB13" s="1368"/>
      <c r="DC13" s="1368"/>
      <c r="DD13" s="1368"/>
      <c r="DE13" s="1368"/>
      <c r="DF13" s="1368"/>
      <c r="DG13" s="1368"/>
      <c r="DH13" s="1368"/>
      <c r="DI13" s="1368"/>
      <c r="DJ13" s="1368"/>
      <c r="DK13" s="1368"/>
      <c r="DL13" s="1368"/>
      <c r="DM13" s="1368"/>
      <c r="DN13" s="1368"/>
      <c r="DO13" s="1368"/>
      <c r="DP13" s="1368"/>
      <c r="DQ13" s="1368"/>
      <c r="DR13" s="1368"/>
      <c r="DS13" s="1368"/>
      <c r="DT13" s="1368"/>
      <c r="DU13" s="1368"/>
      <c r="DV13" s="1368"/>
      <c r="DW13" s="1368"/>
      <c r="DX13" s="1368"/>
      <c r="DY13" s="1368"/>
      <c r="DZ13" s="1368"/>
      <c r="EA13" s="1368"/>
      <c r="EB13" s="1368"/>
      <c r="EC13" s="1368"/>
      <c r="ED13" s="1368"/>
      <c r="EE13" s="1368"/>
      <c r="EF13" s="1368"/>
      <c r="EG13" s="1368"/>
      <c r="EH13" s="1368"/>
      <c r="EI13" s="1368"/>
      <c r="EJ13" s="1368"/>
      <c r="EK13" s="1368"/>
      <c r="EL13" s="1368"/>
      <c r="EM13" s="1368"/>
      <c r="EN13" s="1368"/>
      <c r="EO13" s="1368"/>
      <c r="EP13" s="1368"/>
      <c r="EQ13" s="1368"/>
      <c r="ER13" s="1368"/>
      <c r="ES13" s="1368"/>
      <c r="ET13" s="1368"/>
      <c r="EU13" s="1368"/>
      <c r="EV13" s="1368"/>
      <c r="EW13" s="1368"/>
      <c r="EX13" s="1368"/>
      <c r="EY13" s="1368"/>
      <c r="EZ13" s="1368"/>
      <c r="FA13" s="1368"/>
      <c r="FB13" s="1368"/>
      <c r="FC13" s="1368"/>
      <c r="FD13" s="1368"/>
      <c r="FE13" s="1368"/>
      <c r="FF13" s="1368"/>
      <c r="FG13" s="1368"/>
      <c r="FH13" s="1368"/>
      <c r="FI13" s="1368"/>
      <c r="FJ13" s="1368"/>
      <c r="FK13" s="1368"/>
      <c r="FL13" s="1368"/>
      <c r="FM13" s="1368"/>
      <c r="FN13" s="1368"/>
      <c r="FO13" s="1368"/>
      <c r="FP13" s="1368"/>
      <c r="FQ13" s="1368"/>
      <c r="FR13" s="1368"/>
      <c r="FS13" s="1368"/>
      <c r="FT13" s="1368"/>
      <c r="FU13" s="1368"/>
      <c r="FV13" s="1368"/>
      <c r="FW13" s="1368"/>
      <c r="FX13" s="1368"/>
      <c r="FY13" s="1368"/>
      <c r="FZ13" s="1368"/>
      <c r="GA13" s="1368"/>
      <c r="GB13" s="1368"/>
      <c r="GC13" s="1368"/>
      <c r="GD13" s="1368"/>
      <c r="GE13" s="1368"/>
      <c r="GF13" s="1368"/>
      <c r="GG13" s="1368"/>
      <c r="GH13" s="1368"/>
      <c r="GI13" s="1368"/>
      <c r="GJ13" s="1368"/>
      <c r="GK13" s="1368"/>
      <c r="GL13" s="1368"/>
      <c r="GM13" s="1368"/>
      <c r="GN13" s="1368"/>
      <c r="GO13" s="1368"/>
      <c r="GP13" s="1368"/>
      <c r="GQ13" s="1368"/>
      <c r="GR13" s="1368"/>
      <c r="GS13" s="1368"/>
      <c r="GT13" s="1368"/>
      <c r="GU13" s="1368"/>
      <c r="GV13" s="1368"/>
      <c r="GW13" s="1368"/>
      <c r="GX13" s="1368"/>
      <c r="GY13" s="1368"/>
      <c r="GZ13" s="1368"/>
      <c r="HA13" s="1368"/>
      <c r="HB13" s="1368"/>
      <c r="HC13" s="1368"/>
      <c r="HD13" s="1368"/>
      <c r="HE13" s="1368"/>
      <c r="HF13" s="1368"/>
      <c r="HG13" s="1368"/>
      <c r="HH13" s="1368"/>
      <c r="HI13" s="1368"/>
      <c r="HJ13" s="1368"/>
      <c r="HK13" s="1368"/>
      <c r="HL13" s="1368"/>
      <c r="HM13" s="1368"/>
      <c r="HN13" s="1368"/>
      <c r="HO13" s="1368"/>
      <c r="HP13" s="1368"/>
      <c r="HQ13" s="1368"/>
      <c r="HR13" s="1368"/>
      <c r="HS13" s="1368"/>
      <c r="HT13" s="1368"/>
      <c r="HU13" s="1368"/>
      <c r="HV13" s="1368"/>
      <c r="HW13" s="1368"/>
      <c r="HX13" s="1368"/>
      <c r="HY13" s="1368"/>
      <c r="HZ13" s="1368"/>
      <c r="IA13" s="1368"/>
      <c r="IB13" s="1368"/>
      <c r="IC13" s="1368"/>
      <c r="ID13" s="1368"/>
      <c r="IE13" s="1368"/>
      <c r="IF13" s="1368"/>
      <c r="IG13" s="1368"/>
      <c r="IH13" s="1368"/>
      <c r="II13" s="1368"/>
      <c r="IJ13" s="1368"/>
      <c r="IK13" s="1368"/>
      <c r="IL13" s="1368"/>
      <c r="IM13" s="1368"/>
      <c r="IN13" s="1368"/>
      <c r="IO13" s="1368"/>
      <c r="IP13" s="1368"/>
      <c r="IQ13" s="1368"/>
      <c r="IR13" s="1368"/>
      <c r="IS13" s="1368"/>
      <c r="IT13" s="1368"/>
      <c r="IU13" s="1368"/>
      <c r="IV13" s="1368"/>
      <c r="IW13" s="1368"/>
      <c r="IX13" s="1368"/>
      <c r="IY13" s="1368"/>
      <c r="IZ13" s="1368"/>
      <c r="JA13" s="1368"/>
      <c r="JB13" s="1368"/>
      <c r="JC13" s="1368"/>
    </row>
    <row r="14" spans="1:263">
      <c r="A14" s="1917"/>
      <c r="B14" s="1914"/>
      <c r="C14" s="1914"/>
      <c r="D14" s="1914"/>
      <c r="E14" s="1915"/>
      <c r="F14" s="2191" t="s">
        <v>1746</v>
      </c>
      <c r="G14" s="2194" t="s">
        <v>3909</v>
      </c>
      <c r="H14" s="2194"/>
      <c r="I14" s="2194"/>
      <c r="J14" s="2194"/>
      <c r="K14" s="2194"/>
      <c r="L14" s="2194"/>
      <c r="M14" s="2193"/>
      <c r="N14" s="1913" t="s">
        <v>1904</v>
      </c>
      <c r="O14" s="1914" t="s">
        <v>1004</v>
      </c>
      <c r="P14" s="1914"/>
      <c r="Q14" s="1914"/>
      <c r="R14" s="1914"/>
      <c r="S14" s="1916"/>
      <c r="AI14" s="1368"/>
      <c r="AJ14" s="1368"/>
      <c r="AK14" s="1368"/>
      <c r="AL14" s="1368"/>
      <c r="AM14" s="1368"/>
      <c r="AN14" s="1368"/>
      <c r="AO14" s="1368"/>
      <c r="AP14" s="1368"/>
      <c r="AQ14" s="1368"/>
      <c r="AR14" s="1368"/>
      <c r="AS14" s="1368"/>
      <c r="AT14" s="1368"/>
      <c r="AU14" s="1368"/>
      <c r="AV14" s="1368"/>
      <c r="AW14" s="1368"/>
      <c r="AX14" s="1368"/>
      <c r="AY14" s="1368"/>
      <c r="AZ14" s="1368"/>
      <c r="BA14" s="1368"/>
      <c r="BB14" s="1368"/>
      <c r="BC14" s="1368"/>
      <c r="BD14" s="1368"/>
      <c r="BE14" s="1368"/>
      <c r="BF14" s="1368"/>
      <c r="BG14" s="1368"/>
      <c r="BH14" s="1368"/>
      <c r="BI14" s="1368"/>
      <c r="BJ14" s="1368"/>
      <c r="BK14" s="1368"/>
      <c r="BL14" s="1368"/>
      <c r="BM14" s="1368"/>
      <c r="BN14" s="1368"/>
      <c r="BO14" s="1368"/>
      <c r="BP14" s="1368"/>
      <c r="BQ14" s="1368"/>
      <c r="BR14" s="1368"/>
      <c r="BS14" s="1368"/>
      <c r="BT14" s="1368"/>
      <c r="BU14" s="1368"/>
      <c r="BV14" s="1368"/>
      <c r="BW14" s="1368"/>
      <c r="BX14" s="1368"/>
      <c r="BY14" s="1368"/>
      <c r="BZ14" s="1368"/>
      <c r="CA14" s="1368"/>
      <c r="CB14" s="1368"/>
      <c r="CC14" s="1368"/>
      <c r="CD14" s="1368"/>
      <c r="CE14" s="1368"/>
      <c r="CF14" s="1368"/>
      <c r="CG14" s="1368"/>
      <c r="CH14" s="1368"/>
      <c r="CI14" s="1368"/>
      <c r="CJ14" s="1368"/>
      <c r="CK14" s="1368"/>
      <c r="CL14" s="1368"/>
      <c r="CM14" s="1368"/>
      <c r="CN14" s="1368"/>
      <c r="CO14" s="1368"/>
      <c r="CP14" s="1368"/>
      <c r="CQ14" s="1368"/>
      <c r="CR14" s="1368"/>
      <c r="CS14" s="1368"/>
      <c r="CT14" s="1368"/>
      <c r="CU14" s="1368"/>
      <c r="CV14" s="1368"/>
      <c r="CW14" s="1368"/>
      <c r="CX14" s="1368"/>
      <c r="CY14" s="1368"/>
      <c r="CZ14" s="1368"/>
      <c r="DA14" s="1368"/>
      <c r="DB14" s="1368"/>
      <c r="DC14" s="1368"/>
      <c r="DD14" s="1368"/>
      <c r="DE14" s="1368"/>
      <c r="DF14" s="1368"/>
      <c r="DG14" s="1368"/>
      <c r="DH14" s="1368"/>
      <c r="DI14" s="1368"/>
      <c r="DJ14" s="1368"/>
      <c r="DK14" s="1368"/>
      <c r="DL14" s="1368"/>
      <c r="DM14" s="1368"/>
      <c r="DN14" s="1368"/>
      <c r="DO14" s="1368"/>
      <c r="DP14" s="1368"/>
      <c r="DQ14" s="1368"/>
      <c r="DR14" s="1368"/>
      <c r="DS14" s="1368"/>
      <c r="DT14" s="1368"/>
      <c r="DU14" s="1368"/>
      <c r="DV14" s="1368"/>
      <c r="DW14" s="1368"/>
      <c r="DX14" s="1368"/>
      <c r="DY14" s="1368"/>
      <c r="DZ14" s="1368"/>
      <c r="EA14" s="1368"/>
      <c r="EB14" s="1368"/>
      <c r="EC14" s="1368"/>
      <c r="ED14" s="1368"/>
      <c r="EE14" s="1368"/>
      <c r="EF14" s="1368"/>
      <c r="EG14" s="1368"/>
      <c r="EH14" s="1368"/>
      <c r="EI14" s="1368"/>
      <c r="EJ14" s="1368"/>
      <c r="EK14" s="1368"/>
      <c r="EL14" s="1368"/>
      <c r="EM14" s="1368"/>
      <c r="EN14" s="1368"/>
      <c r="EO14" s="1368"/>
      <c r="EP14" s="1368"/>
      <c r="EQ14" s="1368"/>
      <c r="ER14" s="1368"/>
      <c r="ES14" s="1368"/>
      <c r="ET14" s="1368"/>
      <c r="EU14" s="1368"/>
      <c r="EV14" s="1368"/>
      <c r="EW14" s="1368"/>
      <c r="EX14" s="1368"/>
      <c r="EY14" s="1368"/>
      <c r="EZ14" s="1368"/>
      <c r="FA14" s="1368"/>
      <c r="FB14" s="1368"/>
      <c r="FC14" s="1368"/>
      <c r="FD14" s="1368"/>
      <c r="FE14" s="1368"/>
      <c r="FF14" s="1368"/>
      <c r="FG14" s="1368"/>
      <c r="FH14" s="1368"/>
      <c r="FI14" s="1368"/>
      <c r="FJ14" s="1368"/>
      <c r="FK14" s="1368"/>
      <c r="FL14" s="1368"/>
      <c r="FM14" s="1368"/>
      <c r="FN14" s="1368"/>
      <c r="FO14" s="1368"/>
      <c r="FP14" s="1368"/>
      <c r="FQ14" s="1368"/>
      <c r="FR14" s="1368"/>
      <c r="FS14" s="1368"/>
      <c r="FT14" s="1368"/>
      <c r="FU14" s="1368"/>
      <c r="FV14" s="1368"/>
      <c r="FW14" s="1368"/>
      <c r="FX14" s="1368"/>
      <c r="FY14" s="1368"/>
      <c r="FZ14" s="1368"/>
      <c r="GA14" s="1368"/>
      <c r="GB14" s="1368"/>
      <c r="GC14" s="1368"/>
      <c r="GD14" s="1368"/>
      <c r="GE14" s="1368"/>
      <c r="GF14" s="1368"/>
      <c r="GG14" s="1368"/>
      <c r="GH14" s="1368"/>
      <c r="GI14" s="1368"/>
      <c r="GJ14" s="1368"/>
      <c r="GK14" s="1368"/>
      <c r="GL14" s="1368"/>
      <c r="GM14" s="1368"/>
      <c r="GN14" s="1368"/>
      <c r="GO14" s="1368"/>
      <c r="GP14" s="1368"/>
      <c r="GQ14" s="1368"/>
      <c r="GR14" s="1368"/>
      <c r="GS14" s="1368"/>
      <c r="GT14" s="1368"/>
      <c r="GU14" s="1368"/>
      <c r="GV14" s="1368"/>
      <c r="GW14" s="1368"/>
      <c r="GX14" s="1368"/>
      <c r="GY14" s="1368"/>
      <c r="GZ14" s="1368"/>
      <c r="HA14" s="1368"/>
      <c r="HB14" s="1368"/>
      <c r="HC14" s="1368"/>
      <c r="HD14" s="1368"/>
      <c r="HE14" s="1368"/>
      <c r="HF14" s="1368"/>
      <c r="HG14" s="1368"/>
      <c r="HH14" s="1368"/>
      <c r="HI14" s="1368"/>
      <c r="HJ14" s="1368"/>
      <c r="HK14" s="1368"/>
      <c r="HL14" s="1368"/>
      <c r="HM14" s="1368"/>
      <c r="HN14" s="1368"/>
      <c r="HO14" s="1368"/>
      <c r="HP14" s="1368"/>
      <c r="HQ14" s="1368"/>
      <c r="HR14" s="1368"/>
      <c r="HS14" s="1368"/>
      <c r="HT14" s="1368"/>
      <c r="HU14" s="1368"/>
      <c r="HV14" s="1368"/>
      <c r="HW14" s="1368"/>
      <c r="HX14" s="1368"/>
      <c r="HY14" s="1368"/>
      <c r="HZ14" s="1368"/>
      <c r="IA14" s="1368"/>
      <c r="IB14" s="1368"/>
      <c r="IC14" s="1368"/>
      <c r="ID14" s="1368"/>
      <c r="IE14" s="1368"/>
      <c r="IF14" s="1368"/>
      <c r="IG14" s="1368"/>
      <c r="IH14" s="1368"/>
      <c r="II14" s="1368"/>
      <c r="IJ14" s="1368"/>
      <c r="IK14" s="1368"/>
      <c r="IL14" s="1368"/>
      <c r="IM14" s="1368"/>
      <c r="IN14" s="1368"/>
      <c r="IO14" s="1368"/>
      <c r="IP14" s="1368"/>
      <c r="IQ14" s="1368"/>
      <c r="IR14" s="1368"/>
      <c r="IS14" s="1368"/>
      <c r="IT14" s="1368"/>
      <c r="IU14" s="1368"/>
      <c r="IV14" s="1368"/>
      <c r="IW14" s="1368"/>
      <c r="IX14" s="1368"/>
      <c r="IY14" s="1368"/>
      <c r="IZ14" s="1368"/>
      <c r="JA14" s="1368"/>
      <c r="JB14" s="1368"/>
      <c r="JC14" s="1368"/>
    </row>
    <row r="15" spans="1:263">
      <c r="A15" s="1917"/>
      <c r="B15" s="1914" t="s">
        <v>2477</v>
      </c>
      <c r="C15" s="1914"/>
      <c r="D15" s="1914"/>
      <c r="E15" s="1915"/>
      <c r="F15" s="2191"/>
      <c r="G15" s="2196" t="s">
        <v>3910</v>
      </c>
      <c r="H15" s="2196"/>
      <c r="I15" s="2196"/>
      <c r="J15" s="2196"/>
      <c r="K15" s="2196"/>
      <c r="L15" s="2194"/>
      <c r="M15" s="2193"/>
      <c r="N15" s="1913" t="s">
        <v>1912</v>
      </c>
      <c r="O15" s="1914" t="s">
        <v>1079</v>
      </c>
      <c r="P15" s="1914"/>
      <c r="Q15" s="1914"/>
      <c r="R15" s="1914"/>
      <c r="S15" s="1916"/>
      <c r="AI15" s="1368"/>
      <c r="AJ15" s="1368"/>
      <c r="AK15" s="1368"/>
      <c r="AL15" s="1368"/>
      <c r="AM15" s="1368"/>
      <c r="AN15" s="1368"/>
      <c r="AO15" s="1368"/>
      <c r="AP15" s="1368"/>
      <c r="AQ15" s="1368"/>
      <c r="AR15" s="1368"/>
      <c r="AS15" s="1368"/>
      <c r="AT15" s="1368"/>
      <c r="AU15" s="1368"/>
      <c r="AV15" s="1368"/>
      <c r="AW15" s="1368"/>
      <c r="AX15" s="1368"/>
      <c r="AY15" s="1368"/>
      <c r="AZ15" s="1368"/>
      <c r="BA15" s="1368"/>
      <c r="BB15" s="1368"/>
      <c r="BC15" s="1368"/>
      <c r="BD15" s="1368"/>
      <c r="BE15" s="1368"/>
      <c r="BF15" s="1368"/>
      <c r="BG15" s="1368"/>
      <c r="BH15" s="1368"/>
      <c r="BI15" s="1368"/>
      <c r="BJ15" s="1368"/>
      <c r="BK15" s="1368"/>
      <c r="BL15" s="1368"/>
      <c r="BM15" s="1368"/>
      <c r="BN15" s="1368"/>
      <c r="BO15" s="1368"/>
      <c r="BP15" s="1368"/>
      <c r="BQ15" s="1368"/>
      <c r="BR15" s="1368"/>
      <c r="BS15" s="1368"/>
      <c r="BT15" s="1368"/>
      <c r="BU15" s="1368"/>
      <c r="BV15" s="1368"/>
      <c r="BW15" s="1368"/>
      <c r="BX15" s="1368"/>
      <c r="BY15" s="1368"/>
      <c r="BZ15" s="1368"/>
      <c r="CA15" s="1368"/>
      <c r="CB15" s="1368"/>
      <c r="CC15" s="1368"/>
      <c r="CD15" s="1368"/>
      <c r="CE15" s="1368"/>
      <c r="CF15" s="1368"/>
      <c r="CG15" s="1368"/>
      <c r="CH15" s="1368"/>
      <c r="CI15" s="1368"/>
      <c r="CJ15" s="1368"/>
      <c r="CK15" s="1368"/>
      <c r="CL15" s="1368"/>
      <c r="CM15" s="1368"/>
      <c r="CN15" s="1368"/>
      <c r="CO15" s="1368"/>
      <c r="CP15" s="1368"/>
      <c r="CQ15" s="1368"/>
      <c r="CR15" s="1368"/>
      <c r="CS15" s="1368"/>
      <c r="CT15" s="1368"/>
      <c r="CU15" s="1368"/>
      <c r="CV15" s="1368"/>
      <c r="CW15" s="1368"/>
      <c r="CX15" s="1368"/>
      <c r="CY15" s="1368"/>
      <c r="CZ15" s="1368"/>
      <c r="DA15" s="1368"/>
      <c r="DB15" s="1368"/>
      <c r="DC15" s="1368"/>
      <c r="DD15" s="1368"/>
      <c r="DE15" s="1368"/>
      <c r="DF15" s="1368"/>
      <c r="DG15" s="1368"/>
      <c r="DH15" s="1368"/>
      <c r="DI15" s="1368"/>
      <c r="DJ15" s="1368"/>
      <c r="DK15" s="1368"/>
      <c r="DL15" s="1368"/>
      <c r="DM15" s="1368"/>
      <c r="DN15" s="1368"/>
      <c r="DO15" s="1368"/>
      <c r="DP15" s="1368"/>
      <c r="DQ15" s="1368"/>
      <c r="DR15" s="1368"/>
      <c r="DS15" s="1368"/>
      <c r="DT15" s="1368"/>
      <c r="DU15" s="1368"/>
      <c r="DV15" s="1368"/>
      <c r="DW15" s="1368"/>
      <c r="DX15" s="1368"/>
      <c r="DY15" s="1368"/>
      <c r="DZ15" s="1368"/>
      <c r="EA15" s="1368"/>
      <c r="EB15" s="1368"/>
      <c r="EC15" s="1368"/>
      <c r="ED15" s="1368"/>
      <c r="EE15" s="1368"/>
      <c r="EF15" s="1368"/>
      <c r="EG15" s="1368"/>
      <c r="EH15" s="1368"/>
      <c r="EI15" s="1368"/>
      <c r="EJ15" s="1368"/>
      <c r="EK15" s="1368"/>
      <c r="EL15" s="1368"/>
      <c r="EM15" s="1368"/>
      <c r="EN15" s="1368"/>
      <c r="EO15" s="1368"/>
      <c r="EP15" s="1368"/>
      <c r="EQ15" s="1368"/>
      <c r="ER15" s="1368"/>
      <c r="ES15" s="1368"/>
      <c r="ET15" s="1368"/>
      <c r="EU15" s="1368"/>
      <c r="EV15" s="1368"/>
      <c r="EW15" s="1368"/>
      <c r="EX15" s="1368"/>
      <c r="EY15" s="1368"/>
      <c r="EZ15" s="1368"/>
      <c r="FA15" s="1368"/>
      <c r="FB15" s="1368"/>
      <c r="FC15" s="1368"/>
      <c r="FD15" s="1368"/>
      <c r="FE15" s="1368"/>
      <c r="FF15" s="1368"/>
      <c r="FG15" s="1368"/>
      <c r="FH15" s="1368"/>
      <c r="FI15" s="1368"/>
      <c r="FJ15" s="1368"/>
      <c r="FK15" s="1368"/>
      <c r="FL15" s="1368"/>
      <c r="FM15" s="1368"/>
      <c r="FN15" s="1368"/>
      <c r="FO15" s="1368"/>
      <c r="FP15" s="1368"/>
      <c r="FQ15" s="1368"/>
      <c r="FR15" s="1368"/>
      <c r="FS15" s="1368"/>
      <c r="FT15" s="1368"/>
      <c r="FU15" s="1368"/>
      <c r="FV15" s="1368"/>
      <c r="FW15" s="1368"/>
      <c r="FX15" s="1368"/>
      <c r="FY15" s="1368"/>
      <c r="FZ15" s="1368"/>
      <c r="GA15" s="1368"/>
      <c r="GB15" s="1368"/>
      <c r="GC15" s="1368"/>
      <c r="GD15" s="1368"/>
      <c r="GE15" s="1368"/>
      <c r="GF15" s="1368"/>
      <c r="GG15" s="1368"/>
      <c r="GH15" s="1368"/>
      <c r="GI15" s="1368"/>
      <c r="GJ15" s="1368"/>
      <c r="GK15" s="1368"/>
      <c r="GL15" s="1368"/>
      <c r="GM15" s="1368"/>
      <c r="GN15" s="1368"/>
      <c r="GO15" s="1368"/>
      <c r="GP15" s="1368"/>
      <c r="GQ15" s="1368"/>
      <c r="GR15" s="1368"/>
      <c r="GS15" s="1368"/>
      <c r="GT15" s="1368"/>
      <c r="GU15" s="1368"/>
      <c r="GV15" s="1368"/>
      <c r="GW15" s="1368"/>
      <c r="GX15" s="1368"/>
      <c r="GY15" s="1368"/>
      <c r="GZ15" s="1368"/>
      <c r="HA15" s="1368"/>
      <c r="HB15" s="1368"/>
      <c r="HC15" s="1368"/>
      <c r="HD15" s="1368"/>
      <c r="HE15" s="1368"/>
      <c r="HF15" s="1368"/>
      <c r="HG15" s="1368"/>
      <c r="HH15" s="1368"/>
      <c r="HI15" s="1368"/>
      <c r="HJ15" s="1368"/>
      <c r="HK15" s="1368"/>
      <c r="HL15" s="1368"/>
      <c r="HM15" s="1368"/>
      <c r="HN15" s="1368"/>
      <c r="HO15" s="1368"/>
      <c r="HP15" s="1368"/>
      <c r="HQ15" s="1368"/>
      <c r="HR15" s="1368"/>
      <c r="HS15" s="1368"/>
      <c r="HT15" s="1368"/>
      <c r="HU15" s="1368"/>
      <c r="HV15" s="1368"/>
      <c r="HW15" s="1368"/>
      <c r="HX15" s="1368"/>
      <c r="HY15" s="1368"/>
      <c r="HZ15" s="1368"/>
      <c r="IA15" s="1368"/>
      <c r="IB15" s="1368"/>
      <c r="IC15" s="1368"/>
      <c r="ID15" s="1368"/>
      <c r="IE15" s="1368"/>
      <c r="IF15" s="1368"/>
      <c r="IG15" s="1368"/>
      <c r="IH15" s="1368"/>
      <c r="II15" s="1368"/>
      <c r="IJ15" s="1368"/>
      <c r="IK15" s="1368"/>
      <c r="IL15" s="1368"/>
      <c r="IM15" s="1368"/>
      <c r="IN15" s="1368"/>
      <c r="IO15" s="1368"/>
      <c r="IP15" s="1368"/>
      <c r="IQ15" s="1368"/>
      <c r="IR15" s="1368"/>
      <c r="IS15" s="1368"/>
      <c r="IT15" s="1368"/>
      <c r="IU15" s="1368"/>
      <c r="IV15" s="1368"/>
      <c r="IW15" s="1368"/>
      <c r="IX15" s="1368"/>
      <c r="IY15" s="1368"/>
      <c r="IZ15" s="1368"/>
      <c r="JA15" s="1368"/>
      <c r="JB15" s="1368"/>
      <c r="JC15" s="1368"/>
    </row>
    <row r="16" spans="1:263">
      <c r="A16" s="1917" t="s">
        <v>1746</v>
      </c>
      <c r="B16" s="1914" t="s">
        <v>2479</v>
      </c>
      <c r="C16" s="1914"/>
      <c r="D16" s="1914"/>
      <c r="E16" s="1915"/>
      <c r="F16" s="2191"/>
      <c r="G16" s="2196" t="s">
        <v>3911</v>
      </c>
      <c r="H16" s="2196"/>
      <c r="I16" s="2196"/>
      <c r="J16" s="2196"/>
      <c r="K16" s="2196"/>
      <c r="L16" s="2194"/>
      <c r="M16" s="2193"/>
      <c r="N16" s="1913"/>
      <c r="O16" s="1914" t="s">
        <v>1082</v>
      </c>
      <c r="P16" s="1914"/>
      <c r="Q16" s="1914"/>
      <c r="R16" s="1914"/>
      <c r="S16" s="1916"/>
      <c r="AI16" s="1368"/>
      <c r="AJ16" s="1368"/>
      <c r="AK16" s="1368"/>
      <c r="AL16" s="1368"/>
      <c r="AM16" s="1368"/>
      <c r="AN16" s="1368"/>
      <c r="AO16" s="1368"/>
      <c r="AP16" s="1368"/>
      <c r="AQ16" s="1368"/>
      <c r="AR16" s="1368"/>
      <c r="AS16" s="1368"/>
      <c r="AT16" s="1368"/>
      <c r="AU16" s="1368"/>
      <c r="AV16" s="1368"/>
      <c r="AW16" s="1368"/>
      <c r="AX16" s="1368"/>
      <c r="AY16" s="1368"/>
      <c r="AZ16" s="1368"/>
      <c r="BA16" s="1368"/>
      <c r="BB16" s="1368"/>
      <c r="BC16" s="1368"/>
      <c r="BD16" s="1368"/>
      <c r="BE16" s="1368"/>
      <c r="BF16" s="1368"/>
      <c r="BG16" s="1368"/>
      <c r="BH16" s="1368"/>
      <c r="BI16" s="1368"/>
      <c r="BJ16" s="1368"/>
      <c r="BK16" s="1368"/>
      <c r="BL16" s="1368"/>
      <c r="BM16" s="1368"/>
      <c r="BN16" s="1368"/>
      <c r="BO16" s="1368"/>
      <c r="BP16" s="1368"/>
      <c r="BQ16" s="1368"/>
      <c r="BR16" s="1368"/>
      <c r="BS16" s="1368"/>
      <c r="BT16" s="1368"/>
      <c r="BU16" s="1368"/>
      <c r="BV16" s="1368"/>
      <c r="BW16" s="1368"/>
      <c r="BX16" s="1368"/>
      <c r="BY16" s="1368"/>
      <c r="BZ16" s="1368"/>
      <c r="CA16" s="1368"/>
      <c r="CB16" s="1368"/>
      <c r="CC16" s="1368"/>
      <c r="CD16" s="1368"/>
      <c r="CE16" s="1368"/>
      <c r="CF16" s="1368"/>
      <c r="CG16" s="1368"/>
      <c r="CH16" s="1368"/>
      <c r="CI16" s="1368"/>
      <c r="CJ16" s="1368"/>
      <c r="CK16" s="1368"/>
      <c r="CL16" s="1368"/>
      <c r="CM16" s="1368"/>
      <c r="CN16" s="1368"/>
      <c r="CO16" s="1368"/>
      <c r="CP16" s="1368"/>
      <c r="CQ16" s="1368"/>
      <c r="CR16" s="1368"/>
      <c r="CS16" s="1368"/>
      <c r="CT16" s="1368"/>
      <c r="CU16" s="1368"/>
      <c r="CV16" s="1368"/>
      <c r="CW16" s="1368"/>
      <c r="CX16" s="1368"/>
      <c r="CY16" s="1368"/>
      <c r="CZ16" s="1368"/>
      <c r="DA16" s="1368"/>
      <c r="DB16" s="1368"/>
      <c r="DC16" s="1368"/>
      <c r="DD16" s="1368"/>
      <c r="DE16" s="1368"/>
      <c r="DF16" s="1368"/>
      <c r="DG16" s="1368"/>
      <c r="DH16" s="1368"/>
      <c r="DI16" s="1368"/>
      <c r="DJ16" s="1368"/>
      <c r="DK16" s="1368"/>
      <c r="DL16" s="1368"/>
      <c r="DM16" s="1368"/>
      <c r="DN16" s="1368"/>
      <c r="DO16" s="1368"/>
      <c r="DP16" s="1368"/>
      <c r="DQ16" s="1368"/>
      <c r="DR16" s="1368"/>
      <c r="DS16" s="1368"/>
      <c r="DT16" s="1368"/>
      <c r="DU16" s="1368"/>
      <c r="DV16" s="1368"/>
      <c r="DW16" s="1368"/>
      <c r="DX16" s="1368"/>
      <c r="DY16" s="1368"/>
      <c r="DZ16" s="1368"/>
      <c r="EA16" s="1368"/>
      <c r="EB16" s="1368"/>
      <c r="EC16" s="1368"/>
      <c r="ED16" s="1368"/>
      <c r="EE16" s="1368"/>
      <c r="EF16" s="1368"/>
      <c r="EG16" s="1368"/>
      <c r="EH16" s="1368"/>
      <c r="EI16" s="1368"/>
      <c r="EJ16" s="1368"/>
      <c r="EK16" s="1368"/>
      <c r="EL16" s="1368"/>
      <c r="EM16" s="1368"/>
      <c r="EN16" s="1368"/>
      <c r="EO16" s="1368"/>
      <c r="EP16" s="1368"/>
      <c r="EQ16" s="1368"/>
      <c r="ER16" s="1368"/>
      <c r="ES16" s="1368"/>
      <c r="ET16" s="1368"/>
      <c r="EU16" s="1368"/>
      <c r="EV16" s="1368"/>
      <c r="EW16" s="1368"/>
      <c r="EX16" s="1368"/>
      <c r="EY16" s="1368"/>
      <c r="EZ16" s="1368"/>
      <c r="FA16" s="1368"/>
      <c r="FB16" s="1368"/>
      <c r="FC16" s="1368"/>
      <c r="FD16" s="1368"/>
      <c r="FE16" s="1368"/>
      <c r="FF16" s="1368"/>
      <c r="FG16" s="1368"/>
      <c r="FH16" s="1368"/>
      <c r="FI16" s="1368"/>
      <c r="FJ16" s="1368"/>
      <c r="FK16" s="1368"/>
      <c r="FL16" s="1368"/>
      <c r="FM16" s="1368"/>
      <c r="FN16" s="1368"/>
      <c r="FO16" s="1368"/>
      <c r="FP16" s="1368"/>
      <c r="FQ16" s="1368"/>
      <c r="FR16" s="1368"/>
      <c r="FS16" s="1368"/>
      <c r="FT16" s="1368"/>
      <c r="FU16" s="1368"/>
      <c r="FV16" s="1368"/>
      <c r="FW16" s="1368"/>
      <c r="FX16" s="1368"/>
      <c r="FY16" s="1368"/>
      <c r="FZ16" s="1368"/>
      <c r="GA16" s="1368"/>
      <c r="GB16" s="1368"/>
      <c r="GC16" s="1368"/>
      <c r="GD16" s="1368"/>
      <c r="GE16" s="1368"/>
      <c r="GF16" s="1368"/>
      <c r="GG16" s="1368"/>
      <c r="GH16" s="1368"/>
      <c r="GI16" s="1368"/>
      <c r="GJ16" s="1368"/>
      <c r="GK16" s="1368"/>
      <c r="GL16" s="1368"/>
      <c r="GM16" s="1368"/>
      <c r="GN16" s="1368"/>
      <c r="GO16" s="1368"/>
      <c r="GP16" s="1368"/>
      <c r="GQ16" s="1368"/>
      <c r="GR16" s="1368"/>
      <c r="GS16" s="1368"/>
      <c r="GT16" s="1368"/>
      <c r="GU16" s="1368"/>
      <c r="GV16" s="1368"/>
      <c r="GW16" s="1368"/>
      <c r="GX16" s="1368"/>
      <c r="GY16" s="1368"/>
      <c r="GZ16" s="1368"/>
      <c r="HA16" s="1368"/>
      <c r="HB16" s="1368"/>
      <c r="HC16" s="1368"/>
      <c r="HD16" s="1368"/>
      <c r="HE16" s="1368"/>
      <c r="HF16" s="1368"/>
      <c r="HG16" s="1368"/>
      <c r="HH16" s="1368"/>
      <c r="HI16" s="1368"/>
      <c r="HJ16" s="1368"/>
      <c r="HK16" s="1368"/>
      <c r="HL16" s="1368"/>
      <c r="HM16" s="1368"/>
      <c r="HN16" s="1368"/>
      <c r="HO16" s="1368"/>
      <c r="HP16" s="1368"/>
      <c r="HQ16" s="1368"/>
      <c r="HR16" s="1368"/>
      <c r="HS16" s="1368"/>
      <c r="HT16" s="1368"/>
      <c r="HU16" s="1368"/>
      <c r="HV16" s="1368"/>
      <c r="HW16" s="1368"/>
      <c r="HX16" s="1368"/>
      <c r="HY16" s="1368"/>
      <c r="HZ16" s="1368"/>
      <c r="IA16" s="1368"/>
      <c r="IB16" s="1368"/>
      <c r="IC16" s="1368"/>
      <c r="ID16" s="1368"/>
      <c r="IE16" s="1368"/>
      <c r="IF16" s="1368"/>
      <c r="IG16" s="1368"/>
      <c r="IH16" s="1368"/>
      <c r="II16" s="1368"/>
      <c r="IJ16" s="1368"/>
      <c r="IK16" s="1368"/>
      <c r="IL16" s="1368"/>
      <c r="IM16" s="1368"/>
      <c r="IN16" s="1368"/>
      <c r="IO16" s="1368"/>
      <c r="IP16" s="1368"/>
      <c r="IQ16" s="1368"/>
      <c r="IR16" s="1368"/>
      <c r="IS16" s="1368"/>
      <c r="IT16" s="1368"/>
      <c r="IU16" s="1368"/>
      <c r="IV16" s="1368"/>
      <c r="IW16" s="1368"/>
      <c r="IX16" s="1368"/>
      <c r="IY16" s="1368"/>
      <c r="IZ16" s="1368"/>
      <c r="JA16" s="1368"/>
      <c r="JB16" s="1368"/>
      <c r="JC16" s="1368"/>
    </row>
    <row r="17" spans="1:263">
      <c r="A17" s="1917" t="s">
        <v>1746</v>
      </c>
      <c r="B17" s="1914" t="s">
        <v>1010</v>
      </c>
      <c r="C17" s="1914"/>
      <c r="D17" s="1914"/>
      <c r="E17" s="1915"/>
      <c r="F17" s="2191"/>
      <c r="G17" s="2194" t="s">
        <v>3912</v>
      </c>
      <c r="H17" s="2194"/>
      <c r="I17" s="2194"/>
      <c r="J17" s="2194"/>
      <c r="K17" s="2194"/>
      <c r="L17" s="2194"/>
      <c r="M17" s="2193"/>
      <c r="N17" s="1913"/>
      <c r="O17" s="1914" t="s">
        <v>1085</v>
      </c>
      <c r="P17" s="1914"/>
      <c r="Q17" s="1914"/>
      <c r="R17" s="1914"/>
      <c r="S17" s="1916"/>
      <c r="AI17" s="1368"/>
      <c r="AJ17" s="1368"/>
      <c r="AK17" s="1368"/>
      <c r="AL17" s="1368"/>
      <c r="AM17" s="1368"/>
      <c r="AN17" s="1368"/>
      <c r="AO17" s="1368"/>
      <c r="AP17" s="1368"/>
      <c r="AQ17" s="1368"/>
      <c r="AR17" s="1368"/>
      <c r="AS17" s="1368"/>
      <c r="AT17" s="1368"/>
      <c r="AU17" s="1368"/>
      <c r="AV17" s="1368"/>
      <c r="AW17" s="1368"/>
      <c r="AX17" s="1368"/>
      <c r="AY17" s="1368"/>
      <c r="AZ17" s="1368"/>
      <c r="BA17" s="1368"/>
      <c r="BB17" s="1368"/>
      <c r="BC17" s="1368"/>
      <c r="BD17" s="1368"/>
      <c r="BE17" s="1368"/>
      <c r="BF17" s="1368"/>
      <c r="BG17" s="1368"/>
      <c r="BH17" s="1368"/>
      <c r="BI17" s="1368"/>
      <c r="BJ17" s="1368"/>
      <c r="BK17" s="1368"/>
      <c r="BL17" s="1368"/>
      <c r="BM17" s="1368"/>
      <c r="BN17" s="1368"/>
      <c r="BO17" s="1368"/>
      <c r="BP17" s="1368"/>
      <c r="BQ17" s="1368"/>
      <c r="BR17" s="1368"/>
      <c r="BS17" s="1368"/>
      <c r="BT17" s="1368"/>
      <c r="BU17" s="1368"/>
      <c r="BV17" s="1368"/>
      <c r="BW17" s="1368"/>
      <c r="BX17" s="1368"/>
      <c r="BY17" s="1368"/>
      <c r="BZ17" s="1368"/>
      <c r="CA17" s="1368"/>
      <c r="CB17" s="1368"/>
      <c r="CC17" s="1368"/>
      <c r="CD17" s="1368"/>
      <c r="CE17" s="1368"/>
      <c r="CF17" s="1368"/>
      <c r="CG17" s="1368"/>
      <c r="CH17" s="1368"/>
      <c r="CI17" s="1368"/>
      <c r="CJ17" s="1368"/>
      <c r="CK17" s="1368"/>
      <c r="CL17" s="1368"/>
      <c r="CM17" s="1368"/>
      <c r="CN17" s="1368"/>
      <c r="CO17" s="1368"/>
      <c r="CP17" s="1368"/>
      <c r="CQ17" s="1368"/>
      <c r="CR17" s="1368"/>
      <c r="CS17" s="1368"/>
      <c r="CT17" s="1368"/>
      <c r="CU17" s="1368"/>
      <c r="CV17" s="1368"/>
      <c r="CW17" s="1368"/>
      <c r="CX17" s="1368"/>
      <c r="CY17" s="1368"/>
      <c r="CZ17" s="1368"/>
      <c r="DA17" s="1368"/>
      <c r="DB17" s="1368"/>
      <c r="DC17" s="1368"/>
      <c r="DD17" s="1368"/>
      <c r="DE17" s="1368"/>
      <c r="DF17" s="1368"/>
      <c r="DG17" s="1368"/>
      <c r="DH17" s="1368"/>
      <c r="DI17" s="1368"/>
      <c r="DJ17" s="1368"/>
      <c r="DK17" s="1368"/>
      <c r="DL17" s="1368"/>
      <c r="DM17" s="1368"/>
      <c r="DN17" s="1368"/>
      <c r="DO17" s="1368"/>
      <c r="DP17" s="1368"/>
      <c r="DQ17" s="1368"/>
      <c r="DR17" s="1368"/>
      <c r="DS17" s="1368"/>
      <c r="DT17" s="1368"/>
      <c r="DU17" s="1368"/>
      <c r="DV17" s="1368"/>
      <c r="DW17" s="1368"/>
      <c r="DX17" s="1368"/>
      <c r="DY17" s="1368"/>
      <c r="DZ17" s="1368"/>
      <c r="EA17" s="1368"/>
      <c r="EB17" s="1368"/>
      <c r="EC17" s="1368"/>
      <c r="ED17" s="1368"/>
      <c r="EE17" s="1368"/>
      <c r="EF17" s="1368"/>
      <c r="EG17" s="1368"/>
      <c r="EH17" s="1368"/>
      <c r="EI17" s="1368"/>
      <c r="EJ17" s="1368"/>
      <c r="EK17" s="1368"/>
      <c r="EL17" s="1368"/>
      <c r="EM17" s="1368"/>
      <c r="EN17" s="1368"/>
      <c r="EO17" s="1368"/>
      <c r="EP17" s="1368"/>
      <c r="EQ17" s="1368"/>
      <c r="ER17" s="1368"/>
      <c r="ES17" s="1368"/>
      <c r="ET17" s="1368"/>
      <c r="EU17" s="1368"/>
      <c r="EV17" s="1368"/>
      <c r="EW17" s="1368"/>
      <c r="EX17" s="1368"/>
      <c r="EY17" s="1368"/>
      <c r="EZ17" s="1368"/>
      <c r="FA17" s="1368"/>
      <c r="FB17" s="1368"/>
      <c r="FC17" s="1368"/>
      <c r="FD17" s="1368"/>
      <c r="FE17" s="1368"/>
      <c r="FF17" s="1368"/>
      <c r="FG17" s="1368"/>
      <c r="FH17" s="1368"/>
      <c r="FI17" s="1368"/>
      <c r="FJ17" s="1368"/>
      <c r="FK17" s="1368"/>
      <c r="FL17" s="1368"/>
      <c r="FM17" s="1368"/>
      <c r="FN17" s="1368"/>
      <c r="FO17" s="1368"/>
      <c r="FP17" s="1368"/>
      <c r="FQ17" s="1368"/>
      <c r="FR17" s="1368"/>
      <c r="FS17" s="1368"/>
      <c r="FT17" s="1368"/>
      <c r="FU17" s="1368"/>
      <c r="FV17" s="1368"/>
      <c r="FW17" s="1368"/>
      <c r="FX17" s="1368"/>
      <c r="FY17" s="1368"/>
      <c r="FZ17" s="1368"/>
      <c r="GA17" s="1368"/>
      <c r="GB17" s="1368"/>
      <c r="GC17" s="1368"/>
      <c r="GD17" s="1368"/>
      <c r="GE17" s="1368"/>
      <c r="GF17" s="1368"/>
      <c r="GG17" s="1368"/>
      <c r="GH17" s="1368"/>
      <c r="GI17" s="1368"/>
      <c r="GJ17" s="1368"/>
      <c r="GK17" s="1368"/>
      <c r="GL17" s="1368"/>
      <c r="GM17" s="1368"/>
      <c r="GN17" s="1368"/>
      <c r="GO17" s="1368"/>
      <c r="GP17" s="1368"/>
      <c r="GQ17" s="1368"/>
      <c r="GR17" s="1368"/>
      <c r="GS17" s="1368"/>
      <c r="GT17" s="1368"/>
      <c r="GU17" s="1368"/>
      <c r="GV17" s="1368"/>
      <c r="GW17" s="1368"/>
      <c r="GX17" s="1368"/>
      <c r="GY17" s="1368"/>
      <c r="GZ17" s="1368"/>
      <c r="HA17" s="1368"/>
      <c r="HB17" s="1368"/>
      <c r="HC17" s="1368"/>
      <c r="HD17" s="1368"/>
      <c r="HE17" s="1368"/>
      <c r="HF17" s="1368"/>
      <c r="HG17" s="1368"/>
      <c r="HH17" s="1368"/>
      <c r="HI17" s="1368"/>
      <c r="HJ17" s="1368"/>
      <c r="HK17" s="1368"/>
      <c r="HL17" s="1368"/>
      <c r="HM17" s="1368"/>
      <c r="HN17" s="1368"/>
      <c r="HO17" s="1368"/>
      <c r="HP17" s="1368"/>
      <c r="HQ17" s="1368"/>
      <c r="HR17" s="1368"/>
      <c r="HS17" s="1368"/>
      <c r="HT17" s="1368"/>
      <c r="HU17" s="1368"/>
      <c r="HV17" s="1368"/>
      <c r="HW17" s="1368"/>
      <c r="HX17" s="1368"/>
      <c r="HY17" s="1368"/>
      <c r="HZ17" s="1368"/>
      <c r="IA17" s="1368"/>
      <c r="IB17" s="1368"/>
      <c r="IC17" s="1368"/>
      <c r="ID17" s="1368"/>
      <c r="IE17" s="1368"/>
      <c r="IF17" s="1368"/>
      <c r="IG17" s="1368"/>
      <c r="IH17" s="1368"/>
      <c r="II17" s="1368"/>
      <c r="IJ17" s="1368"/>
      <c r="IK17" s="1368"/>
      <c r="IL17" s="1368"/>
      <c r="IM17" s="1368"/>
      <c r="IN17" s="1368"/>
      <c r="IO17" s="1368"/>
      <c r="IP17" s="1368"/>
      <c r="IQ17" s="1368"/>
      <c r="IR17" s="1368"/>
      <c r="IS17" s="1368"/>
      <c r="IT17" s="1368"/>
      <c r="IU17" s="1368"/>
      <c r="IV17" s="1368"/>
      <c r="IW17" s="1368"/>
      <c r="IX17" s="1368"/>
      <c r="IY17" s="1368"/>
      <c r="IZ17" s="1368"/>
      <c r="JA17" s="1368"/>
      <c r="JB17" s="1368"/>
      <c r="JC17" s="1368"/>
    </row>
    <row r="18" spans="1:263">
      <c r="A18" s="1917" t="s">
        <v>1746</v>
      </c>
      <c r="B18" s="1914" t="s">
        <v>1013</v>
      </c>
      <c r="C18" s="1914"/>
      <c r="D18" s="1914"/>
      <c r="E18" s="1915"/>
      <c r="F18" s="2191"/>
      <c r="G18" s="2196" t="s">
        <v>3913</v>
      </c>
      <c r="H18" s="2196"/>
      <c r="I18" s="2196"/>
      <c r="J18" s="2196"/>
      <c r="K18" s="2196"/>
      <c r="L18" s="2194"/>
      <c r="M18" s="2193"/>
      <c r="N18" s="1913"/>
      <c r="O18" s="1914" t="s">
        <v>1087</v>
      </c>
      <c r="P18" s="1914"/>
      <c r="Q18" s="1914"/>
      <c r="R18" s="1914"/>
      <c r="S18" s="1916"/>
      <c r="AI18" s="1368"/>
      <c r="AJ18" s="1368"/>
      <c r="AK18" s="1368"/>
      <c r="AL18" s="1368"/>
      <c r="AM18" s="1368"/>
      <c r="AN18" s="1368"/>
      <c r="AO18" s="1368"/>
      <c r="AP18" s="1368"/>
      <c r="AQ18" s="1368"/>
      <c r="AR18" s="1368"/>
      <c r="AS18" s="1368"/>
      <c r="AT18" s="1368"/>
      <c r="AU18" s="1368"/>
      <c r="AV18" s="1368"/>
      <c r="AW18" s="1368"/>
      <c r="AX18" s="1368"/>
      <c r="AY18" s="1368"/>
      <c r="AZ18" s="1368"/>
      <c r="BA18" s="1368"/>
      <c r="BB18" s="1368"/>
      <c r="BC18" s="1368"/>
      <c r="BD18" s="1368"/>
      <c r="BE18" s="1368"/>
      <c r="BF18" s="1368"/>
      <c r="BG18" s="1368"/>
      <c r="BH18" s="1368"/>
      <c r="BI18" s="1368"/>
      <c r="BJ18" s="1368"/>
      <c r="BK18" s="1368"/>
      <c r="BL18" s="1368"/>
      <c r="BM18" s="1368"/>
      <c r="BN18" s="1368"/>
      <c r="BO18" s="1368"/>
      <c r="BP18" s="1368"/>
      <c r="BQ18" s="1368"/>
      <c r="BR18" s="1368"/>
      <c r="BS18" s="1368"/>
      <c r="BT18" s="1368"/>
      <c r="BU18" s="1368"/>
      <c r="BV18" s="1368"/>
      <c r="BW18" s="1368"/>
      <c r="BX18" s="1368"/>
      <c r="BY18" s="1368"/>
      <c r="BZ18" s="1368"/>
      <c r="CA18" s="1368"/>
      <c r="CB18" s="1368"/>
      <c r="CC18" s="1368"/>
      <c r="CD18" s="1368"/>
      <c r="CE18" s="1368"/>
      <c r="CF18" s="1368"/>
      <c r="CG18" s="1368"/>
      <c r="CH18" s="1368"/>
      <c r="CI18" s="1368"/>
      <c r="CJ18" s="1368"/>
      <c r="CK18" s="1368"/>
      <c r="CL18" s="1368"/>
      <c r="CM18" s="1368"/>
      <c r="CN18" s="1368"/>
      <c r="CO18" s="1368"/>
      <c r="CP18" s="1368"/>
      <c r="CQ18" s="1368"/>
      <c r="CR18" s="1368"/>
      <c r="CS18" s="1368"/>
      <c r="CT18" s="1368"/>
      <c r="CU18" s="1368"/>
      <c r="CV18" s="1368"/>
      <c r="CW18" s="1368"/>
      <c r="CX18" s="1368"/>
      <c r="CY18" s="1368"/>
      <c r="CZ18" s="1368"/>
      <c r="DA18" s="1368"/>
      <c r="DB18" s="1368"/>
      <c r="DC18" s="1368"/>
      <c r="DD18" s="1368"/>
      <c r="DE18" s="1368"/>
      <c r="DF18" s="1368"/>
      <c r="DG18" s="1368"/>
      <c r="DH18" s="1368"/>
      <c r="DI18" s="1368"/>
      <c r="DJ18" s="1368"/>
      <c r="DK18" s="1368"/>
      <c r="DL18" s="1368"/>
      <c r="DM18" s="1368"/>
      <c r="DN18" s="1368"/>
      <c r="DO18" s="1368"/>
      <c r="DP18" s="1368"/>
      <c r="DQ18" s="1368"/>
      <c r="DR18" s="1368"/>
      <c r="DS18" s="1368"/>
      <c r="DT18" s="1368"/>
      <c r="DU18" s="1368"/>
      <c r="DV18" s="1368"/>
      <c r="DW18" s="1368"/>
      <c r="DX18" s="1368"/>
      <c r="DY18" s="1368"/>
      <c r="DZ18" s="1368"/>
      <c r="EA18" s="1368"/>
      <c r="EB18" s="1368"/>
      <c r="EC18" s="1368"/>
      <c r="ED18" s="1368"/>
      <c r="EE18" s="1368"/>
      <c r="EF18" s="1368"/>
      <c r="EG18" s="1368"/>
      <c r="EH18" s="1368"/>
      <c r="EI18" s="1368"/>
      <c r="EJ18" s="1368"/>
      <c r="EK18" s="1368"/>
      <c r="EL18" s="1368"/>
      <c r="EM18" s="1368"/>
      <c r="EN18" s="1368"/>
      <c r="EO18" s="1368"/>
      <c r="EP18" s="1368"/>
      <c r="EQ18" s="1368"/>
      <c r="ER18" s="1368"/>
      <c r="ES18" s="1368"/>
      <c r="ET18" s="1368"/>
      <c r="EU18" s="1368"/>
      <c r="EV18" s="1368"/>
      <c r="EW18" s="1368"/>
      <c r="EX18" s="1368"/>
      <c r="EY18" s="1368"/>
      <c r="EZ18" s="1368"/>
      <c r="FA18" s="1368"/>
      <c r="FB18" s="1368"/>
      <c r="FC18" s="1368"/>
      <c r="FD18" s="1368"/>
      <c r="FE18" s="1368"/>
      <c r="FF18" s="1368"/>
      <c r="FG18" s="1368"/>
      <c r="FH18" s="1368"/>
      <c r="FI18" s="1368"/>
      <c r="FJ18" s="1368"/>
      <c r="FK18" s="1368"/>
      <c r="FL18" s="1368"/>
      <c r="FM18" s="1368"/>
      <c r="FN18" s="1368"/>
      <c r="FO18" s="1368"/>
      <c r="FP18" s="1368"/>
      <c r="FQ18" s="1368"/>
      <c r="FR18" s="1368"/>
      <c r="FS18" s="1368"/>
      <c r="FT18" s="1368"/>
      <c r="FU18" s="1368"/>
      <c r="FV18" s="1368"/>
      <c r="FW18" s="1368"/>
      <c r="FX18" s="1368"/>
      <c r="FY18" s="1368"/>
      <c r="FZ18" s="1368"/>
      <c r="GA18" s="1368"/>
      <c r="GB18" s="1368"/>
      <c r="GC18" s="1368"/>
      <c r="GD18" s="1368"/>
      <c r="GE18" s="1368"/>
      <c r="GF18" s="1368"/>
      <c r="GG18" s="1368"/>
      <c r="GH18" s="1368"/>
      <c r="GI18" s="1368"/>
      <c r="GJ18" s="1368"/>
      <c r="GK18" s="1368"/>
      <c r="GL18" s="1368"/>
      <c r="GM18" s="1368"/>
      <c r="GN18" s="1368"/>
      <c r="GO18" s="1368"/>
      <c r="GP18" s="1368"/>
      <c r="GQ18" s="1368"/>
      <c r="GR18" s="1368"/>
      <c r="GS18" s="1368"/>
      <c r="GT18" s="1368"/>
      <c r="GU18" s="1368"/>
      <c r="GV18" s="1368"/>
      <c r="GW18" s="1368"/>
      <c r="GX18" s="1368"/>
      <c r="GY18" s="1368"/>
      <c r="GZ18" s="1368"/>
      <c r="HA18" s="1368"/>
      <c r="HB18" s="1368"/>
      <c r="HC18" s="1368"/>
      <c r="HD18" s="1368"/>
      <c r="HE18" s="1368"/>
      <c r="HF18" s="1368"/>
      <c r="HG18" s="1368"/>
      <c r="HH18" s="1368"/>
      <c r="HI18" s="1368"/>
      <c r="HJ18" s="1368"/>
      <c r="HK18" s="1368"/>
      <c r="HL18" s="1368"/>
      <c r="HM18" s="1368"/>
      <c r="HN18" s="1368"/>
      <c r="HO18" s="1368"/>
      <c r="HP18" s="1368"/>
      <c r="HQ18" s="1368"/>
      <c r="HR18" s="1368"/>
      <c r="HS18" s="1368"/>
      <c r="HT18" s="1368"/>
      <c r="HU18" s="1368"/>
      <c r="HV18" s="1368"/>
      <c r="HW18" s="1368"/>
      <c r="HX18" s="1368"/>
      <c r="HY18" s="1368"/>
      <c r="HZ18" s="1368"/>
      <c r="IA18" s="1368"/>
      <c r="IB18" s="1368"/>
      <c r="IC18" s="1368"/>
      <c r="ID18" s="1368"/>
      <c r="IE18" s="1368"/>
      <c r="IF18" s="1368"/>
      <c r="IG18" s="1368"/>
      <c r="IH18" s="1368"/>
      <c r="II18" s="1368"/>
      <c r="IJ18" s="1368"/>
      <c r="IK18" s="1368"/>
      <c r="IL18" s="1368"/>
      <c r="IM18" s="1368"/>
      <c r="IN18" s="1368"/>
      <c r="IO18" s="1368"/>
      <c r="IP18" s="1368"/>
      <c r="IQ18" s="1368"/>
      <c r="IR18" s="1368"/>
      <c r="IS18" s="1368"/>
      <c r="IT18" s="1368"/>
      <c r="IU18" s="1368"/>
      <c r="IV18" s="1368"/>
      <c r="IW18" s="1368"/>
      <c r="IX18" s="1368"/>
      <c r="IY18" s="1368"/>
      <c r="IZ18" s="1368"/>
      <c r="JA18" s="1368"/>
      <c r="JB18" s="1368"/>
      <c r="JC18" s="1368"/>
    </row>
    <row r="19" spans="1:263">
      <c r="A19" s="1917" t="s">
        <v>1051</v>
      </c>
      <c r="B19" s="1914" t="s">
        <v>1017</v>
      </c>
      <c r="C19" s="1914"/>
      <c r="D19" s="1914"/>
      <c r="E19" s="1915"/>
      <c r="F19" s="2191"/>
      <c r="G19" s="2196" t="s">
        <v>3914</v>
      </c>
      <c r="H19" s="2196"/>
      <c r="I19" s="2196"/>
      <c r="J19" s="2196"/>
      <c r="K19" s="2196"/>
      <c r="L19" s="2194"/>
      <c r="M19" s="2193"/>
      <c r="N19" s="1913"/>
      <c r="O19" s="1914" t="s">
        <v>1090</v>
      </c>
      <c r="P19" s="1914"/>
      <c r="Q19" s="1914"/>
      <c r="R19" s="1914"/>
      <c r="S19" s="1916"/>
      <c r="AI19" s="1368"/>
      <c r="AJ19" s="1368"/>
      <c r="AK19" s="1368"/>
      <c r="AL19" s="1368"/>
      <c r="AM19" s="1368"/>
      <c r="AN19" s="1368"/>
      <c r="AO19" s="1368"/>
      <c r="AP19" s="1368"/>
      <c r="AQ19" s="1368"/>
      <c r="AR19" s="1368"/>
      <c r="AS19" s="1368"/>
      <c r="AT19" s="1368"/>
      <c r="AU19" s="1368"/>
      <c r="AV19" s="1368"/>
      <c r="AW19" s="1368"/>
      <c r="AX19" s="1368"/>
      <c r="AY19" s="1368"/>
      <c r="AZ19" s="1368"/>
      <c r="BA19" s="1368"/>
      <c r="BB19" s="1368"/>
      <c r="BC19" s="1368"/>
      <c r="BD19" s="1368"/>
      <c r="BE19" s="1368"/>
      <c r="BF19" s="1368"/>
      <c r="BG19" s="1368"/>
      <c r="BH19" s="1368"/>
      <c r="BI19" s="1368"/>
      <c r="BJ19" s="1368"/>
      <c r="BK19" s="1368"/>
      <c r="BL19" s="1368"/>
      <c r="BM19" s="1368"/>
      <c r="BN19" s="1368"/>
      <c r="BO19" s="1368"/>
      <c r="BP19" s="1368"/>
      <c r="BQ19" s="1368"/>
      <c r="BR19" s="1368"/>
      <c r="BS19" s="1368"/>
      <c r="BT19" s="1368"/>
      <c r="BU19" s="1368"/>
      <c r="BV19" s="1368"/>
      <c r="BW19" s="1368"/>
      <c r="BX19" s="1368"/>
      <c r="BY19" s="1368"/>
      <c r="BZ19" s="1368"/>
      <c r="CA19" s="1368"/>
      <c r="CB19" s="1368"/>
      <c r="CC19" s="1368"/>
      <c r="CD19" s="1368"/>
      <c r="CE19" s="1368"/>
      <c r="CF19" s="1368"/>
      <c r="CG19" s="1368"/>
      <c r="CH19" s="1368"/>
      <c r="CI19" s="1368"/>
      <c r="CJ19" s="1368"/>
      <c r="CK19" s="1368"/>
      <c r="CL19" s="1368"/>
      <c r="CM19" s="1368"/>
      <c r="CN19" s="1368"/>
      <c r="CO19" s="1368"/>
      <c r="CP19" s="1368"/>
      <c r="CQ19" s="1368"/>
      <c r="CR19" s="1368"/>
      <c r="CS19" s="1368"/>
      <c r="CT19" s="1368"/>
      <c r="CU19" s="1368"/>
      <c r="CV19" s="1368"/>
      <c r="CW19" s="1368"/>
      <c r="CX19" s="1368"/>
      <c r="CY19" s="1368"/>
      <c r="CZ19" s="1368"/>
      <c r="DA19" s="1368"/>
      <c r="DB19" s="1368"/>
      <c r="DC19" s="1368"/>
      <c r="DD19" s="1368"/>
      <c r="DE19" s="1368"/>
      <c r="DF19" s="1368"/>
      <c r="DG19" s="1368"/>
      <c r="DH19" s="1368"/>
      <c r="DI19" s="1368"/>
      <c r="DJ19" s="1368"/>
      <c r="DK19" s="1368"/>
      <c r="DL19" s="1368"/>
      <c r="DM19" s="1368"/>
      <c r="DN19" s="1368"/>
      <c r="DO19" s="1368"/>
      <c r="DP19" s="1368"/>
      <c r="DQ19" s="1368"/>
      <c r="DR19" s="1368"/>
      <c r="DS19" s="1368"/>
      <c r="DT19" s="1368"/>
      <c r="DU19" s="1368"/>
      <c r="DV19" s="1368"/>
      <c r="DW19" s="1368"/>
      <c r="DX19" s="1368"/>
      <c r="DY19" s="1368"/>
      <c r="DZ19" s="1368"/>
      <c r="EA19" s="1368"/>
      <c r="EB19" s="1368"/>
      <c r="EC19" s="1368"/>
      <c r="ED19" s="1368"/>
      <c r="EE19" s="1368"/>
      <c r="EF19" s="1368"/>
      <c r="EG19" s="1368"/>
      <c r="EH19" s="1368"/>
      <c r="EI19" s="1368"/>
      <c r="EJ19" s="1368"/>
      <c r="EK19" s="1368"/>
      <c r="EL19" s="1368"/>
      <c r="EM19" s="1368"/>
      <c r="EN19" s="1368"/>
      <c r="EO19" s="1368"/>
      <c r="EP19" s="1368"/>
      <c r="EQ19" s="1368"/>
      <c r="ER19" s="1368"/>
      <c r="ES19" s="1368"/>
      <c r="ET19" s="1368"/>
      <c r="EU19" s="1368"/>
      <c r="EV19" s="1368"/>
      <c r="EW19" s="1368"/>
      <c r="EX19" s="1368"/>
      <c r="EY19" s="1368"/>
      <c r="EZ19" s="1368"/>
      <c r="FA19" s="1368"/>
      <c r="FB19" s="1368"/>
      <c r="FC19" s="1368"/>
      <c r="FD19" s="1368"/>
      <c r="FE19" s="1368"/>
      <c r="FF19" s="1368"/>
      <c r="FG19" s="1368"/>
      <c r="FH19" s="1368"/>
      <c r="FI19" s="1368"/>
      <c r="FJ19" s="1368"/>
      <c r="FK19" s="1368"/>
      <c r="FL19" s="1368"/>
      <c r="FM19" s="1368"/>
      <c r="FN19" s="1368"/>
      <c r="FO19" s="1368"/>
      <c r="FP19" s="1368"/>
      <c r="FQ19" s="1368"/>
      <c r="FR19" s="1368"/>
      <c r="FS19" s="1368"/>
      <c r="FT19" s="1368"/>
      <c r="FU19" s="1368"/>
      <c r="FV19" s="1368"/>
      <c r="FW19" s="1368"/>
      <c r="FX19" s="1368"/>
      <c r="FY19" s="1368"/>
      <c r="FZ19" s="1368"/>
      <c r="GA19" s="1368"/>
      <c r="GB19" s="1368"/>
      <c r="GC19" s="1368"/>
      <c r="GD19" s="1368"/>
      <c r="GE19" s="1368"/>
      <c r="GF19" s="1368"/>
      <c r="GG19" s="1368"/>
      <c r="GH19" s="1368"/>
      <c r="GI19" s="1368"/>
      <c r="GJ19" s="1368"/>
      <c r="GK19" s="1368"/>
      <c r="GL19" s="1368"/>
      <c r="GM19" s="1368"/>
      <c r="GN19" s="1368"/>
      <c r="GO19" s="1368"/>
      <c r="GP19" s="1368"/>
      <c r="GQ19" s="1368"/>
      <c r="GR19" s="1368"/>
      <c r="GS19" s="1368"/>
      <c r="GT19" s="1368"/>
      <c r="GU19" s="1368"/>
      <c r="GV19" s="1368"/>
      <c r="GW19" s="1368"/>
      <c r="GX19" s="1368"/>
      <c r="GY19" s="1368"/>
      <c r="GZ19" s="1368"/>
      <c r="HA19" s="1368"/>
      <c r="HB19" s="1368"/>
      <c r="HC19" s="1368"/>
      <c r="HD19" s="1368"/>
      <c r="HE19" s="1368"/>
      <c r="HF19" s="1368"/>
      <c r="HG19" s="1368"/>
      <c r="HH19" s="1368"/>
      <c r="HI19" s="1368"/>
      <c r="HJ19" s="1368"/>
      <c r="HK19" s="1368"/>
      <c r="HL19" s="1368"/>
      <c r="HM19" s="1368"/>
      <c r="HN19" s="1368"/>
      <c r="HO19" s="1368"/>
      <c r="HP19" s="1368"/>
      <c r="HQ19" s="1368"/>
      <c r="HR19" s="1368"/>
      <c r="HS19" s="1368"/>
      <c r="HT19" s="1368"/>
      <c r="HU19" s="1368"/>
      <c r="HV19" s="1368"/>
      <c r="HW19" s="1368"/>
      <c r="HX19" s="1368"/>
      <c r="HY19" s="1368"/>
      <c r="HZ19" s="1368"/>
      <c r="IA19" s="1368"/>
      <c r="IB19" s="1368"/>
      <c r="IC19" s="1368"/>
      <c r="ID19" s="1368"/>
      <c r="IE19" s="1368"/>
      <c r="IF19" s="1368"/>
      <c r="IG19" s="1368"/>
      <c r="IH19" s="1368"/>
      <c r="II19" s="1368"/>
      <c r="IJ19" s="1368"/>
      <c r="IK19" s="1368"/>
      <c r="IL19" s="1368"/>
      <c r="IM19" s="1368"/>
      <c r="IN19" s="1368"/>
      <c r="IO19" s="1368"/>
      <c r="IP19" s="1368"/>
      <c r="IQ19" s="1368"/>
      <c r="IR19" s="1368"/>
      <c r="IS19" s="1368"/>
      <c r="IT19" s="1368"/>
      <c r="IU19" s="1368"/>
      <c r="IV19" s="1368"/>
      <c r="IW19" s="1368"/>
      <c r="IX19" s="1368"/>
      <c r="IY19" s="1368"/>
      <c r="IZ19" s="1368"/>
      <c r="JA19" s="1368"/>
      <c r="JB19" s="1368"/>
      <c r="JC19" s="1368"/>
    </row>
    <row r="20" spans="1:263">
      <c r="A20" s="1917" t="s">
        <v>1746</v>
      </c>
      <c r="B20" s="1914" t="s">
        <v>1345</v>
      </c>
      <c r="C20" s="1914"/>
      <c r="D20" s="1914"/>
      <c r="E20" s="1915"/>
      <c r="F20" s="2191"/>
      <c r="G20" s="2196" t="s">
        <v>3915</v>
      </c>
      <c r="H20" s="2196"/>
      <c r="I20" s="2196"/>
      <c r="J20" s="2196"/>
      <c r="K20" s="2196"/>
      <c r="L20" s="2194"/>
      <c r="M20" s="2193"/>
      <c r="N20" s="1913"/>
      <c r="O20" s="1914" t="s">
        <v>1093</v>
      </c>
      <c r="P20" s="1914"/>
      <c r="Q20" s="1914"/>
      <c r="R20" s="1914"/>
      <c r="S20" s="1916"/>
      <c r="AI20" s="1368"/>
      <c r="AJ20" s="1368"/>
      <c r="AK20" s="1368"/>
      <c r="AL20" s="1368"/>
      <c r="AM20" s="1368"/>
      <c r="AN20" s="1368"/>
      <c r="AO20" s="1368"/>
      <c r="AP20" s="1368"/>
      <c r="AQ20" s="1368"/>
      <c r="AR20" s="1368"/>
      <c r="AS20" s="1368"/>
      <c r="AT20" s="1368"/>
      <c r="AU20" s="1368"/>
      <c r="AV20" s="1368"/>
      <c r="AW20" s="1368"/>
      <c r="AX20" s="1368"/>
      <c r="AY20" s="1368"/>
      <c r="AZ20" s="1368"/>
      <c r="BA20" s="1368"/>
      <c r="BB20" s="1368"/>
      <c r="BC20" s="1368"/>
      <c r="BD20" s="1368"/>
      <c r="BE20" s="1368"/>
      <c r="BF20" s="1368"/>
      <c r="BG20" s="1368"/>
      <c r="BH20" s="1368"/>
      <c r="BI20" s="1368"/>
      <c r="BJ20" s="1368"/>
      <c r="BK20" s="1368"/>
      <c r="BL20" s="1368"/>
      <c r="BM20" s="1368"/>
      <c r="BN20" s="1368"/>
      <c r="BO20" s="1368"/>
      <c r="BP20" s="1368"/>
      <c r="BQ20" s="1368"/>
      <c r="BR20" s="1368"/>
      <c r="BS20" s="1368"/>
      <c r="BT20" s="1368"/>
      <c r="BU20" s="1368"/>
      <c r="BV20" s="1368"/>
      <c r="BW20" s="1368"/>
      <c r="BX20" s="1368"/>
      <c r="BY20" s="1368"/>
      <c r="BZ20" s="1368"/>
      <c r="CA20" s="1368"/>
      <c r="CB20" s="1368"/>
      <c r="CC20" s="1368"/>
      <c r="CD20" s="1368"/>
      <c r="CE20" s="1368"/>
      <c r="CF20" s="1368"/>
      <c r="CG20" s="1368"/>
      <c r="CH20" s="1368"/>
      <c r="CI20" s="1368"/>
      <c r="CJ20" s="1368"/>
      <c r="CK20" s="1368"/>
      <c r="CL20" s="1368"/>
      <c r="CM20" s="1368"/>
      <c r="CN20" s="1368"/>
      <c r="CO20" s="1368"/>
      <c r="CP20" s="1368"/>
      <c r="CQ20" s="1368"/>
      <c r="CR20" s="1368"/>
      <c r="CS20" s="1368"/>
      <c r="CT20" s="1368"/>
      <c r="CU20" s="1368"/>
      <c r="CV20" s="1368"/>
      <c r="CW20" s="1368"/>
      <c r="CX20" s="1368"/>
      <c r="CY20" s="1368"/>
      <c r="CZ20" s="1368"/>
      <c r="DA20" s="1368"/>
      <c r="DB20" s="1368"/>
      <c r="DC20" s="1368"/>
      <c r="DD20" s="1368"/>
      <c r="DE20" s="1368"/>
      <c r="DF20" s="1368"/>
      <c r="DG20" s="1368"/>
      <c r="DH20" s="1368"/>
      <c r="DI20" s="1368"/>
      <c r="DJ20" s="1368"/>
      <c r="DK20" s="1368"/>
      <c r="DL20" s="1368"/>
      <c r="DM20" s="1368"/>
      <c r="DN20" s="1368"/>
      <c r="DO20" s="1368"/>
      <c r="DP20" s="1368"/>
      <c r="DQ20" s="1368"/>
      <c r="DR20" s="1368"/>
      <c r="DS20" s="1368"/>
      <c r="DT20" s="1368"/>
      <c r="DU20" s="1368"/>
      <c r="DV20" s="1368"/>
      <c r="DW20" s="1368"/>
      <c r="DX20" s="1368"/>
      <c r="DY20" s="1368"/>
      <c r="DZ20" s="1368"/>
      <c r="EA20" s="1368"/>
      <c r="EB20" s="1368"/>
      <c r="EC20" s="1368"/>
      <c r="ED20" s="1368"/>
      <c r="EE20" s="1368"/>
      <c r="EF20" s="1368"/>
      <c r="EG20" s="1368"/>
      <c r="EH20" s="1368"/>
      <c r="EI20" s="1368"/>
      <c r="EJ20" s="1368"/>
      <c r="EK20" s="1368"/>
      <c r="EL20" s="1368"/>
      <c r="EM20" s="1368"/>
      <c r="EN20" s="1368"/>
      <c r="EO20" s="1368"/>
      <c r="EP20" s="1368"/>
      <c r="EQ20" s="1368"/>
      <c r="ER20" s="1368"/>
      <c r="ES20" s="1368"/>
      <c r="ET20" s="1368"/>
      <c r="EU20" s="1368"/>
      <c r="EV20" s="1368"/>
      <c r="EW20" s="1368"/>
      <c r="EX20" s="1368"/>
      <c r="EY20" s="1368"/>
      <c r="EZ20" s="1368"/>
      <c r="FA20" s="1368"/>
      <c r="FB20" s="1368"/>
      <c r="FC20" s="1368"/>
      <c r="FD20" s="1368"/>
      <c r="FE20" s="1368"/>
      <c r="FF20" s="1368"/>
      <c r="FG20" s="1368"/>
      <c r="FH20" s="1368"/>
      <c r="FI20" s="1368"/>
      <c r="FJ20" s="1368"/>
      <c r="FK20" s="1368"/>
      <c r="FL20" s="1368"/>
      <c r="FM20" s="1368"/>
      <c r="FN20" s="1368"/>
      <c r="FO20" s="1368"/>
      <c r="FP20" s="1368"/>
      <c r="FQ20" s="1368"/>
      <c r="FR20" s="1368"/>
      <c r="FS20" s="1368"/>
      <c r="FT20" s="1368"/>
      <c r="FU20" s="1368"/>
      <c r="FV20" s="1368"/>
      <c r="FW20" s="1368"/>
      <c r="FX20" s="1368"/>
      <c r="FY20" s="1368"/>
      <c r="FZ20" s="1368"/>
      <c r="GA20" s="1368"/>
      <c r="GB20" s="1368"/>
      <c r="GC20" s="1368"/>
      <c r="GD20" s="1368"/>
      <c r="GE20" s="1368"/>
      <c r="GF20" s="1368"/>
      <c r="GG20" s="1368"/>
      <c r="GH20" s="1368"/>
      <c r="GI20" s="1368"/>
      <c r="GJ20" s="1368"/>
      <c r="GK20" s="1368"/>
      <c r="GL20" s="1368"/>
      <c r="GM20" s="1368"/>
      <c r="GN20" s="1368"/>
      <c r="GO20" s="1368"/>
      <c r="GP20" s="1368"/>
      <c r="GQ20" s="1368"/>
      <c r="GR20" s="1368"/>
      <c r="GS20" s="1368"/>
      <c r="GT20" s="1368"/>
      <c r="GU20" s="1368"/>
      <c r="GV20" s="1368"/>
      <c r="GW20" s="1368"/>
      <c r="GX20" s="1368"/>
      <c r="GY20" s="1368"/>
      <c r="GZ20" s="1368"/>
      <c r="HA20" s="1368"/>
      <c r="HB20" s="1368"/>
      <c r="HC20" s="1368"/>
      <c r="HD20" s="1368"/>
      <c r="HE20" s="1368"/>
      <c r="HF20" s="1368"/>
      <c r="HG20" s="1368"/>
      <c r="HH20" s="1368"/>
      <c r="HI20" s="1368"/>
      <c r="HJ20" s="1368"/>
      <c r="HK20" s="1368"/>
      <c r="HL20" s="1368"/>
      <c r="HM20" s="1368"/>
      <c r="HN20" s="1368"/>
      <c r="HO20" s="1368"/>
      <c r="HP20" s="1368"/>
      <c r="HQ20" s="1368"/>
      <c r="HR20" s="1368"/>
      <c r="HS20" s="1368"/>
      <c r="HT20" s="1368"/>
      <c r="HU20" s="1368"/>
      <c r="HV20" s="1368"/>
      <c r="HW20" s="1368"/>
      <c r="HX20" s="1368"/>
      <c r="HY20" s="1368"/>
      <c r="HZ20" s="1368"/>
      <c r="IA20" s="1368"/>
      <c r="IB20" s="1368"/>
      <c r="IC20" s="1368"/>
      <c r="ID20" s="1368"/>
      <c r="IE20" s="1368"/>
      <c r="IF20" s="1368"/>
      <c r="IG20" s="1368"/>
      <c r="IH20" s="1368"/>
      <c r="II20" s="1368"/>
      <c r="IJ20" s="1368"/>
      <c r="IK20" s="1368"/>
      <c r="IL20" s="1368"/>
      <c r="IM20" s="1368"/>
      <c r="IN20" s="1368"/>
      <c r="IO20" s="1368"/>
      <c r="IP20" s="1368"/>
      <c r="IQ20" s="1368"/>
      <c r="IR20" s="1368"/>
      <c r="IS20" s="1368"/>
      <c r="IT20" s="1368"/>
      <c r="IU20" s="1368"/>
      <c r="IV20" s="1368"/>
      <c r="IW20" s="1368"/>
      <c r="IX20" s="1368"/>
      <c r="IY20" s="1368"/>
      <c r="IZ20" s="1368"/>
      <c r="JA20" s="1368"/>
      <c r="JB20" s="1368"/>
      <c r="JC20" s="1368"/>
    </row>
    <row r="21" spans="1:263">
      <c r="A21" s="1917" t="s">
        <v>1746</v>
      </c>
      <c r="B21" s="1914" t="s">
        <v>1003</v>
      </c>
      <c r="C21" s="1914"/>
      <c r="D21" s="1914"/>
      <c r="E21" s="1915"/>
      <c r="F21" s="2191"/>
      <c r="G21" s="2196" t="s">
        <v>673</v>
      </c>
      <c r="H21" s="2196"/>
      <c r="I21" s="2196"/>
      <c r="J21" s="2196"/>
      <c r="K21" s="2196"/>
      <c r="L21" s="2194"/>
      <c r="M21" s="2193"/>
      <c r="N21" s="1913"/>
      <c r="O21" s="1914" t="s">
        <v>1094</v>
      </c>
      <c r="P21" s="1914"/>
      <c r="Q21" s="1914"/>
      <c r="R21" s="1914"/>
      <c r="S21" s="1916"/>
      <c r="AI21" s="1368"/>
      <c r="AJ21" s="1368"/>
      <c r="AK21" s="1368"/>
      <c r="AL21" s="1368"/>
      <c r="AM21" s="1368"/>
      <c r="AN21" s="1368"/>
      <c r="AO21" s="1368"/>
      <c r="AP21" s="1368"/>
      <c r="AQ21" s="1368"/>
      <c r="AR21" s="1368"/>
      <c r="AS21" s="1368"/>
      <c r="AT21" s="1368"/>
      <c r="AU21" s="1368"/>
      <c r="AV21" s="1368"/>
      <c r="AW21" s="1368"/>
      <c r="AX21" s="1368"/>
      <c r="AY21" s="1368"/>
      <c r="AZ21" s="1368"/>
      <c r="BA21" s="1368"/>
      <c r="BB21" s="1368"/>
      <c r="BC21" s="1368"/>
      <c r="BD21" s="1368"/>
      <c r="BE21" s="1368"/>
      <c r="BF21" s="1368"/>
      <c r="BG21" s="1368"/>
      <c r="BH21" s="1368"/>
      <c r="BI21" s="1368"/>
      <c r="BJ21" s="1368"/>
      <c r="BK21" s="1368"/>
      <c r="BL21" s="1368"/>
      <c r="BM21" s="1368"/>
      <c r="BN21" s="1368"/>
      <c r="BO21" s="1368"/>
      <c r="BP21" s="1368"/>
      <c r="BQ21" s="1368"/>
      <c r="BR21" s="1368"/>
      <c r="BS21" s="1368"/>
      <c r="BT21" s="1368"/>
      <c r="BU21" s="1368"/>
      <c r="BV21" s="1368"/>
      <c r="BW21" s="1368"/>
      <c r="BX21" s="1368"/>
      <c r="BY21" s="1368"/>
      <c r="BZ21" s="1368"/>
      <c r="CA21" s="1368"/>
      <c r="CB21" s="1368"/>
      <c r="CC21" s="1368"/>
      <c r="CD21" s="1368"/>
      <c r="CE21" s="1368"/>
      <c r="CF21" s="1368"/>
      <c r="CG21" s="1368"/>
      <c r="CH21" s="1368"/>
      <c r="CI21" s="1368"/>
      <c r="CJ21" s="1368"/>
      <c r="CK21" s="1368"/>
      <c r="CL21" s="1368"/>
      <c r="CM21" s="1368"/>
      <c r="CN21" s="1368"/>
      <c r="CO21" s="1368"/>
      <c r="CP21" s="1368"/>
      <c r="CQ21" s="1368"/>
      <c r="CR21" s="1368"/>
      <c r="CS21" s="1368"/>
      <c r="CT21" s="1368"/>
      <c r="CU21" s="1368"/>
      <c r="CV21" s="1368"/>
      <c r="CW21" s="1368"/>
      <c r="CX21" s="1368"/>
      <c r="CY21" s="1368"/>
      <c r="CZ21" s="1368"/>
      <c r="DA21" s="1368"/>
      <c r="DB21" s="1368"/>
      <c r="DC21" s="1368"/>
      <c r="DD21" s="1368"/>
      <c r="DE21" s="1368"/>
      <c r="DF21" s="1368"/>
      <c r="DG21" s="1368"/>
      <c r="DH21" s="1368"/>
      <c r="DI21" s="1368"/>
      <c r="DJ21" s="1368"/>
      <c r="DK21" s="1368"/>
      <c r="DL21" s="1368"/>
      <c r="DM21" s="1368"/>
      <c r="DN21" s="1368"/>
      <c r="DO21" s="1368"/>
      <c r="DP21" s="1368"/>
      <c r="DQ21" s="1368"/>
      <c r="DR21" s="1368"/>
      <c r="DS21" s="1368"/>
      <c r="DT21" s="1368"/>
      <c r="DU21" s="1368"/>
      <c r="DV21" s="1368"/>
      <c r="DW21" s="1368"/>
      <c r="DX21" s="1368"/>
      <c r="DY21" s="1368"/>
      <c r="DZ21" s="1368"/>
      <c r="EA21" s="1368"/>
      <c r="EB21" s="1368"/>
      <c r="EC21" s="1368"/>
      <c r="ED21" s="1368"/>
      <c r="EE21" s="1368"/>
      <c r="EF21" s="1368"/>
      <c r="EG21" s="1368"/>
      <c r="EH21" s="1368"/>
      <c r="EI21" s="1368"/>
      <c r="EJ21" s="1368"/>
      <c r="EK21" s="1368"/>
      <c r="EL21" s="1368"/>
      <c r="EM21" s="1368"/>
      <c r="EN21" s="1368"/>
      <c r="EO21" s="1368"/>
      <c r="EP21" s="1368"/>
      <c r="EQ21" s="1368"/>
      <c r="ER21" s="1368"/>
      <c r="ES21" s="1368"/>
      <c r="ET21" s="1368"/>
      <c r="EU21" s="1368"/>
      <c r="EV21" s="1368"/>
      <c r="EW21" s="1368"/>
      <c r="EX21" s="1368"/>
      <c r="EY21" s="1368"/>
      <c r="EZ21" s="1368"/>
      <c r="FA21" s="1368"/>
      <c r="FB21" s="1368"/>
      <c r="FC21" s="1368"/>
      <c r="FD21" s="1368"/>
      <c r="FE21" s="1368"/>
      <c r="FF21" s="1368"/>
      <c r="FG21" s="1368"/>
      <c r="FH21" s="1368"/>
      <c r="FI21" s="1368"/>
      <c r="FJ21" s="1368"/>
      <c r="FK21" s="1368"/>
      <c r="FL21" s="1368"/>
      <c r="FM21" s="1368"/>
      <c r="FN21" s="1368"/>
      <c r="FO21" s="1368"/>
      <c r="FP21" s="1368"/>
      <c r="FQ21" s="1368"/>
      <c r="FR21" s="1368"/>
      <c r="FS21" s="1368"/>
      <c r="FT21" s="1368"/>
      <c r="FU21" s="1368"/>
      <c r="FV21" s="1368"/>
      <c r="FW21" s="1368"/>
      <c r="FX21" s="1368"/>
      <c r="FY21" s="1368"/>
      <c r="FZ21" s="1368"/>
      <c r="GA21" s="1368"/>
      <c r="GB21" s="1368"/>
      <c r="GC21" s="1368"/>
      <c r="GD21" s="1368"/>
      <c r="GE21" s="1368"/>
      <c r="GF21" s="1368"/>
      <c r="GG21" s="1368"/>
      <c r="GH21" s="1368"/>
      <c r="GI21" s="1368"/>
      <c r="GJ21" s="1368"/>
      <c r="GK21" s="1368"/>
      <c r="GL21" s="1368"/>
      <c r="GM21" s="1368"/>
      <c r="GN21" s="1368"/>
      <c r="GO21" s="1368"/>
      <c r="GP21" s="1368"/>
      <c r="GQ21" s="1368"/>
      <c r="GR21" s="1368"/>
      <c r="GS21" s="1368"/>
      <c r="GT21" s="1368"/>
      <c r="GU21" s="1368"/>
      <c r="GV21" s="1368"/>
      <c r="GW21" s="1368"/>
      <c r="GX21" s="1368"/>
      <c r="GY21" s="1368"/>
      <c r="GZ21" s="1368"/>
      <c r="HA21" s="1368"/>
      <c r="HB21" s="1368"/>
      <c r="HC21" s="1368"/>
      <c r="HD21" s="1368"/>
      <c r="HE21" s="1368"/>
      <c r="HF21" s="1368"/>
      <c r="HG21" s="1368"/>
      <c r="HH21" s="1368"/>
      <c r="HI21" s="1368"/>
      <c r="HJ21" s="1368"/>
      <c r="HK21" s="1368"/>
      <c r="HL21" s="1368"/>
      <c r="HM21" s="1368"/>
      <c r="HN21" s="1368"/>
      <c r="HO21" s="1368"/>
      <c r="HP21" s="1368"/>
      <c r="HQ21" s="1368"/>
      <c r="HR21" s="1368"/>
      <c r="HS21" s="1368"/>
      <c r="HT21" s="1368"/>
      <c r="HU21" s="1368"/>
      <c r="HV21" s="1368"/>
      <c r="HW21" s="1368"/>
      <c r="HX21" s="1368"/>
      <c r="HY21" s="1368"/>
      <c r="HZ21" s="1368"/>
      <c r="IA21" s="1368"/>
      <c r="IB21" s="1368"/>
      <c r="IC21" s="1368"/>
      <c r="ID21" s="1368"/>
      <c r="IE21" s="1368"/>
      <c r="IF21" s="1368"/>
      <c r="IG21" s="1368"/>
      <c r="IH21" s="1368"/>
      <c r="II21" s="1368"/>
      <c r="IJ21" s="1368"/>
      <c r="IK21" s="1368"/>
      <c r="IL21" s="1368"/>
      <c r="IM21" s="1368"/>
      <c r="IN21" s="1368"/>
      <c r="IO21" s="1368"/>
      <c r="IP21" s="1368"/>
      <c r="IQ21" s="1368"/>
      <c r="IR21" s="1368"/>
      <c r="IS21" s="1368"/>
      <c r="IT21" s="1368"/>
      <c r="IU21" s="1368"/>
      <c r="IV21" s="1368"/>
      <c r="IW21" s="1368"/>
      <c r="IX21" s="1368"/>
      <c r="IY21" s="1368"/>
      <c r="IZ21" s="1368"/>
      <c r="JA21" s="1368"/>
      <c r="JB21" s="1368"/>
      <c r="JC21" s="1368"/>
    </row>
    <row r="22" spans="1:263">
      <c r="A22" s="1917"/>
      <c r="B22" s="1914" t="s">
        <v>4258</v>
      </c>
      <c r="C22" s="1914"/>
      <c r="D22" s="1914"/>
      <c r="E22" s="1915"/>
      <c r="F22" s="2191"/>
      <c r="G22" s="2194" t="s">
        <v>3916</v>
      </c>
      <c r="H22" s="2194"/>
      <c r="I22" s="2194"/>
      <c r="J22" s="2194"/>
      <c r="K22" s="2194"/>
      <c r="L22" s="2194"/>
      <c r="M22" s="2193"/>
      <c r="N22" s="1913" t="s">
        <v>2481</v>
      </c>
      <c r="O22" s="1914" t="s">
        <v>2482</v>
      </c>
      <c r="P22" s="1914"/>
      <c r="Q22" s="1914"/>
      <c r="R22" s="1914"/>
      <c r="S22" s="1916"/>
      <c r="AI22" s="1368"/>
      <c r="AJ22" s="1368"/>
      <c r="AK22" s="1368"/>
      <c r="AL22" s="1368"/>
      <c r="AM22" s="1368"/>
      <c r="AN22" s="1368"/>
      <c r="AO22" s="1368"/>
      <c r="AP22" s="1368"/>
      <c r="AQ22" s="1368"/>
      <c r="AR22" s="1368"/>
      <c r="AS22" s="1368"/>
      <c r="AT22" s="1368"/>
      <c r="AU22" s="1368"/>
      <c r="AV22" s="1368"/>
      <c r="AW22" s="1368"/>
      <c r="AX22" s="1368"/>
      <c r="AY22" s="1368"/>
      <c r="AZ22" s="1368"/>
      <c r="BA22" s="1368"/>
      <c r="BB22" s="1368"/>
      <c r="BC22" s="1368"/>
      <c r="BD22" s="1368"/>
      <c r="BE22" s="1368"/>
      <c r="BF22" s="1368"/>
      <c r="BG22" s="1368"/>
      <c r="BH22" s="1368"/>
      <c r="BI22" s="1368"/>
      <c r="BJ22" s="1368"/>
      <c r="BK22" s="1368"/>
      <c r="BL22" s="1368"/>
      <c r="BM22" s="1368"/>
      <c r="BN22" s="1368"/>
      <c r="BO22" s="1368"/>
      <c r="BP22" s="1368"/>
      <c r="BQ22" s="1368"/>
      <c r="BR22" s="1368"/>
      <c r="BS22" s="1368"/>
      <c r="BT22" s="1368"/>
      <c r="BU22" s="1368"/>
      <c r="BV22" s="1368"/>
      <c r="BW22" s="1368"/>
      <c r="BX22" s="1368"/>
      <c r="BY22" s="1368"/>
      <c r="BZ22" s="1368"/>
      <c r="CA22" s="1368"/>
      <c r="CB22" s="1368"/>
      <c r="CC22" s="1368"/>
      <c r="CD22" s="1368"/>
      <c r="CE22" s="1368"/>
      <c r="CF22" s="1368"/>
      <c r="CG22" s="1368"/>
      <c r="CH22" s="1368"/>
      <c r="CI22" s="1368"/>
      <c r="CJ22" s="1368"/>
      <c r="CK22" s="1368"/>
      <c r="CL22" s="1368"/>
      <c r="CM22" s="1368"/>
      <c r="CN22" s="1368"/>
      <c r="CO22" s="1368"/>
      <c r="CP22" s="1368"/>
      <c r="CQ22" s="1368"/>
      <c r="CR22" s="1368"/>
      <c r="CS22" s="1368"/>
      <c r="CT22" s="1368"/>
      <c r="CU22" s="1368"/>
      <c r="CV22" s="1368"/>
      <c r="CW22" s="1368"/>
      <c r="CX22" s="1368"/>
      <c r="CY22" s="1368"/>
      <c r="CZ22" s="1368"/>
      <c r="DA22" s="1368"/>
      <c r="DB22" s="1368"/>
      <c r="DC22" s="1368"/>
      <c r="DD22" s="1368"/>
      <c r="DE22" s="1368"/>
      <c r="DF22" s="1368"/>
      <c r="DG22" s="1368"/>
      <c r="DH22" s="1368"/>
      <c r="DI22" s="1368"/>
      <c r="DJ22" s="1368"/>
      <c r="DK22" s="1368"/>
      <c r="DL22" s="1368"/>
      <c r="DM22" s="1368"/>
      <c r="DN22" s="1368"/>
      <c r="DO22" s="1368"/>
      <c r="DP22" s="1368"/>
      <c r="DQ22" s="1368"/>
      <c r="DR22" s="1368"/>
      <c r="DS22" s="1368"/>
      <c r="DT22" s="1368"/>
      <c r="DU22" s="1368"/>
      <c r="DV22" s="1368"/>
      <c r="DW22" s="1368"/>
      <c r="DX22" s="1368"/>
      <c r="DY22" s="1368"/>
      <c r="DZ22" s="1368"/>
      <c r="EA22" s="1368"/>
      <c r="EB22" s="1368"/>
      <c r="EC22" s="1368"/>
      <c r="ED22" s="1368"/>
      <c r="EE22" s="1368"/>
      <c r="EF22" s="1368"/>
      <c r="EG22" s="1368"/>
      <c r="EH22" s="1368"/>
      <c r="EI22" s="1368"/>
      <c r="EJ22" s="1368"/>
      <c r="EK22" s="1368"/>
      <c r="EL22" s="1368"/>
      <c r="EM22" s="1368"/>
      <c r="EN22" s="1368"/>
      <c r="EO22" s="1368"/>
      <c r="EP22" s="1368"/>
      <c r="EQ22" s="1368"/>
      <c r="ER22" s="1368"/>
      <c r="ES22" s="1368"/>
      <c r="ET22" s="1368"/>
      <c r="EU22" s="1368"/>
      <c r="EV22" s="1368"/>
      <c r="EW22" s="1368"/>
      <c r="EX22" s="1368"/>
      <c r="EY22" s="1368"/>
      <c r="EZ22" s="1368"/>
      <c r="FA22" s="1368"/>
      <c r="FB22" s="1368"/>
      <c r="FC22" s="1368"/>
      <c r="FD22" s="1368"/>
      <c r="FE22" s="1368"/>
      <c r="FF22" s="1368"/>
      <c r="FG22" s="1368"/>
      <c r="FH22" s="1368"/>
      <c r="FI22" s="1368"/>
      <c r="FJ22" s="1368"/>
      <c r="FK22" s="1368"/>
      <c r="FL22" s="1368"/>
      <c r="FM22" s="1368"/>
      <c r="FN22" s="1368"/>
      <c r="FO22" s="1368"/>
      <c r="FP22" s="1368"/>
      <c r="FQ22" s="1368"/>
      <c r="FR22" s="1368"/>
      <c r="FS22" s="1368"/>
      <c r="FT22" s="1368"/>
      <c r="FU22" s="1368"/>
      <c r="FV22" s="1368"/>
      <c r="FW22" s="1368"/>
      <c r="FX22" s="1368"/>
      <c r="FY22" s="1368"/>
      <c r="FZ22" s="1368"/>
      <c r="GA22" s="1368"/>
      <c r="GB22" s="1368"/>
      <c r="GC22" s="1368"/>
      <c r="GD22" s="1368"/>
      <c r="GE22" s="1368"/>
      <c r="GF22" s="1368"/>
      <c r="GG22" s="1368"/>
      <c r="GH22" s="1368"/>
      <c r="GI22" s="1368"/>
      <c r="GJ22" s="1368"/>
      <c r="GK22" s="1368"/>
      <c r="GL22" s="1368"/>
      <c r="GM22" s="1368"/>
      <c r="GN22" s="1368"/>
      <c r="GO22" s="1368"/>
      <c r="GP22" s="1368"/>
      <c r="GQ22" s="1368"/>
      <c r="GR22" s="1368"/>
      <c r="GS22" s="1368"/>
      <c r="GT22" s="1368"/>
      <c r="GU22" s="1368"/>
      <c r="GV22" s="1368"/>
      <c r="GW22" s="1368"/>
      <c r="GX22" s="1368"/>
      <c r="GY22" s="1368"/>
      <c r="GZ22" s="1368"/>
      <c r="HA22" s="1368"/>
      <c r="HB22" s="1368"/>
      <c r="HC22" s="1368"/>
      <c r="HD22" s="1368"/>
      <c r="HE22" s="1368"/>
      <c r="HF22" s="1368"/>
      <c r="HG22" s="1368"/>
      <c r="HH22" s="1368"/>
      <c r="HI22" s="1368"/>
      <c r="HJ22" s="1368"/>
      <c r="HK22" s="1368"/>
      <c r="HL22" s="1368"/>
      <c r="HM22" s="1368"/>
      <c r="HN22" s="1368"/>
      <c r="HO22" s="1368"/>
      <c r="HP22" s="1368"/>
      <c r="HQ22" s="1368"/>
      <c r="HR22" s="1368"/>
      <c r="HS22" s="1368"/>
      <c r="HT22" s="1368"/>
      <c r="HU22" s="1368"/>
      <c r="HV22" s="1368"/>
      <c r="HW22" s="1368"/>
      <c r="HX22" s="1368"/>
      <c r="HY22" s="1368"/>
      <c r="HZ22" s="1368"/>
      <c r="IA22" s="1368"/>
      <c r="IB22" s="1368"/>
      <c r="IC22" s="1368"/>
      <c r="ID22" s="1368"/>
      <c r="IE22" s="1368"/>
      <c r="IF22" s="1368"/>
      <c r="IG22" s="1368"/>
      <c r="IH22" s="1368"/>
      <c r="II22" s="1368"/>
      <c r="IJ22" s="1368"/>
      <c r="IK22" s="1368"/>
      <c r="IL22" s="1368"/>
      <c r="IM22" s="1368"/>
      <c r="IN22" s="1368"/>
      <c r="IO22" s="1368"/>
      <c r="IP22" s="1368"/>
      <c r="IQ22" s="1368"/>
      <c r="IR22" s="1368"/>
      <c r="IS22" s="1368"/>
      <c r="IT22" s="1368"/>
      <c r="IU22" s="1368"/>
      <c r="IV22" s="1368"/>
      <c r="IW22" s="1368"/>
      <c r="IX22" s="1368"/>
      <c r="IY22" s="1368"/>
      <c r="IZ22" s="1368"/>
      <c r="JA22" s="1368"/>
      <c r="JB22" s="1368"/>
      <c r="JC22" s="1368"/>
    </row>
    <row r="23" spans="1:263">
      <c r="A23" s="1917"/>
      <c r="B23" s="1914" t="s">
        <v>251</v>
      </c>
      <c r="C23" s="1914"/>
      <c r="D23" s="1914"/>
      <c r="E23" s="1915"/>
      <c r="F23" s="2191"/>
      <c r="G23" s="2196" t="s">
        <v>3917</v>
      </c>
      <c r="H23" s="2196"/>
      <c r="I23" s="2196"/>
      <c r="J23" s="2196"/>
      <c r="K23" s="2196"/>
      <c r="L23" s="2196"/>
      <c r="M23" s="2193"/>
      <c r="N23" s="1913"/>
      <c r="O23" s="1914" t="s">
        <v>1012</v>
      </c>
      <c r="P23" s="1914"/>
      <c r="Q23" s="1914"/>
      <c r="R23" s="1914"/>
      <c r="S23" s="1916"/>
      <c r="AI23" s="1368"/>
      <c r="AJ23" s="1368"/>
      <c r="AK23" s="1368"/>
      <c r="AL23" s="1368"/>
      <c r="AM23" s="1368"/>
      <c r="AN23" s="1368"/>
      <c r="AO23" s="1368"/>
      <c r="AP23" s="1368"/>
      <c r="AQ23" s="1368"/>
      <c r="AR23" s="1368"/>
      <c r="AS23" s="1368"/>
      <c r="AT23" s="1368"/>
      <c r="AU23" s="1368"/>
      <c r="AV23" s="1368"/>
      <c r="AW23" s="1368"/>
      <c r="AX23" s="1368"/>
      <c r="AY23" s="1368"/>
      <c r="AZ23" s="1368"/>
      <c r="BA23" s="1368"/>
      <c r="BB23" s="1368"/>
      <c r="BC23" s="1368"/>
      <c r="BD23" s="1368"/>
      <c r="BE23" s="1368"/>
      <c r="BF23" s="1368"/>
      <c r="BG23" s="1368"/>
      <c r="BH23" s="1368"/>
      <c r="BI23" s="1368"/>
      <c r="BJ23" s="1368"/>
      <c r="BK23" s="1368"/>
      <c r="BL23" s="1368"/>
      <c r="BM23" s="1368"/>
      <c r="BN23" s="1368"/>
      <c r="BO23" s="1368"/>
      <c r="BP23" s="1368"/>
      <c r="BQ23" s="1368"/>
      <c r="BR23" s="1368"/>
      <c r="BS23" s="1368"/>
      <c r="BT23" s="1368"/>
      <c r="BU23" s="1368"/>
      <c r="BV23" s="1368"/>
      <c r="BW23" s="1368"/>
      <c r="BX23" s="1368"/>
      <c r="BY23" s="1368"/>
      <c r="BZ23" s="1368"/>
      <c r="CA23" s="1368"/>
      <c r="CB23" s="1368"/>
      <c r="CC23" s="1368"/>
      <c r="CD23" s="1368"/>
      <c r="CE23" s="1368"/>
      <c r="CF23" s="1368"/>
      <c r="CG23" s="1368"/>
      <c r="CH23" s="1368"/>
      <c r="CI23" s="1368"/>
      <c r="CJ23" s="1368"/>
      <c r="CK23" s="1368"/>
      <c r="CL23" s="1368"/>
      <c r="CM23" s="1368"/>
      <c r="CN23" s="1368"/>
      <c r="CO23" s="1368"/>
      <c r="CP23" s="1368"/>
      <c r="CQ23" s="1368"/>
      <c r="CR23" s="1368"/>
      <c r="CS23" s="1368"/>
      <c r="CT23" s="1368"/>
      <c r="CU23" s="1368"/>
      <c r="CV23" s="1368"/>
      <c r="CW23" s="1368"/>
      <c r="CX23" s="1368"/>
      <c r="CY23" s="1368"/>
      <c r="CZ23" s="1368"/>
      <c r="DA23" s="1368"/>
      <c r="DB23" s="1368"/>
      <c r="DC23" s="1368"/>
      <c r="DD23" s="1368"/>
      <c r="DE23" s="1368"/>
      <c r="DF23" s="1368"/>
      <c r="DG23" s="1368"/>
      <c r="DH23" s="1368"/>
      <c r="DI23" s="1368"/>
      <c r="DJ23" s="1368"/>
      <c r="DK23" s="1368"/>
      <c r="DL23" s="1368"/>
      <c r="DM23" s="1368"/>
      <c r="DN23" s="1368"/>
      <c r="DO23" s="1368"/>
      <c r="DP23" s="1368"/>
      <c r="DQ23" s="1368"/>
      <c r="DR23" s="1368"/>
      <c r="DS23" s="1368"/>
      <c r="DT23" s="1368"/>
      <c r="DU23" s="1368"/>
      <c r="DV23" s="1368"/>
      <c r="DW23" s="1368"/>
      <c r="DX23" s="1368"/>
      <c r="DY23" s="1368"/>
      <c r="DZ23" s="1368"/>
      <c r="EA23" s="1368"/>
      <c r="EB23" s="1368"/>
      <c r="EC23" s="1368"/>
      <c r="ED23" s="1368"/>
      <c r="EE23" s="1368"/>
      <c r="EF23" s="1368"/>
      <c r="EG23" s="1368"/>
      <c r="EH23" s="1368"/>
      <c r="EI23" s="1368"/>
      <c r="EJ23" s="1368"/>
      <c r="EK23" s="1368"/>
      <c r="EL23" s="1368"/>
      <c r="EM23" s="1368"/>
      <c r="EN23" s="1368"/>
      <c r="EO23" s="1368"/>
      <c r="EP23" s="1368"/>
      <c r="EQ23" s="1368"/>
      <c r="ER23" s="1368"/>
      <c r="ES23" s="1368"/>
      <c r="ET23" s="1368"/>
      <c r="EU23" s="1368"/>
      <c r="EV23" s="1368"/>
      <c r="EW23" s="1368"/>
      <c r="EX23" s="1368"/>
      <c r="EY23" s="1368"/>
      <c r="EZ23" s="1368"/>
      <c r="FA23" s="1368"/>
      <c r="FB23" s="1368"/>
      <c r="FC23" s="1368"/>
      <c r="FD23" s="1368"/>
      <c r="FE23" s="1368"/>
      <c r="FF23" s="1368"/>
      <c r="FG23" s="1368"/>
      <c r="FH23" s="1368"/>
      <c r="FI23" s="1368"/>
      <c r="FJ23" s="1368"/>
      <c r="FK23" s="1368"/>
      <c r="FL23" s="1368"/>
      <c r="FM23" s="1368"/>
      <c r="FN23" s="1368"/>
      <c r="FO23" s="1368"/>
      <c r="FP23" s="1368"/>
      <c r="FQ23" s="1368"/>
      <c r="FR23" s="1368"/>
      <c r="FS23" s="1368"/>
      <c r="FT23" s="1368"/>
      <c r="FU23" s="1368"/>
      <c r="FV23" s="1368"/>
      <c r="FW23" s="1368"/>
      <c r="FX23" s="1368"/>
      <c r="FY23" s="1368"/>
      <c r="FZ23" s="1368"/>
      <c r="GA23" s="1368"/>
      <c r="GB23" s="1368"/>
      <c r="GC23" s="1368"/>
      <c r="GD23" s="1368"/>
      <c r="GE23" s="1368"/>
      <c r="GF23" s="1368"/>
      <c r="GG23" s="1368"/>
      <c r="GH23" s="1368"/>
      <c r="GI23" s="1368"/>
      <c r="GJ23" s="1368"/>
      <c r="GK23" s="1368"/>
      <c r="GL23" s="1368"/>
      <c r="GM23" s="1368"/>
      <c r="GN23" s="1368"/>
      <c r="GO23" s="1368"/>
      <c r="GP23" s="1368"/>
      <c r="GQ23" s="1368"/>
      <c r="GR23" s="1368"/>
      <c r="GS23" s="1368"/>
      <c r="GT23" s="1368"/>
      <c r="GU23" s="1368"/>
      <c r="GV23" s="1368"/>
      <c r="GW23" s="1368"/>
      <c r="GX23" s="1368"/>
      <c r="GY23" s="1368"/>
      <c r="GZ23" s="1368"/>
      <c r="HA23" s="1368"/>
      <c r="HB23" s="1368"/>
      <c r="HC23" s="1368"/>
      <c r="HD23" s="1368"/>
      <c r="HE23" s="1368"/>
      <c r="HF23" s="1368"/>
      <c r="HG23" s="1368"/>
      <c r="HH23" s="1368"/>
      <c r="HI23" s="1368"/>
      <c r="HJ23" s="1368"/>
      <c r="HK23" s="1368"/>
      <c r="HL23" s="1368"/>
      <c r="HM23" s="1368"/>
      <c r="HN23" s="1368"/>
      <c r="HO23" s="1368"/>
      <c r="HP23" s="1368"/>
      <c r="HQ23" s="1368"/>
      <c r="HR23" s="1368"/>
      <c r="HS23" s="1368"/>
      <c r="HT23" s="1368"/>
      <c r="HU23" s="1368"/>
      <c r="HV23" s="1368"/>
      <c r="HW23" s="1368"/>
      <c r="HX23" s="1368"/>
      <c r="HY23" s="1368"/>
      <c r="HZ23" s="1368"/>
      <c r="IA23" s="1368"/>
      <c r="IB23" s="1368"/>
      <c r="IC23" s="1368"/>
      <c r="ID23" s="1368"/>
      <c r="IE23" s="1368"/>
      <c r="IF23" s="1368"/>
      <c r="IG23" s="1368"/>
      <c r="IH23" s="1368"/>
      <c r="II23" s="1368"/>
      <c r="IJ23" s="1368"/>
      <c r="IK23" s="1368"/>
      <c r="IL23" s="1368"/>
      <c r="IM23" s="1368"/>
      <c r="IN23" s="1368"/>
      <c r="IO23" s="1368"/>
      <c r="IP23" s="1368"/>
      <c r="IQ23" s="1368"/>
      <c r="IR23" s="1368"/>
      <c r="IS23" s="1368"/>
      <c r="IT23" s="1368"/>
      <c r="IU23" s="1368"/>
      <c r="IV23" s="1368"/>
      <c r="IW23" s="1368"/>
      <c r="IX23" s="1368"/>
      <c r="IY23" s="1368"/>
      <c r="IZ23" s="1368"/>
      <c r="JA23" s="1368"/>
      <c r="JB23" s="1368"/>
      <c r="JC23" s="1368"/>
    </row>
    <row r="24" spans="1:263">
      <c r="A24" s="1917"/>
      <c r="B24" s="1914" t="s">
        <v>1081</v>
      </c>
      <c r="E24" s="1918"/>
      <c r="F24" s="2191"/>
      <c r="G24" s="2196" t="s">
        <v>3918</v>
      </c>
      <c r="H24" s="1652"/>
      <c r="I24" s="1652"/>
      <c r="J24" s="1652"/>
      <c r="K24" s="1652"/>
      <c r="L24" s="1652"/>
      <c r="M24" s="2193"/>
      <c r="N24" s="1913" t="s">
        <v>1015</v>
      </c>
      <c r="O24" s="1914" t="s">
        <v>1016</v>
      </c>
      <c r="P24" s="1914"/>
      <c r="Q24" s="1914"/>
      <c r="R24" s="1914"/>
      <c r="S24" s="1916"/>
      <c r="AI24" s="1368"/>
      <c r="AJ24" s="1368"/>
      <c r="AK24" s="1368"/>
      <c r="AL24" s="1368"/>
      <c r="AM24" s="1368"/>
      <c r="AN24" s="1368"/>
      <c r="AO24" s="1368"/>
      <c r="AP24" s="1368"/>
      <c r="AQ24" s="1368"/>
      <c r="AR24" s="1368"/>
      <c r="AS24" s="1368"/>
      <c r="AT24" s="1368"/>
      <c r="AU24" s="1368"/>
      <c r="AV24" s="1368"/>
      <c r="AW24" s="1368"/>
      <c r="AX24" s="1368"/>
      <c r="AY24" s="1368"/>
      <c r="AZ24" s="1368"/>
      <c r="BA24" s="1368"/>
      <c r="BB24" s="1368"/>
      <c r="BC24" s="1368"/>
      <c r="BD24" s="1368"/>
      <c r="BE24" s="1368"/>
      <c r="BF24" s="1368"/>
      <c r="BG24" s="1368"/>
      <c r="BH24" s="1368"/>
      <c r="BI24" s="1368"/>
      <c r="BJ24" s="1368"/>
      <c r="BK24" s="1368"/>
      <c r="BL24" s="1368"/>
      <c r="BM24" s="1368"/>
      <c r="BN24" s="1368"/>
      <c r="BO24" s="1368"/>
      <c r="BP24" s="1368"/>
      <c r="BQ24" s="1368"/>
      <c r="BR24" s="1368"/>
      <c r="BS24" s="1368"/>
      <c r="BT24" s="1368"/>
      <c r="BU24" s="1368"/>
      <c r="BV24" s="1368"/>
      <c r="BW24" s="1368"/>
      <c r="BX24" s="1368"/>
      <c r="BY24" s="1368"/>
      <c r="BZ24" s="1368"/>
      <c r="CA24" s="1368"/>
      <c r="CB24" s="1368"/>
      <c r="CC24" s="1368"/>
      <c r="CD24" s="1368"/>
      <c r="CE24" s="1368"/>
      <c r="CF24" s="1368"/>
      <c r="CG24" s="1368"/>
      <c r="CH24" s="1368"/>
      <c r="CI24" s="1368"/>
      <c r="CJ24" s="1368"/>
      <c r="CK24" s="1368"/>
      <c r="CL24" s="1368"/>
      <c r="CM24" s="1368"/>
      <c r="CN24" s="1368"/>
      <c r="CO24" s="1368"/>
      <c r="CP24" s="1368"/>
      <c r="CQ24" s="1368"/>
      <c r="CR24" s="1368"/>
      <c r="CS24" s="1368"/>
      <c r="CT24" s="1368"/>
      <c r="CU24" s="1368"/>
      <c r="CV24" s="1368"/>
      <c r="CW24" s="1368"/>
      <c r="CX24" s="1368"/>
      <c r="CY24" s="1368"/>
      <c r="CZ24" s="1368"/>
      <c r="DA24" s="1368"/>
      <c r="DB24" s="1368"/>
      <c r="DC24" s="1368"/>
      <c r="DD24" s="1368"/>
      <c r="DE24" s="1368"/>
      <c r="DF24" s="1368"/>
      <c r="DG24" s="1368"/>
      <c r="DH24" s="1368"/>
      <c r="DI24" s="1368"/>
      <c r="DJ24" s="1368"/>
      <c r="DK24" s="1368"/>
      <c r="DL24" s="1368"/>
      <c r="DM24" s="1368"/>
      <c r="DN24" s="1368"/>
      <c r="DO24" s="1368"/>
      <c r="DP24" s="1368"/>
      <c r="DQ24" s="1368"/>
      <c r="DR24" s="1368"/>
      <c r="DS24" s="1368"/>
      <c r="DT24" s="1368"/>
      <c r="DU24" s="1368"/>
      <c r="DV24" s="1368"/>
      <c r="DW24" s="1368"/>
      <c r="DX24" s="1368"/>
      <c r="DY24" s="1368"/>
      <c r="DZ24" s="1368"/>
      <c r="EA24" s="1368"/>
      <c r="EB24" s="1368"/>
      <c r="EC24" s="1368"/>
      <c r="ED24" s="1368"/>
      <c r="EE24" s="1368"/>
      <c r="EF24" s="1368"/>
      <c r="EG24" s="1368"/>
      <c r="EH24" s="1368"/>
      <c r="EI24" s="1368"/>
      <c r="EJ24" s="1368"/>
      <c r="EK24" s="1368"/>
      <c r="EL24" s="1368"/>
      <c r="EM24" s="1368"/>
      <c r="EN24" s="1368"/>
      <c r="EO24" s="1368"/>
      <c r="EP24" s="1368"/>
      <c r="EQ24" s="1368"/>
      <c r="ER24" s="1368"/>
      <c r="ES24" s="1368"/>
      <c r="ET24" s="1368"/>
      <c r="EU24" s="1368"/>
      <c r="EV24" s="1368"/>
      <c r="EW24" s="1368"/>
      <c r="EX24" s="1368"/>
      <c r="EY24" s="1368"/>
      <c r="EZ24" s="1368"/>
      <c r="FA24" s="1368"/>
      <c r="FB24" s="1368"/>
      <c r="FC24" s="1368"/>
      <c r="FD24" s="1368"/>
      <c r="FE24" s="1368"/>
      <c r="FF24" s="1368"/>
      <c r="FG24" s="1368"/>
      <c r="FH24" s="1368"/>
      <c r="FI24" s="1368"/>
      <c r="FJ24" s="1368"/>
      <c r="FK24" s="1368"/>
      <c r="FL24" s="1368"/>
      <c r="FM24" s="1368"/>
      <c r="FN24" s="1368"/>
      <c r="FO24" s="1368"/>
      <c r="FP24" s="1368"/>
      <c r="FQ24" s="1368"/>
      <c r="FR24" s="1368"/>
      <c r="FS24" s="1368"/>
      <c r="FT24" s="1368"/>
      <c r="FU24" s="1368"/>
      <c r="FV24" s="1368"/>
      <c r="FW24" s="1368"/>
      <c r="FX24" s="1368"/>
      <c r="FY24" s="1368"/>
      <c r="FZ24" s="1368"/>
      <c r="GA24" s="1368"/>
      <c r="GB24" s="1368"/>
      <c r="GC24" s="1368"/>
      <c r="GD24" s="1368"/>
      <c r="GE24" s="1368"/>
      <c r="GF24" s="1368"/>
      <c r="GG24" s="1368"/>
      <c r="GH24" s="1368"/>
      <c r="GI24" s="1368"/>
      <c r="GJ24" s="1368"/>
      <c r="GK24" s="1368"/>
      <c r="GL24" s="1368"/>
      <c r="GM24" s="1368"/>
      <c r="GN24" s="1368"/>
      <c r="GO24" s="1368"/>
      <c r="GP24" s="1368"/>
      <c r="GQ24" s="1368"/>
      <c r="GR24" s="1368"/>
      <c r="GS24" s="1368"/>
      <c r="GT24" s="1368"/>
      <c r="GU24" s="1368"/>
      <c r="GV24" s="1368"/>
      <c r="GW24" s="1368"/>
      <c r="GX24" s="1368"/>
      <c r="GY24" s="1368"/>
      <c r="GZ24" s="1368"/>
      <c r="HA24" s="1368"/>
      <c r="HB24" s="1368"/>
      <c r="HC24" s="1368"/>
      <c r="HD24" s="1368"/>
      <c r="HE24" s="1368"/>
      <c r="HF24" s="1368"/>
      <c r="HG24" s="1368"/>
      <c r="HH24" s="1368"/>
      <c r="HI24" s="1368"/>
      <c r="HJ24" s="1368"/>
      <c r="HK24" s="1368"/>
      <c r="HL24" s="1368"/>
      <c r="HM24" s="1368"/>
      <c r="HN24" s="1368"/>
      <c r="HO24" s="1368"/>
      <c r="HP24" s="1368"/>
      <c r="HQ24" s="1368"/>
      <c r="HR24" s="1368"/>
      <c r="HS24" s="1368"/>
      <c r="HT24" s="1368"/>
      <c r="HU24" s="1368"/>
      <c r="HV24" s="1368"/>
      <c r="HW24" s="1368"/>
      <c r="HX24" s="1368"/>
      <c r="HY24" s="1368"/>
      <c r="HZ24" s="1368"/>
      <c r="IA24" s="1368"/>
      <c r="IB24" s="1368"/>
      <c r="IC24" s="1368"/>
      <c r="ID24" s="1368"/>
      <c r="IE24" s="1368"/>
      <c r="IF24" s="1368"/>
      <c r="IG24" s="1368"/>
      <c r="IH24" s="1368"/>
      <c r="II24" s="1368"/>
      <c r="IJ24" s="1368"/>
      <c r="IK24" s="1368"/>
      <c r="IL24" s="1368"/>
      <c r="IM24" s="1368"/>
      <c r="IN24" s="1368"/>
      <c r="IO24" s="1368"/>
      <c r="IP24" s="1368"/>
      <c r="IQ24" s="1368"/>
      <c r="IR24" s="1368"/>
      <c r="IS24" s="1368"/>
      <c r="IT24" s="1368"/>
      <c r="IU24" s="1368"/>
      <c r="IV24" s="1368"/>
      <c r="IW24" s="1368"/>
      <c r="IX24" s="1368"/>
      <c r="IY24" s="1368"/>
      <c r="IZ24" s="1368"/>
      <c r="JA24" s="1368"/>
      <c r="JB24" s="1368"/>
      <c r="JC24" s="1368"/>
    </row>
    <row r="25" spans="1:263">
      <c r="A25" s="1917"/>
      <c r="B25" s="1914" t="s">
        <v>1084</v>
      </c>
      <c r="E25" s="1918"/>
      <c r="F25" s="2191"/>
      <c r="G25" s="2194" t="s">
        <v>3919</v>
      </c>
      <c r="H25" s="2194"/>
      <c r="I25" s="2194"/>
      <c r="J25" s="2194"/>
      <c r="K25" s="2194"/>
      <c r="L25" s="2194"/>
      <c r="M25" s="2193"/>
      <c r="N25" s="1913"/>
      <c r="P25" s="1914"/>
      <c r="Q25" s="1914"/>
      <c r="R25" s="1914"/>
      <c r="S25" s="1916"/>
      <c r="AI25" s="1368"/>
      <c r="AJ25" s="1368"/>
      <c r="AK25" s="1368"/>
      <c r="AL25" s="1368"/>
      <c r="AM25" s="1368"/>
      <c r="AN25" s="1368"/>
      <c r="AO25" s="1368"/>
      <c r="AP25" s="1368"/>
      <c r="AQ25" s="1368"/>
      <c r="AR25" s="1368"/>
      <c r="AS25" s="1368"/>
      <c r="AT25" s="1368"/>
      <c r="AU25" s="1368"/>
      <c r="AV25" s="1368"/>
      <c r="AW25" s="1368"/>
      <c r="AX25" s="1368"/>
      <c r="AY25" s="1368"/>
      <c r="AZ25" s="1368"/>
      <c r="BA25" s="1368"/>
      <c r="BB25" s="1368"/>
      <c r="BC25" s="1368"/>
      <c r="BD25" s="1368"/>
      <c r="BE25" s="1368"/>
      <c r="BF25" s="1368"/>
      <c r="BG25" s="1368"/>
      <c r="BH25" s="1368"/>
      <c r="BI25" s="1368"/>
      <c r="BJ25" s="1368"/>
      <c r="BK25" s="1368"/>
      <c r="BL25" s="1368"/>
      <c r="BM25" s="1368"/>
      <c r="BN25" s="1368"/>
      <c r="BO25" s="1368"/>
      <c r="BP25" s="1368"/>
      <c r="BQ25" s="1368"/>
      <c r="BR25" s="1368"/>
      <c r="BS25" s="1368"/>
      <c r="BT25" s="1368"/>
      <c r="BU25" s="1368"/>
      <c r="BV25" s="1368"/>
      <c r="BW25" s="1368"/>
      <c r="BX25" s="1368"/>
      <c r="BY25" s="1368"/>
      <c r="BZ25" s="1368"/>
      <c r="CA25" s="1368"/>
      <c r="CB25" s="1368"/>
      <c r="CC25" s="1368"/>
      <c r="CD25" s="1368"/>
      <c r="CE25" s="1368"/>
      <c r="CF25" s="1368"/>
      <c r="CG25" s="1368"/>
      <c r="CH25" s="1368"/>
      <c r="CI25" s="1368"/>
      <c r="CJ25" s="1368"/>
      <c r="CK25" s="1368"/>
      <c r="CL25" s="1368"/>
      <c r="CM25" s="1368"/>
      <c r="CN25" s="1368"/>
      <c r="CO25" s="1368"/>
      <c r="CP25" s="1368"/>
      <c r="CQ25" s="1368"/>
      <c r="CR25" s="1368"/>
      <c r="CS25" s="1368"/>
      <c r="CT25" s="1368"/>
      <c r="CU25" s="1368"/>
      <c r="CV25" s="1368"/>
      <c r="CW25" s="1368"/>
      <c r="CX25" s="1368"/>
      <c r="CY25" s="1368"/>
      <c r="CZ25" s="1368"/>
      <c r="DA25" s="1368"/>
      <c r="DB25" s="1368"/>
      <c r="DC25" s="1368"/>
      <c r="DD25" s="1368"/>
      <c r="DE25" s="1368"/>
      <c r="DF25" s="1368"/>
      <c r="DG25" s="1368"/>
      <c r="DH25" s="1368"/>
      <c r="DI25" s="1368"/>
      <c r="DJ25" s="1368"/>
      <c r="DK25" s="1368"/>
      <c r="DL25" s="1368"/>
      <c r="DM25" s="1368"/>
      <c r="DN25" s="1368"/>
      <c r="DO25" s="1368"/>
      <c r="DP25" s="1368"/>
      <c r="DQ25" s="1368"/>
      <c r="DR25" s="1368"/>
      <c r="DS25" s="1368"/>
      <c r="DT25" s="1368"/>
      <c r="DU25" s="1368"/>
      <c r="DV25" s="1368"/>
      <c r="DW25" s="1368"/>
      <c r="DX25" s="1368"/>
      <c r="DY25" s="1368"/>
      <c r="DZ25" s="1368"/>
      <c r="EA25" s="1368"/>
      <c r="EB25" s="1368"/>
      <c r="EC25" s="1368"/>
      <c r="ED25" s="1368"/>
      <c r="EE25" s="1368"/>
      <c r="EF25" s="1368"/>
      <c r="EG25" s="1368"/>
      <c r="EH25" s="1368"/>
      <c r="EI25" s="1368"/>
      <c r="EJ25" s="1368"/>
      <c r="EK25" s="1368"/>
      <c r="EL25" s="1368"/>
      <c r="EM25" s="1368"/>
      <c r="EN25" s="1368"/>
      <c r="EO25" s="1368"/>
      <c r="EP25" s="1368"/>
      <c r="EQ25" s="1368"/>
      <c r="ER25" s="1368"/>
      <c r="ES25" s="1368"/>
      <c r="ET25" s="1368"/>
      <c r="EU25" s="1368"/>
      <c r="EV25" s="1368"/>
      <c r="EW25" s="1368"/>
      <c r="EX25" s="1368"/>
      <c r="EY25" s="1368"/>
      <c r="EZ25" s="1368"/>
      <c r="FA25" s="1368"/>
      <c r="FB25" s="1368"/>
      <c r="FC25" s="1368"/>
      <c r="FD25" s="1368"/>
      <c r="FE25" s="1368"/>
      <c r="FF25" s="1368"/>
      <c r="FG25" s="1368"/>
      <c r="FH25" s="1368"/>
      <c r="FI25" s="1368"/>
      <c r="FJ25" s="1368"/>
      <c r="FK25" s="1368"/>
      <c r="FL25" s="1368"/>
      <c r="FM25" s="1368"/>
      <c r="FN25" s="1368"/>
      <c r="FO25" s="1368"/>
      <c r="FP25" s="1368"/>
      <c r="FQ25" s="1368"/>
      <c r="FR25" s="1368"/>
      <c r="FS25" s="1368"/>
      <c r="FT25" s="1368"/>
      <c r="FU25" s="1368"/>
      <c r="FV25" s="1368"/>
      <c r="FW25" s="1368"/>
      <c r="FX25" s="1368"/>
      <c r="FY25" s="1368"/>
      <c r="FZ25" s="1368"/>
      <c r="GA25" s="1368"/>
      <c r="GB25" s="1368"/>
      <c r="GC25" s="1368"/>
      <c r="GD25" s="1368"/>
      <c r="GE25" s="1368"/>
      <c r="GF25" s="1368"/>
      <c r="GG25" s="1368"/>
      <c r="GH25" s="1368"/>
      <c r="GI25" s="1368"/>
      <c r="GJ25" s="1368"/>
      <c r="GK25" s="1368"/>
      <c r="GL25" s="1368"/>
      <c r="GM25" s="1368"/>
      <c r="GN25" s="1368"/>
      <c r="GO25" s="1368"/>
      <c r="GP25" s="1368"/>
      <c r="GQ25" s="1368"/>
      <c r="GR25" s="1368"/>
      <c r="GS25" s="1368"/>
      <c r="GT25" s="1368"/>
      <c r="GU25" s="1368"/>
      <c r="GV25" s="1368"/>
      <c r="GW25" s="1368"/>
      <c r="GX25" s="1368"/>
      <c r="GY25" s="1368"/>
      <c r="GZ25" s="1368"/>
      <c r="HA25" s="1368"/>
      <c r="HB25" s="1368"/>
      <c r="HC25" s="1368"/>
      <c r="HD25" s="1368"/>
      <c r="HE25" s="1368"/>
      <c r="HF25" s="1368"/>
      <c r="HG25" s="1368"/>
      <c r="HH25" s="1368"/>
      <c r="HI25" s="1368"/>
      <c r="HJ25" s="1368"/>
      <c r="HK25" s="1368"/>
      <c r="HL25" s="1368"/>
      <c r="HM25" s="1368"/>
      <c r="HN25" s="1368"/>
      <c r="HO25" s="1368"/>
      <c r="HP25" s="1368"/>
      <c r="HQ25" s="1368"/>
      <c r="HR25" s="1368"/>
      <c r="HS25" s="1368"/>
      <c r="HT25" s="1368"/>
      <c r="HU25" s="1368"/>
      <c r="HV25" s="1368"/>
      <c r="HW25" s="1368"/>
      <c r="HX25" s="1368"/>
      <c r="HY25" s="1368"/>
      <c r="HZ25" s="1368"/>
      <c r="IA25" s="1368"/>
      <c r="IB25" s="1368"/>
      <c r="IC25" s="1368"/>
      <c r="ID25" s="1368"/>
      <c r="IE25" s="1368"/>
      <c r="IF25" s="1368"/>
      <c r="IG25" s="1368"/>
      <c r="IH25" s="1368"/>
      <c r="II25" s="1368"/>
      <c r="IJ25" s="1368"/>
      <c r="IK25" s="1368"/>
      <c r="IL25" s="1368"/>
      <c r="IM25" s="1368"/>
      <c r="IN25" s="1368"/>
      <c r="IO25" s="1368"/>
      <c r="IP25" s="1368"/>
      <c r="IQ25" s="1368"/>
      <c r="IR25" s="1368"/>
      <c r="IS25" s="1368"/>
      <c r="IT25" s="1368"/>
      <c r="IU25" s="1368"/>
      <c r="IV25" s="1368"/>
      <c r="IW25" s="1368"/>
      <c r="IX25" s="1368"/>
      <c r="IY25" s="1368"/>
      <c r="IZ25" s="1368"/>
      <c r="JA25" s="1368"/>
      <c r="JB25" s="1368"/>
      <c r="JC25" s="1368"/>
    </row>
    <row r="26" spans="1:263">
      <c r="A26" s="1917"/>
      <c r="B26" s="1914"/>
      <c r="C26" s="1914"/>
      <c r="D26" s="1914"/>
      <c r="E26" s="1915"/>
      <c r="F26" s="2191"/>
      <c r="G26" s="2194"/>
      <c r="H26" s="2194"/>
      <c r="I26" s="2194"/>
      <c r="J26" s="2194"/>
      <c r="K26" s="2194"/>
      <c r="L26" s="2195"/>
      <c r="M26" s="2193"/>
      <c r="N26" s="1913"/>
      <c r="O26" s="1914"/>
      <c r="P26" s="1914"/>
      <c r="Q26" s="1914"/>
      <c r="R26" s="1914"/>
      <c r="S26" s="1919"/>
      <c r="AI26" s="1368"/>
      <c r="AJ26" s="1368"/>
      <c r="AK26" s="1368"/>
      <c r="AL26" s="1368"/>
      <c r="AM26" s="1368"/>
      <c r="AN26" s="1368"/>
      <c r="AO26" s="1368"/>
      <c r="AP26" s="1368"/>
      <c r="AQ26" s="1368"/>
      <c r="AR26" s="1368"/>
      <c r="AS26" s="1368"/>
      <c r="AT26" s="1368"/>
      <c r="AU26" s="1368"/>
      <c r="AV26" s="1368"/>
      <c r="AW26" s="1368"/>
      <c r="AX26" s="1368"/>
      <c r="AY26" s="1368"/>
      <c r="AZ26" s="1368"/>
      <c r="BA26" s="1368"/>
      <c r="BB26" s="1368"/>
      <c r="BC26" s="1368"/>
      <c r="BD26" s="1368"/>
      <c r="BE26" s="1368"/>
      <c r="BF26" s="1368"/>
      <c r="BG26" s="1368"/>
      <c r="BH26" s="1368"/>
      <c r="BI26" s="1368"/>
      <c r="BJ26" s="1368"/>
      <c r="BK26" s="1368"/>
      <c r="BL26" s="1368"/>
      <c r="BM26" s="1368"/>
      <c r="BN26" s="1368"/>
      <c r="BO26" s="1368"/>
      <c r="BP26" s="1368"/>
      <c r="BQ26" s="1368"/>
      <c r="BR26" s="1368"/>
      <c r="BS26" s="1368"/>
      <c r="BT26" s="1368"/>
      <c r="BU26" s="1368"/>
      <c r="BV26" s="1368"/>
      <c r="BW26" s="1368"/>
      <c r="BX26" s="1368"/>
      <c r="BY26" s="1368"/>
      <c r="BZ26" s="1368"/>
      <c r="CA26" s="1368"/>
      <c r="CB26" s="1368"/>
      <c r="CC26" s="1368"/>
      <c r="CD26" s="1368"/>
      <c r="CE26" s="1368"/>
      <c r="CF26" s="1368"/>
      <c r="CG26" s="1368"/>
      <c r="CH26" s="1368"/>
      <c r="CI26" s="1368"/>
      <c r="CJ26" s="1368"/>
      <c r="CK26" s="1368"/>
      <c r="CL26" s="1368"/>
      <c r="CM26" s="1368"/>
      <c r="CN26" s="1368"/>
      <c r="CO26" s="1368"/>
      <c r="CP26" s="1368"/>
      <c r="CQ26" s="1368"/>
      <c r="CR26" s="1368"/>
      <c r="CS26" s="1368"/>
      <c r="CT26" s="1368"/>
      <c r="CU26" s="1368"/>
      <c r="CV26" s="1368"/>
      <c r="CW26" s="1368"/>
      <c r="CX26" s="1368"/>
      <c r="CY26" s="1368"/>
      <c r="CZ26" s="1368"/>
      <c r="DA26" s="1368"/>
      <c r="DB26" s="1368"/>
      <c r="DC26" s="1368"/>
      <c r="DD26" s="1368"/>
      <c r="DE26" s="1368"/>
      <c r="DF26" s="1368"/>
      <c r="DG26" s="1368"/>
      <c r="DH26" s="1368"/>
      <c r="DI26" s="1368"/>
      <c r="DJ26" s="1368"/>
      <c r="DK26" s="1368"/>
      <c r="DL26" s="1368"/>
      <c r="DM26" s="1368"/>
      <c r="DN26" s="1368"/>
      <c r="DO26" s="1368"/>
      <c r="DP26" s="1368"/>
      <c r="DQ26" s="1368"/>
      <c r="DR26" s="1368"/>
      <c r="DS26" s="1368"/>
      <c r="DT26" s="1368"/>
      <c r="DU26" s="1368"/>
      <c r="DV26" s="1368"/>
      <c r="DW26" s="1368"/>
      <c r="DX26" s="1368"/>
      <c r="DY26" s="1368"/>
      <c r="DZ26" s="1368"/>
      <c r="EA26" s="1368"/>
      <c r="EB26" s="1368"/>
      <c r="EC26" s="1368"/>
      <c r="ED26" s="1368"/>
      <c r="EE26" s="1368"/>
      <c r="EF26" s="1368"/>
      <c r="EG26" s="1368"/>
      <c r="EH26" s="1368"/>
      <c r="EI26" s="1368"/>
      <c r="EJ26" s="1368"/>
      <c r="EK26" s="1368"/>
      <c r="EL26" s="1368"/>
      <c r="EM26" s="1368"/>
      <c r="EN26" s="1368"/>
      <c r="EO26" s="1368"/>
      <c r="EP26" s="1368"/>
      <c r="EQ26" s="1368"/>
      <c r="ER26" s="1368"/>
      <c r="ES26" s="1368"/>
      <c r="ET26" s="1368"/>
      <c r="EU26" s="1368"/>
      <c r="EV26" s="1368"/>
      <c r="EW26" s="1368"/>
      <c r="EX26" s="1368"/>
      <c r="EY26" s="1368"/>
      <c r="EZ26" s="1368"/>
      <c r="FA26" s="1368"/>
      <c r="FB26" s="1368"/>
      <c r="FC26" s="1368"/>
      <c r="FD26" s="1368"/>
      <c r="FE26" s="1368"/>
      <c r="FF26" s="1368"/>
      <c r="FG26" s="1368"/>
      <c r="FH26" s="1368"/>
      <c r="FI26" s="1368"/>
      <c r="FJ26" s="1368"/>
      <c r="FK26" s="1368"/>
      <c r="FL26" s="1368"/>
      <c r="FM26" s="1368"/>
      <c r="FN26" s="1368"/>
      <c r="FO26" s="1368"/>
      <c r="FP26" s="1368"/>
      <c r="FQ26" s="1368"/>
      <c r="FR26" s="1368"/>
      <c r="FS26" s="1368"/>
      <c r="FT26" s="1368"/>
      <c r="FU26" s="1368"/>
      <c r="FV26" s="1368"/>
      <c r="FW26" s="1368"/>
      <c r="FX26" s="1368"/>
      <c r="FY26" s="1368"/>
      <c r="FZ26" s="1368"/>
      <c r="GA26" s="1368"/>
      <c r="GB26" s="1368"/>
      <c r="GC26" s="1368"/>
      <c r="GD26" s="1368"/>
      <c r="GE26" s="1368"/>
      <c r="GF26" s="1368"/>
      <c r="GG26" s="1368"/>
      <c r="GH26" s="1368"/>
      <c r="GI26" s="1368"/>
      <c r="GJ26" s="1368"/>
      <c r="GK26" s="1368"/>
      <c r="GL26" s="1368"/>
      <c r="GM26" s="1368"/>
      <c r="GN26" s="1368"/>
      <c r="GO26" s="1368"/>
      <c r="GP26" s="1368"/>
      <c r="GQ26" s="1368"/>
      <c r="GR26" s="1368"/>
      <c r="GS26" s="1368"/>
      <c r="GT26" s="1368"/>
      <c r="GU26" s="1368"/>
      <c r="GV26" s="1368"/>
      <c r="GW26" s="1368"/>
      <c r="GX26" s="1368"/>
      <c r="GY26" s="1368"/>
      <c r="GZ26" s="1368"/>
      <c r="HA26" s="1368"/>
      <c r="HB26" s="1368"/>
      <c r="HC26" s="1368"/>
      <c r="HD26" s="1368"/>
      <c r="HE26" s="1368"/>
      <c r="HF26" s="1368"/>
      <c r="HG26" s="1368"/>
      <c r="HH26" s="1368"/>
      <c r="HI26" s="1368"/>
      <c r="HJ26" s="1368"/>
      <c r="HK26" s="1368"/>
      <c r="HL26" s="1368"/>
      <c r="HM26" s="1368"/>
      <c r="HN26" s="1368"/>
      <c r="HO26" s="1368"/>
      <c r="HP26" s="1368"/>
      <c r="HQ26" s="1368"/>
      <c r="HR26" s="1368"/>
      <c r="HS26" s="1368"/>
      <c r="HT26" s="1368"/>
      <c r="HU26" s="1368"/>
      <c r="HV26" s="1368"/>
      <c r="HW26" s="1368"/>
      <c r="HX26" s="1368"/>
      <c r="HY26" s="1368"/>
      <c r="HZ26" s="1368"/>
      <c r="IA26" s="1368"/>
      <c r="IB26" s="1368"/>
      <c r="IC26" s="1368"/>
      <c r="ID26" s="1368"/>
      <c r="IE26" s="1368"/>
      <c r="IF26" s="1368"/>
      <c r="IG26" s="1368"/>
      <c r="IH26" s="1368"/>
      <c r="II26" s="1368"/>
      <c r="IJ26" s="1368"/>
      <c r="IK26" s="1368"/>
      <c r="IL26" s="1368"/>
      <c r="IM26" s="1368"/>
      <c r="IN26" s="1368"/>
      <c r="IO26" s="1368"/>
      <c r="IP26" s="1368"/>
      <c r="IQ26" s="1368"/>
      <c r="IR26" s="1368"/>
      <c r="IS26" s="1368"/>
      <c r="IT26" s="1368"/>
      <c r="IU26" s="1368"/>
      <c r="IV26" s="1368"/>
      <c r="IW26" s="1368"/>
      <c r="IX26" s="1368"/>
      <c r="IY26" s="1368"/>
      <c r="IZ26" s="1368"/>
      <c r="JA26" s="1368"/>
      <c r="JB26" s="1368"/>
      <c r="JC26" s="1368"/>
    </row>
    <row r="27" spans="1:263">
      <c r="A27" s="1920" t="s">
        <v>1746</v>
      </c>
      <c r="B27" s="1921" t="s">
        <v>1346</v>
      </c>
      <c r="C27" s="1921" t="s">
        <v>1347</v>
      </c>
      <c r="D27" s="1922" t="s">
        <v>1348</v>
      </c>
      <c r="E27" s="1923" t="s">
        <v>1746</v>
      </c>
      <c r="F27" s="5387" t="s">
        <v>1917</v>
      </c>
      <c r="G27" s="5388"/>
      <c r="H27" s="1921"/>
      <c r="I27" s="1921"/>
      <c r="J27" s="1921" t="s">
        <v>1349</v>
      </c>
      <c r="K27" s="1924" t="s">
        <v>1350</v>
      </c>
      <c r="L27" s="1925"/>
      <c r="M27" s="1923"/>
      <c r="N27" s="5389" t="s">
        <v>1351</v>
      </c>
      <c r="O27" s="5390"/>
      <c r="P27" s="5390"/>
      <c r="Q27" s="5390"/>
      <c r="R27" s="5390"/>
      <c r="S27" s="5391"/>
      <c r="AI27" s="1368"/>
      <c r="AJ27" s="1368"/>
      <c r="AK27" s="1368"/>
      <c r="AL27" s="1368"/>
      <c r="AM27" s="1368"/>
      <c r="AN27" s="1368"/>
      <c r="AO27" s="1368"/>
      <c r="AP27" s="1368"/>
      <c r="AQ27" s="1368"/>
      <c r="AR27" s="1368"/>
      <c r="AS27" s="1368"/>
      <c r="AT27" s="1368"/>
      <c r="AU27" s="1368"/>
      <c r="AV27" s="1368"/>
      <c r="AW27" s="1368"/>
      <c r="AX27" s="1368"/>
      <c r="AY27" s="1368"/>
      <c r="AZ27" s="1368"/>
      <c r="BA27" s="1368"/>
      <c r="BB27" s="1368"/>
      <c r="BC27" s="1368"/>
      <c r="BD27" s="1368"/>
      <c r="BE27" s="1368"/>
      <c r="BF27" s="1368"/>
      <c r="BG27" s="1368"/>
      <c r="BH27" s="1368"/>
      <c r="BI27" s="1368"/>
      <c r="BJ27" s="1368"/>
      <c r="BK27" s="1368"/>
      <c r="BL27" s="1368"/>
      <c r="BM27" s="1368"/>
      <c r="BN27" s="1368"/>
      <c r="BO27" s="1368"/>
      <c r="BP27" s="1368"/>
      <c r="BQ27" s="1368"/>
      <c r="BR27" s="1368"/>
      <c r="BS27" s="1368"/>
      <c r="BT27" s="1368"/>
      <c r="BU27" s="1368"/>
      <c r="BV27" s="1368"/>
      <c r="BW27" s="1368"/>
      <c r="BX27" s="1368"/>
      <c r="BY27" s="1368"/>
      <c r="BZ27" s="1368"/>
      <c r="CA27" s="1368"/>
      <c r="CB27" s="1368"/>
      <c r="CC27" s="1368"/>
      <c r="CD27" s="1368"/>
      <c r="CE27" s="1368"/>
      <c r="CF27" s="1368"/>
      <c r="CG27" s="1368"/>
      <c r="CH27" s="1368"/>
      <c r="CI27" s="1368"/>
      <c r="CJ27" s="1368"/>
      <c r="CK27" s="1368"/>
      <c r="CL27" s="1368"/>
      <c r="CM27" s="1368"/>
      <c r="CN27" s="1368"/>
      <c r="CO27" s="1368"/>
      <c r="CP27" s="1368"/>
      <c r="CQ27" s="1368"/>
      <c r="CR27" s="1368"/>
      <c r="CS27" s="1368"/>
      <c r="CT27" s="1368"/>
      <c r="CU27" s="1368"/>
      <c r="CV27" s="1368"/>
      <c r="CW27" s="1368"/>
      <c r="CX27" s="1368"/>
      <c r="CY27" s="1368"/>
      <c r="CZ27" s="1368"/>
      <c r="DA27" s="1368"/>
      <c r="DB27" s="1368"/>
      <c r="DC27" s="1368"/>
      <c r="DD27" s="1368"/>
      <c r="DE27" s="1368"/>
      <c r="DF27" s="1368"/>
      <c r="DG27" s="1368"/>
      <c r="DH27" s="1368"/>
      <c r="DI27" s="1368"/>
      <c r="DJ27" s="1368"/>
      <c r="DK27" s="1368"/>
      <c r="DL27" s="1368"/>
      <c r="DM27" s="1368"/>
      <c r="DN27" s="1368"/>
      <c r="DO27" s="1368"/>
      <c r="DP27" s="1368"/>
      <c r="DQ27" s="1368"/>
      <c r="DR27" s="1368"/>
      <c r="DS27" s="1368"/>
      <c r="DT27" s="1368"/>
      <c r="DU27" s="1368"/>
      <c r="DV27" s="1368"/>
      <c r="DW27" s="1368"/>
      <c r="DX27" s="1368"/>
      <c r="DY27" s="1368"/>
      <c r="DZ27" s="1368"/>
      <c r="EA27" s="1368"/>
      <c r="EB27" s="1368"/>
      <c r="EC27" s="1368"/>
      <c r="ED27" s="1368"/>
      <c r="EE27" s="1368"/>
      <c r="EF27" s="1368"/>
      <c r="EG27" s="1368"/>
      <c r="EH27" s="1368"/>
      <c r="EI27" s="1368"/>
      <c r="EJ27" s="1368"/>
      <c r="EK27" s="1368"/>
      <c r="EL27" s="1368"/>
      <c r="EM27" s="1368"/>
      <c r="EN27" s="1368"/>
      <c r="EO27" s="1368"/>
      <c r="EP27" s="1368"/>
      <c r="EQ27" s="1368"/>
      <c r="ER27" s="1368"/>
      <c r="ES27" s="1368"/>
      <c r="ET27" s="1368"/>
      <c r="EU27" s="1368"/>
      <c r="EV27" s="1368"/>
      <c r="EW27" s="1368"/>
      <c r="EX27" s="1368"/>
      <c r="EY27" s="1368"/>
      <c r="EZ27" s="1368"/>
      <c r="FA27" s="1368"/>
      <c r="FB27" s="1368"/>
      <c r="FC27" s="1368"/>
      <c r="FD27" s="1368"/>
      <c r="FE27" s="1368"/>
      <c r="FF27" s="1368"/>
      <c r="FG27" s="1368"/>
      <c r="FH27" s="1368"/>
      <c r="FI27" s="1368"/>
      <c r="FJ27" s="1368"/>
      <c r="FK27" s="1368"/>
      <c r="FL27" s="1368"/>
      <c r="FM27" s="1368"/>
      <c r="FN27" s="1368"/>
      <c r="FO27" s="1368"/>
      <c r="FP27" s="1368"/>
      <c r="FQ27" s="1368"/>
      <c r="FR27" s="1368"/>
      <c r="FS27" s="1368"/>
      <c r="FT27" s="1368"/>
      <c r="FU27" s="1368"/>
      <c r="FV27" s="1368"/>
      <c r="FW27" s="1368"/>
      <c r="FX27" s="1368"/>
      <c r="FY27" s="1368"/>
      <c r="FZ27" s="1368"/>
      <c r="GA27" s="1368"/>
      <c r="GB27" s="1368"/>
      <c r="GC27" s="1368"/>
      <c r="GD27" s="1368"/>
      <c r="GE27" s="1368"/>
      <c r="GF27" s="1368"/>
      <c r="GG27" s="1368"/>
      <c r="GH27" s="1368"/>
      <c r="GI27" s="1368"/>
      <c r="GJ27" s="1368"/>
      <c r="GK27" s="1368"/>
      <c r="GL27" s="1368"/>
      <c r="GM27" s="1368"/>
      <c r="GN27" s="1368"/>
      <c r="GO27" s="1368"/>
      <c r="GP27" s="1368"/>
      <c r="GQ27" s="1368"/>
      <c r="GR27" s="1368"/>
      <c r="GS27" s="1368"/>
      <c r="GT27" s="1368"/>
      <c r="GU27" s="1368"/>
      <c r="GV27" s="1368"/>
      <c r="GW27" s="1368"/>
      <c r="GX27" s="1368"/>
      <c r="GY27" s="1368"/>
      <c r="GZ27" s="1368"/>
      <c r="HA27" s="1368"/>
      <c r="HB27" s="1368"/>
      <c r="HC27" s="1368"/>
      <c r="HD27" s="1368"/>
      <c r="HE27" s="1368"/>
      <c r="HF27" s="1368"/>
      <c r="HG27" s="1368"/>
      <c r="HH27" s="1368"/>
      <c r="HI27" s="1368"/>
      <c r="HJ27" s="1368"/>
      <c r="HK27" s="1368"/>
      <c r="HL27" s="1368"/>
      <c r="HM27" s="1368"/>
      <c r="HN27" s="1368"/>
      <c r="HO27" s="1368"/>
      <c r="HP27" s="1368"/>
      <c r="HQ27" s="1368"/>
      <c r="HR27" s="1368"/>
      <c r="HS27" s="1368"/>
      <c r="HT27" s="1368"/>
      <c r="HU27" s="1368"/>
      <c r="HV27" s="1368"/>
      <c r="HW27" s="1368"/>
      <c r="HX27" s="1368"/>
      <c r="HY27" s="1368"/>
      <c r="HZ27" s="1368"/>
      <c r="IA27" s="1368"/>
      <c r="IB27" s="1368"/>
      <c r="IC27" s="1368"/>
      <c r="ID27" s="1368"/>
      <c r="IE27" s="1368"/>
      <c r="IF27" s="1368"/>
      <c r="IG27" s="1368"/>
      <c r="IH27" s="1368"/>
      <c r="II27" s="1368"/>
      <c r="IJ27" s="1368"/>
      <c r="IK27" s="1368"/>
      <c r="IL27" s="1368"/>
      <c r="IM27" s="1368"/>
      <c r="IN27" s="1368"/>
      <c r="IO27" s="1368"/>
      <c r="IP27" s="1368"/>
      <c r="IQ27" s="1368"/>
      <c r="IR27" s="1368"/>
      <c r="IS27" s="1368"/>
      <c r="IT27" s="1368"/>
      <c r="IU27" s="1368"/>
      <c r="IV27" s="1368"/>
      <c r="IW27" s="1368"/>
      <c r="IX27" s="1368"/>
      <c r="IY27" s="1368"/>
      <c r="IZ27" s="1368"/>
      <c r="JA27" s="1368"/>
      <c r="JB27" s="1368"/>
      <c r="JC27" s="1368"/>
    </row>
    <row r="28" spans="1:263">
      <c r="A28" s="1926"/>
      <c r="B28" s="1927" t="s">
        <v>1352</v>
      </c>
      <c r="C28" s="1927" t="s">
        <v>1352</v>
      </c>
      <c r="D28" s="1927" t="s">
        <v>1352</v>
      </c>
      <c r="E28" s="1928" t="s">
        <v>3493</v>
      </c>
      <c r="F28" s="5394" t="s">
        <v>3494</v>
      </c>
      <c r="G28" s="5395"/>
      <c r="H28" s="1927" t="s">
        <v>1353</v>
      </c>
      <c r="I28" s="1927" t="s">
        <v>1354</v>
      </c>
      <c r="J28" s="1927" t="s">
        <v>1918</v>
      </c>
      <c r="K28" s="1921" t="s">
        <v>3497</v>
      </c>
      <c r="L28" s="1921" t="s">
        <v>3497</v>
      </c>
      <c r="M28" s="1928" t="s">
        <v>1686</v>
      </c>
      <c r="N28" s="5394" t="s">
        <v>3498</v>
      </c>
      <c r="O28" s="5395"/>
      <c r="P28" s="1927" t="s">
        <v>3499</v>
      </c>
      <c r="Q28" s="1927" t="s">
        <v>3500</v>
      </c>
      <c r="R28" s="1927" t="s">
        <v>1355</v>
      </c>
      <c r="S28" s="1929" t="s">
        <v>1686</v>
      </c>
      <c r="AI28" s="1368"/>
      <c r="AJ28" s="1368"/>
      <c r="AK28" s="1368"/>
      <c r="AL28" s="1368"/>
      <c r="AM28" s="1368"/>
      <c r="AN28" s="1368"/>
      <c r="AO28" s="1368"/>
      <c r="AP28" s="1368"/>
      <c r="AQ28" s="1368"/>
      <c r="AR28" s="1368"/>
      <c r="AS28" s="1368"/>
      <c r="AT28" s="1368"/>
      <c r="AU28" s="1368"/>
      <c r="AV28" s="1368"/>
      <c r="AW28" s="1368"/>
      <c r="AX28" s="1368"/>
      <c r="AY28" s="1368"/>
      <c r="AZ28" s="1368"/>
      <c r="BA28" s="1368"/>
      <c r="BB28" s="1368"/>
      <c r="BC28" s="1368"/>
      <c r="BD28" s="1368"/>
      <c r="BE28" s="1368"/>
      <c r="BF28" s="1368"/>
      <c r="BG28" s="1368"/>
      <c r="BH28" s="1368"/>
      <c r="BI28" s="1368"/>
      <c r="BJ28" s="1368"/>
      <c r="BK28" s="1368"/>
      <c r="BL28" s="1368"/>
      <c r="BM28" s="1368"/>
      <c r="BN28" s="1368"/>
      <c r="BO28" s="1368"/>
      <c r="BP28" s="1368"/>
      <c r="BQ28" s="1368"/>
      <c r="BR28" s="1368"/>
      <c r="BS28" s="1368"/>
      <c r="BT28" s="1368"/>
      <c r="BU28" s="1368"/>
      <c r="BV28" s="1368"/>
      <c r="BW28" s="1368"/>
      <c r="BX28" s="1368"/>
      <c r="BY28" s="1368"/>
      <c r="BZ28" s="1368"/>
      <c r="CA28" s="1368"/>
      <c r="CB28" s="1368"/>
      <c r="CC28" s="1368"/>
      <c r="CD28" s="1368"/>
      <c r="CE28" s="1368"/>
      <c r="CF28" s="1368"/>
      <c r="CG28" s="1368"/>
      <c r="CH28" s="1368"/>
      <c r="CI28" s="1368"/>
      <c r="CJ28" s="1368"/>
      <c r="CK28" s="1368"/>
      <c r="CL28" s="1368"/>
      <c r="CM28" s="1368"/>
      <c r="CN28" s="1368"/>
      <c r="CO28" s="1368"/>
      <c r="CP28" s="1368"/>
      <c r="CQ28" s="1368"/>
      <c r="CR28" s="1368"/>
      <c r="CS28" s="1368"/>
      <c r="CT28" s="1368"/>
      <c r="CU28" s="1368"/>
      <c r="CV28" s="1368"/>
      <c r="CW28" s="1368"/>
      <c r="CX28" s="1368"/>
      <c r="CY28" s="1368"/>
      <c r="CZ28" s="1368"/>
      <c r="DA28" s="1368"/>
      <c r="DB28" s="1368"/>
      <c r="DC28" s="1368"/>
      <c r="DD28" s="1368"/>
      <c r="DE28" s="1368"/>
      <c r="DF28" s="1368"/>
      <c r="DG28" s="1368"/>
      <c r="DH28" s="1368"/>
      <c r="DI28" s="1368"/>
      <c r="DJ28" s="1368"/>
      <c r="DK28" s="1368"/>
      <c r="DL28" s="1368"/>
      <c r="DM28" s="1368"/>
      <c r="DN28" s="1368"/>
      <c r="DO28" s="1368"/>
      <c r="DP28" s="1368"/>
      <c r="DQ28" s="1368"/>
      <c r="DR28" s="1368"/>
      <c r="DS28" s="1368"/>
      <c r="DT28" s="1368"/>
      <c r="DU28" s="1368"/>
      <c r="DV28" s="1368"/>
      <c r="DW28" s="1368"/>
      <c r="DX28" s="1368"/>
      <c r="DY28" s="1368"/>
      <c r="DZ28" s="1368"/>
      <c r="EA28" s="1368"/>
      <c r="EB28" s="1368"/>
      <c r="EC28" s="1368"/>
      <c r="ED28" s="1368"/>
      <c r="EE28" s="1368"/>
      <c r="EF28" s="1368"/>
      <c r="EG28" s="1368"/>
      <c r="EH28" s="1368"/>
      <c r="EI28" s="1368"/>
      <c r="EJ28" s="1368"/>
      <c r="EK28" s="1368"/>
      <c r="EL28" s="1368"/>
      <c r="EM28" s="1368"/>
      <c r="EN28" s="1368"/>
      <c r="EO28" s="1368"/>
      <c r="EP28" s="1368"/>
      <c r="EQ28" s="1368"/>
      <c r="ER28" s="1368"/>
      <c r="ES28" s="1368"/>
      <c r="ET28" s="1368"/>
      <c r="EU28" s="1368"/>
      <c r="EV28" s="1368"/>
      <c r="EW28" s="1368"/>
      <c r="EX28" s="1368"/>
      <c r="EY28" s="1368"/>
      <c r="EZ28" s="1368"/>
      <c r="FA28" s="1368"/>
      <c r="FB28" s="1368"/>
      <c r="FC28" s="1368"/>
      <c r="FD28" s="1368"/>
      <c r="FE28" s="1368"/>
      <c r="FF28" s="1368"/>
      <c r="FG28" s="1368"/>
      <c r="FH28" s="1368"/>
      <c r="FI28" s="1368"/>
      <c r="FJ28" s="1368"/>
      <c r="FK28" s="1368"/>
      <c r="FL28" s="1368"/>
      <c r="FM28" s="1368"/>
      <c r="FN28" s="1368"/>
      <c r="FO28" s="1368"/>
      <c r="FP28" s="1368"/>
      <c r="FQ28" s="1368"/>
      <c r="FR28" s="1368"/>
      <c r="FS28" s="1368"/>
      <c r="FT28" s="1368"/>
      <c r="FU28" s="1368"/>
      <c r="FV28" s="1368"/>
      <c r="FW28" s="1368"/>
      <c r="FX28" s="1368"/>
      <c r="FY28" s="1368"/>
      <c r="FZ28" s="1368"/>
      <c r="GA28" s="1368"/>
      <c r="GB28" s="1368"/>
      <c r="GC28" s="1368"/>
      <c r="GD28" s="1368"/>
      <c r="GE28" s="1368"/>
      <c r="GF28" s="1368"/>
      <c r="GG28" s="1368"/>
      <c r="GH28" s="1368"/>
      <c r="GI28" s="1368"/>
      <c r="GJ28" s="1368"/>
      <c r="GK28" s="1368"/>
      <c r="GL28" s="1368"/>
      <c r="GM28" s="1368"/>
      <c r="GN28" s="1368"/>
      <c r="GO28" s="1368"/>
      <c r="GP28" s="1368"/>
      <c r="GQ28" s="1368"/>
      <c r="GR28" s="1368"/>
      <c r="GS28" s="1368"/>
      <c r="GT28" s="1368"/>
      <c r="GU28" s="1368"/>
      <c r="GV28" s="1368"/>
      <c r="GW28" s="1368"/>
      <c r="GX28" s="1368"/>
      <c r="GY28" s="1368"/>
      <c r="GZ28" s="1368"/>
      <c r="HA28" s="1368"/>
      <c r="HB28" s="1368"/>
      <c r="HC28" s="1368"/>
      <c r="HD28" s="1368"/>
      <c r="HE28" s="1368"/>
      <c r="HF28" s="1368"/>
      <c r="HG28" s="1368"/>
      <c r="HH28" s="1368"/>
      <c r="HI28" s="1368"/>
      <c r="HJ28" s="1368"/>
      <c r="HK28" s="1368"/>
      <c r="HL28" s="1368"/>
      <c r="HM28" s="1368"/>
      <c r="HN28" s="1368"/>
      <c r="HO28" s="1368"/>
      <c r="HP28" s="1368"/>
      <c r="HQ28" s="1368"/>
      <c r="HR28" s="1368"/>
      <c r="HS28" s="1368"/>
      <c r="HT28" s="1368"/>
      <c r="HU28" s="1368"/>
      <c r="HV28" s="1368"/>
      <c r="HW28" s="1368"/>
      <c r="HX28" s="1368"/>
      <c r="HY28" s="1368"/>
      <c r="HZ28" s="1368"/>
      <c r="IA28" s="1368"/>
      <c r="IB28" s="1368"/>
      <c r="IC28" s="1368"/>
      <c r="ID28" s="1368"/>
      <c r="IE28" s="1368"/>
      <c r="IF28" s="1368"/>
      <c r="IG28" s="1368"/>
      <c r="IH28" s="1368"/>
      <c r="II28" s="1368"/>
      <c r="IJ28" s="1368"/>
      <c r="IK28" s="1368"/>
      <c r="IL28" s="1368"/>
      <c r="IM28" s="1368"/>
      <c r="IN28" s="1368"/>
      <c r="IO28" s="1368"/>
      <c r="IP28" s="1368"/>
      <c r="IQ28" s="1368"/>
      <c r="IR28" s="1368"/>
      <c r="IS28" s="1368"/>
      <c r="IT28" s="1368"/>
      <c r="IU28" s="1368"/>
      <c r="IV28" s="1368"/>
      <c r="IW28" s="1368"/>
      <c r="IX28" s="1368"/>
      <c r="IY28" s="1368"/>
      <c r="IZ28" s="1368"/>
      <c r="JA28" s="1368"/>
      <c r="JB28" s="1368"/>
      <c r="JC28" s="1368"/>
    </row>
    <row r="29" spans="1:263">
      <c r="A29" s="1930" t="s">
        <v>1686</v>
      </c>
      <c r="B29" s="1927" t="s">
        <v>1356</v>
      </c>
      <c r="C29" s="1927" t="s">
        <v>1356</v>
      </c>
      <c r="D29" s="1927" t="s">
        <v>1356</v>
      </c>
      <c r="E29" s="1928" t="s">
        <v>3503</v>
      </c>
      <c r="F29" s="5394" t="s">
        <v>3504</v>
      </c>
      <c r="G29" s="5395"/>
      <c r="H29" s="1927" t="s">
        <v>1357</v>
      </c>
      <c r="I29" s="1927" t="s">
        <v>1357</v>
      </c>
      <c r="J29" s="1927" t="s">
        <v>1358</v>
      </c>
      <c r="K29" s="1927" t="s">
        <v>1359</v>
      </c>
      <c r="L29" s="1927" t="s">
        <v>1925</v>
      </c>
      <c r="M29" s="1928" t="s">
        <v>1689</v>
      </c>
      <c r="N29" s="5394" t="s">
        <v>3509</v>
      </c>
      <c r="O29" s="5395"/>
      <c r="P29" s="1927" t="s">
        <v>3509</v>
      </c>
      <c r="Q29" s="1927" t="s">
        <v>3509</v>
      </c>
      <c r="R29" s="1927" t="s">
        <v>1360</v>
      </c>
      <c r="S29" s="1929" t="s">
        <v>1689</v>
      </c>
      <c r="AI29" s="1368"/>
      <c r="AJ29" s="1368"/>
      <c r="AK29" s="1368"/>
      <c r="AL29" s="1368"/>
      <c r="AM29" s="1368"/>
      <c r="AN29" s="1368"/>
      <c r="AO29" s="1368"/>
      <c r="AP29" s="1368"/>
      <c r="AQ29" s="1368"/>
      <c r="AR29" s="1368"/>
      <c r="AS29" s="1368"/>
      <c r="AT29" s="1368"/>
      <c r="AU29" s="1368"/>
      <c r="AV29" s="1368"/>
      <c r="AW29" s="1368"/>
      <c r="AX29" s="1368"/>
      <c r="AY29" s="1368"/>
      <c r="AZ29" s="1368"/>
      <c r="BA29" s="1368"/>
      <c r="BB29" s="1368"/>
      <c r="BC29" s="1368"/>
      <c r="BD29" s="1368"/>
      <c r="BE29" s="1368"/>
      <c r="BF29" s="1368"/>
      <c r="BG29" s="1368"/>
      <c r="BH29" s="1368"/>
      <c r="BI29" s="1368"/>
      <c r="BJ29" s="1368"/>
      <c r="BK29" s="1368"/>
      <c r="BL29" s="1368"/>
      <c r="BM29" s="1368"/>
      <c r="BN29" s="1368"/>
      <c r="BO29" s="1368"/>
      <c r="BP29" s="1368"/>
      <c r="BQ29" s="1368"/>
      <c r="BR29" s="1368"/>
      <c r="BS29" s="1368"/>
      <c r="BT29" s="1368"/>
      <c r="BU29" s="1368"/>
      <c r="BV29" s="1368"/>
      <c r="BW29" s="1368"/>
      <c r="BX29" s="1368"/>
      <c r="BY29" s="1368"/>
      <c r="BZ29" s="1368"/>
      <c r="CA29" s="1368"/>
      <c r="CB29" s="1368"/>
      <c r="CC29" s="1368"/>
      <c r="CD29" s="1368"/>
      <c r="CE29" s="1368"/>
      <c r="CF29" s="1368"/>
      <c r="CG29" s="1368"/>
      <c r="CH29" s="1368"/>
      <c r="CI29" s="1368"/>
      <c r="CJ29" s="1368"/>
      <c r="CK29" s="1368"/>
      <c r="CL29" s="1368"/>
      <c r="CM29" s="1368"/>
      <c r="CN29" s="1368"/>
      <c r="CO29" s="1368"/>
      <c r="CP29" s="1368"/>
      <c r="CQ29" s="1368"/>
      <c r="CR29" s="1368"/>
      <c r="CS29" s="1368"/>
      <c r="CT29" s="1368"/>
      <c r="CU29" s="1368"/>
      <c r="CV29" s="1368"/>
      <c r="CW29" s="1368"/>
      <c r="CX29" s="1368"/>
      <c r="CY29" s="1368"/>
      <c r="CZ29" s="1368"/>
      <c r="DA29" s="1368"/>
      <c r="DB29" s="1368"/>
      <c r="DC29" s="1368"/>
      <c r="DD29" s="1368"/>
      <c r="DE29" s="1368"/>
      <c r="DF29" s="1368"/>
      <c r="DG29" s="1368"/>
      <c r="DH29" s="1368"/>
      <c r="DI29" s="1368"/>
      <c r="DJ29" s="1368"/>
      <c r="DK29" s="1368"/>
      <c r="DL29" s="1368"/>
      <c r="DM29" s="1368"/>
      <c r="DN29" s="1368"/>
      <c r="DO29" s="1368"/>
      <c r="DP29" s="1368"/>
      <c r="DQ29" s="1368"/>
      <c r="DR29" s="1368"/>
      <c r="DS29" s="1368"/>
      <c r="DT29" s="1368"/>
      <c r="DU29" s="1368"/>
      <c r="DV29" s="1368"/>
      <c r="DW29" s="1368"/>
      <c r="DX29" s="1368"/>
      <c r="DY29" s="1368"/>
      <c r="DZ29" s="1368"/>
      <c r="EA29" s="1368"/>
      <c r="EB29" s="1368"/>
      <c r="EC29" s="1368"/>
      <c r="ED29" s="1368"/>
      <c r="EE29" s="1368"/>
      <c r="EF29" s="1368"/>
      <c r="EG29" s="1368"/>
      <c r="EH29" s="1368"/>
      <c r="EI29" s="1368"/>
      <c r="EJ29" s="1368"/>
      <c r="EK29" s="1368"/>
      <c r="EL29" s="1368"/>
      <c r="EM29" s="1368"/>
      <c r="EN29" s="1368"/>
      <c r="EO29" s="1368"/>
      <c r="EP29" s="1368"/>
      <c r="EQ29" s="1368"/>
      <c r="ER29" s="1368"/>
      <c r="ES29" s="1368"/>
      <c r="ET29" s="1368"/>
      <c r="EU29" s="1368"/>
      <c r="EV29" s="1368"/>
      <c r="EW29" s="1368"/>
      <c r="EX29" s="1368"/>
      <c r="EY29" s="1368"/>
      <c r="EZ29" s="1368"/>
      <c r="FA29" s="1368"/>
      <c r="FB29" s="1368"/>
      <c r="FC29" s="1368"/>
      <c r="FD29" s="1368"/>
      <c r="FE29" s="1368"/>
      <c r="FF29" s="1368"/>
      <c r="FG29" s="1368"/>
      <c r="FH29" s="1368"/>
      <c r="FI29" s="1368"/>
      <c r="FJ29" s="1368"/>
      <c r="FK29" s="1368"/>
      <c r="FL29" s="1368"/>
      <c r="FM29" s="1368"/>
      <c r="FN29" s="1368"/>
      <c r="FO29" s="1368"/>
      <c r="FP29" s="1368"/>
      <c r="FQ29" s="1368"/>
      <c r="FR29" s="1368"/>
      <c r="FS29" s="1368"/>
      <c r="FT29" s="1368"/>
      <c r="FU29" s="1368"/>
      <c r="FV29" s="1368"/>
      <c r="FW29" s="1368"/>
      <c r="FX29" s="1368"/>
      <c r="FY29" s="1368"/>
      <c r="FZ29" s="1368"/>
      <c r="GA29" s="1368"/>
      <c r="GB29" s="1368"/>
      <c r="GC29" s="1368"/>
      <c r="GD29" s="1368"/>
      <c r="GE29" s="1368"/>
      <c r="GF29" s="1368"/>
      <c r="GG29" s="1368"/>
      <c r="GH29" s="1368"/>
      <c r="GI29" s="1368"/>
      <c r="GJ29" s="1368"/>
      <c r="GK29" s="1368"/>
      <c r="GL29" s="1368"/>
      <c r="GM29" s="1368"/>
      <c r="GN29" s="1368"/>
      <c r="GO29" s="1368"/>
      <c r="GP29" s="1368"/>
      <c r="GQ29" s="1368"/>
      <c r="GR29" s="1368"/>
      <c r="GS29" s="1368"/>
      <c r="GT29" s="1368"/>
      <c r="GU29" s="1368"/>
      <c r="GV29" s="1368"/>
      <c r="GW29" s="1368"/>
      <c r="GX29" s="1368"/>
      <c r="GY29" s="1368"/>
      <c r="GZ29" s="1368"/>
      <c r="HA29" s="1368"/>
      <c r="HB29" s="1368"/>
      <c r="HC29" s="1368"/>
      <c r="HD29" s="1368"/>
      <c r="HE29" s="1368"/>
      <c r="HF29" s="1368"/>
      <c r="HG29" s="1368"/>
      <c r="HH29" s="1368"/>
      <c r="HI29" s="1368"/>
      <c r="HJ29" s="1368"/>
      <c r="HK29" s="1368"/>
      <c r="HL29" s="1368"/>
      <c r="HM29" s="1368"/>
      <c r="HN29" s="1368"/>
      <c r="HO29" s="1368"/>
      <c r="HP29" s="1368"/>
      <c r="HQ29" s="1368"/>
      <c r="HR29" s="1368"/>
      <c r="HS29" s="1368"/>
      <c r="HT29" s="1368"/>
      <c r="HU29" s="1368"/>
      <c r="HV29" s="1368"/>
      <c r="HW29" s="1368"/>
      <c r="HX29" s="1368"/>
      <c r="HY29" s="1368"/>
      <c r="HZ29" s="1368"/>
      <c r="IA29" s="1368"/>
      <c r="IB29" s="1368"/>
      <c r="IC29" s="1368"/>
      <c r="ID29" s="1368"/>
      <c r="IE29" s="1368"/>
      <c r="IF29" s="1368"/>
      <c r="IG29" s="1368"/>
      <c r="IH29" s="1368"/>
      <c r="II29" s="1368"/>
      <c r="IJ29" s="1368"/>
      <c r="IK29" s="1368"/>
      <c r="IL29" s="1368"/>
      <c r="IM29" s="1368"/>
      <c r="IN29" s="1368"/>
      <c r="IO29" s="1368"/>
      <c r="IP29" s="1368"/>
      <c r="IQ29" s="1368"/>
      <c r="IR29" s="1368"/>
      <c r="IS29" s="1368"/>
      <c r="IT29" s="1368"/>
      <c r="IU29" s="1368"/>
      <c r="IV29" s="1368"/>
      <c r="IW29" s="1368"/>
      <c r="IX29" s="1368"/>
      <c r="IY29" s="1368"/>
      <c r="IZ29" s="1368"/>
      <c r="JA29" s="1368"/>
      <c r="JB29" s="1368"/>
      <c r="JC29" s="1368"/>
    </row>
    <row r="30" spans="1:263">
      <c r="A30" s="1931" t="s">
        <v>1689</v>
      </c>
      <c r="B30" s="1932" t="s">
        <v>2935</v>
      </c>
      <c r="C30" s="1932" t="s">
        <v>2936</v>
      </c>
      <c r="D30" s="1932" t="s">
        <v>2937</v>
      </c>
      <c r="E30" s="1933" t="s">
        <v>2938</v>
      </c>
      <c r="F30" s="5396" t="s">
        <v>2268</v>
      </c>
      <c r="G30" s="5397"/>
      <c r="H30" s="1932" t="s">
        <v>2269</v>
      </c>
      <c r="I30" s="1932" t="s">
        <v>2270</v>
      </c>
      <c r="J30" s="1932" t="s">
        <v>2271</v>
      </c>
      <c r="K30" s="1932" t="s">
        <v>2272</v>
      </c>
      <c r="L30" s="1932" t="s">
        <v>2273</v>
      </c>
      <c r="M30" s="1933"/>
      <c r="N30" s="5396" t="s">
        <v>2274</v>
      </c>
      <c r="O30" s="5397"/>
      <c r="P30" s="1932" t="s">
        <v>2275</v>
      </c>
      <c r="Q30" s="1932" t="s">
        <v>168</v>
      </c>
      <c r="R30" s="1932" t="s">
        <v>169</v>
      </c>
      <c r="S30" s="1934"/>
      <c r="AI30" s="1368" t="s">
        <v>1746</v>
      </c>
      <c r="AJ30" s="1368"/>
      <c r="AK30" s="1368"/>
      <c r="AL30" s="1368"/>
      <c r="AM30" s="1368"/>
      <c r="AN30" s="1368"/>
      <c r="AO30" s="1368"/>
      <c r="AP30" s="1368"/>
      <c r="AQ30" s="1368"/>
      <c r="AR30" s="1368"/>
      <c r="AS30" s="1368"/>
      <c r="AT30" s="1368"/>
      <c r="AU30" s="1368"/>
      <c r="AV30" s="1368"/>
      <c r="AW30" s="1368"/>
      <c r="AX30" s="1368"/>
      <c r="AY30" s="1368"/>
      <c r="AZ30" s="1368"/>
      <c r="BA30" s="1368"/>
      <c r="BB30" s="1368"/>
      <c r="BC30" s="1368"/>
      <c r="BD30" s="1368"/>
      <c r="BE30" s="1368"/>
      <c r="BF30" s="1368"/>
      <c r="BG30" s="1368"/>
      <c r="BH30" s="1368"/>
      <c r="BI30" s="1368"/>
      <c r="BJ30" s="1368"/>
      <c r="BK30" s="1368"/>
      <c r="BL30" s="1368"/>
      <c r="BM30" s="1368"/>
      <c r="BN30" s="1368"/>
      <c r="BO30" s="1368"/>
      <c r="BP30" s="1368"/>
      <c r="BQ30" s="1368"/>
      <c r="BR30" s="1368"/>
      <c r="BS30" s="1368"/>
      <c r="BT30" s="1368"/>
      <c r="BU30" s="1368"/>
      <c r="BV30" s="1368"/>
      <c r="BW30" s="1368"/>
      <c r="BX30" s="1368"/>
      <c r="BY30" s="1368"/>
      <c r="BZ30" s="1368"/>
      <c r="CA30" s="1368"/>
      <c r="CB30" s="1368"/>
      <c r="CC30" s="1368"/>
      <c r="CD30" s="1368"/>
      <c r="CE30" s="1368"/>
      <c r="CF30" s="1368"/>
      <c r="CG30" s="1368"/>
      <c r="CH30" s="1368"/>
      <c r="CI30" s="1368"/>
      <c r="CJ30" s="1368"/>
      <c r="CK30" s="1368"/>
      <c r="CL30" s="1368"/>
      <c r="CM30" s="1368"/>
      <c r="CN30" s="1368"/>
      <c r="CO30" s="1368"/>
      <c r="CP30" s="1368"/>
      <c r="CQ30" s="1368"/>
      <c r="CR30" s="1368"/>
      <c r="CS30" s="1368"/>
      <c r="CT30" s="1368"/>
      <c r="CU30" s="1368"/>
      <c r="CV30" s="1368"/>
      <c r="CW30" s="1368"/>
      <c r="CX30" s="1368"/>
      <c r="CY30" s="1368"/>
      <c r="CZ30" s="1368"/>
      <c r="DA30" s="1368"/>
      <c r="DB30" s="1368"/>
      <c r="DC30" s="1368"/>
      <c r="DD30" s="1368"/>
      <c r="DE30" s="1368"/>
      <c r="DF30" s="1368"/>
      <c r="DG30" s="1368"/>
      <c r="DH30" s="1368"/>
      <c r="DI30" s="1368"/>
      <c r="DJ30" s="1368"/>
      <c r="DK30" s="1368"/>
      <c r="DL30" s="1368"/>
      <c r="DM30" s="1368"/>
      <c r="DN30" s="1368"/>
      <c r="DO30" s="1368"/>
      <c r="DP30" s="1368"/>
      <c r="DQ30" s="1368"/>
      <c r="DR30" s="1368"/>
      <c r="DS30" s="1368"/>
      <c r="DT30" s="1368"/>
      <c r="DU30" s="1368"/>
      <c r="DV30" s="1368"/>
      <c r="DW30" s="1368"/>
      <c r="DX30" s="1368"/>
      <c r="DY30" s="1368"/>
      <c r="DZ30" s="1368"/>
      <c r="EA30" s="1368"/>
      <c r="EB30" s="1368"/>
      <c r="EC30" s="1368"/>
      <c r="ED30" s="1368"/>
      <c r="EE30" s="1368"/>
      <c r="EF30" s="1368"/>
      <c r="EG30" s="1368"/>
      <c r="EH30" s="1368"/>
      <c r="EI30" s="1368"/>
      <c r="EJ30" s="1368"/>
      <c r="EK30" s="1368"/>
      <c r="EL30" s="1368"/>
      <c r="EM30" s="1368"/>
      <c r="EN30" s="1368"/>
      <c r="EO30" s="1368"/>
      <c r="EP30" s="1368"/>
      <c r="EQ30" s="1368"/>
      <c r="ER30" s="1368"/>
      <c r="ES30" s="1368"/>
      <c r="ET30" s="1368"/>
      <c r="EU30" s="1368"/>
      <c r="EV30" s="1368"/>
      <c r="EW30" s="1368"/>
      <c r="EX30" s="1368"/>
      <c r="EY30" s="1368"/>
      <c r="EZ30" s="1368"/>
      <c r="FA30" s="1368"/>
      <c r="FB30" s="1368"/>
      <c r="FC30" s="1368"/>
      <c r="FD30" s="1368"/>
      <c r="FE30" s="1368"/>
      <c r="FF30" s="1368"/>
      <c r="FG30" s="1368"/>
      <c r="FH30" s="1368"/>
      <c r="FI30" s="1368"/>
      <c r="FJ30" s="1368"/>
      <c r="FK30" s="1368"/>
      <c r="FL30" s="1368"/>
      <c r="FM30" s="1368"/>
      <c r="FN30" s="1368"/>
      <c r="FO30" s="1368"/>
      <c r="FP30" s="1368"/>
      <c r="FQ30" s="1368"/>
      <c r="FR30" s="1368"/>
      <c r="FS30" s="1368"/>
      <c r="FT30" s="1368"/>
      <c r="FU30" s="1368"/>
      <c r="FV30" s="1368"/>
      <c r="FW30" s="1368"/>
      <c r="FX30" s="1368"/>
      <c r="FY30" s="1368"/>
      <c r="FZ30" s="1368"/>
      <c r="GA30" s="1368"/>
      <c r="GB30" s="1368"/>
      <c r="GC30" s="1368"/>
      <c r="GD30" s="1368"/>
      <c r="GE30" s="1368"/>
      <c r="GF30" s="1368"/>
      <c r="GG30" s="1368"/>
      <c r="GH30" s="1368"/>
      <c r="GI30" s="1368"/>
      <c r="GJ30" s="1368"/>
      <c r="GK30" s="1368"/>
      <c r="GL30" s="1368"/>
      <c r="GM30" s="1368"/>
      <c r="GN30" s="1368"/>
      <c r="GO30" s="1368"/>
      <c r="GP30" s="1368"/>
      <c r="GQ30" s="1368"/>
      <c r="GR30" s="1368"/>
      <c r="GS30" s="1368"/>
      <c r="GT30" s="1368"/>
      <c r="GU30" s="1368"/>
      <c r="GV30" s="1368"/>
      <c r="GW30" s="1368"/>
      <c r="GX30" s="1368"/>
      <c r="GY30" s="1368"/>
      <c r="GZ30" s="1368"/>
      <c r="HA30" s="1368"/>
      <c r="HB30" s="1368"/>
      <c r="HC30" s="1368"/>
      <c r="HD30" s="1368"/>
      <c r="HE30" s="1368"/>
      <c r="HF30" s="1368"/>
      <c r="HG30" s="1368"/>
      <c r="HH30" s="1368"/>
      <c r="HI30" s="1368"/>
      <c r="HJ30" s="1368"/>
      <c r="HK30" s="1368"/>
      <c r="HL30" s="1368"/>
      <c r="HM30" s="1368"/>
      <c r="HN30" s="1368"/>
      <c r="HO30" s="1368"/>
      <c r="HP30" s="1368"/>
      <c r="HQ30" s="1368"/>
      <c r="HR30" s="1368"/>
      <c r="HS30" s="1368"/>
      <c r="HT30" s="1368"/>
      <c r="HU30" s="1368"/>
      <c r="HV30" s="1368"/>
      <c r="HW30" s="1368"/>
      <c r="HX30" s="1368"/>
      <c r="HY30" s="1368"/>
      <c r="HZ30" s="1368"/>
      <c r="IA30" s="1368"/>
      <c r="IB30" s="1368"/>
      <c r="IC30" s="1368"/>
      <c r="ID30" s="1368"/>
      <c r="IE30" s="1368"/>
      <c r="IF30" s="1368"/>
      <c r="IG30" s="1368"/>
      <c r="IH30" s="1368"/>
      <c r="II30" s="1368"/>
      <c r="IJ30" s="1368"/>
      <c r="IK30" s="1368"/>
      <c r="IL30" s="1368"/>
      <c r="IM30" s="1368"/>
      <c r="IN30" s="1368"/>
      <c r="IO30" s="1368"/>
      <c r="IP30" s="1368"/>
      <c r="IQ30" s="1368"/>
      <c r="IR30" s="1368"/>
      <c r="IS30" s="1368"/>
      <c r="IT30" s="1368"/>
      <c r="IU30" s="1368"/>
      <c r="IV30" s="1368"/>
      <c r="IW30" s="1368"/>
      <c r="IX30" s="1368"/>
      <c r="IY30" s="1368"/>
      <c r="IZ30" s="1368"/>
      <c r="JA30" s="1368"/>
      <c r="JB30" s="1368"/>
      <c r="JC30" s="1368"/>
    </row>
    <row r="31" spans="1:263">
      <c r="A31" s="1827" t="s">
        <v>1361</v>
      </c>
      <c r="B31" s="2832" t="s">
        <v>5687</v>
      </c>
      <c r="C31" s="2832" t="s">
        <v>5688</v>
      </c>
      <c r="D31" s="2832" t="s">
        <v>5712</v>
      </c>
      <c r="E31" s="1912" t="s">
        <v>5311</v>
      </c>
      <c r="F31" s="3165"/>
      <c r="G31" s="3166" t="s">
        <v>5204</v>
      </c>
      <c r="H31" s="2832" t="s">
        <v>5523</v>
      </c>
      <c r="I31" s="2832" t="s">
        <v>5733</v>
      </c>
      <c r="J31" s="2832"/>
      <c r="K31" s="2325">
        <v>83904</v>
      </c>
      <c r="L31" s="2325">
        <v>83904</v>
      </c>
      <c r="M31" s="1935"/>
      <c r="N31" s="3165"/>
      <c r="O31" s="3166"/>
      <c r="P31" s="1582"/>
      <c r="Q31" s="1582">
        <v>-76917</v>
      </c>
      <c r="R31" s="1582">
        <f>SUM(O31:Q31)</f>
        <v>-76917</v>
      </c>
      <c r="S31" s="1351">
        <v>1</v>
      </c>
      <c r="AI31" s="1368"/>
      <c r="AJ31" s="1368"/>
      <c r="AK31" s="1368"/>
      <c r="AL31" s="1368"/>
      <c r="AM31" s="1368"/>
      <c r="AN31" s="1368"/>
      <c r="AO31" s="1368"/>
      <c r="AP31" s="1368"/>
      <c r="AQ31" s="1368"/>
      <c r="AR31" s="1368"/>
      <c r="AS31" s="1368" t="s">
        <v>1746</v>
      </c>
      <c r="AT31" s="1368"/>
      <c r="AU31" s="1368"/>
      <c r="AV31" s="1368"/>
      <c r="AW31" s="1368"/>
      <c r="AX31" s="1368"/>
      <c r="AY31" s="1368"/>
      <c r="AZ31" s="1368"/>
      <c r="BA31" s="1368"/>
      <c r="BB31" s="1368"/>
      <c r="BC31" s="1368"/>
      <c r="BD31" s="1368"/>
      <c r="BE31" s="1368"/>
      <c r="BF31" s="1368"/>
      <c r="BG31" s="1368"/>
      <c r="BH31" s="1368"/>
      <c r="BI31" s="1368"/>
      <c r="BJ31" s="1368"/>
      <c r="BK31" s="1368"/>
      <c r="BL31" s="1368"/>
      <c r="BM31" s="1368"/>
      <c r="BN31" s="1368"/>
      <c r="BO31" s="1368"/>
      <c r="BP31" s="1368"/>
      <c r="BQ31" s="1368"/>
      <c r="BR31" s="1368"/>
      <c r="BS31" s="1368"/>
      <c r="BT31" s="1368"/>
      <c r="BU31" s="1368"/>
      <c r="BV31" s="1368"/>
      <c r="BW31" s="1368"/>
      <c r="BX31" s="1368"/>
      <c r="BY31" s="1368"/>
      <c r="BZ31" s="1368"/>
      <c r="CA31" s="1368"/>
      <c r="CB31" s="1368"/>
      <c r="CC31" s="1368"/>
      <c r="CD31" s="1368"/>
      <c r="CE31" s="1368"/>
      <c r="CF31" s="1368"/>
      <c r="CG31" s="1368"/>
      <c r="CH31" s="1368"/>
      <c r="CI31" s="1368"/>
      <c r="CJ31" s="1368"/>
      <c r="CK31" s="1368"/>
      <c r="CL31" s="1368"/>
      <c r="CM31" s="1368"/>
      <c r="CN31" s="1368"/>
      <c r="CO31" s="1368"/>
      <c r="CP31" s="1368"/>
      <c r="CQ31" s="1368"/>
      <c r="CR31" s="1368"/>
      <c r="CS31" s="1368"/>
      <c r="CT31" s="1368"/>
      <c r="CU31" s="1368"/>
      <c r="CV31" s="1368"/>
      <c r="CW31" s="1368"/>
      <c r="CX31" s="1368"/>
      <c r="CY31" s="1368"/>
      <c r="CZ31" s="1368"/>
      <c r="DA31" s="1368"/>
      <c r="DB31" s="1368"/>
      <c r="DC31" s="1368"/>
      <c r="DD31" s="1368"/>
      <c r="DE31" s="1368"/>
      <c r="DF31" s="1368"/>
      <c r="DG31" s="1368"/>
      <c r="DH31" s="1368"/>
      <c r="DI31" s="1368"/>
      <c r="DJ31" s="1368"/>
      <c r="DK31" s="1368"/>
      <c r="DL31" s="1368"/>
      <c r="DM31" s="1368"/>
      <c r="DN31" s="1368"/>
      <c r="DO31" s="1368"/>
      <c r="DP31" s="1368"/>
      <c r="DQ31" s="1368"/>
      <c r="DR31" s="1368"/>
      <c r="DS31" s="1368"/>
      <c r="DT31" s="1368"/>
      <c r="DU31" s="1368"/>
      <c r="DV31" s="1368"/>
      <c r="DW31" s="1368"/>
      <c r="DX31" s="1368"/>
      <c r="DY31" s="1368"/>
      <c r="DZ31" s="1368"/>
      <c r="EA31" s="1368"/>
      <c r="EB31" s="1368"/>
      <c r="EC31" s="1368"/>
      <c r="ED31" s="1368"/>
      <c r="EE31" s="1368"/>
      <c r="EF31" s="1368"/>
      <c r="EG31" s="1368"/>
      <c r="EH31" s="1368"/>
      <c r="EI31" s="1368"/>
      <c r="EJ31" s="1368"/>
      <c r="EK31" s="1368"/>
      <c r="EL31" s="1368"/>
      <c r="EM31" s="1368"/>
      <c r="EN31" s="1368"/>
      <c r="EO31" s="1368"/>
      <c r="EP31" s="1368"/>
      <c r="EQ31" s="1368"/>
      <c r="ER31" s="1368"/>
      <c r="ES31" s="1368"/>
      <c r="ET31" s="1368"/>
      <c r="EU31" s="1368"/>
      <c r="EV31" s="1368"/>
      <c r="EW31" s="1368"/>
      <c r="EX31" s="1368"/>
      <c r="EY31" s="1368"/>
      <c r="EZ31" s="1368"/>
      <c r="FA31" s="1368"/>
      <c r="FB31" s="1368"/>
      <c r="FC31" s="1368"/>
      <c r="FD31" s="1368"/>
      <c r="FE31" s="1368"/>
      <c r="FF31" s="1368"/>
      <c r="FG31" s="1368"/>
      <c r="FH31" s="1368"/>
      <c r="FI31" s="1368"/>
      <c r="FJ31" s="1368"/>
      <c r="FK31" s="1368"/>
      <c r="FL31" s="1368"/>
      <c r="FM31" s="1368"/>
      <c r="FN31" s="1368"/>
      <c r="FO31" s="1368"/>
      <c r="FP31" s="1368"/>
      <c r="FQ31" s="1368"/>
      <c r="FR31" s="1368"/>
      <c r="FS31" s="1368"/>
      <c r="FT31" s="1368"/>
      <c r="FU31" s="1368"/>
      <c r="FV31" s="1368"/>
      <c r="FW31" s="1368"/>
      <c r="FX31" s="1368"/>
      <c r="FY31" s="1368"/>
      <c r="FZ31" s="1368"/>
      <c r="GA31" s="1368"/>
      <c r="GB31" s="1368"/>
      <c r="GC31" s="1368"/>
      <c r="GD31" s="1368"/>
      <c r="GE31" s="1368"/>
      <c r="GF31" s="1368"/>
      <c r="GG31" s="1368"/>
      <c r="GH31" s="1368"/>
      <c r="GI31" s="1368"/>
      <c r="GJ31" s="1368"/>
      <c r="GK31" s="1368"/>
      <c r="GL31" s="1368"/>
      <c r="GM31" s="1368"/>
      <c r="GN31" s="1368"/>
      <c r="GO31" s="1368"/>
      <c r="GP31" s="1368"/>
      <c r="GQ31" s="1368"/>
      <c r="GR31" s="1368"/>
      <c r="GS31" s="1368"/>
      <c r="GT31" s="1368"/>
      <c r="GU31" s="1368"/>
      <c r="GV31" s="1368"/>
      <c r="GW31" s="1368"/>
      <c r="GX31" s="1368"/>
      <c r="GY31" s="1368"/>
      <c r="GZ31" s="1368"/>
      <c r="HA31" s="1368"/>
      <c r="HB31" s="1368"/>
      <c r="HC31" s="1368"/>
      <c r="HD31" s="1368"/>
      <c r="HE31" s="1368"/>
      <c r="HF31" s="1368"/>
      <c r="HG31" s="1368"/>
      <c r="HH31" s="1368"/>
      <c r="HI31" s="1368"/>
      <c r="HJ31" s="1368"/>
      <c r="HK31" s="1368"/>
      <c r="HL31" s="1368"/>
      <c r="HM31" s="1368"/>
      <c r="HN31" s="1368"/>
      <c r="HO31" s="1368"/>
      <c r="HP31" s="1368"/>
      <c r="HQ31" s="1368"/>
      <c r="HR31" s="1368"/>
      <c r="HS31" s="1368"/>
      <c r="HT31" s="1368"/>
      <c r="HU31" s="1368"/>
      <c r="HV31" s="1368"/>
      <c r="HW31" s="1368"/>
      <c r="HX31" s="1368"/>
      <c r="HY31" s="1368"/>
      <c r="HZ31" s="1368"/>
      <c r="IA31" s="1368"/>
      <c r="IB31" s="1368"/>
      <c r="IC31" s="1368"/>
      <c r="ID31" s="1368"/>
      <c r="IE31" s="1368"/>
      <c r="IF31" s="1368"/>
      <c r="IG31" s="1368"/>
      <c r="IH31" s="1368"/>
      <c r="II31" s="1368"/>
      <c r="IJ31" s="1368"/>
      <c r="IK31" s="1368"/>
      <c r="IL31" s="1368"/>
      <c r="IM31" s="1368"/>
      <c r="IN31" s="1368"/>
      <c r="IO31" s="1368"/>
      <c r="IP31" s="1368"/>
      <c r="IQ31" s="1368"/>
      <c r="IR31" s="1368"/>
      <c r="IS31" s="1368"/>
      <c r="IT31" s="1368"/>
      <c r="IU31" s="1368"/>
      <c r="IV31" s="1368"/>
      <c r="IW31" s="1368"/>
      <c r="IX31" s="1368"/>
      <c r="IY31" s="1368"/>
      <c r="IZ31" s="1368"/>
      <c r="JA31" s="1368"/>
      <c r="JB31" s="1368"/>
      <c r="JC31" s="1368"/>
    </row>
    <row r="32" spans="1:263">
      <c r="A32" s="1827" t="s">
        <v>1362</v>
      </c>
      <c r="B32" s="2832" t="s">
        <v>5688</v>
      </c>
      <c r="C32" s="2832" t="s">
        <v>5688</v>
      </c>
      <c r="D32" s="2832" t="s">
        <v>5713</v>
      </c>
      <c r="E32" s="1912" t="s">
        <v>5716</v>
      </c>
      <c r="F32" s="3165"/>
      <c r="G32" s="3166">
        <v>136</v>
      </c>
      <c r="H32" s="2832" t="s">
        <v>5523</v>
      </c>
      <c r="I32" s="2832" t="s">
        <v>5734</v>
      </c>
      <c r="J32" s="2832"/>
      <c r="K32" s="2325"/>
      <c r="L32" s="2325"/>
      <c r="M32" s="1935"/>
      <c r="N32" s="3176"/>
      <c r="O32" s="3177"/>
      <c r="P32" s="1599"/>
      <c r="Q32" s="2325"/>
      <c r="R32" s="1582">
        <f t="shared" ref="R32:R65" si="0">SUM(O32:Q32)</f>
        <v>0</v>
      </c>
      <c r="S32" s="1351">
        <v>2</v>
      </c>
      <c r="AI32" s="1368"/>
      <c r="AJ32" s="1368"/>
      <c r="AK32" s="1368"/>
      <c r="AL32" s="1368"/>
      <c r="AM32" s="1368"/>
      <c r="AN32" s="1368"/>
      <c r="AO32" s="1368"/>
      <c r="AP32" s="1368"/>
      <c r="AQ32" s="1368"/>
      <c r="AR32" s="1368"/>
      <c r="AS32" s="1368" t="s">
        <v>1746</v>
      </c>
      <c r="AT32" s="1368"/>
      <c r="AU32" s="1368"/>
      <c r="AV32" s="1368"/>
      <c r="AW32" s="1368"/>
      <c r="AX32" s="1368"/>
      <c r="AY32" s="1368"/>
      <c r="AZ32" s="1368"/>
      <c r="BA32" s="1368"/>
      <c r="BB32" s="1368"/>
      <c r="BC32" s="1368"/>
      <c r="BD32" s="1368"/>
      <c r="BE32" s="1368"/>
      <c r="BF32" s="1368"/>
      <c r="BG32" s="1368"/>
      <c r="BH32" s="1368"/>
      <c r="BI32" s="1368"/>
      <c r="BJ32" s="1368"/>
      <c r="BK32" s="1368"/>
      <c r="BL32" s="1368"/>
      <c r="BM32" s="1368"/>
      <c r="BN32" s="1368"/>
      <c r="BO32" s="1368"/>
      <c r="BP32" s="1368"/>
      <c r="BQ32" s="1368"/>
      <c r="BR32" s="1368"/>
      <c r="BS32" s="1368"/>
      <c r="BT32" s="1368"/>
      <c r="BU32" s="1368"/>
      <c r="BV32" s="1368"/>
      <c r="BW32" s="1368"/>
      <c r="BX32" s="1368"/>
      <c r="BY32" s="1368"/>
      <c r="BZ32" s="1368"/>
      <c r="CA32" s="1368"/>
      <c r="CB32" s="1368"/>
      <c r="CC32" s="1368"/>
      <c r="CD32" s="1368"/>
      <c r="CE32" s="1368"/>
      <c r="CF32" s="1368"/>
      <c r="CG32" s="1368"/>
      <c r="CH32" s="1368"/>
      <c r="CI32" s="1368"/>
      <c r="CJ32" s="1368"/>
      <c r="CK32" s="1368"/>
      <c r="CL32" s="1368"/>
      <c r="CM32" s="1368"/>
      <c r="CN32" s="1368"/>
      <c r="CO32" s="1368"/>
      <c r="CP32" s="1368"/>
      <c r="CQ32" s="1368"/>
      <c r="CR32" s="1368"/>
      <c r="CS32" s="1368"/>
      <c r="CT32" s="1368"/>
      <c r="CU32" s="1368"/>
      <c r="CV32" s="1368"/>
      <c r="CW32" s="1368"/>
      <c r="CX32" s="1368"/>
      <c r="CY32" s="1368"/>
      <c r="CZ32" s="1368"/>
      <c r="DA32" s="1368"/>
      <c r="DB32" s="1368"/>
      <c r="DC32" s="1368"/>
      <c r="DD32" s="1368"/>
      <c r="DE32" s="1368"/>
      <c r="DF32" s="1368"/>
      <c r="DG32" s="1368"/>
      <c r="DH32" s="1368"/>
      <c r="DI32" s="1368"/>
      <c r="DJ32" s="1368"/>
      <c r="DK32" s="1368"/>
      <c r="DL32" s="1368"/>
      <c r="DM32" s="1368"/>
      <c r="DN32" s="1368"/>
      <c r="DO32" s="1368"/>
      <c r="DP32" s="1368"/>
      <c r="DQ32" s="1368"/>
      <c r="DR32" s="1368"/>
      <c r="DS32" s="1368"/>
      <c r="DT32" s="1368"/>
      <c r="DU32" s="1368"/>
      <c r="DV32" s="1368"/>
      <c r="DW32" s="1368"/>
      <c r="DX32" s="1368"/>
      <c r="DY32" s="1368"/>
      <c r="DZ32" s="1368"/>
      <c r="EA32" s="1368"/>
      <c r="EB32" s="1368"/>
      <c r="EC32" s="1368"/>
      <c r="ED32" s="1368"/>
      <c r="EE32" s="1368"/>
      <c r="EF32" s="1368"/>
      <c r="EG32" s="1368"/>
      <c r="EH32" s="1368"/>
      <c r="EI32" s="1368"/>
      <c r="EJ32" s="1368"/>
      <c r="EK32" s="1368"/>
      <c r="EL32" s="1368"/>
      <c r="EM32" s="1368"/>
      <c r="EN32" s="1368"/>
      <c r="EO32" s="1368"/>
      <c r="EP32" s="1368"/>
      <c r="EQ32" s="1368"/>
      <c r="ER32" s="1368"/>
      <c r="ES32" s="1368"/>
      <c r="ET32" s="1368"/>
      <c r="EU32" s="1368"/>
      <c r="EV32" s="1368"/>
      <c r="EW32" s="1368"/>
      <c r="EX32" s="1368"/>
      <c r="EY32" s="1368"/>
      <c r="EZ32" s="1368"/>
      <c r="FA32" s="1368"/>
      <c r="FB32" s="1368"/>
      <c r="FC32" s="1368"/>
      <c r="FD32" s="1368"/>
      <c r="FE32" s="1368"/>
      <c r="FF32" s="1368"/>
      <c r="FG32" s="1368"/>
      <c r="FH32" s="1368"/>
      <c r="FI32" s="1368"/>
      <c r="FJ32" s="1368"/>
      <c r="FK32" s="1368"/>
      <c r="FL32" s="1368"/>
      <c r="FM32" s="1368"/>
      <c r="FN32" s="1368"/>
      <c r="FO32" s="1368"/>
      <c r="FP32" s="1368"/>
      <c r="FQ32" s="1368"/>
      <c r="FR32" s="1368"/>
      <c r="FS32" s="1368"/>
      <c r="FT32" s="1368"/>
      <c r="FU32" s="1368"/>
      <c r="FV32" s="1368"/>
      <c r="FW32" s="1368"/>
      <c r="FX32" s="1368"/>
      <c r="FY32" s="1368"/>
      <c r="FZ32" s="1368"/>
      <c r="GA32" s="1368"/>
      <c r="GB32" s="1368"/>
      <c r="GC32" s="1368"/>
      <c r="GD32" s="1368"/>
      <c r="GE32" s="1368"/>
      <c r="GF32" s="1368"/>
      <c r="GG32" s="1368"/>
      <c r="GH32" s="1368"/>
      <c r="GI32" s="1368"/>
      <c r="GJ32" s="1368"/>
      <c r="GK32" s="1368"/>
      <c r="GL32" s="1368"/>
      <c r="GM32" s="1368"/>
      <c r="GN32" s="1368"/>
      <c r="GO32" s="1368"/>
      <c r="GP32" s="1368"/>
      <c r="GQ32" s="1368"/>
      <c r="GR32" s="1368"/>
      <c r="GS32" s="1368"/>
      <c r="GT32" s="1368"/>
      <c r="GU32" s="1368"/>
      <c r="GV32" s="1368"/>
      <c r="GW32" s="1368"/>
      <c r="GX32" s="1368"/>
      <c r="GY32" s="1368"/>
      <c r="GZ32" s="1368"/>
      <c r="HA32" s="1368"/>
      <c r="HB32" s="1368"/>
      <c r="HC32" s="1368"/>
      <c r="HD32" s="1368"/>
      <c r="HE32" s="1368"/>
      <c r="HF32" s="1368"/>
      <c r="HG32" s="1368"/>
      <c r="HH32" s="1368"/>
      <c r="HI32" s="1368"/>
      <c r="HJ32" s="1368"/>
      <c r="HK32" s="1368"/>
      <c r="HL32" s="1368"/>
      <c r="HM32" s="1368"/>
      <c r="HN32" s="1368"/>
      <c r="HO32" s="1368"/>
      <c r="HP32" s="1368"/>
      <c r="HQ32" s="1368"/>
      <c r="HR32" s="1368"/>
      <c r="HS32" s="1368"/>
      <c r="HT32" s="1368"/>
      <c r="HU32" s="1368"/>
      <c r="HV32" s="1368"/>
      <c r="HW32" s="1368"/>
      <c r="HX32" s="1368"/>
      <c r="HY32" s="1368"/>
      <c r="HZ32" s="1368"/>
      <c r="IA32" s="1368"/>
      <c r="IB32" s="1368"/>
      <c r="IC32" s="1368"/>
      <c r="ID32" s="1368"/>
      <c r="IE32" s="1368"/>
      <c r="IF32" s="1368"/>
      <c r="IG32" s="1368"/>
      <c r="IH32" s="1368"/>
      <c r="II32" s="1368"/>
      <c r="IJ32" s="1368"/>
      <c r="IK32" s="1368"/>
      <c r="IL32" s="1368"/>
      <c r="IM32" s="1368"/>
      <c r="IN32" s="1368"/>
      <c r="IO32" s="1368"/>
      <c r="IP32" s="1368"/>
      <c r="IQ32" s="1368"/>
      <c r="IR32" s="1368"/>
      <c r="IS32" s="1368"/>
      <c r="IT32" s="1368"/>
      <c r="IU32" s="1368"/>
      <c r="IV32" s="1368"/>
      <c r="IW32" s="1368"/>
      <c r="IX32" s="1368"/>
      <c r="IY32" s="1368"/>
      <c r="IZ32" s="1368"/>
      <c r="JA32" s="1368"/>
      <c r="JB32" s="1368"/>
      <c r="JC32" s="1368"/>
    </row>
    <row r="33" spans="1:263">
      <c r="A33" s="1827" t="s">
        <v>1363</v>
      </c>
      <c r="B33" s="2832" t="s">
        <v>5688</v>
      </c>
      <c r="C33" s="2832" t="s">
        <v>5688</v>
      </c>
      <c r="D33" s="2832" t="s">
        <v>5712</v>
      </c>
      <c r="E33" s="1912" t="s">
        <v>5716</v>
      </c>
      <c r="F33" s="3165"/>
      <c r="G33" s="3166">
        <v>18</v>
      </c>
      <c r="H33" s="2832" t="s">
        <v>5523</v>
      </c>
      <c r="I33" s="2832" t="s">
        <v>5733</v>
      </c>
      <c r="J33" s="2325">
        <v>6</v>
      </c>
      <c r="K33" s="2325">
        <v>0</v>
      </c>
      <c r="L33" s="2325">
        <v>0</v>
      </c>
      <c r="M33" s="1935"/>
      <c r="N33" s="3176"/>
      <c r="O33" s="3177">
        <v>0</v>
      </c>
      <c r="P33" s="1599"/>
      <c r="Q33" s="2325">
        <v>16712</v>
      </c>
      <c r="R33" s="1582">
        <f t="shared" si="0"/>
        <v>16712</v>
      </c>
      <c r="S33" s="1351">
        <v>3</v>
      </c>
      <c r="AI33" s="1368"/>
      <c r="AJ33" s="1368"/>
      <c r="AK33" s="1368"/>
      <c r="AL33" s="1368"/>
      <c r="AM33" s="1368"/>
      <c r="AN33" s="1368"/>
      <c r="AO33" s="1368"/>
      <c r="AP33" s="1368"/>
      <c r="AQ33" s="1368"/>
      <c r="AR33" s="1368"/>
      <c r="AS33" s="1368" t="s">
        <v>1746</v>
      </c>
      <c r="AT33" s="1368"/>
      <c r="AU33" s="1368"/>
      <c r="AV33" s="1368"/>
      <c r="AW33" s="1368"/>
      <c r="AX33" s="1368"/>
      <c r="AY33" s="1368"/>
      <c r="AZ33" s="1368"/>
      <c r="BA33" s="1368"/>
      <c r="BB33" s="1368"/>
      <c r="BC33" s="1368"/>
      <c r="BD33" s="1368"/>
      <c r="BE33" s="1368"/>
      <c r="BF33" s="1368"/>
      <c r="BG33" s="1368"/>
      <c r="BH33" s="1368"/>
      <c r="BI33" s="1368"/>
      <c r="BJ33" s="1368"/>
      <c r="BK33" s="1368"/>
      <c r="BL33" s="1368"/>
      <c r="BM33" s="1368"/>
      <c r="BN33" s="1368"/>
      <c r="BO33" s="1368"/>
      <c r="BP33" s="1368"/>
      <c r="BQ33" s="1368"/>
      <c r="BR33" s="1368"/>
      <c r="BS33" s="1368"/>
      <c r="BT33" s="1368"/>
      <c r="BU33" s="1368"/>
      <c r="BV33" s="1368"/>
      <c r="BW33" s="1368"/>
      <c r="BX33" s="1368"/>
      <c r="BY33" s="1368"/>
      <c r="BZ33" s="1368"/>
      <c r="CA33" s="1368"/>
      <c r="CB33" s="1368"/>
      <c r="CC33" s="1368"/>
      <c r="CD33" s="1368"/>
      <c r="CE33" s="1368"/>
      <c r="CF33" s="1368"/>
      <c r="CG33" s="1368"/>
      <c r="CH33" s="1368"/>
      <c r="CI33" s="1368"/>
      <c r="CJ33" s="1368"/>
      <c r="CK33" s="1368"/>
      <c r="CL33" s="1368"/>
      <c r="CM33" s="1368"/>
      <c r="CN33" s="1368"/>
      <c r="CO33" s="1368"/>
      <c r="CP33" s="1368"/>
      <c r="CQ33" s="1368"/>
      <c r="CR33" s="1368"/>
      <c r="CS33" s="1368"/>
      <c r="CT33" s="1368"/>
      <c r="CU33" s="1368"/>
      <c r="CV33" s="1368"/>
      <c r="CW33" s="1368"/>
      <c r="CX33" s="1368"/>
      <c r="CY33" s="1368"/>
      <c r="CZ33" s="1368"/>
      <c r="DA33" s="1368"/>
      <c r="DB33" s="1368"/>
      <c r="DC33" s="1368"/>
      <c r="DD33" s="1368"/>
      <c r="DE33" s="1368"/>
      <c r="DF33" s="1368"/>
      <c r="DG33" s="1368"/>
      <c r="DH33" s="1368"/>
      <c r="DI33" s="1368"/>
      <c r="DJ33" s="1368"/>
      <c r="DK33" s="1368"/>
      <c r="DL33" s="1368"/>
      <c r="DM33" s="1368"/>
      <c r="DN33" s="1368"/>
      <c r="DO33" s="1368"/>
      <c r="DP33" s="1368"/>
      <c r="DQ33" s="1368"/>
      <c r="DR33" s="1368"/>
      <c r="DS33" s="1368"/>
      <c r="DT33" s="1368"/>
      <c r="DU33" s="1368"/>
      <c r="DV33" s="1368"/>
      <c r="DW33" s="1368"/>
      <c r="DX33" s="1368"/>
      <c r="DY33" s="1368"/>
      <c r="DZ33" s="1368"/>
      <c r="EA33" s="1368"/>
      <c r="EB33" s="1368"/>
      <c r="EC33" s="1368"/>
      <c r="ED33" s="1368"/>
      <c r="EE33" s="1368"/>
      <c r="EF33" s="1368"/>
      <c r="EG33" s="1368"/>
      <c r="EH33" s="1368"/>
      <c r="EI33" s="1368"/>
      <c r="EJ33" s="1368"/>
      <c r="EK33" s="1368"/>
      <c r="EL33" s="1368"/>
      <c r="EM33" s="1368"/>
      <c r="EN33" s="1368"/>
      <c r="EO33" s="1368"/>
      <c r="EP33" s="1368"/>
      <c r="EQ33" s="1368"/>
      <c r="ER33" s="1368"/>
      <c r="ES33" s="1368"/>
      <c r="ET33" s="1368"/>
      <c r="EU33" s="1368"/>
      <c r="EV33" s="1368"/>
      <c r="EW33" s="1368"/>
      <c r="EX33" s="1368"/>
      <c r="EY33" s="1368"/>
      <c r="EZ33" s="1368"/>
      <c r="FA33" s="1368"/>
      <c r="FB33" s="1368"/>
      <c r="FC33" s="1368"/>
      <c r="FD33" s="1368"/>
      <c r="FE33" s="1368"/>
      <c r="FF33" s="1368"/>
      <c r="FG33" s="1368"/>
      <c r="FH33" s="1368"/>
      <c r="FI33" s="1368"/>
      <c r="FJ33" s="1368"/>
      <c r="FK33" s="1368"/>
      <c r="FL33" s="1368"/>
      <c r="FM33" s="1368"/>
      <c r="FN33" s="1368"/>
      <c r="FO33" s="1368"/>
      <c r="FP33" s="1368"/>
      <c r="FQ33" s="1368"/>
      <c r="FR33" s="1368"/>
      <c r="FS33" s="1368"/>
      <c r="FT33" s="1368"/>
      <c r="FU33" s="1368"/>
      <c r="FV33" s="1368"/>
      <c r="FW33" s="1368"/>
      <c r="FX33" s="1368"/>
      <c r="FY33" s="1368"/>
      <c r="FZ33" s="1368"/>
      <c r="GA33" s="1368"/>
      <c r="GB33" s="1368"/>
      <c r="GC33" s="1368"/>
      <c r="GD33" s="1368"/>
      <c r="GE33" s="1368"/>
      <c r="GF33" s="1368"/>
      <c r="GG33" s="1368"/>
      <c r="GH33" s="1368"/>
      <c r="GI33" s="1368"/>
      <c r="GJ33" s="1368"/>
      <c r="GK33" s="1368"/>
      <c r="GL33" s="1368"/>
      <c r="GM33" s="1368"/>
      <c r="GN33" s="1368"/>
      <c r="GO33" s="1368"/>
      <c r="GP33" s="1368"/>
      <c r="GQ33" s="1368"/>
      <c r="GR33" s="1368"/>
      <c r="GS33" s="1368"/>
      <c r="GT33" s="1368"/>
      <c r="GU33" s="1368"/>
      <c r="GV33" s="1368"/>
      <c r="GW33" s="1368"/>
      <c r="GX33" s="1368"/>
      <c r="GY33" s="1368"/>
      <c r="GZ33" s="1368"/>
      <c r="HA33" s="1368"/>
      <c r="HB33" s="1368"/>
      <c r="HC33" s="1368"/>
      <c r="HD33" s="1368"/>
      <c r="HE33" s="1368"/>
      <c r="HF33" s="1368"/>
      <c r="HG33" s="1368"/>
      <c r="HH33" s="1368"/>
      <c r="HI33" s="1368"/>
      <c r="HJ33" s="1368"/>
      <c r="HK33" s="1368"/>
      <c r="HL33" s="1368"/>
      <c r="HM33" s="1368"/>
      <c r="HN33" s="1368"/>
      <c r="HO33" s="1368"/>
      <c r="HP33" s="1368"/>
      <c r="HQ33" s="1368"/>
      <c r="HR33" s="1368"/>
      <c r="HS33" s="1368"/>
      <c r="HT33" s="1368"/>
      <c r="HU33" s="1368"/>
      <c r="HV33" s="1368"/>
      <c r="HW33" s="1368"/>
      <c r="HX33" s="1368"/>
      <c r="HY33" s="1368"/>
      <c r="HZ33" s="1368"/>
      <c r="IA33" s="1368"/>
      <c r="IB33" s="1368"/>
      <c r="IC33" s="1368"/>
      <c r="ID33" s="1368"/>
      <c r="IE33" s="1368"/>
      <c r="IF33" s="1368"/>
      <c r="IG33" s="1368"/>
      <c r="IH33" s="1368"/>
      <c r="II33" s="1368"/>
      <c r="IJ33" s="1368"/>
      <c r="IK33" s="1368"/>
      <c r="IL33" s="1368"/>
      <c r="IM33" s="1368"/>
      <c r="IN33" s="1368"/>
      <c r="IO33" s="1368"/>
      <c r="IP33" s="1368"/>
      <c r="IQ33" s="1368"/>
      <c r="IR33" s="1368"/>
      <c r="IS33" s="1368"/>
      <c r="IT33" s="1368"/>
      <c r="IU33" s="1368"/>
      <c r="IV33" s="1368"/>
      <c r="IW33" s="1368"/>
      <c r="IX33" s="1368"/>
      <c r="IY33" s="1368"/>
      <c r="IZ33" s="1368"/>
      <c r="JA33" s="1368"/>
      <c r="JB33" s="1368"/>
      <c r="JC33" s="1368"/>
    </row>
    <row r="34" spans="1:263">
      <c r="A34" s="1827" t="s">
        <v>1364</v>
      </c>
      <c r="B34" s="2832" t="s">
        <v>5688</v>
      </c>
      <c r="C34" s="2832" t="s">
        <v>5688</v>
      </c>
      <c r="D34" s="2832" t="s">
        <v>5714</v>
      </c>
      <c r="E34" s="1912" t="s">
        <v>5311</v>
      </c>
      <c r="F34" s="3165"/>
      <c r="G34" s="3166">
        <v>180</v>
      </c>
      <c r="H34" s="2832" t="s">
        <v>5523</v>
      </c>
      <c r="I34" s="2832" t="s">
        <v>5735</v>
      </c>
      <c r="J34" s="2325"/>
      <c r="K34" s="2325"/>
      <c r="L34" s="2325"/>
      <c r="M34" s="1935"/>
      <c r="N34" s="3176"/>
      <c r="O34" s="3177"/>
      <c r="P34" s="1599"/>
      <c r="Q34" s="2325"/>
      <c r="R34" s="1582">
        <f t="shared" si="0"/>
        <v>0</v>
      </c>
      <c r="S34" s="1351">
        <v>4</v>
      </c>
      <c r="AI34" s="1368"/>
      <c r="AJ34" s="1368"/>
      <c r="AK34" s="1368"/>
      <c r="AL34" s="1368"/>
      <c r="AM34" s="1368"/>
      <c r="AN34" s="1368"/>
      <c r="AO34" s="1368"/>
      <c r="AP34" s="1368"/>
      <c r="AQ34" s="1368"/>
      <c r="AR34" s="1368"/>
      <c r="AS34" s="1368" t="s">
        <v>1746</v>
      </c>
      <c r="AT34" s="1368"/>
      <c r="AU34" s="1368"/>
      <c r="AV34" s="1368"/>
      <c r="AW34" s="1368"/>
      <c r="AX34" s="1368"/>
      <c r="AY34" s="1368"/>
      <c r="AZ34" s="1368"/>
      <c r="BA34" s="1368"/>
      <c r="BB34" s="1368"/>
      <c r="BC34" s="1368"/>
      <c r="BD34" s="1368"/>
      <c r="BE34" s="1368"/>
      <c r="BF34" s="1368"/>
      <c r="BG34" s="1368"/>
      <c r="BH34" s="1368"/>
      <c r="BI34" s="1368"/>
      <c r="BJ34" s="1368"/>
      <c r="BK34" s="1368"/>
      <c r="BL34" s="1368"/>
      <c r="BM34" s="1368"/>
      <c r="BN34" s="1368"/>
      <c r="BO34" s="1368"/>
      <c r="BP34" s="1368"/>
      <c r="BQ34" s="1368"/>
      <c r="BR34" s="1368"/>
      <c r="BS34" s="1368"/>
      <c r="BT34" s="1368"/>
      <c r="BU34" s="1368"/>
      <c r="BV34" s="1368"/>
      <c r="BW34" s="1368"/>
      <c r="BX34" s="1368"/>
      <c r="BY34" s="1368"/>
      <c r="BZ34" s="1368"/>
      <c r="CA34" s="1368"/>
      <c r="CB34" s="1368"/>
      <c r="CC34" s="1368"/>
      <c r="CD34" s="1368"/>
      <c r="CE34" s="1368"/>
      <c r="CF34" s="1368"/>
      <c r="CG34" s="1368"/>
      <c r="CH34" s="1368"/>
      <c r="CI34" s="1368"/>
      <c r="CJ34" s="1368"/>
      <c r="CK34" s="1368"/>
      <c r="CL34" s="1368"/>
      <c r="CM34" s="1368"/>
      <c r="CN34" s="1368"/>
      <c r="CO34" s="1368"/>
      <c r="CP34" s="1368"/>
      <c r="CQ34" s="1368"/>
      <c r="CR34" s="1368"/>
      <c r="CS34" s="1368"/>
      <c r="CT34" s="1368"/>
      <c r="CU34" s="1368"/>
      <c r="CV34" s="1368"/>
      <c r="CW34" s="1368"/>
      <c r="CX34" s="1368"/>
      <c r="CY34" s="1368"/>
      <c r="CZ34" s="1368"/>
      <c r="DA34" s="1368"/>
      <c r="DB34" s="1368"/>
      <c r="DC34" s="1368"/>
      <c r="DD34" s="1368"/>
      <c r="DE34" s="1368"/>
      <c r="DF34" s="1368"/>
      <c r="DG34" s="1368"/>
      <c r="DH34" s="1368"/>
      <c r="DI34" s="1368"/>
      <c r="DJ34" s="1368"/>
      <c r="DK34" s="1368"/>
      <c r="DL34" s="1368"/>
      <c r="DM34" s="1368"/>
      <c r="DN34" s="1368"/>
      <c r="DO34" s="1368"/>
      <c r="DP34" s="1368"/>
      <c r="DQ34" s="1368"/>
      <c r="DR34" s="1368"/>
      <c r="DS34" s="1368"/>
      <c r="DT34" s="1368"/>
      <c r="DU34" s="1368"/>
      <c r="DV34" s="1368"/>
      <c r="DW34" s="1368"/>
      <c r="DX34" s="1368"/>
      <c r="DY34" s="1368"/>
      <c r="DZ34" s="1368"/>
      <c r="EA34" s="1368"/>
      <c r="EB34" s="1368"/>
      <c r="EC34" s="1368"/>
      <c r="ED34" s="1368"/>
      <c r="EE34" s="1368"/>
      <c r="EF34" s="1368"/>
      <c r="EG34" s="1368"/>
      <c r="EH34" s="1368"/>
      <c r="EI34" s="1368"/>
      <c r="EJ34" s="1368"/>
      <c r="EK34" s="1368"/>
      <c r="EL34" s="1368"/>
      <c r="EM34" s="1368"/>
      <c r="EN34" s="1368"/>
      <c r="EO34" s="1368"/>
      <c r="EP34" s="1368"/>
      <c r="EQ34" s="1368"/>
      <c r="ER34" s="1368"/>
      <c r="ES34" s="1368"/>
      <c r="ET34" s="1368"/>
      <c r="EU34" s="1368"/>
      <c r="EV34" s="1368"/>
      <c r="EW34" s="1368"/>
      <c r="EX34" s="1368"/>
      <c r="EY34" s="1368"/>
      <c r="EZ34" s="1368"/>
      <c r="FA34" s="1368"/>
      <c r="FB34" s="1368"/>
      <c r="FC34" s="1368"/>
      <c r="FD34" s="1368"/>
      <c r="FE34" s="1368"/>
      <c r="FF34" s="1368"/>
      <c r="FG34" s="1368"/>
      <c r="FH34" s="1368"/>
      <c r="FI34" s="1368"/>
      <c r="FJ34" s="1368"/>
      <c r="FK34" s="1368"/>
      <c r="FL34" s="1368"/>
      <c r="FM34" s="1368"/>
      <c r="FN34" s="1368"/>
      <c r="FO34" s="1368"/>
      <c r="FP34" s="1368"/>
      <c r="FQ34" s="1368"/>
      <c r="FR34" s="1368"/>
      <c r="FS34" s="1368"/>
      <c r="FT34" s="1368"/>
      <c r="FU34" s="1368"/>
      <c r="FV34" s="1368"/>
      <c r="FW34" s="1368"/>
      <c r="FX34" s="1368"/>
      <c r="FY34" s="1368"/>
      <c r="FZ34" s="1368"/>
      <c r="GA34" s="1368"/>
      <c r="GB34" s="1368"/>
      <c r="GC34" s="1368"/>
      <c r="GD34" s="1368"/>
      <c r="GE34" s="1368"/>
      <c r="GF34" s="1368"/>
      <c r="GG34" s="1368"/>
      <c r="GH34" s="1368"/>
      <c r="GI34" s="1368"/>
      <c r="GJ34" s="1368"/>
      <c r="GK34" s="1368"/>
      <c r="GL34" s="1368"/>
      <c r="GM34" s="1368"/>
      <c r="GN34" s="1368"/>
      <c r="GO34" s="1368"/>
      <c r="GP34" s="1368"/>
      <c r="GQ34" s="1368"/>
      <c r="GR34" s="1368"/>
      <c r="GS34" s="1368"/>
      <c r="GT34" s="1368"/>
      <c r="GU34" s="1368"/>
      <c r="GV34" s="1368"/>
      <c r="GW34" s="1368"/>
      <c r="GX34" s="1368"/>
      <c r="GY34" s="1368"/>
      <c r="GZ34" s="1368"/>
      <c r="HA34" s="1368"/>
      <c r="HB34" s="1368"/>
      <c r="HC34" s="1368"/>
      <c r="HD34" s="1368"/>
      <c r="HE34" s="1368"/>
      <c r="HF34" s="1368"/>
      <c r="HG34" s="1368"/>
      <c r="HH34" s="1368"/>
      <c r="HI34" s="1368"/>
      <c r="HJ34" s="1368"/>
      <c r="HK34" s="1368"/>
      <c r="HL34" s="1368"/>
      <c r="HM34" s="1368"/>
      <c r="HN34" s="1368"/>
      <c r="HO34" s="1368"/>
      <c r="HP34" s="1368"/>
      <c r="HQ34" s="1368"/>
      <c r="HR34" s="1368"/>
      <c r="HS34" s="1368"/>
      <c r="HT34" s="1368"/>
      <c r="HU34" s="1368"/>
      <c r="HV34" s="1368"/>
      <c r="HW34" s="1368"/>
      <c r="HX34" s="1368"/>
      <c r="HY34" s="1368"/>
      <c r="HZ34" s="1368"/>
      <c r="IA34" s="1368"/>
      <c r="IB34" s="1368"/>
      <c r="IC34" s="1368"/>
      <c r="ID34" s="1368"/>
      <c r="IE34" s="1368"/>
      <c r="IF34" s="1368"/>
      <c r="IG34" s="1368"/>
      <c r="IH34" s="1368"/>
      <c r="II34" s="1368"/>
      <c r="IJ34" s="1368"/>
      <c r="IK34" s="1368"/>
      <c r="IL34" s="1368"/>
      <c r="IM34" s="1368"/>
      <c r="IN34" s="1368"/>
      <c r="IO34" s="1368"/>
      <c r="IP34" s="1368"/>
      <c r="IQ34" s="1368"/>
      <c r="IR34" s="1368"/>
      <c r="IS34" s="1368"/>
      <c r="IT34" s="1368"/>
      <c r="IU34" s="1368"/>
      <c r="IV34" s="1368"/>
      <c r="IW34" s="1368"/>
      <c r="IX34" s="1368"/>
      <c r="IY34" s="1368"/>
      <c r="IZ34" s="1368"/>
      <c r="JA34" s="1368"/>
      <c r="JB34" s="1368"/>
      <c r="JC34" s="1368"/>
    </row>
    <row r="35" spans="1:263">
      <c r="A35" s="1827" t="s">
        <v>1365</v>
      </c>
      <c r="B35" s="2832" t="s">
        <v>4576</v>
      </c>
      <c r="C35" s="2832" t="s">
        <v>4576</v>
      </c>
      <c r="D35" s="2832" t="s">
        <v>4576</v>
      </c>
      <c r="E35" s="1912" t="s">
        <v>5716</v>
      </c>
      <c r="F35" s="3165"/>
      <c r="G35" s="3166">
        <v>141</v>
      </c>
      <c r="H35" s="2832" t="s">
        <v>5736</v>
      </c>
      <c r="I35" s="2832" t="s">
        <v>5737</v>
      </c>
      <c r="J35" s="2325">
        <v>172</v>
      </c>
      <c r="K35" s="2325"/>
      <c r="L35" s="2325"/>
      <c r="M35" s="1935"/>
      <c r="N35" s="3176"/>
      <c r="O35" s="3177">
        <v>2175360</v>
      </c>
      <c r="P35" s="1599"/>
      <c r="Q35" s="2325"/>
      <c r="R35" s="1582">
        <f t="shared" si="0"/>
        <v>2175360</v>
      </c>
      <c r="S35" s="1351">
        <v>5</v>
      </c>
      <c r="AI35" s="1368"/>
      <c r="AJ35" s="1368"/>
      <c r="AK35" s="1368"/>
      <c r="AL35" s="1368"/>
      <c r="AM35" s="1368"/>
      <c r="AN35" s="1368"/>
      <c r="AO35" s="1368"/>
      <c r="AP35" s="1368"/>
      <c r="AQ35" s="1368"/>
      <c r="AR35" s="1368"/>
      <c r="AS35" s="1368" t="s">
        <v>1746</v>
      </c>
      <c r="AT35" s="1368"/>
      <c r="AU35" s="1368"/>
      <c r="AV35" s="1368"/>
      <c r="AW35" s="1368"/>
      <c r="AX35" s="1368"/>
      <c r="AY35" s="1368"/>
      <c r="AZ35" s="1368"/>
      <c r="BA35" s="1368"/>
      <c r="BB35" s="1368"/>
      <c r="BC35" s="1368"/>
      <c r="BD35" s="1368"/>
      <c r="BE35" s="1368"/>
      <c r="BF35" s="1368"/>
      <c r="BG35" s="1368"/>
      <c r="BH35" s="1368"/>
      <c r="BI35" s="1368"/>
      <c r="BJ35" s="1368"/>
      <c r="BK35" s="1368"/>
      <c r="BL35" s="1368"/>
      <c r="BM35" s="1368"/>
      <c r="BN35" s="1368"/>
      <c r="BO35" s="1368"/>
      <c r="BP35" s="1368"/>
      <c r="BQ35" s="1368"/>
      <c r="BR35" s="1368"/>
      <c r="BS35" s="1368"/>
      <c r="BT35" s="1368"/>
      <c r="BU35" s="1368"/>
      <c r="BV35" s="1368"/>
      <c r="BW35" s="1368"/>
      <c r="BX35" s="1368"/>
      <c r="BY35" s="1368"/>
      <c r="BZ35" s="1368"/>
      <c r="CA35" s="1368"/>
      <c r="CB35" s="1368"/>
      <c r="CC35" s="1368"/>
      <c r="CD35" s="1368"/>
      <c r="CE35" s="1368"/>
      <c r="CF35" s="1368"/>
      <c r="CG35" s="1368"/>
      <c r="CH35" s="1368"/>
      <c r="CI35" s="1368"/>
      <c r="CJ35" s="1368"/>
      <c r="CK35" s="1368"/>
      <c r="CL35" s="1368"/>
      <c r="CM35" s="1368"/>
      <c r="CN35" s="1368"/>
      <c r="CO35" s="1368"/>
      <c r="CP35" s="1368"/>
      <c r="CQ35" s="1368"/>
      <c r="CR35" s="1368"/>
      <c r="CS35" s="1368"/>
      <c r="CT35" s="1368"/>
      <c r="CU35" s="1368"/>
      <c r="CV35" s="1368"/>
      <c r="CW35" s="1368"/>
      <c r="CX35" s="1368"/>
      <c r="CY35" s="1368"/>
      <c r="CZ35" s="1368"/>
      <c r="DA35" s="1368"/>
      <c r="DB35" s="1368"/>
      <c r="DC35" s="1368"/>
      <c r="DD35" s="1368"/>
      <c r="DE35" s="1368"/>
      <c r="DF35" s="1368"/>
      <c r="DG35" s="1368"/>
      <c r="DH35" s="1368"/>
      <c r="DI35" s="1368"/>
      <c r="DJ35" s="1368"/>
      <c r="DK35" s="1368"/>
      <c r="DL35" s="1368"/>
      <c r="DM35" s="1368"/>
      <c r="DN35" s="1368"/>
      <c r="DO35" s="1368"/>
      <c r="DP35" s="1368"/>
      <c r="DQ35" s="1368"/>
      <c r="DR35" s="1368"/>
      <c r="DS35" s="1368"/>
      <c r="DT35" s="1368"/>
      <c r="DU35" s="1368"/>
      <c r="DV35" s="1368"/>
      <c r="DW35" s="1368"/>
      <c r="DX35" s="1368"/>
      <c r="DY35" s="1368"/>
      <c r="DZ35" s="1368"/>
      <c r="EA35" s="1368"/>
      <c r="EB35" s="1368"/>
      <c r="EC35" s="1368"/>
      <c r="ED35" s="1368"/>
      <c r="EE35" s="1368"/>
      <c r="EF35" s="1368"/>
      <c r="EG35" s="1368"/>
      <c r="EH35" s="1368"/>
      <c r="EI35" s="1368"/>
      <c r="EJ35" s="1368"/>
      <c r="EK35" s="1368"/>
      <c r="EL35" s="1368"/>
      <c r="EM35" s="1368"/>
      <c r="EN35" s="1368"/>
      <c r="EO35" s="1368"/>
      <c r="EP35" s="1368"/>
      <c r="EQ35" s="1368"/>
      <c r="ER35" s="1368"/>
      <c r="ES35" s="1368"/>
      <c r="ET35" s="1368"/>
      <c r="EU35" s="1368"/>
      <c r="EV35" s="1368"/>
      <c r="EW35" s="1368"/>
      <c r="EX35" s="1368"/>
      <c r="EY35" s="1368"/>
      <c r="EZ35" s="1368"/>
      <c r="FA35" s="1368"/>
      <c r="FB35" s="1368"/>
      <c r="FC35" s="1368"/>
      <c r="FD35" s="1368"/>
      <c r="FE35" s="1368"/>
      <c r="FF35" s="1368"/>
      <c r="FG35" s="1368"/>
      <c r="FH35" s="1368"/>
      <c r="FI35" s="1368"/>
      <c r="FJ35" s="1368"/>
      <c r="FK35" s="1368"/>
      <c r="FL35" s="1368"/>
      <c r="FM35" s="1368"/>
      <c r="FN35" s="1368"/>
      <c r="FO35" s="1368"/>
      <c r="FP35" s="1368"/>
      <c r="FQ35" s="1368"/>
      <c r="FR35" s="1368"/>
      <c r="FS35" s="1368"/>
      <c r="FT35" s="1368"/>
      <c r="FU35" s="1368"/>
      <c r="FV35" s="1368"/>
      <c r="FW35" s="1368"/>
      <c r="FX35" s="1368"/>
      <c r="FY35" s="1368"/>
      <c r="FZ35" s="1368"/>
      <c r="GA35" s="1368"/>
      <c r="GB35" s="1368"/>
      <c r="GC35" s="1368"/>
      <c r="GD35" s="1368"/>
      <c r="GE35" s="1368"/>
      <c r="GF35" s="1368"/>
      <c r="GG35" s="1368"/>
      <c r="GH35" s="1368"/>
      <c r="GI35" s="1368"/>
      <c r="GJ35" s="1368"/>
      <c r="GK35" s="1368"/>
      <c r="GL35" s="1368"/>
      <c r="GM35" s="1368"/>
      <c r="GN35" s="1368"/>
      <c r="GO35" s="1368"/>
      <c r="GP35" s="1368"/>
      <c r="GQ35" s="1368"/>
      <c r="GR35" s="1368"/>
      <c r="GS35" s="1368"/>
      <c r="GT35" s="1368"/>
      <c r="GU35" s="1368"/>
      <c r="GV35" s="1368"/>
      <c r="GW35" s="1368"/>
      <c r="GX35" s="1368"/>
      <c r="GY35" s="1368"/>
      <c r="GZ35" s="1368"/>
      <c r="HA35" s="1368"/>
      <c r="HB35" s="1368"/>
      <c r="HC35" s="1368"/>
      <c r="HD35" s="1368"/>
      <c r="HE35" s="1368"/>
      <c r="HF35" s="1368"/>
      <c r="HG35" s="1368"/>
      <c r="HH35" s="1368"/>
      <c r="HI35" s="1368"/>
      <c r="HJ35" s="1368"/>
      <c r="HK35" s="1368"/>
      <c r="HL35" s="1368"/>
      <c r="HM35" s="1368"/>
      <c r="HN35" s="1368"/>
      <c r="HO35" s="1368"/>
      <c r="HP35" s="1368"/>
      <c r="HQ35" s="1368"/>
      <c r="HR35" s="1368"/>
      <c r="HS35" s="1368"/>
      <c r="HT35" s="1368"/>
      <c r="HU35" s="1368"/>
      <c r="HV35" s="1368"/>
      <c r="HW35" s="1368"/>
      <c r="HX35" s="1368"/>
      <c r="HY35" s="1368"/>
      <c r="HZ35" s="1368"/>
      <c r="IA35" s="1368"/>
      <c r="IB35" s="1368"/>
      <c r="IC35" s="1368"/>
      <c r="ID35" s="1368"/>
      <c r="IE35" s="1368"/>
      <c r="IF35" s="1368"/>
      <c r="IG35" s="1368"/>
      <c r="IH35" s="1368"/>
      <c r="II35" s="1368"/>
      <c r="IJ35" s="1368"/>
      <c r="IK35" s="1368"/>
      <c r="IL35" s="1368"/>
      <c r="IM35" s="1368"/>
      <c r="IN35" s="1368"/>
      <c r="IO35" s="1368"/>
      <c r="IP35" s="1368"/>
      <c r="IQ35" s="1368"/>
      <c r="IR35" s="1368"/>
      <c r="IS35" s="1368"/>
      <c r="IT35" s="1368"/>
      <c r="IU35" s="1368"/>
      <c r="IV35" s="1368"/>
      <c r="IW35" s="1368"/>
      <c r="IX35" s="1368"/>
      <c r="IY35" s="1368"/>
      <c r="IZ35" s="1368"/>
      <c r="JA35" s="1368"/>
      <c r="JB35" s="1368"/>
      <c r="JC35" s="1368"/>
    </row>
    <row r="36" spans="1:263">
      <c r="A36" s="1827" t="s">
        <v>1366</v>
      </c>
      <c r="B36" s="2832" t="s">
        <v>4576</v>
      </c>
      <c r="C36" s="2832" t="s">
        <v>4576</v>
      </c>
      <c r="D36" s="2832" t="s">
        <v>4576</v>
      </c>
      <c r="E36" s="1912" t="s">
        <v>5311</v>
      </c>
      <c r="F36" s="3165"/>
      <c r="G36" s="3166">
        <v>55</v>
      </c>
      <c r="H36" s="2832" t="s">
        <v>5738</v>
      </c>
      <c r="I36" s="2832" t="s">
        <v>5738</v>
      </c>
      <c r="J36" s="2325"/>
      <c r="K36" s="2325"/>
      <c r="L36" s="2325"/>
      <c r="M36" s="1935"/>
      <c r="N36" s="3176"/>
      <c r="O36" s="3177"/>
      <c r="P36" s="1599"/>
      <c r="Q36" s="2325">
        <v>195300</v>
      </c>
      <c r="R36" s="1582">
        <f t="shared" si="0"/>
        <v>195300</v>
      </c>
      <c r="S36" s="1351">
        <v>6</v>
      </c>
      <c r="AI36" s="1368"/>
      <c r="AJ36" s="1368"/>
      <c r="AK36" s="1368"/>
      <c r="AL36" s="1368"/>
      <c r="AM36" s="1368"/>
      <c r="AN36" s="1368"/>
      <c r="AO36" s="1368"/>
      <c r="AP36" s="1368"/>
      <c r="AQ36" s="1368"/>
      <c r="AR36" s="1368"/>
      <c r="AS36" s="1368" t="s">
        <v>1746</v>
      </c>
      <c r="AT36" s="1368"/>
      <c r="AU36" s="1368"/>
      <c r="AV36" s="1368"/>
      <c r="AW36" s="1368"/>
      <c r="AX36" s="1368"/>
      <c r="AY36" s="1368"/>
      <c r="AZ36" s="1368"/>
      <c r="BA36" s="1368"/>
      <c r="BB36" s="1368"/>
      <c r="BC36" s="1368"/>
      <c r="BD36" s="1368"/>
      <c r="BE36" s="1368"/>
      <c r="BF36" s="1368"/>
      <c r="BG36" s="1368"/>
      <c r="BH36" s="1368"/>
      <c r="BI36" s="1368"/>
      <c r="BJ36" s="1368"/>
      <c r="BK36" s="1368"/>
      <c r="BL36" s="1368"/>
      <c r="BM36" s="1368"/>
      <c r="BN36" s="1368"/>
      <c r="BO36" s="1368"/>
      <c r="BP36" s="1368"/>
      <c r="BQ36" s="1368"/>
      <c r="BR36" s="1368"/>
      <c r="BS36" s="1368"/>
      <c r="BT36" s="1368"/>
      <c r="BU36" s="1368"/>
      <c r="BV36" s="1368"/>
      <c r="BW36" s="1368"/>
      <c r="BX36" s="1368"/>
      <c r="BY36" s="1368"/>
      <c r="BZ36" s="1368"/>
      <c r="CA36" s="1368"/>
      <c r="CB36" s="1368"/>
      <c r="CC36" s="1368"/>
      <c r="CD36" s="1368"/>
      <c r="CE36" s="1368"/>
      <c r="CF36" s="1368"/>
      <c r="CG36" s="1368"/>
      <c r="CH36" s="1368"/>
      <c r="CI36" s="1368"/>
      <c r="CJ36" s="1368"/>
      <c r="CK36" s="1368"/>
      <c r="CL36" s="1368"/>
      <c r="CM36" s="1368"/>
      <c r="CN36" s="1368"/>
      <c r="CO36" s="1368"/>
      <c r="CP36" s="1368"/>
      <c r="CQ36" s="1368"/>
      <c r="CR36" s="1368"/>
      <c r="CS36" s="1368"/>
      <c r="CT36" s="1368"/>
      <c r="CU36" s="1368"/>
      <c r="CV36" s="1368"/>
      <c r="CW36" s="1368"/>
      <c r="CX36" s="1368"/>
      <c r="CY36" s="1368"/>
      <c r="CZ36" s="1368"/>
      <c r="DA36" s="1368"/>
      <c r="DB36" s="1368"/>
      <c r="DC36" s="1368"/>
      <c r="DD36" s="1368"/>
      <c r="DE36" s="1368"/>
      <c r="DF36" s="1368"/>
      <c r="DG36" s="1368"/>
      <c r="DH36" s="1368"/>
      <c r="DI36" s="1368"/>
      <c r="DJ36" s="1368"/>
      <c r="DK36" s="1368"/>
      <c r="DL36" s="1368"/>
      <c r="DM36" s="1368"/>
      <c r="DN36" s="1368"/>
      <c r="DO36" s="1368"/>
      <c r="DP36" s="1368"/>
      <c r="DQ36" s="1368"/>
      <c r="DR36" s="1368"/>
      <c r="DS36" s="1368"/>
      <c r="DT36" s="1368"/>
      <c r="DU36" s="1368"/>
      <c r="DV36" s="1368"/>
      <c r="DW36" s="1368"/>
      <c r="DX36" s="1368"/>
      <c r="DY36" s="1368"/>
      <c r="DZ36" s="1368"/>
      <c r="EA36" s="1368"/>
      <c r="EB36" s="1368"/>
      <c r="EC36" s="1368"/>
      <c r="ED36" s="1368"/>
      <c r="EE36" s="1368"/>
      <c r="EF36" s="1368"/>
      <c r="EG36" s="1368"/>
      <c r="EH36" s="1368"/>
      <c r="EI36" s="1368"/>
      <c r="EJ36" s="1368"/>
      <c r="EK36" s="1368"/>
      <c r="EL36" s="1368"/>
      <c r="EM36" s="1368"/>
      <c r="EN36" s="1368"/>
      <c r="EO36" s="1368"/>
      <c r="EP36" s="1368"/>
      <c r="EQ36" s="1368"/>
      <c r="ER36" s="1368"/>
      <c r="ES36" s="1368"/>
      <c r="ET36" s="1368"/>
      <c r="EU36" s="1368"/>
      <c r="EV36" s="1368"/>
      <c r="EW36" s="1368"/>
      <c r="EX36" s="1368"/>
      <c r="EY36" s="1368"/>
      <c r="EZ36" s="1368"/>
      <c r="FA36" s="1368"/>
      <c r="FB36" s="1368"/>
      <c r="FC36" s="1368"/>
      <c r="FD36" s="1368"/>
      <c r="FE36" s="1368"/>
      <c r="FF36" s="1368"/>
      <c r="FG36" s="1368"/>
      <c r="FH36" s="1368"/>
      <c r="FI36" s="1368"/>
      <c r="FJ36" s="1368"/>
      <c r="FK36" s="1368"/>
      <c r="FL36" s="1368"/>
      <c r="FM36" s="1368"/>
      <c r="FN36" s="1368"/>
      <c r="FO36" s="1368"/>
      <c r="FP36" s="1368"/>
      <c r="FQ36" s="1368"/>
      <c r="FR36" s="1368"/>
      <c r="FS36" s="1368"/>
      <c r="FT36" s="1368"/>
      <c r="FU36" s="1368"/>
      <c r="FV36" s="1368"/>
      <c r="FW36" s="1368"/>
      <c r="FX36" s="1368"/>
      <c r="FY36" s="1368"/>
      <c r="FZ36" s="1368"/>
      <c r="GA36" s="1368"/>
      <c r="GB36" s="1368"/>
      <c r="GC36" s="1368"/>
      <c r="GD36" s="1368"/>
      <c r="GE36" s="1368"/>
      <c r="GF36" s="1368"/>
      <c r="GG36" s="1368"/>
      <c r="GH36" s="1368"/>
      <c r="GI36" s="1368"/>
      <c r="GJ36" s="1368"/>
      <c r="GK36" s="1368"/>
      <c r="GL36" s="1368"/>
      <c r="GM36" s="1368"/>
      <c r="GN36" s="1368"/>
      <c r="GO36" s="1368"/>
      <c r="GP36" s="1368"/>
      <c r="GQ36" s="1368"/>
      <c r="GR36" s="1368"/>
      <c r="GS36" s="1368"/>
      <c r="GT36" s="1368"/>
      <c r="GU36" s="1368"/>
      <c r="GV36" s="1368"/>
      <c r="GW36" s="1368"/>
      <c r="GX36" s="1368"/>
      <c r="GY36" s="1368"/>
      <c r="GZ36" s="1368"/>
      <c r="HA36" s="1368"/>
      <c r="HB36" s="1368"/>
      <c r="HC36" s="1368"/>
      <c r="HD36" s="1368"/>
      <c r="HE36" s="1368"/>
      <c r="HF36" s="1368"/>
      <c r="HG36" s="1368"/>
      <c r="HH36" s="1368"/>
      <c r="HI36" s="1368"/>
      <c r="HJ36" s="1368"/>
      <c r="HK36" s="1368"/>
      <c r="HL36" s="1368"/>
      <c r="HM36" s="1368"/>
      <c r="HN36" s="1368"/>
      <c r="HO36" s="1368"/>
      <c r="HP36" s="1368"/>
      <c r="HQ36" s="1368"/>
      <c r="HR36" s="1368"/>
      <c r="HS36" s="1368"/>
      <c r="HT36" s="1368"/>
      <c r="HU36" s="1368"/>
      <c r="HV36" s="1368"/>
      <c r="HW36" s="1368"/>
      <c r="HX36" s="1368"/>
      <c r="HY36" s="1368"/>
      <c r="HZ36" s="1368"/>
      <c r="IA36" s="1368"/>
      <c r="IB36" s="1368"/>
      <c r="IC36" s="1368"/>
      <c r="ID36" s="1368"/>
      <c r="IE36" s="1368"/>
      <c r="IF36" s="1368"/>
      <c r="IG36" s="1368"/>
      <c r="IH36" s="1368"/>
      <c r="II36" s="1368"/>
      <c r="IJ36" s="1368"/>
      <c r="IK36" s="1368"/>
      <c r="IL36" s="1368"/>
      <c r="IM36" s="1368"/>
      <c r="IN36" s="1368"/>
      <c r="IO36" s="1368"/>
      <c r="IP36" s="1368"/>
      <c r="IQ36" s="1368"/>
      <c r="IR36" s="1368"/>
      <c r="IS36" s="1368"/>
      <c r="IT36" s="1368"/>
      <c r="IU36" s="1368"/>
      <c r="IV36" s="1368"/>
      <c r="IW36" s="1368"/>
      <c r="IX36" s="1368"/>
      <c r="IY36" s="1368"/>
      <c r="IZ36" s="1368"/>
      <c r="JA36" s="1368"/>
      <c r="JB36" s="1368"/>
      <c r="JC36" s="1368"/>
    </row>
    <row r="37" spans="1:263">
      <c r="A37" s="1827" t="s">
        <v>1367</v>
      </c>
      <c r="B37" s="2832" t="s">
        <v>5689</v>
      </c>
      <c r="C37" s="2832" t="s">
        <v>5688</v>
      </c>
      <c r="D37" s="2832" t="s">
        <v>5689</v>
      </c>
      <c r="E37" s="1912" t="s">
        <v>5716</v>
      </c>
      <c r="F37" s="3165"/>
      <c r="G37" s="3166">
        <v>142</v>
      </c>
      <c r="H37" s="2832" t="s">
        <v>5739</v>
      </c>
      <c r="I37" s="2832" t="s">
        <v>5714</v>
      </c>
      <c r="J37" s="2325">
        <v>237</v>
      </c>
      <c r="K37" s="2325"/>
      <c r="L37" s="2325"/>
      <c r="M37" s="1935"/>
      <c r="N37" s="3176"/>
      <c r="O37" s="3177">
        <v>2999040</v>
      </c>
      <c r="P37" s="1599"/>
      <c r="Q37" s="2325"/>
      <c r="R37" s="1582">
        <f t="shared" si="0"/>
        <v>2999040</v>
      </c>
      <c r="S37" s="1351">
        <v>7</v>
      </c>
      <c r="AI37" s="1368"/>
      <c r="AJ37" s="1368"/>
      <c r="AK37" s="1368"/>
      <c r="AL37" s="1368"/>
      <c r="AM37" s="1368"/>
      <c r="AN37" s="1368"/>
      <c r="AO37" s="1368"/>
      <c r="AP37" s="1368"/>
      <c r="AQ37" s="1368"/>
      <c r="AR37" s="1368"/>
      <c r="AS37" s="1368" t="s">
        <v>1051</v>
      </c>
      <c r="AT37" s="1368"/>
      <c r="AU37" s="1368"/>
      <c r="AV37" s="1368"/>
      <c r="AW37" s="1368"/>
      <c r="AX37" s="1368"/>
      <c r="AY37" s="1368"/>
      <c r="AZ37" s="1368"/>
      <c r="BA37" s="1368"/>
      <c r="BB37" s="1368"/>
      <c r="BC37" s="1368"/>
      <c r="BD37" s="1368"/>
      <c r="BE37" s="1368"/>
      <c r="BF37" s="1368"/>
      <c r="BG37" s="1368"/>
      <c r="BH37" s="1368"/>
      <c r="BI37" s="1368"/>
      <c r="BJ37" s="1368"/>
      <c r="BK37" s="1368"/>
      <c r="BL37" s="1368"/>
      <c r="BM37" s="1368"/>
      <c r="BN37" s="1368"/>
      <c r="BO37" s="1368"/>
      <c r="BP37" s="1368"/>
      <c r="BQ37" s="1368"/>
      <c r="BR37" s="1368"/>
      <c r="BS37" s="1368"/>
      <c r="BT37" s="1368"/>
      <c r="BU37" s="1368"/>
      <c r="BV37" s="1368"/>
      <c r="BW37" s="1368"/>
      <c r="BX37" s="1368"/>
      <c r="BY37" s="1368"/>
      <c r="BZ37" s="1368"/>
      <c r="CA37" s="1368"/>
      <c r="CB37" s="1368"/>
      <c r="CC37" s="1368"/>
      <c r="CD37" s="1368"/>
      <c r="CE37" s="1368"/>
      <c r="CF37" s="1368"/>
      <c r="CG37" s="1368"/>
      <c r="CH37" s="1368"/>
      <c r="CI37" s="1368"/>
      <c r="CJ37" s="1368"/>
      <c r="CK37" s="1368"/>
      <c r="CL37" s="1368"/>
      <c r="CM37" s="1368"/>
      <c r="CN37" s="1368"/>
      <c r="CO37" s="1368"/>
      <c r="CP37" s="1368"/>
      <c r="CQ37" s="1368"/>
      <c r="CR37" s="1368"/>
      <c r="CS37" s="1368"/>
      <c r="CT37" s="1368"/>
      <c r="CU37" s="1368"/>
      <c r="CV37" s="1368"/>
      <c r="CW37" s="1368"/>
      <c r="CX37" s="1368"/>
      <c r="CY37" s="1368"/>
      <c r="CZ37" s="1368"/>
      <c r="DA37" s="1368"/>
      <c r="DB37" s="1368"/>
      <c r="DC37" s="1368"/>
      <c r="DD37" s="1368"/>
      <c r="DE37" s="1368"/>
      <c r="DF37" s="1368"/>
      <c r="DG37" s="1368"/>
      <c r="DH37" s="1368"/>
      <c r="DI37" s="1368"/>
      <c r="DJ37" s="1368"/>
      <c r="DK37" s="1368"/>
      <c r="DL37" s="1368"/>
      <c r="DM37" s="1368"/>
      <c r="DN37" s="1368"/>
      <c r="DO37" s="1368"/>
      <c r="DP37" s="1368"/>
      <c r="DQ37" s="1368"/>
      <c r="DR37" s="1368"/>
      <c r="DS37" s="1368"/>
      <c r="DT37" s="1368"/>
      <c r="DU37" s="1368"/>
      <c r="DV37" s="1368"/>
      <c r="DW37" s="1368"/>
      <c r="DX37" s="1368"/>
      <c r="DY37" s="1368"/>
      <c r="DZ37" s="1368"/>
      <c r="EA37" s="1368"/>
      <c r="EB37" s="1368"/>
      <c r="EC37" s="1368"/>
      <c r="ED37" s="1368"/>
      <c r="EE37" s="1368"/>
      <c r="EF37" s="1368"/>
      <c r="EG37" s="1368"/>
      <c r="EH37" s="1368"/>
      <c r="EI37" s="1368"/>
      <c r="EJ37" s="1368"/>
      <c r="EK37" s="1368"/>
      <c r="EL37" s="1368"/>
      <c r="EM37" s="1368"/>
      <c r="EN37" s="1368"/>
      <c r="EO37" s="1368"/>
      <c r="EP37" s="1368"/>
      <c r="EQ37" s="1368"/>
      <c r="ER37" s="1368"/>
      <c r="ES37" s="1368"/>
      <c r="ET37" s="1368"/>
      <c r="EU37" s="1368"/>
      <c r="EV37" s="1368"/>
      <c r="EW37" s="1368"/>
      <c r="EX37" s="1368"/>
      <c r="EY37" s="1368"/>
      <c r="EZ37" s="1368"/>
      <c r="FA37" s="1368"/>
      <c r="FB37" s="1368"/>
      <c r="FC37" s="1368"/>
      <c r="FD37" s="1368"/>
      <c r="FE37" s="1368"/>
      <c r="FF37" s="1368"/>
      <c r="FG37" s="1368"/>
      <c r="FH37" s="1368"/>
      <c r="FI37" s="1368"/>
      <c r="FJ37" s="1368"/>
      <c r="FK37" s="1368"/>
      <c r="FL37" s="1368"/>
      <c r="FM37" s="1368"/>
      <c r="FN37" s="1368"/>
      <c r="FO37" s="1368"/>
      <c r="FP37" s="1368"/>
      <c r="FQ37" s="1368"/>
      <c r="FR37" s="1368"/>
      <c r="FS37" s="1368"/>
      <c r="FT37" s="1368"/>
      <c r="FU37" s="1368"/>
      <c r="FV37" s="1368"/>
      <c r="FW37" s="1368"/>
      <c r="FX37" s="1368"/>
      <c r="FY37" s="1368"/>
      <c r="FZ37" s="1368"/>
      <c r="GA37" s="1368"/>
      <c r="GB37" s="1368"/>
      <c r="GC37" s="1368"/>
      <c r="GD37" s="1368"/>
      <c r="GE37" s="1368"/>
      <c r="GF37" s="1368"/>
      <c r="GG37" s="1368"/>
      <c r="GH37" s="1368"/>
      <c r="GI37" s="1368"/>
      <c r="GJ37" s="1368"/>
      <c r="GK37" s="1368"/>
      <c r="GL37" s="1368"/>
      <c r="GM37" s="1368"/>
      <c r="GN37" s="1368"/>
      <c r="GO37" s="1368"/>
      <c r="GP37" s="1368"/>
      <c r="GQ37" s="1368"/>
      <c r="GR37" s="1368"/>
      <c r="GS37" s="1368"/>
      <c r="GT37" s="1368"/>
      <c r="GU37" s="1368"/>
      <c r="GV37" s="1368"/>
      <c r="GW37" s="1368"/>
      <c r="GX37" s="1368"/>
      <c r="GY37" s="1368"/>
      <c r="GZ37" s="1368"/>
      <c r="HA37" s="1368"/>
      <c r="HB37" s="1368"/>
      <c r="HC37" s="1368"/>
      <c r="HD37" s="1368"/>
      <c r="HE37" s="1368"/>
      <c r="HF37" s="1368"/>
      <c r="HG37" s="1368"/>
      <c r="HH37" s="1368"/>
      <c r="HI37" s="1368"/>
      <c r="HJ37" s="1368"/>
      <c r="HK37" s="1368"/>
      <c r="HL37" s="1368"/>
      <c r="HM37" s="1368"/>
      <c r="HN37" s="1368"/>
      <c r="HO37" s="1368"/>
      <c r="HP37" s="1368"/>
      <c r="HQ37" s="1368"/>
      <c r="HR37" s="1368"/>
      <c r="HS37" s="1368"/>
      <c r="HT37" s="1368"/>
      <c r="HU37" s="1368"/>
      <c r="HV37" s="1368"/>
      <c r="HW37" s="1368"/>
      <c r="HX37" s="1368"/>
      <c r="HY37" s="1368"/>
      <c r="HZ37" s="1368"/>
      <c r="IA37" s="1368"/>
      <c r="IB37" s="1368"/>
      <c r="IC37" s="1368"/>
      <c r="ID37" s="1368"/>
      <c r="IE37" s="1368"/>
      <c r="IF37" s="1368"/>
      <c r="IG37" s="1368"/>
      <c r="IH37" s="1368"/>
      <c r="II37" s="1368"/>
      <c r="IJ37" s="1368"/>
      <c r="IK37" s="1368"/>
      <c r="IL37" s="1368"/>
      <c r="IM37" s="1368"/>
      <c r="IN37" s="1368"/>
      <c r="IO37" s="1368"/>
      <c r="IP37" s="1368"/>
      <c r="IQ37" s="1368"/>
      <c r="IR37" s="1368"/>
      <c r="IS37" s="1368"/>
      <c r="IT37" s="1368"/>
      <c r="IU37" s="1368"/>
      <c r="IV37" s="1368"/>
      <c r="IW37" s="1368"/>
      <c r="IX37" s="1368"/>
      <c r="IY37" s="1368"/>
      <c r="IZ37" s="1368"/>
      <c r="JA37" s="1368"/>
      <c r="JB37" s="1368"/>
      <c r="JC37" s="1368"/>
    </row>
    <row r="38" spans="1:263">
      <c r="A38" s="1827" t="s">
        <v>1368</v>
      </c>
      <c r="B38" s="2832" t="s">
        <v>5689</v>
      </c>
      <c r="C38" s="2832" t="s">
        <v>5689</v>
      </c>
      <c r="D38" s="2832" t="s">
        <v>5689</v>
      </c>
      <c r="E38" s="1912" t="s">
        <v>5716</v>
      </c>
      <c r="F38" s="3165"/>
      <c r="G38" s="3166">
        <v>142</v>
      </c>
      <c r="H38" s="2832" t="s">
        <v>5736</v>
      </c>
      <c r="I38" s="2832" t="s">
        <v>5714</v>
      </c>
      <c r="J38" s="2325">
        <v>343</v>
      </c>
      <c r="K38" s="2325"/>
      <c r="L38" s="2325"/>
      <c r="M38" s="1935"/>
      <c r="N38" s="3176"/>
      <c r="O38" s="3177">
        <v>4350720</v>
      </c>
      <c r="P38" s="1599"/>
      <c r="Q38" s="2325"/>
      <c r="R38" s="1582">
        <f t="shared" si="0"/>
        <v>4350720</v>
      </c>
      <c r="S38" s="1351">
        <v>8</v>
      </c>
      <c r="AI38" s="1368" t="s">
        <v>1746</v>
      </c>
      <c r="AJ38" s="1368" t="s">
        <v>1746</v>
      </c>
      <c r="AK38" s="1368" t="s">
        <v>1746</v>
      </c>
      <c r="AL38" s="1368" t="s">
        <v>1746</v>
      </c>
      <c r="AM38" s="1368" t="s">
        <v>1746</v>
      </c>
      <c r="AN38" s="1368" t="s">
        <v>1746</v>
      </c>
      <c r="AO38" s="1368" t="s">
        <v>1746</v>
      </c>
      <c r="AP38" s="1368" t="s">
        <v>1746</v>
      </c>
      <c r="AQ38" s="1368" t="s">
        <v>1746</v>
      </c>
      <c r="AR38" s="1368" t="s">
        <v>1746</v>
      </c>
      <c r="AS38" s="1368" t="s">
        <v>1746</v>
      </c>
      <c r="AT38" s="1368"/>
      <c r="AU38" s="1368"/>
      <c r="AV38" s="1368"/>
      <c r="AW38" s="1368"/>
      <c r="AX38" s="1368"/>
      <c r="AY38" s="1368"/>
      <c r="AZ38" s="1368"/>
      <c r="BA38" s="1368"/>
      <c r="BB38" s="1368"/>
      <c r="BC38" s="1368"/>
      <c r="BD38" s="1368"/>
      <c r="BE38" s="1368"/>
      <c r="BF38" s="1368"/>
      <c r="BG38" s="1368"/>
      <c r="BH38" s="1368"/>
      <c r="BI38" s="1368"/>
      <c r="BJ38" s="1368"/>
      <c r="BK38" s="1368"/>
      <c r="BL38" s="1368"/>
      <c r="BM38" s="1368"/>
      <c r="BN38" s="1368"/>
      <c r="BO38" s="1368"/>
      <c r="BP38" s="1368"/>
      <c r="BQ38" s="1368"/>
      <c r="BR38" s="1368"/>
      <c r="BS38" s="1368"/>
      <c r="BT38" s="1368"/>
      <c r="BU38" s="1368"/>
      <c r="BV38" s="1368"/>
      <c r="BW38" s="1368"/>
      <c r="BX38" s="1368"/>
      <c r="BY38" s="1368"/>
      <c r="BZ38" s="1368"/>
      <c r="CA38" s="1368"/>
      <c r="CB38" s="1368"/>
      <c r="CC38" s="1368"/>
      <c r="CD38" s="1368"/>
      <c r="CE38" s="1368"/>
      <c r="CF38" s="1368"/>
      <c r="CG38" s="1368"/>
      <c r="CH38" s="1368"/>
      <c r="CI38" s="1368"/>
      <c r="CJ38" s="1368"/>
      <c r="CK38" s="1368"/>
      <c r="CL38" s="1368"/>
      <c r="CM38" s="1368"/>
      <c r="CN38" s="1368"/>
      <c r="CO38" s="1368"/>
      <c r="CP38" s="1368"/>
      <c r="CQ38" s="1368"/>
      <c r="CR38" s="1368"/>
      <c r="CS38" s="1368"/>
      <c r="CT38" s="1368"/>
      <c r="CU38" s="1368"/>
      <c r="CV38" s="1368"/>
      <c r="CW38" s="1368"/>
      <c r="CX38" s="1368"/>
      <c r="CY38" s="1368"/>
      <c r="CZ38" s="1368"/>
      <c r="DA38" s="1368"/>
      <c r="DB38" s="1368"/>
      <c r="DC38" s="1368"/>
      <c r="DD38" s="1368"/>
      <c r="DE38" s="1368"/>
      <c r="DF38" s="1368"/>
      <c r="DG38" s="1368"/>
      <c r="DH38" s="1368"/>
      <c r="DI38" s="1368"/>
      <c r="DJ38" s="1368"/>
      <c r="DK38" s="1368"/>
      <c r="DL38" s="1368"/>
      <c r="DM38" s="1368"/>
      <c r="DN38" s="1368"/>
      <c r="DO38" s="1368"/>
      <c r="DP38" s="1368"/>
      <c r="DQ38" s="1368"/>
      <c r="DR38" s="1368"/>
      <c r="DS38" s="1368"/>
      <c r="DT38" s="1368"/>
      <c r="DU38" s="1368"/>
      <c r="DV38" s="1368"/>
      <c r="DW38" s="1368"/>
      <c r="DX38" s="1368"/>
      <c r="DY38" s="1368"/>
      <c r="DZ38" s="1368"/>
      <c r="EA38" s="1368"/>
      <c r="EB38" s="1368"/>
      <c r="EC38" s="1368"/>
      <c r="ED38" s="1368"/>
      <c r="EE38" s="1368"/>
      <c r="EF38" s="1368"/>
      <c r="EG38" s="1368"/>
      <c r="EH38" s="1368"/>
      <c r="EI38" s="1368"/>
      <c r="EJ38" s="1368"/>
      <c r="EK38" s="1368"/>
      <c r="EL38" s="1368"/>
      <c r="EM38" s="1368"/>
      <c r="EN38" s="1368"/>
      <c r="EO38" s="1368"/>
      <c r="EP38" s="1368"/>
      <c r="EQ38" s="1368"/>
      <c r="ER38" s="1368"/>
      <c r="ES38" s="1368"/>
      <c r="ET38" s="1368"/>
      <c r="EU38" s="1368"/>
      <c r="EV38" s="1368"/>
      <c r="EW38" s="1368"/>
      <c r="EX38" s="1368"/>
      <c r="EY38" s="1368"/>
      <c r="EZ38" s="1368"/>
      <c r="FA38" s="1368"/>
      <c r="FB38" s="1368"/>
      <c r="FC38" s="1368"/>
      <c r="FD38" s="1368"/>
      <c r="FE38" s="1368"/>
      <c r="FF38" s="1368"/>
      <c r="FG38" s="1368"/>
      <c r="FH38" s="1368"/>
      <c r="FI38" s="1368"/>
      <c r="FJ38" s="1368"/>
      <c r="FK38" s="1368"/>
      <c r="FL38" s="1368"/>
      <c r="FM38" s="1368"/>
      <c r="FN38" s="1368"/>
      <c r="FO38" s="1368"/>
      <c r="FP38" s="1368"/>
      <c r="FQ38" s="1368"/>
      <c r="FR38" s="1368"/>
      <c r="FS38" s="1368"/>
      <c r="FT38" s="1368"/>
      <c r="FU38" s="1368"/>
      <c r="FV38" s="1368"/>
      <c r="FW38" s="1368"/>
      <c r="FX38" s="1368"/>
      <c r="FY38" s="1368"/>
      <c r="FZ38" s="1368"/>
      <c r="GA38" s="1368"/>
      <c r="GB38" s="1368"/>
      <c r="GC38" s="1368"/>
      <c r="GD38" s="1368"/>
      <c r="GE38" s="1368"/>
      <c r="GF38" s="1368"/>
      <c r="GG38" s="1368"/>
      <c r="GH38" s="1368"/>
      <c r="GI38" s="1368"/>
      <c r="GJ38" s="1368"/>
      <c r="GK38" s="1368"/>
      <c r="GL38" s="1368"/>
      <c r="GM38" s="1368"/>
      <c r="GN38" s="1368"/>
      <c r="GO38" s="1368"/>
      <c r="GP38" s="1368"/>
      <c r="GQ38" s="1368"/>
      <c r="GR38" s="1368"/>
      <c r="GS38" s="1368"/>
      <c r="GT38" s="1368"/>
      <c r="GU38" s="1368"/>
      <c r="GV38" s="1368"/>
      <c r="GW38" s="1368"/>
      <c r="GX38" s="1368"/>
      <c r="GY38" s="1368"/>
      <c r="GZ38" s="1368"/>
      <c r="HA38" s="1368"/>
      <c r="HB38" s="1368"/>
      <c r="HC38" s="1368"/>
      <c r="HD38" s="1368"/>
      <c r="HE38" s="1368"/>
      <c r="HF38" s="1368"/>
      <c r="HG38" s="1368"/>
      <c r="HH38" s="1368"/>
      <c r="HI38" s="1368"/>
      <c r="HJ38" s="1368"/>
      <c r="HK38" s="1368"/>
      <c r="HL38" s="1368"/>
      <c r="HM38" s="1368"/>
      <c r="HN38" s="1368"/>
      <c r="HO38" s="1368"/>
      <c r="HP38" s="1368"/>
      <c r="HQ38" s="1368"/>
      <c r="HR38" s="1368"/>
      <c r="HS38" s="1368"/>
      <c r="HT38" s="1368"/>
      <c r="HU38" s="1368"/>
      <c r="HV38" s="1368"/>
      <c r="HW38" s="1368"/>
      <c r="HX38" s="1368"/>
      <c r="HY38" s="1368"/>
      <c r="HZ38" s="1368"/>
      <c r="IA38" s="1368"/>
      <c r="IB38" s="1368"/>
      <c r="IC38" s="1368"/>
      <c r="ID38" s="1368"/>
      <c r="IE38" s="1368"/>
      <c r="IF38" s="1368"/>
      <c r="IG38" s="1368"/>
      <c r="IH38" s="1368"/>
      <c r="II38" s="1368"/>
      <c r="IJ38" s="1368"/>
      <c r="IK38" s="1368"/>
      <c r="IL38" s="1368"/>
      <c r="IM38" s="1368"/>
      <c r="IN38" s="1368"/>
      <c r="IO38" s="1368"/>
      <c r="IP38" s="1368"/>
      <c r="IQ38" s="1368"/>
      <c r="IR38" s="1368"/>
      <c r="IS38" s="1368"/>
      <c r="IT38" s="1368"/>
      <c r="IU38" s="1368"/>
      <c r="IV38" s="1368"/>
      <c r="IW38" s="1368"/>
      <c r="IX38" s="1368"/>
      <c r="IY38" s="1368"/>
      <c r="IZ38" s="1368"/>
      <c r="JA38" s="1368"/>
      <c r="JB38" s="1368"/>
      <c r="JC38" s="1368"/>
    </row>
    <row r="39" spans="1:263">
      <c r="A39" s="1827" t="s">
        <v>1369</v>
      </c>
      <c r="B39" s="2832" t="s">
        <v>2861</v>
      </c>
      <c r="C39" s="2832" t="s">
        <v>2861</v>
      </c>
      <c r="D39" s="2832" t="s">
        <v>2861</v>
      </c>
      <c r="E39" s="1912" t="s">
        <v>5716</v>
      </c>
      <c r="F39" s="3165"/>
      <c r="G39" s="3166">
        <v>165</v>
      </c>
      <c r="H39" s="2832" t="s">
        <v>5523</v>
      </c>
      <c r="I39" s="2832" t="s">
        <v>5523</v>
      </c>
      <c r="J39" s="2325">
        <v>312</v>
      </c>
      <c r="K39" s="2325"/>
      <c r="L39" s="2325"/>
      <c r="M39" s="1935"/>
      <c r="N39" s="3176"/>
      <c r="O39" s="3177">
        <v>3769920</v>
      </c>
      <c r="P39" s="1599"/>
      <c r="Q39" s="2325"/>
      <c r="R39" s="1582">
        <f t="shared" si="0"/>
        <v>3769920</v>
      </c>
      <c r="S39" s="1351">
        <v>9</v>
      </c>
      <c r="AI39" s="1368"/>
      <c r="AJ39" s="1368"/>
      <c r="AK39" s="1368"/>
      <c r="AL39" s="1368"/>
      <c r="AM39" s="1368"/>
      <c r="AN39" s="1368"/>
      <c r="AO39" s="1368"/>
      <c r="AP39" s="1368"/>
      <c r="AQ39" s="1368"/>
      <c r="AR39" s="1368"/>
      <c r="AS39" s="1368"/>
      <c r="AT39" s="1368"/>
      <c r="AU39" s="1368"/>
      <c r="AV39" s="1368"/>
      <c r="AW39" s="1368"/>
      <c r="AX39" s="1368"/>
      <c r="AY39" s="1368"/>
      <c r="AZ39" s="1368"/>
      <c r="BA39" s="1368"/>
      <c r="BB39" s="1368"/>
      <c r="BC39" s="1368"/>
      <c r="BD39" s="1368"/>
      <c r="BE39" s="1368"/>
      <c r="BF39" s="1368"/>
      <c r="BG39" s="1368"/>
      <c r="BH39" s="1368"/>
      <c r="BI39" s="1368"/>
      <c r="BJ39" s="1368"/>
      <c r="BK39" s="1368"/>
      <c r="BL39" s="1368"/>
      <c r="BM39" s="1368"/>
      <c r="BN39" s="1368"/>
      <c r="BO39" s="1368"/>
      <c r="BP39" s="1368"/>
      <c r="BQ39" s="1368"/>
      <c r="BR39" s="1368"/>
      <c r="BS39" s="1368"/>
      <c r="BT39" s="1368"/>
      <c r="BU39" s="1368"/>
      <c r="BV39" s="1368"/>
      <c r="BW39" s="1368"/>
      <c r="BX39" s="1368"/>
      <c r="BY39" s="1368"/>
      <c r="BZ39" s="1368"/>
      <c r="CA39" s="1368"/>
      <c r="CB39" s="1368"/>
      <c r="CC39" s="1368"/>
      <c r="CD39" s="1368"/>
      <c r="CE39" s="1368"/>
      <c r="CF39" s="1368"/>
      <c r="CG39" s="1368"/>
      <c r="CH39" s="1368"/>
      <c r="CI39" s="1368"/>
      <c r="CJ39" s="1368"/>
      <c r="CK39" s="1368"/>
      <c r="CL39" s="1368"/>
      <c r="CM39" s="1368"/>
      <c r="CN39" s="1368"/>
      <c r="CO39" s="1368"/>
      <c r="CP39" s="1368"/>
      <c r="CQ39" s="1368"/>
      <c r="CR39" s="1368"/>
      <c r="CS39" s="1368"/>
      <c r="CT39" s="1368"/>
      <c r="CU39" s="1368"/>
      <c r="CV39" s="1368"/>
      <c r="CW39" s="1368"/>
      <c r="CX39" s="1368"/>
      <c r="CY39" s="1368"/>
      <c r="CZ39" s="1368"/>
      <c r="DA39" s="1368"/>
      <c r="DB39" s="1368"/>
      <c r="DC39" s="1368"/>
      <c r="DD39" s="1368"/>
      <c r="DE39" s="1368"/>
      <c r="DF39" s="1368"/>
      <c r="DG39" s="1368"/>
      <c r="DH39" s="1368"/>
      <c r="DI39" s="1368"/>
      <c r="DJ39" s="1368"/>
      <c r="DK39" s="1368"/>
      <c r="DL39" s="1368"/>
      <c r="DM39" s="1368"/>
      <c r="DN39" s="1368"/>
      <c r="DO39" s="1368"/>
      <c r="DP39" s="1368"/>
      <c r="DQ39" s="1368"/>
      <c r="DR39" s="1368"/>
      <c r="DS39" s="1368"/>
      <c r="DT39" s="1368"/>
      <c r="DU39" s="1368"/>
      <c r="DV39" s="1368"/>
      <c r="DW39" s="1368"/>
      <c r="DX39" s="1368"/>
      <c r="DY39" s="1368"/>
      <c r="DZ39" s="1368"/>
      <c r="EA39" s="1368"/>
      <c r="EB39" s="1368"/>
      <c r="EC39" s="1368"/>
      <c r="ED39" s="1368"/>
      <c r="EE39" s="1368"/>
      <c r="EF39" s="1368"/>
      <c r="EG39" s="1368"/>
      <c r="EH39" s="1368"/>
      <c r="EI39" s="1368"/>
      <c r="EJ39" s="1368"/>
      <c r="EK39" s="1368"/>
      <c r="EL39" s="1368"/>
      <c r="EM39" s="1368"/>
      <c r="EN39" s="1368"/>
      <c r="EO39" s="1368"/>
      <c r="EP39" s="1368"/>
      <c r="EQ39" s="1368"/>
      <c r="ER39" s="1368"/>
      <c r="ES39" s="1368"/>
      <c r="ET39" s="1368"/>
      <c r="EU39" s="1368"/>
      <c r="EV39" s="1368"/>
      <c r="EW39" s="1368"/>
      <c r="EX39" s="1368"/>
      <c r="EY39" s="1368"/>
      <c r="EZ39" s="1368"/>
      <c r="FA39" s="1368"/>
      <c r="FB39" s="1368"/>
      <c r="FC39" s="1368"/>
      <c r="FD39" s="1368"/>
      <c r="FE39" s="1368"/>
      <c r="FF39" s="1368"/>
      <c r="FG39" s="1368"/>
      <c r="FH39" s="1368"/>
      <c r="FI39" s="1368"/>
      <c r="FJ39" s="1368"/>
      <c r="FK39" s="1368"/>
      <c r="FL39" s="1368"/>
      <c r="FM39" s="1368"/>
      <c r="FN39" s="1368"/>
      <c r="FO39" s="1368"/>
      <c r="FP39" s="1368"/>
      <c r="FQ39" s="1368"/>
      <c r="FR39" s="1368"/>
      <c r="FS39" s="1368"/>
      <c r="FT39" s="1368"/>
      <c r="FU39" s="1368"/>
      <c r="FV39" s="1368"/>
      <c r="FW39" s="1368"/>
      <c r="FX39" s="1368"/>
      <c r="FY39" s="1368"/>
      <c r="FZ39" s="1368"/>
      <c r="GA39" s="1368"/>
      <c r="GB39" s="1368"/>
      <c r="GC39" s="1368"/>
      <c r="GD39" s="1368"/>
      <c r="GE39" s="1368"/>
      <c r="GF39" s="1368"/>
      <c r="GG39" s="1368"/>
      <c r="GH39" s="1368"/>
      <c r="GI39" s="1368"/>
      <c r="GJ39" s="1368"/>
      <c r="GK39" s="1368"/>
      <c r="GL39" s="1368"/>
      <c r="GM39" s="1368"/>
      <c r="GN39" s="1368"/>
      <c r="GO39" s="1368"/>
      <c r="GP39" s="1368"/>
      <c r="GQ39" s="1368"/>
      <c r="GR39" s="1368"/>
      <c r="GS39" s="1368"/>
      <c r="GT39" s="1368"/>
      <c r="GU39" s="1368"/>
      <c r="GV39" s="1368"/>
      <c r="GW39" s="1368"/>
      <c r="GX39" s="1368"/>
      <c r="GY39" s="1368"/>
      <c r="GZ39" s="1368"/>
      <c r="HA39" s="1368"/>
      <c r="HB39" s="1368"/>
      <c r="HC39" s="1368"/>
      <c r="HD39" s="1368"/>
      <c r="HE39" s="1368"/>
      <c r="HF39" s="1368"/>
      <c r="HG39" s="1368"/>
      <c r="HH39" s="1368"/>
      <c r="HI39" s="1368"/>
      <c r="HJ39" s="1368"/>
      <c r="HK39" s="1368"/>
      <c r="HL39" s="1368"/>
      <c r="HM39" s="1368"/>
      <c r="HN39" s="1368"/>
      <c r="HO39" s="1368"/>
      <c r="HP39" s="1368"/>
      <c r="HQ39" s="1368"/>
      <c r="HR39" s="1368"/>
      <c r="HS39" s="1368"/>
      <c r="HT39" s="1368"/>
      <c r="HU39" s="1368"/>
      <c r="HV39" s="1368"/>
      <c r="HW39" s="1368"/>
      <c r="HX39" s="1368"/>
      <c r="HY39" s="1368"/>
      <c r="HZ39" s="1368"/>
      <c r="IA39" s="1368"/>
      <c r="IB39" s="1368"/>
      <c r="IC39" s="1368"/>
      <c r="ID39" s="1368"/>
      <c r="IE39" s="1368"/>
      <c r="IF39" s="1368"/>
      <c r="IG39" s="1368"/>
      <c r="IH39" s="1368"/>
      <c r="II39" s="1368"/>
      <c r="IJ39" s="1368"/>
      <c r="IK39" s="1368"/>
      <c r="IL39" s="1368"/>
      <c r="IM39" s="1368"/>
      <c r="IN39" s="1368"/>
      <c r="IO39" s="1368"/>
      <c r="IP39" s="1368"/>
      <c r="IQ39" s="1368"/>
      <c r="IR39" s="1368"/>
      <c r="IS39" s="1368"/>
      <c r="IT39" s="1368"/>
      <c r="IU39" s="1368"/>
      <c r="IV39" s="1368"/>
      <c r="IW39" s="1368"/>
      <c r="IX39" s="1368"/>
      <c r="IY39" s="1368"/>
      <c r="IZ39" s="1368"/>
      <c r="JA39" s="1368"/>
      <c r="JB39" s="1368"/>
      <c r="JC39" s="1368"/>
    </row>
    <row r="40" spans="1:263">
      <c r="A40" s="1827" t="s">
        <v>1703</v>
      </c>
      <c r="B40" s="2832" t="s">
        <v>4616</v>
      </c>
      <c r="C40" s="2832" t="s">
        <v>4616</v>
      </c>
      <c r="D40" s="2832" t="s">
        <v>4616</v>
      </c>
      <c r="E40" s="1912" t="s">
        <v>5716</v>
      </c>
      <c r="F40" s="3165"/>
      <c r="G40" s="3166">
        <v>174</v>
      </c>
      <c r="H40" s="2832" t="s">
        <v>5740</v>
      </c>
      <c r="I40" s="2832" t="s">
        <v>5741</v>
      </c>
      <c r="J40" s="2832"/>
      <c r="K40" s="2325">
        <v>10829</v>
      </c>
      <c r="L40" s="2325">
        <v>10829</v>
      </c>
      <c r="M40" s="1935"/>
      <c r="N40" s="3176"/>
      <c r="O40" s="3177">
        <v>0</v>
      </c>
      <c r="P40" s="1599"/>
      <c r="Q40" s="2325">
        <v>79233</v>
      </c>
      <c r="R40" s="1582">
        <f t="shared" si="0"/>
        <v>79233</v>
      </c>
      <c r="S40" s="1351">
        <v>10</v>
      </c>
      <c r="AI40" s="1368"/>
      <c r="AJ40" s="1368"/>
      <c r="AK40" s="1368"/>
      <c r="AL40" s="1368"/>
      <c r="AM40" s="1368"/>
      <c r="AN40" s="1368"/>
      <c r="AO40" s="1368"/>
      <c r="AP40" s="1368"/>
      <c r="AQ40" s="1368"/>
      <c r="AR40" s="1368"/>
      <c r="AS40" s="1368"/>
      <c r="AT40" s="1368"/>
      <c r="AU40" s="1368"/>
      <c r="AV40" s="1368"/>
      <c r="AW40" s="1368"/>
      <c r="AX40" s="1368"/>
      <c r="AY40" s="1368"/>
      <c r="AZ40" s="1368"/>
      <c r="BA40" s="1368"/>
      <c r="BB40" s="1368"/>
      <c r="BC40" s="1368"/>
      <c r="BD40" s="1368"/>
      <c r="BE40" s="1368"/>
      <c r="BF40" s="1368"/>
      <c r="BG40" s="1368"/>
      <c r="BH40" s="1368"/>
      <c r="BI40" s="1368"/>
      <c r="BJ40" s="1368"/>
      <c r="BK40" s="1368"/>
      <c r="BL40" s="1368"/>
      <c r="BM40" s="1368"/>
      <c r="BN40" s="1368"/>
      <c r="BO40" s="1368"/>
      <c r="BP40" s="1368"/>
      <c r="BQ40" s="1368"/>
      <c r="BR40" s="1368"/>
      <c r="BS40" s="1368"/>
      <c r="BT40" s="1368"/>
      <c r="BU40" s="1368"/>
      <c r="BV40" s="1368"/>
      <c r="BW40" s="1368"/>
      <c r="BX40" s="1368"/>
      <c r="BY40" s="1368"/>
      <c r="BZ40" s="1368"/>
      <c r="CA40" s="1368"/>
      <c r="CB40" s="1368"/>
      <c r="CC40" s="1368"/>
      <c r="CD40" s="1368"/>
      <c r="CE40" s="1368"/>
      <c r="CF40" s="1368"/>
      <c r="CG40" s="1368"/>
      <c r="CH40" s="1368"/>
      <c r="CI40" s="1368"/>
      <c r="CJ40" s="1368"/>
      <c r="CK40" s="1368"/>
      <c r="CL40" s="1368"/>
      <c r="CM40" s="1368"/>
      <c r="CN40" s="1368"/>
      <c r="CO40" s="1368"/>
      <c r="CP40" s="1368"/>
      <c r="CQ40" s="1368"/>
      <c r="CR40" s="1368"/>
      <c r="CS40" s="1368"/>
      <c r="CT40" s="1368"/>
      <c r="CU40" s="1368"/>
      <c r="CV40" s="1368"/>
      <c r="CW40" s="1368"/>
      <c r="CX40" s="1368"/>
      <c r="CY40" s="1368"/>
      <c r="CZ40" s="1368"/>
      <c r="DA40" s="1368"/>
      <c r="DB40" s="1368"/>
      <c r="DC40" s="1368"/>
      <c r="DD40" s="1368"/>
      <c r="DE40" s="1368"/>
      <c r="DF40" s="1368"/>
      <c r="DG40" s="1368"/>
      <c r="DH40" s="1368"/>
      <c r="DI40" s="1368"/>
      <c r="DJ40" s="1368"/>
      <c r="DK40" s="1368"/>
      <c r="DL40" s="1368"/>
      <c r="DM40" s="1368"/>
      <c r="DN40" s="1368"/>
      <c r="DO40" s="1368"/>
      <c r="DP40" s="1368"/>
      <c r="DQ40" s="1368"/>
      <c r="DR40" s="1368"/>
      <c r="DS40" s="1368"/>
      <c r="DT40" s="1368"/>
      <c r="DU40" s="1368"/>
      <c r="DV40" s="1368"/>
      <c r="DW40" s="1368"/>
      <c r="DX40" s="1368"/>
      <c r="DY40" s="1368"/>
      <c r="DZ40" s="1368"/>
      <c r="EA40" s="1368"/>
      <c r="EB40" s="1368"/>
      <c r="EC40" s="1368"/>
      <c r="ED40" s="1368"/>
      <c r="EE40" s="1368"/>
      <c r="EF40" s="1368"/>
      <c r="EG40" s="1368"/>
      <c r="EH40" s="1368"/>
      <c r="EI40" s="1368"/>
      <c r="EJ40" s="1368"/>
      <c r="EK40" s="1368"/>
      <c r="EL40" s="1368"/>
      <c r="EM40" s="1368"/>
      <c r="EN40" s="1368"/>
      <c r="EO40" s="1368"/>
      <c r="EP40" s="1368"/>
      <c r="EQ40" s="1368"/>
      <c r="ER40" s="1368"/>
      <c r="ES40" s="1368"/>
      <c r="ET40" s="1368"/>
      <c r="EU40" s="1368"/>
      <c r="EV40" s="1368"/>
      <c r="EW40" s="1368"/>
      <c r="EX40" s="1368"/>
      <c r="EY40" s="1368"/>
      <c r="EZ40" s="1368"/>
      <c r="FA40" s="1368"/>
      <c r="FB40" s="1368"/>
      <c r="FC40" s="1368"/>
      <c r="FD40" s="1368"/>
      <c r="FE40" s="1368"/>
      <c r="FF40" s="1368"/>
      <c r="FG40" s="1368"/>
      <c r="FH40" s="1368"/>
      <c r="FI40" s="1368"/>
      <c r="FJ40" s="1368"/>
      <c r="FK40" s="1368"/>
      <c r="FL40" s="1368"/>
      <c r="FM40" s="1368"/>
      <c r="FN40" s="1368"/>
      <c r="FO40" s="1368"/>
      <c r="FP40" s="1368"/>
      <c r="FQ40" s="1368"/>
      <c r="FR40" s="1368"/>
      <c r="FS40" s="1368"/>
      <c r="FT40" s="1368"/>
      <c r="FU40" s="1368"/>
      <c r="FV40" s="1368"/>
      <c r="FW40" s="1368"/>
      <c r="FX40" s="1368"/>
      <c r="FY40" s="1368"/>
      <c r="FZ40" s="1368"/>
      <c r="GA40" s="1368"/>
      <c r="GB40" s="1368"/>
      <c r="GC40" s="1368"/>
      <c r="GD40" s="1368"/>
      <c r="GE40" s="1368"/>
      <c r="GF40" s="1368"/>
      <c r="GG40" s="1368"/>
      <c r="GH40" s="1368"/>
      <c r="GI40" s="1368"/>
      <c r="GJ40" s="1368"/>
      <c r="GK40" s="1368"/>
      <c r="GL40" s="1368"/>
      <c r="GM40" s="1368"/>
      <c r="GN40" s="1368"/>
      <c r="GO40" s="1368"/>
      <c r="GP40" s="1368"/>
      <c r="GQ40" s="1368"/>
      <c r="GR40" s="1368"/>
      <c r="GS40" s="1368"/>
      <c r="GT40" s="1368"/>
      <c r="GU40" s="1368"/>
      <c r="GV40" s="1368"/>
      <c r="GW40" s="1368"/>
      <c r="GX40" s="1368"/>
      <c r="GY40" s="1368"/>
      <c r="GZ40" s="1368"/>
      <c r="HA40" s="1368"/>
      <c r="HB40" s="1368"/>
      <c r="HC40" s="1368"/>
      <c r="HD40" s="1368"/>
      <c r="HE40" s="1368"/>
      <c r="HF40" s="1368"/>
      <c r="HG40" s="1368"/>
      <c r="HH40" s="1368"/>
      <c r="HI40" s="1368"/>
      <c r="HJ40" s="1368"/>
      <c r="HK40" s="1368"/>
      <c r="HL40" s="1368"/>
      <c r="HM40" s="1368"/>
      <c r="HN40" s="1368"/>
      <c r="HO40" s="1368"/>
      <c r="HP40" s="1368"/>
      <c r="HQ40" s="1368"/>
      <c r="HR40" s="1368"/>
      <c r="HS40" s="1368"/>
      <c r="HT40" s="1368"/>
      <c r="HU40" s="1368"/>
      <c r="HV40" s="1368"/>
      <c r="HW40" s="1368"/>
      <c r="HX40" s="1368"/>
      <c r="HY40" s="1368"/>
      <c r="HZ40" s="1368"/>
      <c r="IA40" s="1368"/>
      <c r="IB40" s="1368"/>
      <c r="IC40" s="1368"/>
      <c r="ID40" s="1368"/>
      <c r="IE40" s="1368"/>
      <c r="IF40" s="1368"/>
      <c r="IG40" s="1368"/>
      <c r="IH40" s="1368"/>
      <c r="II40" s="1368"/>
      <c r="IJ40" s="1368"/>
      <c r="IK40" s="1368"/>
      <c r="IL40" s="1368"/>
      <c r="IM40" s="1368"/>
      <c r="IN40" s="1368"/>
      <c r="IO40" s="1368"/>
      <c r="IP40" s="1368"/>
      <c r="IQ40" s="1368"/>
      <c r="IR40" s="1368"/>
      <c r="IS40" s="1368"/>
      <c r="IT40" s="1368"/>
      <c r="IU40" s="1368"/>
      <c r="IV40" s="1368"/>
      <c r="IW40" s="1368"/>
      <c r="IX40" s="1368"/>
      <c r="IY40" s="1368"/>
      <c r="IZ40" s="1368"/>
      <c r="JA40" s="1368"/>
      <c r="JB40" s="1368"/>
      <c r="JC40" s="1368"/>
    </row>
    <row r="41" spans="1:263">
      <c r="A41" s="1827" t="s">
        <v>1704</v>
      </c>
      <c r="B41" s="2832" t="s">
        <v>5690</v>
      </c>
      <c r="C41" s="2832" t="s">
        <v>5690</v>
      </c>
      <c r="D41" s="2832" t="s">
        <v>5714</v>
      </c>
      <c r="E41" s="1912" t="s">
        <v>5716</v>
      </c>
      <c r="F41" s="3165"/>
      <c r="G41" s="3166">
        <v>171</v>
      </c>
      <c r="H41" s="2832" t="s">
        <v>5742</v>
      </c>
      <c r="I41" s="2832" t="s">
        <v>5714</v>
      </c>
      <c r="J41" s="2832"/>
      <c r="K41" s="2325"/>
      <c r="L41" s="2325"/>
      <c r="M41" s="1935"/>
      <c r="N41" s="3176"/>
      <c r="O41" s="3177"/>
      <c r="P41" s="1599"/>
      <c r="Q41" s="2325"/>
      <c r="R41" s="1582">
        <f t="shared" si="0"/>
        <v>0</v>
      </c>
      <c r="S41" s="1351">
        <v>11</v>
      </c>
      <c r="AI41" s="1368"/>
      <c r="AJ41" s="1368"/>
      <c r="AK41" s="1368"/>
      <c r="AL41" s="1368"/>
      <c r="AM41" s="1368"/>
      <c r="AN41" s="1368"/>
      <c r="AO41" s="1368"/>
      <c r="AP41" s="1368"/>
      <c r="AQ41" s="1368"/>
      <c r="AR41" s="1368"/>
      <c r="AS41" s="1368"/>
      <c r="AT41" s="1368"/>
      <c r="AU41" s="1368"/>
      <c r="AV41" s="1368"/>
      <c r="AW41" s="1368"/>
      <c r="AX41" s="1368"/>
      <c r="AY41" s="1368"/>
      <c r="AZ41" s="1368"/>
      <c r="BA41" s="1368"/>
      <c r="BB41" s="1368"/>
      <c r="BC41" s="1368"/>
      <c r="BD41" s="1368"/>
      <c r="BE41" s="1368"/>
      <c r="BF41" s="1368"/>
      <c r="BG41" s="1368"/>
      <c r="BH41" s="1368"/>
      <c r="BI41" s="1368"/>
      <c r="BJ41" s="1368"/>
      <c r="BK41" s="1368"/>
      <c r="BL41" s="1368"/>
      <c r="BM41" s="1368"/>
      <c r="BN41" s="1368"/>
      <c r="BO41" s="1368"/>
      <c r="BP41" s="1368"/>
      <c r="BQ41" s="1368"/>
      <c r="BR41" s="1368"/>
      <c r="BS41" s="1368"/>
      <c r="BT41" s="1368"/>
      <c r="BU41" s="1368"/>
      <c r="BV41" s="1368"/>
      <c r="BW41" s="1368"/>
      <c r="BX41" s="1368"/>
      <c r="BY41" s="1368"/>
      <c r="BZ41" s="1368"/>
      <c r="CA41" s="1368"/>
      <c r="CB41" s="1368"/>
      <c r="CC41" s="1368"/>
      <c r="CD41" s="1368"/>
      <c r="CE41" s="1368"/>
      <c r="CF41" s="1368"/>
      <c r="CG41" s="1368"/>
      <c r="CH41" s="1368"/>
      <c r="CI41" s="1368"/>
      <c r="CJ41" s="1368"/>
      <c r="CK41" s="1368"/>
      <c r="CL41" s="1368"/>
      <c r="CM41" s="1368"/>
      <c r="CN41" s="1368"/>
      <c r="CO41" s="1368"/>
      <c r="CP41" s="1368"/>
      <c r="CQ41" s="1368"/>
      <c r="CR41" s="1368"/>
      <c r="CS41" s="1368"/>
      <c r="CT41" s="1368"/>
      <c r="CU41" s="1368"/>
      <c r="CV41" s="1368"/>
      <c r="CW41" s="1368"/>
      <c r="CX41" s="1368"/>
      <c r="CY41" s="1368"/>
      <c r="CZ41" s="1368"/>
      <c r="DA41" s="1368"/>
      <c r="DB41" s="1368"/>
      <c r="DC41" s="1368"/>
      <c r="DD41" s="1368"/>
      <c r="DE41" s="1368"/>
      <c r="DF41" s="1368"/>
      <c r="DG41" s="1368"/>
      <c r="DH41" s="1368"/>
      <c r="DI41" s="1368"/>
      <c r="DJ41" s="1368"/>
      <c r="DK41" s="1368"/>
      <c r="DL41" s="1368"/>
      <c r="DM41" s="1368"/>
      <c r="DN41" s="1368"/>
      <c r="DO41" s="1368"/>
      <c r="DP41" s="1368"/>
      <c r="DQ41" s="1368"/>
      <c r="DR41" s="1368"/>
      <c r="DS41" s="1368"/>
      <c r="DT41" s="1368"/>
      <c r="DU41" s="1368"/>
      <c r="DV41" s="1368"/>
      <c r="DW41" s="1368"/>
      <c r="DX41" s="1368"/>
      <c r="DY41" s="1368"/>
      <c r="DZ41" s="1368"/>
      <c r="EA41" s="1368"/>
      <c r="EB41" s="1368"/>
      <c r="EC41" s="1368"/>
      <c r="ED41" s="1368"/>
      <c r="EE41" s="1368"/>
      <c r="EF41" s="1368"/>
      <c r="EG41" s="1368"/>
      <c r="EH41" s="1368"/>
      <c r="EI41" s="1368"/>
      <c r="EJ41" s="1368"/>
      <c r="EK41" s="1368"/>
      <c r="EL41" s="1368"/>
      <c r="EM41" s="1368"/>
      <c r="EN41" s="1368"/>
      <c r="EO41" s="1368"/>
      <c r="EP41" s="1368"/>
      <c r="EQ41" s="1368"/>
      <c r="ER41" s="1368"/>
      <c r="ES41" s="1368"/>
      <c r="ET41" s="1368"/>
      <c r="EU41" s="1368"/>
      <c r="EV41" s="1368"/>
      <c r="EW41" s="1368"/>
      <c r="EX41" s="1368"/>
      <c r="EY41" s="1368"/>
      <c r="EZ41" s="1368"/>
      <c r="FA41" s="1368"/>
      <c r="FB41" s="1368"/>
      <c r="FC41" s="1368"/>
      <c r="FD41" s="1368"/>
      <c r="FE41" s="1368"/>
      <c r="FF41" s="1368"/>
      <c r="FG41" s="1368"/>
      <c r="FH41" s="1368"/>
      <c r="FI41" s="1368"/>
      <c r="FJ41" s="1368"/>
      <c r="FK41" s="1368"/>
      <c r="FL41" s="1368"/>
      <c r="FM41" s="1368"/>
      <c r="FN41" s="1368"/>
      <c r="FO41" s="1368"/>
      <c r="FP41" s="1368"/>
      <c r="FQ41" s="1368"/>
      <c r="FR41" s="1368"/>
      <c r="FS41" s="1368"/>
      <c r="FT41" s="1368"/>
      <c r="FU41" s="1368"/>
      <c r="FV41" s="1368"/>
      <c r="FW41" s="1368"/>
      <c r="FX41" s="1368"/>
      <c r="FY41" s="1368"/>
      <c r="FZ41" s="1368"/>
      <c r="GA41" s="1368"/>
      <c r="GB41" s="1368"/>
      <c r="GC41" s="1368"/>
      <c r="GD41" s="1368"/>
      <c r="GE41" s="1368"/>
      <c r="GF41" s="1368"/>
      <c r="GG41" s="1368"/>
      <c r="GH41" s="1368"/>
      <c r="GI41" s="1368"/>
      <c r="GJ41" s="1368"/>
      <c r="GK41" s="1368"/>
      <c r="GL41" s="1368"/>
      <c r="GM41" s="1368"/>
      <c r="GN41" s="1368"/>
      <c r="GO41" s="1368"/>
      <c r="GP41" s="1368"/>
      <c r="GQ41" s="1368"/>
      <c r="GR41" s="1368"/>
      <c r="GS41" s="1368"/>
      <c r="GT41" s="1368"/>
      <c r="GU41" s="1368"/>
      <c r="GV41" s="1368"/>
      <c r="GW41" s="1368"/>
      <c r="GX41" s="1368"/>
      <c r="GY41" s="1368"/>
      <c r="GZ41" s="1368"/>
      <c r="HA41" s="1368"/>
      <c r="HB41" s="1368"/>
      <c r="HC41" s="1368"/>
      <c r="HD41" s="1368"/>
      <c r="HE41" s="1368"/>
      <c r="HF41" s="1368"/>
      <c r="HG41" s="1368"/>
      <c r="HH41" s="1368"/>
      <c r="HI41" s="1368"/>
      <c r="HJ41" s="1368"/>
      <c r="HK41" s="1368"/>
      <c r="HL41" s="1368"/>
      <c r="HM41" s="1368"/>
      <c r="HN41" s="1368"/>
      <c r="HO41" s="1368"/>
      <c r="HP41" s="1368"/>
      <c r="HQ41" s="1368"/>
      <c r="HR41" s="1368"/>
      <c r="HS41" s="1368"/>
      <c r="HT41" s="1368"/>
      <c r="HU41" s="1368"/>
      <c r="HV41" s="1368"/>
      <c r="HW41" s="1368"/>
      <c r="HX41" s="1368"/>
      <c r="HY41" s="1368"/>
      <c r="HZ41" s="1368"/>
      <c r="IA41" s="1368"/>
      <c r="IB41" s="1368"/>
      <c r="IC41" s="1368"/>
      <c r="ID41" s="1368"/>
      <c r="IE41" s="1368"/>
      <c r="IF41" s="1368"/>
      <c r="IG41" s="1368"/>
      <c r="IH41" s="1368"/>
      <c r="II41" s="1368"/>
      <c r="IJ41" s="1368"/>
      <c r="IK41" s="1368"/>
      <c r="IL41" s="1368"/>
      <c r="IM41" s="1368"/>
      <c r="IN41" s="1368"/>
      <c r="IO41" s="1368"/>
      <c r="IP41" s="1368"/>
      <c r="IQ41" s="1368"/>
      <c r="IR41" s="1368"/>
      <c r="IS41" s="1368"/>
      <c r="IT41" s="1368"/>
      <c r="IU41" s="1368"/>
      <c r="IV41" s="1368"/>
      <c r="IW41" s="1368"/>
      <c r="IX41" s="1368"/>
      <c r="IY41" s="1368"/>
      <c r="IZ41" s="1368"/>
      <c r="JA41" s="1368"/>
      <c r="JB41" s="1368"/>
      <c r="JC41" s="1368"/>
    </row>
    <row r="42" spans="1:263">
      <c r="A42" s="1827" t="s">
        <v>1705</v>
      </c>
      <c r="B42" s="2832" t="s">
        <v>5691</v>
      </c>
      <c r="C42" s="2832" t="s">
        <v>5691</v>
      </c>
      <c r="D42" s="2832" t="s">
        <v>5714</v>
      </c>
      <c r="E42" s="1912" t="s">
        <v>5716</v>
      </c>
      <c r="F42" s="3165"/>
      <c r="G42" s="3166">
        <v>178</v>
      </c>
      <c r="H42" s="2832" t="s">
        <v>5743</v>
      </c>
      <c r="I42" s="2832" t="s">
        <v>5714</v>
      </c>
      <c r="J42" s="2832"/>
      <c r="K42" s="2325"/>
      <c r="L42" s="2325"/>
      <c r="M42" s="1935"/>
      <c r="N42" s="3176"/>
      <c r="O42" s="3177"/>
      <c r="P42" s="2325"/>
      <c r="Q42" s="2325"/>
      <c r="R42" s="1582">
        <f t="shared" si="0"/>
        <v>0</v>
      </c>
      <c r="S42" s="1351">
        <v>12</v>
      </c>
      <c r="AI42" s="1368"/>
      <c r="AJ42" s="1368"/>
      <c r="AK42" s="1368"/>
      <c r="AL42" s="1368"/>
      <c r="AM42" s="1368"/>
      <c r="AN42" s="1368"/>
      <c r="AO42" s="1368"/>
      <c r="AP42" s="1368"/>
      <c r="AQ42" s="1368"/>
      <c r="AR42" s="1368"/>
      <c r="AS42" s="1368"/>
      <c r="AT42" s="1368"/>
      <c r="AU42" s="1368"/>
      <c r="AV42" s="1368"/>
      <c r="AW42" s="1368"/>
      <c r="AX42" s="1368"/>
      <c r="AY42" s="1368"/>
      <c r="AZ42" s="1368"/>
      <c r="BA42" s="1368"/>
      <c r="BB42" s="1368"/>
      <c r="BC42" s="1368"/>
      <c r="BD42" s="1368"/>
      <c r="BE42" s="1368"/>
      <c r="BF42" s="1368"/>
      <c r="BG42" s="1368"/>
      <c r="BH42" s="1368"/>
      <c r="BI42" s="1368"/>
      <c r="BJ42" s="1368"/>
      <c r="BK42" s="1368"/>
      <c r="BL42" s="1368"/>
      <c r="BM42" s="1368"/>
      <c r="BN42" s="1368"/>
      <c r="BO42" s="1368"/>
      <c r="BP42" s="1368"/>
      <c r="BQ42" s="1368"/>
      <c r="BR42" s="1368"/>
      <c r="BS42" s="1368"/>
      <c r="BT42" s="1368"/>
      <c r="BU42" s="1368"/>
      <c r="BV42" s="1368"/>
      <c r="BW42" s="1368"/>
      <c r="BX42" s="1368"/>
      <c r="BY42" s="1368"/>
      <c r="BZ42" s="1368"/>
      <c r="CA42" s="1368"/>
      <c r="CB42" s="1368"/>
      <c r="CC42" s="1368"/>
      <c r="CD42" s="1368"/>
      <c r="CE42" s="1368"/>
      <c r="CF42" s="1368"/>
      <c r="CG42" s="1368"/>
      <c r="CH42" s="1368"/>
      <c r="CI42" s="1368"/>
      <c r="CJ42" s="1368"/>
      <c r="CK42" s="1368"/>
      <c r="CL42" s="1368"/>
      <c r="CM42" s="1368"/>
      <c r="CN42" s="1368"/>
      <c r="CO42" s="1368"/>
      <c r="CP42" s="1368"/>
      <c r="CQ42" s="1368"/>
      <c r="CR42" s="1368"/>
      <c r="CS42" s="1368"/>
      <c r="CT42" s="1368"/>
      <c r="CU42" s="1368"/>
      <c r="CV42" s="1368"/>
      <c r="CW42" s="1368"/>
      <c r="CX42" s="1368"/>
      <c r="CY42" s="1368"/>
      <c r="CZ42" s="1368"/>
      <c r="DA42" s="1368"/>
      <c r="DB42" s="1368"/>
      <c r="DC42" s="1368"/>
      <c r="DD42" s="1368"/>
      <c r="DE42" s="1368"/>
      <c r="DF42" s="1368"/>
      <c r="DG42" s="1368"/>
      <c r="DH42" s="1368"/>
      <c r="DI42" s="1368"/>
      <c r="DJ42" s="1368"/>
      <c r="DK42" s="1368"/>
      <c r="DL42" s="1368"/>
      <c r="DM42" s="1368"/>
      <c r="DN42" s="1368"/>
      <c r="DO42" s="1368"/>
      <c r="DP42" s="1368"/>
      <c r="DQ42" s="1368"/>
      <c r="DR42" s="1368"/>
      <c r="DS42" s="1368"/>
      <c r="DT42" s="1368"/>
      <c r="DU42" s="1368"/>
      <c r="DV42" s="1368"/>
      <c r="DW42" s="1368"/>
      <c r="DX42" s="1368"/>
      <c r="DY42" s="1368"/>
      <c r="DZ42" s="1368"/>
      <c r="EA42" s="1368"/>
      <c r="EB42" s="1368"/>
      <c r="EC42" s="1368"/>
      <c r="ED42" s="1368"/>
      <c r="EE42" s="1368"/>
      <c r="EF42" s="1368"/>
      <c r="EG42" s="1368"/>
      <c r="EH42" s="1368"/>
      <c r="EI42" s="1368"/>
      <c r="EJ42" s="1368"/>
      <c r="EK42" s="1368"/>
      <c r="EL42" s="1368"/>
      <c r="EM42" s="1368"/>
      <c r="EN42" s="1368"/>
      <c r="EO42" s="1368"/>
      <c r="EP42" s="1368"/>
      <c r="EQ42" s="1368"/>
      <c r="ER42" s="1368"/>
      <c r="ES42" s="1368"/>
      <c r="ET42" s="1368"/>
      <c r="EU42" s="1368"/>
      <c r="EV42" s="1368"/>
      <c r="EW42" s="1368"/>
      <c r="EX42" s="1368"/>
      <c r="EY42" s="1368"/>
      <c r="EZ42" s="1368"/>
      <c r="FA42" s="1368"/>
      <c r="FB42" s="1368"/>
      <c r="FC42" s="1368"/>
      <c r="FD42" s="1368"/>
      <c r="FE42" s="1368"/>
      <c r="FF42" s="1368"/>
      <c r="FG42" s="1368"/>
      <c r="FH42" s="1368"/>
      <c r="FI42" s="1368"/>
      <c r="FJ42" s="1368"/>
      <c r="FK42" s="1368"/>
      <c r="FL42" s="1368"/>
      <c r="FM42" s="1368"/>
      <c r="FN42" s="1368"/>
      <c r="FO42" s="1368"/>
      <c r="FP42" s="1368"/>
      <c r="FQ42" s="1368"/>
      <c r="FR42" s="1368"/>
      <c r="FS42" s="1368"/>
      <c r="FT42" s="1368"/>
      <c r="FU42" s="1368"/>
      <c r="FV42" s="1368"/>
      <c r="FW42" s="1368"/>
      <c r="FX42" s="1368"/>
      <c r="FY42" s="1368"/>
      <c r="FZ42" s="1368"/>
      <c r="GA42" s="1368"/>
      <c r="GB42" s="1368"/>
      <c r="GC42" s="1368"/>
      <c r="GD42" s="1368"/>
      <c r="GE42" s="1368"/>
      <c r="GF42" s="1368"/>
      <c r="GG42" s="1368"/>
      <c r="GH42" s="1368"/>
      <c r="GI42" s="1368"/>
      <c r="GJ42" s="1368"/>
      <c r="GK42" s="1368"/>
      <c r="GL42" s="1368"/>
      <c r="GM42" s="1368"/>
      <c r="GN42" s="1368"/>
      <c r="GO42" s="1368"/>
      <c r="GP42" s="1368"/>
      <c r="GQ42" s="1368"/>
      <c r="GR42" s="1368"/>
      <c r="GS42" s="1368"/>
      <c r="GT42" s="1368"/>
      <c r="GU42" s="1368"/>
      <c r="GV42" s="1368"/>
      <c r="GW42" s="1368"/>
      <c r="GX42" s="1368"/>
      <c r="GY42" s="1368"/>
      <c r="GZ42" s="1368"/>
      <c r="HA42" s="1368"/>
      <c r="HB42" s="1368"/>
      <c r="HC42" s="1368"/>
      <c r="HD42" s="1368"/>
      <c r="HE42" s="1368"/>
      <c r="HF42" s="1368"/>
      <c r="HG42" s="1368"/>
      <c r="HH42" s="1368"/>
      <c r="HI42" s="1368"/>
      <c r="HJ42" s="1368"/>
      <c r="HK42" s="1368"/>
      <c r="HL42" s="1368"/>
      <c r="HM42" s="1368"/>
      <c r="HN42" s="1368"/>
      <c r="HO42" s="1368"/>
      <c r="HP42" s="1368"/>
      <c r="HQ42" s="1368"/>
      <c r="HR42" s="1368"/>
      <c r="HS42" s="1368"/>
      <c r="HT42" s="1368"/>
      <c r="HU42" s="1368"/>
      <c r="HV42" s="1368"/>
      <c r="HW42" s="1368"/>
      <c r="HX42" s="1368"/>
      <c r="HY42" s="1368"/>
      <c r="HZ42" s="1368"/>
      <c r="IA42" s="1368"/>
      <c r="IB42" s="1368"/>
      <c r="IC42" s="1368"/>
      <c r="ID42" s="1368"/>
      <c r="IE42" s="1368"/>
      <c r="IF42" s="1368"/>
      <c r="IG42" s="1368"/>
      <c r="IH42" s="1368"/>
      <c r="II42" s="1368"/>
      <c r="IJ42" s="1368"/>
      <c r="IK42" s="1368"/>
      <c r="IL42" s="1368"/>
      <c r="IM42" s="1368"/>
      <c r="IN42" s="1368"/>
      <c r="IO42" s="1368"/>
      <c r="IP42" s="1368"/>
      <c r="IQ42" s="1368"/>
      <c r="IR42" s="1368"/>
      <c r="IS42" s="1368"/>
      <c r="IT42" s="1368"/>
      <c r="IU42" s="1368"/>
      <c r="IV42" s="1368"/>
      <c r="IW42" s="1368"/>
      <c r="IX42" s="1368"/>
      <c r="IY42" s="1368"/>
      <c r="IZ42" s="1368"/>
      <c r="JA42" s="1368"/>
      <c r="JB42" s="1368"/>
      <c r="JC42" s="1368"/>
    </row>
    <row r="43" spans="1:263">
      <c r="A43" s="1827" t="s">
        <v>1706</v>
      </c>
      <c r="B43" s="2832" t="s">
        <v>4617</v>
      </c>
      <c r="C43" s="2832" t="s">
        <v>4617</v>
      </c>
      <c r="D43" s="2832" t="s">
        <v>5714</v>
      </c>
      <c r="E43" s="1912" t="s">
        <v>5716</v>
      </c>
      <c r="F43" s="3165"/>
      <c r="G43" s="3166">
        <v>175</v>
      </c>
      <c r="H43" s="2832" t="s">
        <v>5744</v>
      </c>
      <c r="I43" s="2832" t="s">
        <v>5714</v>
      </c>
      <c r="J43" s="2832"/>
      <c r="K43" s="2325"/>
      <c r="L43" s="2325"/>
      <c r="M43" s="1935"/>
      <c r="N43" s="3176"/>
      <c r="O43" s="3177"/>
      <c r="P43" s="2325"/>
      <c r="Q43" s="2325"/>
      <c r="R43" s="1582">
        <f t="shared" si="0"/>
        <v>0</v>
      </c>
      <c r="S43" s="1351">
        <v>13</v>
      </c>
      <c r="AI43" s="1368"/>
      <c r="AJ43" s="1368"/>
      <c r="AK43" s="1368"/>
      <c r="AL43" s="1368"/>
      <c r="AM43" s="1368"/>
      <c r="AN43" s="1368"/>
      <c r="AO43" s="1368"/>
      <c r="AP43" s="1368"/>
      <c r="AQ43" s="1368"/>
      <c r="AR43" s="1368"/>
      <c r="AS43" s="1368"/>
      <c r="AT43" s="1368"/>
      <c r="AU43" s="1368"/>
      <c r="AV43" s="1368"/>
      <c r="AW43" s="1368"/>
      <c r="AX43" s="1368"/>
      <c r="AY43" s="1368"/>
      <c r="AZ43" s="1368"/>
      <c r="BA43" s="1368"/>
      <c r="BB43" s="1368"/>
      <c r="BC43" s="1368"/>
      <c r="BD43" s="1368"/>
      <c r="BE43" s="1368"/>
      <c r="BF43" s="1368"/>
      <c r="BG43" s="1368"/>
      <c r="BH43" s="1368"/>
      <c r="BI43" s="1368"/>
      <c r="BJ43" s="1368"/>
      <c r="BK43" s="1368"/>
      <c r="BL43" s="1368"/>
      <c r="BM43" s="1368"/>
      <c r="BN43" s="1368"/>
      <c r="BO43" s="1368"/>
      <c r="BP43" s="1368"/>
      <c r="BQ43" s="1368"/>
      <c r="BR43" s="1368"/>
      <c r="BS43" s="1368"/>
      <c r="BT43" s="1368"/>
      <c r="BU43" s="1368"/>
      <c r="BV43" s="1368"/>
      <c r="BW43" s="1368"/>
      <c r="BX43" s="1368"/>
      <c r="BY43" s="1368"/>
      <c r="BZ43" s="1368"/>
      <c r="CA43" s="1368"/>
      <c r="CB43" s="1368"/>
      <c r="CC43" s="1368"/>
      <c r="CD43" s="1368"/>
      <c r="CE43" s="1368"/>
      <c r="CF43" s="1368"/>
      <c r="CG43" s="1368"/>
      <c r="CH43" s="1368"/>
      <c r="CI43" s="1368"/>
      <c r="CJ43" s="1368"/>
      <c r="CK43" s="1368"/>
      <c r="CL43" s="1368"/>
      <c r="CM43" s="1368"/>
      <c r="CN43" s="1368"/>
      <c r="CO43" s="1368"/>
      <c r="CP43" s="1368"/>
      <c r="CQ43" s="1368"/>
      <c r="CR43" s="1368"/>
      <c r="CS43" s="1368"/>
      <c r="CT43" s="1368"/>
      <c r="CU43" s="1368"/>
      <c r="CV43" s="1368"/>
      <c r="CW43" s="1368"/>
      <c r="CX43" s="1368"/>
      <c r="CY43" s="1368"/>
      <c r="CZ43" s="1368"/>
      <c r="DA43" s="1368"/>
      <c r="DB43" s="1368"/>
      <c r="DC43" s="1368"/>
      <c r="DD43" s="1368"/>
      <c r="DE43" s="1368"/>
      <c r="DF43" s="1368"/>
      <c r="DG43" s="1368"/>
      <c r="DH43" s="1368"/>
      <c r="DI43" s="1368"/>
      <c r="DJ43" s="1368"/>
      <c r="DK43" s="1368"/>
      <c r="DL43" s="1368"/>
      <c r="DM43" s="1368"/>
      <c r="DN43" s="1368"/>
      <c r="DO43" s="1368"/>
      <c r="DP43" s="1368"/>
      <c r="DQ43" s="1368"/>
      <c r="DR43" s="1368"/>
      <c r="DS43" s="1368"/>
      <c r="DT43" s="1368"/>
      <c r="DU43" s="1368"/>
      <c r="DV43" s="1368"/>
      <c r="DW43" s="1368"/>
      <c r="DX43" s="1368"/>
      <c r="DY43" s="1368"/>
      <c r="DZ43" s="1368"/>
      <c r="EA43" s="1368"/>
      <c r="EB43" s="1368"/>
      <c r="EC43" s="1368"/>
      <c r="ED43" s="1368"/>
      <c r="EE43" s="1368"/>
      <c r="EF43" s="1368"/>
      <c r="EG43" s="1368"/>
      <c r="EH43" s="1368"/>
      <c r="EI43" s="1368"/>
      <c r="EJ43" s="1368"/>
      <c r="EK43" s="1368"/>
      <c r="EL43" s="1368"/>
      <c r="EM43" s="1368"/>
      <c r="EN43" s="1368"/>
      <c r="EO43" s="1368"/>
      <c r="EP43" s="1368"/>
      <c r="EQ43" s="1368"/>
      <c r="ER43" s="1368"/>
      <c r="ES43" s="1368"/>
      <c r="ET43" s="1368"/>
      <c r="EU43" s="1368"/>
      <c r="EV43" s="1368"/>
      <c r="EW43" s="1368"/>
      <c r="EX43" s="1368"/>
      <c r="EY43" s="1368"/>
      <c r="EZ43" s="1368"/>
      <c r="FA43" s="1368"/>
      <c r="FB43" s="1368"/>
      <c r="FC43" s="1368"/>
      <c r="FD43" s="1368"/>
      <c r="FE43" s="1368"/>
      <c r="FF43" s="1368"/>
      <c r="FG43" s="1368"/>
      <c r="FH43" s="1368"/>
      <c r="FI43" s="1368"/>
      <c r="FJ43" s="1368"/>
      <c r="FK43" s="1368"/>
      <c r="FL43" s="1368"/>
      <c r="FM43" s="1368"/>
      <c r="FN43" s="1368"/>
      <c r="FO43" s="1368"/>
      <c r="FP43" s="1368"/>
      <c r="FQ43" s="1368"/>
      <c r="FR43" s="1368"/>
      <c r="FS43" s="1368"/>
      <c r="FT43" s="1368"/>
      <c r="FU43" s="1368"/>
      <c r="FV43" s="1368"/>
      <c r="FW43" s="1368"/>
      <c r="FX43" s="1368"/>
      <c r="FY43" s="1368"/>
      <c r="FZ43" s="1368"/>
      <c r="GA43" s="1368"/>
      <c r="GB43" s="1368"/>
      <c r="GC43" s="1368"/>
      <c r="GD43" s="1368"/>
      <c r="GE43" s="1368"/>
      <c r="GF43" s="1368"/>
      <c r="GG43" s="1368"/>
      <c r="GH43" s="1368"/>
      <c r="GI43" s="1368"/>
      <c r="GJ43" s="1368"/>
      <c r="GK43" s="1368"/>
      <c r="GL43" s="1368"/>
      <c r="GM43" s="1368"/>
      <c r="GN43" s="1368"/>
      <c r="GO43" s="1368"/>
      <c r="GP43" s="1368"/>
      <c r="GQ43" s="1368"/>
      <c r="GR43" s="1368"/>
      <c r="GS43" s="1368"/>
      <c r="GT43" s="1368"/>
      <c r="GU43" s="1368"/>
      <c r="GV43" s="1368"/>
      <c r="GW43" s="1368"/>
      <c r="GX43" s="1368"/>
      <c r="GY43" s="1368"/>
      <c r="GZ43" s="1368"/>
      <c r="HA43" s="1368"/>
      <c r="HB43" s="1368"/>
      <c r="HC43" s="1368"/>
      <c r="HD43" s="1368"/>
      <c r="HE43" s="1368"/>
      <c r="HF43" s="1368"/>
      <c r="HG43" s="1368"/>
      <c r="HH43" s="1368"/>
      <c r="HI43" s="1368"/>
      <c r="HJ43" s="1368"/>
      <c r="HK43" s="1368"/>
      <c r="HL43" s="1368"/>
      <c r="HM43" s="1368"/>
      <c r="HN43" s="1368"/>
      <c r="HO43" s="1368"/>
      <c r="HP43" s="1368"/>
      <c r="HQ43" s="1368"/>
      <c r="HR43" s="1368"/>
      <c r="HS43" s="1368"/>
      <c r="HT43" s="1368"/>
      <c r="HU43" s="1368"/>
      <c r="HV43" s="1368"/>
      <c r="HW43" s="1368"/>
      <c r="HX43" s="1368"/>
      <c r="HY43" s="1368"/>
      <c r="HZ43" s="1368"/>
      <c r="IA43" s="1368"/>
      <c r="IB43" s="1368"/>
      <c r="IC43" s="1368"/>
      <c r="ID43" s="1368"/>
      <c r="IE43" s="1368"/>
      <c r="IF43" s="1368"/>
      <c r="IG43" s="1368"/>
      <c r="IH43" s="1368"/>
      <c r="II43" s="1368"/>
      <c r="IJ43" s="1368"/>
      <c r="IK43" s="1368"/>
      <c r="IL43" s="1368"/>
      <c r="IM43" s="1368"/>
      <c r="IN43" s="1368"/>
      <c r="IO43" s="1368"/>
      <c r="IP43" s="1368"/>
      <c r="IQ43" s="1368"/>
      <c r="IR43" s="1368"/>
      <c r="IS43" s="1368"/>
      <c r="IT43" s="1368"/>
      <c r="IU43" s="1368"/>
      <c r="IV43" s="1368"/>
      <c r="IW43" s="1368"/>
      <c r="IX43" s="1368"/>
      <c r="IY43" s="1368"/>
      <c r="IZ43" s="1368"/>
      <c r="JA43" s="1368"/>
      <c r="JB43" s="1368"/>
      <c r="JC43" s="1368"/>
    </row>
    <row r="44" spans="1:263">
      <c r="A44" s="1827" t="s">
        <v>1707</v>
      </c>
      <c r="B44" s="2832" t="s">
        <v>5692</v>
      </c>
      <c r="C44" s="2832" t="s">
        <v>5523</v>
      </c>
      <c r="D44" s="2832" t="s">
        <v>5523</v>
      </c>
      <c r="E44" s="1912" t="s">
        <v>5311</v>
      </c>
      <c r="F44" s="3165"/>
      <c r="G44" s="3166" t="s">
        <v>5204</v>
      </c>
      <c r="H44" s="2832" t="s">
        <v>5523</v>
      </c>
      <c r="I44" s="2832" t="s">
        <v>5523</v>
      </c>
      <c r="J44" s="2832"/>
      <c r="K44" s="2325"/>
      <c r="L44" s="2325"/>
      <c r="M44" s="1935"/>
      <c r="N44" s="3176"/>
      <c r="O44" s="3177"/>
      <c r="P44" s="2325"/>
      <c r="Q44" s="2325"/>
      <c r="R44" s="1582">
        <f t="shared" si="0"/>
        <v>0</v>
      </c>
      <c r="S44" s="1351">
        <v>14</v>
      </c>
      <c r="AI44" s="1368"/>
      <c r="AJ44" s="1368"/>
      <c r="AK44" s="1368"/>
      <c r="AL44" s="1368"/>
      <c r="AM44" s="1368"/>
      <c r="AN44" s="1368"/>
      <c r="AO44" s="1368"/>
      <c r="AP44" s="1368"/>
      <c r="AQ44" s="1368"/>
      <c r="AR44" s="1368"/>
      <c r="AS44" s="1368"/>
      <c r="AT44" s="1368"/>
      <c r="AU44" s="1368"/>
      <c r="AV44" s="1368"/>
      <c r="AW44" s="1368"/>
      <c r="AX44" s="1368"/>
      <c r="AY44" s="1368"/>
      <c r="AZ44" s="1368"/>
      <c r="BA44" s="1368"/>
      <c r="BB44" s="1368"/>
      <c r="BC44" s="1368"/>
      <c r="BD44" s="1368"/>
      <c r="BE44" s="1368"/>
      <c r="BF44" s="1368"/>
      <c r="BG44" s="1368"/>
      <c r="BH44" s="1368"/>
      <c r="BI44" s="1368"/>
      <c r="BJ44" s="1368"/>
      <c r="BK44" s="1368"/>
      <c r="BL44" s="1368"/>
      <c r="BM44" s="1368"/>
      <c r="BN44" s="1368"/>
      <c r="BO44" s="1368"/>
      <c r="BP44" s="1368"/>
      <c r="BQ44" s="1368"/>
      <c r="BR44" s="1368"/>
      <c r="BS44" s="1368"/>
      <c r="BT44" s="1368"/>
      <c r="BU44" s="1368"/>
      <c r="BV44" s="1368"/>
      <c r="BW44" s="1368"/>
      <c r="BX44" s="1368"/>
      <c r="BY44" s="1368"/>
      <c r="BZ44" s="1368"/>
      <c r="CA44" s="1368"/>
      <c r="CB44" s="1368"/>
      <c r="CC44" s="1368"/>
      <c r="CD44" s="1368"/>
      <c r="CE44" s="1368"/>
      <c r="CF44" s="1368"/>
      <c r="CG44" s="1368"/>
      <c r="CH44" s="1368"/>
      <c r="CI44" s="1368"/>
      <c r="CJ44" s="1368"/>
      <c r="CK44" s="1368"/>
      <c r="CL44" s="1368"/>
      <c r="CM44" s="1368"/>
      <c r="CN44" s="1368"/>
      <c r="CO44" s="1368"/>
      <c r="CP44" s="1368"/>
      <c r="CQ44" s="1368"/>
      <c r="CR44" s="1368"/>
      <c r="CS44" s="1368"/>
      <c r="CT44" s="1368"/>
      <c r="CU44" s="1368"/>
      <c r="CV44" s="1368"/>
      <c r="CW44" s="1368"/>
      <c r="CX44" s="1368"/>
      <c r="CY44" s="1368"/>
      <c r="CZ44" s="1368"/>
      <c r="DA44" s="1368"/>
      <c r="DB44" s="1368"/>
      <c r="DC44" s="1368"/>
      <c r="DD44" s="1368"/>
      <c r="DE44" s="1368"/>
      <c r="DF44" s="1368"/>
      <c r="DG44" s="1368"/>
      <c r="DH44" s="1368"/>
      <c r="DI44" s="1368"/>
      <c r="DJ44" s="1368"/>
      <c r="DK44" s="1368"/>
      <c r="DL44" s="1368"/>
      <c r="DM44" s="1368"/>
      <c r="DN44" s="1368"/>
      <c r="DO44" s="1368"/>
      <c r="DP44" s="1368"/>
      <c r="DQ44" s="1368"/>
      <c r="DR44" s="1368"/>
      <c r="DS44" s="1368"/>
      <c r="DT44" s="1368"/>
      <c r="DU44" s="1368"/>
      <c r="DV44" s="1368"/>
      <c r="DW44" s="1368"/>
      <c r="DX44" s="1368"/>
      <c r="DY44" s="1368"/>
      <c r="DZ44" s="1368"/>
      <c r="EA44" s="1368"/>
      <c r="EB44" s="1368"/>
      <c r="EC44" s="1368"/>
      <c r="ED44" s="1368"/>
      <c r="EE44" s="1368"/>
      <c r="EF44" s="1368"/>
      <c r="EG44" s="1368"/>
      <c r="EH44" s="1368"/>
      <c r="EI44" s="1368"/>
      <c r="EJ44" s="1368"/>
      <c r="EK44" s="1368"/>
      <c r="EL44" s="1368"/>
      <c r="EM44" s="1368"/>
      <c r="EN44" s="1368"/>
      <c r="EO44" s="1368"/>
      <c r="EP44" s="1368"/>
      <c r="EQ44" s="1368"/>
      <c r="ER44" s="1368"/>
      <c r="ES44" s="1368"/>
      <c r="ET44" s="1368"/>
      <c r="EU44" s="1368"/>
      <c r="EV44" s="1368"/>
      <c r="EW44" s="1368"/>
      <c r="EX44" s="1368"/>
      <c r="EY44" s="1368"/>
      <c r="EZ44" s="1368"/>
      <c r="FA44" s="1368"/>
      <c r="FB44" s="1368"/>
      <c r="FC44" s="1368"/>
      <c r="FD44" s="1368"/>
      <c r="FE44" s="1368"/>
      <c r="FF44" s="1368"/>
      <c r="FG44" s="1368"/>
      <c r="FH44" s="1368"/>
      <c r="FI44" s="1368"/>
      <c r="FJ44" s="1368"/>
      <c r="FK44" s="1368"/>
      <c r="FL44" s="1368"/>
      <c r="FM44" s="1368"/>
      <c r="FN44" s="1368"/>
      <c r="FO44" s="1368"/>
      <c r="FP44" s="1368"/>
      <c r="FQ44" s="1368"/>
      <c r="FR44" s="1368"/>
      <c r="FS44" s="1368"/>
      <c r="FT44" s="1368"/>
      <c r="FU44" s="1368"/>
      <c r="FV44" s="1368"/>
      <c r="FW44" s="1368"/>
      <c r="FX44" s="1368"/>
      <c r="FY44" s="1368"/>
      <c r="FZ44" s="1368"/>
      <c r="GA44" s="1368"/>
      <c r="GB44" s="1368"/>
      <c r="GC44" s="1368"/>
      <c r="GD44" s="1368"/>
      <c r="GE44" s="1368"/>
      <c r="GF44" s="1368"/>
      <c r="GG44" s="1368"/>
      <c r="GH44" s="1368"/>
      <c r="GI44" s="1368"/>
      <c r="GJ44" s="1368"/>
      <c r="GK44" s="1368"/>
      <c r="GL44" s="1368"/>
      <c r="GM44" s="1368"/>
      <c r="GN44" s="1368"/>
      <c r="GO44" s="1368"/>
      <c r="GP44" s="1368"/>
      <c r="GQ44" s="1368"/>
      <c r="GR44" s="1368"/>
      <c r="GS44" s="1368"/>
      <c r="GT44" s="1368"/>
      <c r="GU44" s="1368"/>
      <c r="GV44" s="1368"/>
      <c r="GW44" s="1368"/>
      <c r="GX44" s="1368"/>
      <c r="GY44" s="1368"/>
      <c r="GZ44" s="1368"/>
      <c r="HA44" s="1368"/>
      <c r="HB44" s="1368"/>
      <c r="HC44" s="1368"/>
      <c r="HD44" s="1368"/>
      <c r="HE44" s="1368"/>
      <c r="HF44" s="1368"/>
      <c r="HG44" s="1368"/>
      <c r="HH44" s="1368"/>
      <c r="HI44" s="1368"/>
      <c r="HJ44" s="1368"/>
      <c r="HK44" s="1368"/>
      <c r="HL44" s="1368"/>
      <c r="HM44" s="1368"/>
      <c r="HN44" s="1368"/>
      <c r="HO44" s="1368"/>
      <c r="HP44" s="1368"/>
      <c r="HQ44" s="1368"/>
      <c r="HR44" s="1368"/>
      <c r="HS44" s="1368"/>
      <c r="HT44" s="1368"/>
      <c r="HU44" s="1368"/>
      <c r="HV44" s="1368"/>
      <c r="HW44" s="1368"/>
      <c r="HX44" s="1368"/>
      <c r="HY44" s="1368"/>
      <c r="HZ44" s="1368"/>
      <c r="IA44" s="1368"/>
      <c r="IB44" s="1368"/>
      <c r="IC44" s="1368"/>
      <c r="ID44" s="1368"/>
      <c r="IE44" s="1368"/>
      <c r="IF44" s="1368"/>
      <c r="IG44" s="1368"/>
      <c r="IH44" s="1368"/>
      <c r="II44" s="1368"/>
      <c r="IJ44" s="1368"/>
      <c r="IK44" s="1368"/>
      <c r="IL44" s="1368"/>
      <c r="IM44" s="1368"/>
      <c r="IN44" s="1368"/>
      <c r="IO44" s="1368"/>
      <c r="IP44" s="1368"/>
      <c r="IQ44" s="1368"/>
      <c r="IR44" s="1368"/>
      <c r="IS44" s="1368"/>
      <c r="IT44" s="1368"/>
      <c r="IU44" s="1368"/>
      <c r="IV44" s="1368"/>
      <c r="IW44" s="1368"/>
      <c r="IX44" s="1368"/>
      <c r="IY44" s="1368"/>
      <c r="IZ44" s="1368"/>
      <c r="JA44" s="1368"/>
      <c r="JB44" s="1368"/>
      <c r="JC44" s="1368"/>
    </row>
    <row r="45" spans="1:263">
      <c r="A45" s="1827" t="s">
        <v>1708</v>
      </c>
      <c r="B45" s="2832" t="s">
        <v>5693</v>
      </c>
      <c r="C45" s="2832" t="s">
        <v>5523</v>
      </c>
      <c r="D45" s="2832" t="s">
        <v>5523</v>
      </c>
      <c r="E45" s="1912" t="s">
        <v>5716</v>
      </c>
      <c r="F45" s="3165"/>
      <c r="G45" s="3166">
        <v>178</v>
      </c>
      <c r="H45" s="2832" t="s">
        <v>5523</v>
      </c>
      <c r="I45" s="2832" t="s">
        <v>5523</v>
      </c>
      <c r="J45" s="2832"/>
      <c r="K45" s="2325"/>
      <c r="L45" s="2325"/>
      <c r="M45" s="1935"/>
      <c r="N45" s="3176"/>
      <c r="O45" s="3177">
        <v>319896</v>
      </c>
      <c r="P45" s="2325"/>
      <c r="Q45" s="2325"/>
      <c r="R45" s="1582">
        <f t="shared" si="0"/>
        <v>319896</v>
      </c>
      <c r="S45" s="2518">
        <v>15</v>
      </c>
      <c r="AI45" s="1368"/>
      <c r="AJ45" s="1368"/>
      <c r="AK45" s="1368"/>
      <c r="AL45" s="1368"/>
      <c r="AM45" s="1368"/>
      <c r="AN45" s="1368"/>
      <c r="AO45" s="1368"/>
      <c r="AP45" s="1368"/>
      <c r="AQ45" s="1368"/>
      <c r="AR45" s="1368"/>
      <c r="AS45" s="1368"/>
      <c r="AT45" s="1368"/>
      <c r="AU45" s="1368"/>
      <c r="AV45" s="1368"/>
      <c r="AW45" s="1368"/>
      <c r="AX45" s="1368"/>
      <c r="AY45" s="1368"/>
      <c r="AZ45" s="1368"/>
      <c r="BA45" s="1368"/>
      <c r="BB45" s="1368"/>
      <c r="BC45" s="1368"/>
      <c r="BD45" s="1368"/>
      <c r="BE45" s="1368"/>
      <c r="BF45" s="1368"/>
      <c r="BG45" s="1368"/>
      <c r="BH45" s="1368"/>
      <c r="BI45" s="1368"/>
      <c r="BJ45" s="1368"/>
      <c r="BK45" s="1368"/>
      <c r="BL45" s="1368"/>
      <c r="BM45" s="1368"/>
      <c r="BN45" s="1368"/>
      <c r="BO45" s="1368"/>
      <c r="BP45" s="1368"/>
      <c r="BQ45" s="1368"/>
      <c r="BR45" s="1368"/>
      <c r="BS45" s="1368"/>
      <c r="BT45" s="1368"/>
      <c r="BU45" s="1368"/>
      <c r="BV45" s="1368"/>
      <c r="BW45" s="1368"/>
      <c r="BX45" s="1368"/>
      <c r="BY45" s="1368"/>
      <c r="BZ45" s="1368"/>
      <c r="CA45" s="1368"/>
      <c r="CB45" s="1368"/>
      <c r="CC45" s="1368"/>
      <c r="CD45" s="1368"/>
      <c r="CE45" s="1368"/>
      <c r="CF45" s="1368"/>
      <c r="CG45" s="1368"/>
      <c r="CH45" s="1368"/>
      <c r="CI45" s="1368"/>
      <c r="CJ45" s="1368"/>
      <c r="CK45" s="1368"/>
      <c r="CL45" s="1368"/>
      <c r="CM45" s="1368"/>
      <c r="CN45" s="1368"/>
      <c r="CO45" s="1368"/>
      <c r="CP45" s="1368"/>
      <c r="CQ45" s="1368"/>
      <c r="CR45" s="1368"/>
      <c r="CS45" s="1368"/>
      <c r="CT45" s="1368"/>
      <c r="CU45" s="1368"/>
      <c r="CV45" s="1368"/>
      <c r="CW45" s="1368"/>
      <c r="CX45" s="1368"/>
      <c r="CY45" s="1368"/>
      <c r="CZ45" s="1368"/>
      <c r="DA45" s="1368"/>
      <c r="DB45" s="1368"/>
      <c r="DC45" s="1368"/>
      <c r="DD45" s="1368"/>
      <c r="DE45" s="1368"/>
      <c r="DF45" s="1368"/>
      <c r="DG45" s="1368"/>
      <c r="DH45" s="1368"/>
      <c r="DI45" s="1368"/>
      <c r="DJ45" s="1368"/>
      <c r="DK45" s="1368"/>
      <c r="DL45" s="1368"/>
      <c r="DM45" s="1368"/>
      <c r="DN45" s="1368"/>
      <c r="DO45" s="1368"/>
      <c r="DP45" s="1368"/>
      <c r="DQ45" s="1368"/>
      <c r="DR45" s="1368"/>
      <c r="DS45" s="1368"/>
      <c r="DT45" s="1368"/>
      <c r="DU45" s="1368"/>
      <c r="DV45" s="1368"/>
      <c r="DW45" s="1368"/>
      <c r="DX45" s="1368"/>
      <c r="DY45" s="1368"/>
      <c r="DZ45" s="1368"/>
      <c r="EA45" s="1368"/>
      <c r="EB45" s="1368"/>
      <c r="EC45" s="1368"/>
      <c r="ED45" s="1368"/>
      <c r="EE45" s="1368"/>
      <c r="EF45" s="1368"/>
      <c r="EG45" s="1368"/>
      <c r="EH45" s="1368"/>
      <c r="EI45" s="1368"/>
      <c r="EJ45" s="1368"/>
      <c r="EK45" s="1368"/>
      <c r="EL45" s="1368"/>
      <c r="EM45" s="1368"/>
      <c r="EN45" s="1368"/>
      <c r="EO45" s="1368"/>
      <c r="EP45" s="1368"/>
      <c r="EQ45" s="1368"/>
      <c r="ER45" s="1368"/>
      <c r="ES45" s="1368"/>
      <c r="ET45" s="1368"/>
      <c r="EU45" s="1368"/>
      <c r="EV45" s="1368"/>
      <c r="EW45" s="1368"/>
      <c r="EX45" s="1368"/>
      <c r="EY45" s="1368"/>
      <c r="EZ45" s="1368"/>
      <c r="FA45" s="1368"/>
      <c r="FB45" s="1368"/>
      <c r="FC45" s="1368"/>
      <c r="FD45" s="1368"/>
      <c r="FE45" s="1368"/>
      <c r="FF45" s="1368"/>
      <c r="FG45" s="1368"/>
      <c r="FH45" s="1368"/>
      <c r="FI45" s="1368"/>
      <c r="FJ45" s="1368"/>
      <c r="FK45" s="1368"/>
      <c r="FL45" s="1368"/>
      <c r="FM45" s="1368"/>
      <c r="FN45" s="1368"/>
      <c r="FO45" s="1368"/>
      <c r="FP45" s="1368"/>
      <c r="FQ45" s="1368"/>
      <c r="FR45" s="1368"/>
      <c r="FS45" s="1368"/>
      <c r="FT45" s="1368"/>
      <c r="FU45" s="1368"/>
      <c r="FV45" s="1368"/>
      <c r="FW45" s="1368"/>
      <c r="FX45" s="1368"/>
      <c r="FY45" s="1368"/>
      <c r="FZ45" s="1368"/>
      <c r="GA45" s="1368"/>
      <c r="GB45" s="1368"/>
      <c r="GC45" s="1368"/>
      <c r="GD45" s="1368"/>
      <c r="GE45" s="1368"/>
      <c r="GF45" s="1368"/>
      <c r="GG45" s="1368"/>
      <c r="GH45" s="1368"/>
      <c r="GI45" s="1368"/>
      <c r="GJ45" s="1368"/>
      <c r="GK45" s="1368"/>
      <c r="GL45" s="1368"/>
      <c r="GM45" s="1368"/>
      <c r="GN45" s="1368"/>
      <c r="GO45" s="1368"/>
      <c r="GP45" s="1368"/>
      <c r="GQ45" s="1368"/>
      <c r="GR45" s="1368"/>
      <c r="GS45" s="1368"/>
      <c r="GT45" s="1368"/>
      <c r="GU45" s="1368"/>
      <c r="GV45" s="1368"/>
      <c r="GW45" s="1368"/>
      <c r="GX45" s="1368"/>
      <c r="GY45" s="1368"/>
      <c r="GZ45" s="1368"/>
      <c r="HA45" s="1368"/>
      <c r="HB45" s="1368"/>
      <c r="HC45" s="1368"/>
      <c r="HD45" s="1368"/>
      <c r="HE45" s="1368"/>
      <c r="HF45" s="1368"/>
      <c r="HG45" s="1368"/>
      <c r="HH45" s="1368"/>
      <c r="HI45" s="1368"/>
      <c r="HJ45" s="1368"/>
      <c r="HK45" s="1368"/>
      <c r="HL45" s="1368"/>
      <c r="HM45" s="1368"/>
      <c r="HN45" s="1368"/>
      <c r="HO45" s="1368"/>
      <c r="HP45" s="1368"/>
      <c r="HQ45" s="1368"/>
      <c r="HR45" s="1368"/>
      <c r="HS45" s="1368"/>
      <c r="HT45" s="1368"/>
      <c r="HU45" s="1368"/>
      <c r="HV45" s="1368"/>
      <c r="HW45" s="1368"/>
      <c r="HX45" s="1368"/>
      <c r="HY45" s="1368"/>
      <c r="HZ45" s="1368"/>
      <c r="IA45" s="1368"/>
      <c r="IB45" s="1368"/>
      <c r="IC45" s="1368"/>
      <c r="ID45" s="1368"/>
      <c r="IE45" s="1368"/>
      <c r="IF45" s="1368"/>
      <c r="IG45" s="1368"/>
      <c r="IH45" s="1368"/>
      <c r="II45" s="1368"/>
      <c r="IJ45" s="1368"/>
      <c r="IK45" s="1368"/>
      <c r="IL45" s="1368"/>
      <c r="IM45" s="1368"/>
      <c r="IN45" s="1368"/>
      <c r="IO45" s="1368"/>
      <c r="IP45" s="1368"/>
      <c r="IQ45" s="1368"/>
      <c r="IR45" s="1368"/>
      <c r="IS45" s="1368"/>
      <c r="IT45" s="1368"/>
      <c r="IU45" s="1368"/>
      <c r="IV45" s="1368"/>
      <c r="IW45" s="1368"/>
      <c r="IX45" s="1368"/>
      <c r="IY45" s="1368"/>
      <c r="IZ45" s="1368"/>
      <c r="JA45" s="1368"/>
      <c r="JB45" s="1368"/>
      <c r="JC45" s="1368"/>
    </row>
    <row r="46" spans="1:263">
      <c r="A46" s="1827" t="s">
        <v>1709</v>
      </c>
      <c r="B46" s="2832" t="s">
        <v>5694</v>
      </c>
      <c r="C46" s="2832" t="s">
        <v>5523</v>
      </c>
      <c r="D46" s="2832" t="s">
        <v>5523</v>
      </c>
      <c r="E46" s="1912" t="s">
        <v>5311</v>
      </c>
      <c r="F46" s="3165"/>
      <c r="G46" s="3166" t="s">
        <v>5204</v>
      </c>
      <c r="H46" s="2832" t="s">
        <v>5523</v>
      </c>
      <c r="I46" s="2832" t="s">
        <v>5523</v>
      </c>
      <c r="J46" s="2832"/>
      <c r="K46" s="2325">
        <v>273504</v>
      </c>
      <c r="L46" s="2325">
        <v>273504</v>
      </c>
      <c r="M46" s="1935"/>
      <c r="N46" s="3176"/>
      <c r="O46" s="3177"/>
      <c r="P46" s="2325"/>
      <c r="Q46" s="2325">
        <v>-61105</v>
      </c>
      <c r="R46" s="1582">
        <f t="shared" si="0"/>
        <v>-61105</v>
      </c>
      <c r="S46" s="2518">
        <v>16</v>
      </c>
      <c r="AI46" s="1368"/>
      <c r="AJ46" s="1368"/>
      <c r="AK46" s="1368"/>
      <c r="AL46" s="1368"/>
      <c r="AM46" s="1368"/>
      <c r="AN46" s="1368"/>
      <c r="AO46" s="1368"/>
      <c r="AP46" s="1368"/>
      <c r="AQ46" s="1368"/>
      <c r="AR46" s="1368"/>
      <c r="AS46" s="1368"/>
      <c r="AT46" s="1368"/>
      <c r="AU46" s="1368"/>
      <c r="AV46" s="1368"/>
      <c r="AW46" s="1368"/>
      <c r="AX46" s="1368"/>
      <c r="AY46" s="1368"/>
      <c r="AZ46" s="1368"/>
      <c r="BA46" s="1368"/>
      <c r="BB46" s="1368"/>
      <c r="BC46" s="1368"/>
      <c r="BD46" s="1368"/>
      <c r="BE46" s="1368"/>
      <c r="BF46" s="1368"/>
      <c r="BG46" s="1368"/>
      <c r="BH46" s="1368"/>
      <c r="BI46" s="1368"/>
      <c r="BJ46" s="1368"/>
      <c r="BK46" s="1368"/>
      <c r="BL46" s="1368"/>
      <c r="BM46" s="1368"/>
      <c r="BN46" s="1368"/>
      <c r="BO46" s="1368"/>
      <c r="BP46" s="1368"/>
      <c r="BQ46" s="1368"/>
      <c r="BR46" s="1368"/>
      <c r="BS46" s="1368"/>
      <c r="BT46" s="1368"/>
      <c r="BU46" s="1368"/>
      <c r="BV46" s="1368"/>
      <c r="BW46" s="1368"/>
      <c r="BX46" s="1368"/>
      <c r="BY46" s="1368"/>
      <c r="BZ46" s="1368"/>
      <c r="CA46" s="1368"/>
      <c r="CB46" s="1368"/>
      <c r="CC46" s="1368"/>
      <c r="CD46" s="1368"/>
      <c r="CE46" s="1368"/>
      <c r="CF46" s="1368"/>
      <c r="CG46" s="1368"/>
      <c r="CH46" s="1368"/>
      <c r="CI46" s="1368"/>
      <c r="CJ46" s="1368"/>
      <c r="CK46" s="1368"/>
      <c r="CL46" s="1368"/>
      <c r="CM46" s="1368"/>
      <c r="CN46" s="1368"/>
      <c r="CO46" s="1368"/>
      <c r="CP46" s="1368"/>
      <c r="CQ46" s="1368"/>
      <c r="CR46" s="1368"/>
      <c r="CS46" s="1368"/>
      <c r="CT46" s="1368"/>
      <c r="CU46" s="1368"/>
      <c r="CV46" s="1368"/>
      <c r="CW46" s="1368"/>
      <c r="CX46" s="1368"/>
      <c r="CY46" s="1368"/>
      <c r="CZ46" s="1368"/>
      <c r="DA46" s="1368"/>
      <c r="DB46" s="1368"/>
      <c r="DC46" s="1368"/>
      <c r="DD46" s="1368"/>
      <c r="DE46" s="1368"/>
      <c r="DF46" s="1368"/>
      <c r="DG46" s="1368"/>
      <c r="DH46" s="1368"/>
      <c r="DI46" s="1368"/>
      <c r="DJ46" s="1368"/>
      <c r="DK46" s="1368"/>
      <c r="DL46" s="1368"/>
      <c r="DM46" s="1368"/>
      <c r="DN46" s="1368"/>
      <c r="DO46" s="1368"/>
      <c r="DP46" s="1368"/>
      <c r="DQ46" s="1368"/>
      <c r="DR46" s="1368"/>
      <c r="DS46" s="1368"/>
      <c r="DT46" s="1368"/>
      <c r="DU46" s="1368"/>
      <c r="DV46" s="1368"/>
      <c r="DW46" s="1368"/>
      <c r="DX46" s="1368"/>
      <c r="DY46" s="1368"/>
      <c r="DZ46" s="1368"/>
      <c r="EA46" s="1368"/>
      <c r="EB46" s="1368"/>
      <c r="EC46" s="1368"/>
      <c r="ED46" s="1368"/>
      <c r="EE46" s="1368"/>
      <c r="EF46" s="1368"/>
      <c r="EG46" s="1368"/>
      <c r="EH46" s="1368"/>
      <c r="EI46" s="1368"/>
      <c r="EJ46" s="1368"/>
      <c r="EK46" s="1368"/>
      <c r="EL46" s="1368"/>
      <c r="EM46" s="1368"/>
      <c r="EN46" s="1368"/>
      <c r="EO46" s="1368"/>
      <c r="EP46" s="1368"/>
      <c r="EQ46" s="1368"/>
      <c r="ER46" s="1368"/>
      <c r="ES46" s="1368"/>
      <c r="ET46" s="1368"/>
      <c r="EU46" s="1368"/>
      <c r="EV46" s="1368"/>
      <c r="EW46" s="1368"/>
      <c r="EX46" s="1368"/>
      <c r="EY46" s="1368"/>
      <c r="EZ46" s="1368"/>
      <c r="FA46" s="1368"/>
      <c r="FB46" s="1368"/>
      <c r="FC46" s="1368"/>
      <c r="FD46" s="1368"/>
      <c r="FE46" s="1368"/>
      <c r="FF46" s="1368"/>
      <c r="FG46" s="1368"/>
      <c r="FH46" s="1368"/>
      <c r="FI46" s="1368"/>
      <c r="FJ46" s="1368"/>
      <c r="FK46" s="1368"/>
      <c r="FL46" s="1368"/>
      <c r="FM46" s="1368"/>
      <c r="FN46" s="1368"/>
      <c r="FO46" s="1368"/>
      <c r="FP46" s="1368"/>
      <c r="FQ46" s="1368"/>
      <c r="FR46" s="1368"/>
      <c r="FS46" s="1368"/>
      <c r="FT46" s="1368"/>
      <c r="FU46" s="1368"/>
      <c r="FV46" s="1368"/>
      <c r="FW46" s="1368"/>
      <c r="FX46" s="1368"/>
      <c r="FY46" s="1368"/>
      <c r="FZ46" s="1368"/>
      <c r="GA46" s="1368"/>
      <c r="GB46" s="1368"/>
      <c r="GC46" s="1368"/>
      <c r="GD46" s="1368"/>
      <c r="GE46" s="1368"/>
      <c r="GF46" s="1368"/>
      <c r="GG46" s="1368"/>
      <c r="GH46" s="1368"/>
      <c r="GI46" s="1368"/>
      <c r="GJ46" s="1368"/>
      <c r="GK46" s="1368"/>
      <c r="GL46" s="1368"/>
      <c r="GM46" s="1368"/>
      <c r="GN46" s="1368"/>
      <c r="GO46" s="1368"/>
      <c r="GP46" s="1368"/>
      <c r="GQ46" s="1368"/>
      <c r="GR46" s="1368"/>
      <c r="GS46" s="1368"/>
      <c r="GT46" s="1368"/>
      <c r="GU46" s="1368"/>
      <c r="GV46" s="1368"/>
      <c r="GW46" s="1368"/>
      <c r="GX46" s="1368"/>
      <c r="GY46" s="1368"/>
      <c r="GZ46" s="1368"/>
      <c r="HA46" s="1368"/>
      <c r="HB46" s="1368"/>
      <c r="HC46" s="1368"/>
      <c r="HD46" s="1368"/>
      <c r="HE46" s="1368"/>
      <c r="HF46" s="1368"/>
      <c r="HG46" s="1368"/>
      <c r="HH46" s="1368"/>
      <c r="HI46" s="1368"/>
      <c r="HJ46" s="1368"/>
      <c r="HK46" s="1368"/>
      <c r="HL46" s="1368"/>
      <c r="HM46" s="1368"/>
      <c r="HN46" s="1368"/>
      <c r="HO46" s="1368"/>
      <c r="HP46" s="1368"/>
      <c r="HQ46" s="1368"/>
      <c r="HR46" s="1368"/>
      <c r="HS46" s="1368"/>
      <c r="HT46" s="1368"/>
      <c r="HU46" s="1368"/>
      <c r="HV46" s="1368"/>
      <c r="HW46" s="1368"/>
      <c r="HX46" s="1368"/>
      <c r="HY46" s="1368"/>
      <c r="HZ46" s="1368"/>
      <c r="IA46" s="1368"/>
      <c r="IB46" s="1368"/>
      <c r="IC46" s="1368"/>
      <c r="ID46" s="1368"/>
      <c r="IE46" s="1368"/>
      <c r="IF46" s="1368"/>
      <c r="IG46" s="1368"/>
      <c r="IH46" s="1368"/>
      <c r="II46" s="1368"/>
      <c r="IJ46" s="1368"/>
      <c r="IK46" s="1368"/>
      <c r="IL46" s="1368"/>
      <c r="IM46" s="1368"/>
      <c r="IN46" s="1368"/>
      <c r="IO46" s="1368"/>
      <c r="IP46" s="1368"/>
      <c r="IQ46" s="1368"/>
      <c r="IR46" s="1368"/>
      <c r="IS46" s="1368"/>
      <c r="IT46" s="1368"/>
      <c r="IU46" s="1368"/>
      <c r="IV46" s="1368"/>
      <c r="IW46" s="1368"/>
      <c r="IX46" s="1368"/>
      <c r="IY46" s="1368"/>
      <c r="IZ46" s="1368"/>
      <c r="JA46" s="1368"/>
      <c r="JB46" s="1368"/>
      <c r="JC46" s="1368"/>
    </row>
    <row r="47" spans="1:263">
      <c r="A47" s="1827" t="s">
        <v>1710</v>
      </c>
      <c r="B47" s="2832" t="s">
        <v>5695</v>
      </c>
      <c r="C47" s="2832" t="s">
        <v>5523</v>
      </c>
      <c r="D47" s="2832" t="s">
        <v>5523</v>
      </c>
      <c r="E47" s="1912" t="s">
        <v>5311</v>
      </c>
      <c r="F47" s="3165"/>
      <c r="G47" s="3166" t="s">
        <v>5204</v>
      </c>
      <c r="H47" s="2832" t="s">
        <v>4889</v>
      </c>
      <c r="I47" s="2832" t="s">
        <v>5523</v>
      </c>
      <c r="J47" s="2832"/>
      <c r="K47" s="2325">
        <v>2696634</v>
      </c>
      <c r="L47" s="2325">
        <v>2696634</v>
      </c>
      <c r="M47" s="1935"/>
      <c r="N47" s="3176"/>
      <c r="O47" s="3177"/>
      <c r="P47" s="2325"/>
      <c r="Q47" s="2325">
        <v>-2152420</v>
      </c>
      <c r="R47" s="1582">
        <f t="shared" si="0"/>
        <v>-2152420</v>
      </c>
      <c r="S47" s="2518">
        <v>17</v>
      </c>
      <c r="AI47" s="1368"/>
      <c r="AJ47" s="1368"/>
      <c r="AK47" s="1368"/>
      <c r="AL47" s="1368"/>
      <c r="AM47" s="1368"/>
      <c r="AN47" s="1368"/>
      <c r="AO47" s="1368"/>
      <c r="AP47" s="1368"/>
      <c r="AQ47" s="1368"/>
      <c r="AR47" s="1368"/>
      <c r="AS47" s="1368"/>
      <c r="AT47" s="1368"/>
      <c r="AU47" s="1368"/>
      <c r="AV47" s="1368"/>
      <c r="AW47" s="1368"/>
      <c r="AX47" s="1368"/>
      <c r="AY47" s="1368"/>
      <c r="AZ47" s="1368"/>
      <c r="BA47" s="1368"/>
      <c r="BB47" s="1368"/>
      <c r="BC47" s="1368"/>
      <c r="BD47" s="1368"/>
      <c r="BE47" s="1368"/>
      <c r="BF47" s="1368"/>
      <c r="BG47" s="1368"/>
      <c r="BH47" s="1368"/>
      <c r="BI47" s="1368"/>
      <c r="BJ47" s="1368"/>
      <c r="BK47" s="1368"/>
      <c r="BL47" s="1368"/>
      <c r="BM47" s="1368"/>
      <c r="BN47" s="1368"/>
      <c r="BO47" s="1368"/>
      <c r="BP47" s="1368"/>
      <c r="BQ47" s="1368"/>
      <c r="BR47" s="1368"/>
      <c r="BS47" s="1368"/>
      <c r="BT47" s="1368"/>
      <c r="BU47" s="1368"/>
      <c r="BV47" s="1368"/>
      <c r="BW47" s="1368"/>
      <c r="BX47" s="1368"/>
      <c r="BY47" s="1368"/>
      <c r="BZ47" s="1368"/>
      <c r="CA47" s="1368"/>
      <c r="CB47" s="1368"/>
      <c r="CC47" s="1368"/>
      <c r="CD47" s="1368"/>
      <c r="CE47" s="1368"/>
      <c r="CF47" s="1368"/>
      <c r="CG47" s="1368"/>
      <c r="CH47" s="1368"/>
      <c r="CI47" s="1368"/>
      <c r="CJ47" s="1368"/>
      <c r="CK47" s="1368"/>
      <c r="CL47" s="1368"/>
      <c r="CM47" s="1368"/>
      <c r="CN47" s="1368"/>
      <c r="CO47" s="1368"/>
      <c r="CP47" s="1368"/>
      <c r="CQ47" s="1368"/>
      <c r="CR47" s="1368"/>
      <c r="CS47" s="1368"/>
      <c r="CT47" s="1368"/>
      <c r="CU47" s="1368"/>
      <c r="CV47" s="1368"/>
      <c r="CW47" s="1368"/>
      <c r="CX47" s="1368"/>
      <c r="CY47" s="1368"/>
      <c r="CZ47" s="1368"/>
      <c r="DA47" s="1368"/>
      <c r="DB47" s="1368"/>
      <c r="DC47" s="1368"/>
      <c r="DD47" s="1368"/>
      <c r="DE47" s="1368"/>
      <c r="DF47" s="1368"/>
      <c r="DG47" s="1368"/>
      <c r="DH47" s="1368"/>
      <c r="DI47" s="1368"/>
      <c r="DJ47" s="1368"/>
      <c r="DK47" s="1368"/>
      <c r="DL47" s="1368"/>
      <c r="DM47" s="1368"/>
      <c r="DN47" s="1368"/>
      <c r="DO47" s="1368"/>
      <c r="DP47" s="1368"/>
      <c r="DQ47" s="1368"/>
      <c r="DR47" s="1368"/>
      <c r="DS47" s="1368"/>
      <c r="DT47" s="1368"/>
      <c r="DU47" s="1368"/>
      <c r="DV47" s="1368"/>
      <c r="DW47" s="1368"/>
      <c r="DX47" s="1368"/>
      <c r="DY47" s="1368"/>
      <c r="DZ47" s="1368"/>
      <c r="EA47" s="1368"/>
      <c r="EB47" s="1368"/>
      <c r="EC47" s="1368"/>
      <c r="ED47" s="1368"/>
      <c r="EE47" s="1368"/>
      <c r="EF47" s="1368"/>
      <c r="EG47" s="1368"/>
      <c r="EH47" s="1368"/>
      <c r="EI47" s="1368"/>
      <c r="EJ47" s="1368"/>
      <c r="EK47" s="1368"/>
      <c r="EL47" s="1368"/>
      <c r="EM47" s="1368"/>
      <c r="EN47" s="1368"/>
      <c r="EO47" s="1368"/>
      <c r="EP47" s="1368"/>
      <c r="EQ47" s="1368"/>
      <c r="ER47" s="1368"/>
      <c r="ES47" s="1368"/>
      <c r="ET47" s="1368"/>
      <c r="EU47" s="1368"/>
      <c r="EV47" s="1368"/>
      <c r="EW47" s="1368"/>
      <c r="EX47" s="1368"/>
      <c r="EY47" s="1368"/>
      <c r="EZ47" s="1368"/>
      <c r="FA47" s="1368"/>
      <c r="FB47" s="1368"/>
      <c r="FC47" s="1368"/>
      <c r="FD47" s="1368"/>
      <c r="FE47" s="1368"/>
      <c r="FF47" s="1368"/>
      <c r="FG47" s="1368"/>
      <c r="FH47" s="1368"/>
      <c r="FI47" s="1368"/>
      <c r="FJ47" s="1368"/>
      <c r="FK47" s="1368"/>
      <c r="FL47" s="1368"/>
      <c r="FM47" s="1368"/>
      <c r="FN47" s="1368"/>
      <c r="FO47" s="1368"/>
      <c r="FP47" s="1368"/>
      <c r="FQ47" s="1368"/>
      <c r="FR47" s="1368"/>
      <c r="FS47" s="1368"/>
      <c r="FT47" s="1368"/>
      <c r="FU47" s="1368"/>
      <c r="FV47" s="1368"/>
      <c r="FW47" s="1368"/>
      <c r="FX47" s="1368"/>
      <c r="FY47" s="1368"/>
      <c r="FZ47" s="1368"/>
      <c r="GA47" s="1368"/>
      <c r="GB47" s="1368"/>
      <c r="GC47" s="1368"/>
      <c r="GD47" s="1368"/>
      <c r="GE47" s="1368"/>
      <c r="GF47" s="1368"/>
      <c r="GG47" s="1368"/>
      <c r="GH47" s="1368"/>
      <c r="GI47" s="1368"/>
      <c r="GJ47" s="1368"/>
      <c r="GK47" s="1368"/>
      <c r="GL47" s="1368"/>
      <c r="GM47" s="1368"/>
      <c r="GN47" s="1368"/>
      <c r="GO47" s="1368"/>
      <c r="GP47" s="1368"/>
      <c r="GQ47" s="1368"/>
      <c r="GR47" s="1368"/>
      <c r="GS47" s="1368"/>
      <c r="GT47" s="1368"/>
      <c r="GU47" s="1368"/>
      <c r="GV47" s="1368"/>
      <c r="GW47" s="1368"/>
      <c r="GX47" s="1368"/>
      <c r="GY47" s="1368"/>
      <c r="GZ47" s="1368"/>
      <c r="HA47" s="1368"/>
      <c r="HB47" s="1368"/>
      <c r="HC47" s="1368"/>
      <c r="HD47" s="1368"/>
      <c r="HE47" s="1368"/>
      <c r="HF47" s="1368"/>
      <c r="HG47" s="1368"/>
      <c r="HH47" s="1368"/>
      <c r="HI47" s="1368"/>
      <c r="HJ47" s="1368"/>
      <c r="HK47" s="1368"/>
      <c r="HL47" s="1368"/>
      <c r="HM47" s="1368"/>
      <c r="HN47" s="1368"/>
      <c r="HO47" s="1368"/>
      <c r="HP47" s="1368"/>
      <c r="HQ47" s="1368"/>
      <c r="HR47" s="1368"/>
      <c r="HS47" s="1368"/>
      <c r="HT47" s="1368"/>
      <c r="HU47" s="1368"/>
      <c r="HV47" s="1368"/>
      <c r="HW47" s="1368"/>
      <c r="HX47" s="1368"/>
      <c r="HY47" s="1368"/>
      <c r="HZ47" s="1368"/>
      <c r="IA47" s="1368"/>
      <c r="IB47" s="1368"/>
      <c r="IC47" s="1368"/>
      <c r="ID47" s="1368"/>
      <c r="IE47" s="1368"/>
      <c r="IF47" s="1368"/>
      <c r="IG47" s="1368"/>
      <c r="IH47" s="1368"/>
      <c r="II47" s="1368"/>
      <c r="IJ47" s="1368"/>
      <c r="IK47" s="1368"/>
      <c r="IL47" s="1368"/>
      <c r="IM47" s="1368"/>
      <c r="IN47" s="1368"/>
      <c r="IO47" s="1368"/>
      <c r="IP47" s="1368"/>
      <c r="IQ47" s="1368"/>
      <c r="IR47" s="1368"/>
      <c r="IS47" s="1368"/>
      <c r="IT47" s="1368"/>
      <c r="IU47" s="1368"/>
      <c r="IV47" s="1368"/>
      <c r="IW47" s="1368"/>
      <c r="IX47" s="1368"/>
      <c r="IY47" s="1368"/>
      <c r="IZ47" s="1368"/>
      <c r="JA47" s="1368"/>
      <c r="JB47" s="1368"/>
      <c r="JC47" s="1368"/>
    </row>
    <row r="48" spans="1:263">
      <c r="A48" s="1827" t="s">
        <v>1711</v>
      </c>
      <c r="B48" s="2832" t="s">
        <v>4618</v>
      </c>
      <c r="C48" s="2832" t="s">
        <v>4618</v>
      </c>
      <c r="D48" s="2832" t="s">
        <v>4618</v>
      </c>
      <c r="E48" s="1912" t="s">
        <v>5311</v>
      </c>
      <c r="F48" s="3165"/>
      <c r="G48" s="3166" t="s">
        <v>5204</v>
      </c>
      <c r="H48" s="2832" t="s">
        <v>5745</v>
      </c>
      <c r="I48" s="2832" t="s">
        <v>5745</v>
      </c>
      <c r="J48" s="2832"/>
      <c r="K48" s="2325"/>
      <c r="L48" s="2325"/>
      <c r="M48" s="1935"/>
      <c r="N48" s="3178"/>
      <c r="O48" s="3179"/>
      <c r="P48" s="2325"/>
      <c r="Q48" s="2325">
        <v>2627716</v>
      </c>
      <c r="R48" s="1582">
        <f t="shared" si="0"/>
        <v>2627716</v>
      </c>
      <c r="S48" s="2518">
        <v>18</v>
      </c>
      <c r="AI48" s="1368"/>
      <c r="AJ48" s="1368"/>
      <c r="AK48" s="1368"/>
      <c r="AL48" s="1368"/>
      <c r="AM48" s="1368"/>
      <c r="AN48" s="1368"/>
      <c r="AO48" s="1368"/>
      <c r="AP48" s="1368"/>
      <c r="AQ48" s="1368"/>
      <c r="AR48" s="1368"/>
      <c r="AS48" s="1368"/>
      <c r="AT48" s="1368"/>
      <c r="AU48" s="1368"/>
      <c r="AV48" s="1368"/>
      <c r="AW48" s="1368"/>
      <c r="AX48" s="1368"/>
      <c r="AY48" s="1368"/>
      <c r="AZ48" s="1368"/>
      <c r="BA48" s="1368"/>
      <c r="BB48" s="1368"/>
      <c r="BC48" s="1368"/>
      <c r="BD48" s="1368"/>
      <c r="BE48" s="1368"/>
      <c r="BF48" s="1368"/>
      <c r="BG48" s="1368"/>
      <c r="BH48" s="1368"/>
      <c r="BI48" s="1368"/>
      <c r="BJ48" s="1368"/>
      <c r="BK48" s="1368"/>
      <c r="BL48" s="1368"/>
      <c r="BM48" s="1368"/>
      <c r="BN48" s="1368"/>
      <c r="BO48" s="1368"/>
      <c r="BP48" s="1368"/>
      <c r="BQ48" s="1368"/>
      <c r="BR48" s="1368"/>
      <c r="BS48" s="1368"/>
      <c r="BT48" s="1368"/>
      <c r="BU48" s="1368"/>
      <c r="BV48" s="1368"/>
      <c r="BW48" s="1368"/>
      <c r="BX48" s="1368"/>
      <c r="BY48" s="1368"/>
      <c r="BZ48" s="1368"/>
      <c r="CA48" s="1368"/>
      <c r="CB48" s="1368"/>
      <c r="CC48" s="1368"/>
      <c r="CD48" s="1368"/>
      <c r="CE48" s="1368"/>
      <c r="CF48" s="1368"/>
      <c r="CG48" s="1368"/>
      <c r="CH48" s="1368"/>
      <c r="CI48" s="1368"/>
      <c r="CJ48" s="1368"/>
      <c r="CK48" s="1368"/>
      <c r="CL48" s="1368"/>
      <c r="CM48" s="1368"/>
      <c r="CN48" s="1368"/>
      <c r="CO48" s="1368"/>
      <c r="CP48" s="1368"/>
      <c r="CQ48" s="1368"/>
      <c r="CR48" s="1368"/>
      <c r="CS48" s="1368"/>
      <c r="CT48" s="1368"/>
      <c r="CU48" s="1368"/>
      <c r="CV48" s="1368"/>
      <c r="CW48" s="1368"/>
      <c r="CX48" s="1368"/>
      <c r="CY48" s="1368"/>
      <c r="CZ48" s="1368"/>
      <c r="DA48" s="1368"/>
      <c r="DB48" s="1368"/>
      <c r="DC48" s="1368"/>
      <c r="DD48" s="1368"/>
      <c r="DE48" s="1368"/>
      <c r="DF48" s="1368"/>
      <c r="DG48" s="1368"/>
      <c r="DH48" s="1368"/>
      <c r="DI48" s="1368"/>
      <c r="DJ48" s="1368"/>
      <c r="DK48" s="1368"/>
      <c r="DL48" s="1368"/>
      <c r="DM48" s="1368"/>
      <c r="DN48" s="1368"/>
      <c r="DO48" s="1368"/>
      <c r="DP48" s="1368"/>
      <c r="DQ48" s="1368"/>
      <c r="DR48" s="1368"/>
      <c r="DS48" s="1368"/>
      <c r="DT48" s="1368"/>
      <c r="DU48" s="1368"/>
      <c r="DV48" s="1368"/>
      <c r="DW48" s="1368"/>
      <c r="DX48" s="1368"/>
      <c r="DY48" s="1368"/>
      <c r="DZ48" s="1368"/>
      <c r="EA48" s="1368"/>
      <c r="EB48" s="1368"/>
      <c r="EC48" s="1368"/>
      <c r="ED48" s="1368"/>
      <c r="EE48" s="1368"/>
      <c r="EF48" s="1368"/>
      <c r="EG48" s="1368"/>
      <c r="EH48" s="1368"/>
      <c r="EI48" s="1368"/>
      <c r="EJ48" s="1368"/>
      <c r="EK48" s="1368"/>
      <c r="EL48" s="1368"/>
      <c r="EM48" s="1368"/>
      <c r="EN48" s="1368"/>
      <c r="EO48" s="1368"/>
      <c r="EP48" s="1368"/>
      <c r="EQ48" s="1368"/>
      <c r="ER48" s="1368"/>
      <c r="ES48" s="1368"/>
      <c r="ET48" s="1368"/>
      <c r="EU48" s="1368"/>
      <c r="EV48" s="1368"/>
      <c r="EW48" s="1368"/>
      <c r="EX48" s="1368"/>
      <c r="EY48" s="1368"/>
      <c r="EZ48" s="1368"/>
      <c r="FA48" s="1368"/>
      <c r="FB48" s="1368"/>
      <c r="FC48" s="1368"/>
      <c r="FD48" s="1368"/>
      <c r="FE48" s="1368"/>
      <c r="FF48" s="1368"/>
      <c r="FG48" s="1368"/>
      <c r="FH48" s="1368"/>
      <c r="FI48" s="1368"/>
      <c r="FJ48" s="1368"/>
      <c r="FK48" s="1368"/>
      <c r="FL48" s="1368"/>
      <c r="FM48" s="1368"/>
      <c r="FN48" s="1368"/>
      <c r="FO48" s="1368"/>
      <c r="FP48" s="1368"/>
      <c r="FQ48" s="1368"/>
      <c r="FR48" s="1368"/>
      <c r="FS48" s="1368"/>
      <c r="FT48" s="1368"/>
      <c r="FU48" s="1368"/>
      <c r="FV48" s="1368"/>
      <c r="FW48" s="1368"/>
      <c r="FX48" s="1368"/>
      <c r="FY48" s="1368"/>
      <c r="FZ48" s="1368"/>
      <c r="GA48" s="1368"/>
      <c r="GB48" s="1368"/>
      <c r="GC48" s="1368"/>
      <c r="GD48" s="1368"/>
      <c r="GE48" s="1368"/>
      <c r="GF48" s="1368"/>
      <c r="GG48" s="1368"/>
      <c r="GH48" s="1368"/>
      <c r="GI48" s="1368"/>
      <c r="GJ48" s="1368"/>
      <c r="GK48" s="1368"/>
      <c r="GL48" s="1368"/>
      <c r="GM48" s="1368"/>
      <c r="GN48" s="1368"/>
      <c r="GO48" s="1368"/>
      <c r="GP48" s="1368"/>
      <c r="GQ48" s="1368"/>
      <c r="GR48" s="1368"/>
      <c r="GS48" s="1368"/>
      <c r="GT48" s="1368"/>
      <c r="GU48" s="1368"/>
      <c r="GV48" s="1368"/>
      <c r="GW48" s="1368"/>
      <c r="GX48" s="1368"/>
      <c r="GY48" s="1368"/>
      <c r="GZ48" s="1368"/>
      <c r="HA48" s="1368"/>
      <c r="HB48" s="1368"/>
      <c r="HC48" s="1368"/>
      <c r="HD48" s="1368"/>
      <c r="HE48" s="1368"/>
      <c r="HF48" s="1368"/>
      <c r="HG48" s="1368"/>
      <c r="HH48" s="1368"/>
      <c r="HI48" s="1368"/>
      <c r="HJ48" s="1368"/>
      <c r="HK48" s="1368"/>
      <c r="HL48" s="1368"/>
      <c r="HM48" s="1368"/>
      <c r="HN48" s="1368"/>
      <c r="HO48" s="1368"/>
      <c r="HP48" s="1368"/>
      <c r="HQ48" s="1368"/>
      <c r="HR48" s="1368"/>
      <c r="HS48" s="1368"/>
      <c r="HT48" s="1368"/>
      <c r="HU48" s="1368"/>
      <c r="HV48" s="1368"/>
      <c r="HW48" s="1368"/>
      <c r="HX48" s="1368"/>
      <c r="HY48" s="1368"/>
      <c r="HZ48" s="1368"/>
      <c r="IA48" s="1368"/>
      <c r="IB48" s="1368"/>
      <c r="IC48" s="1368"/>
      <c r="ID48" s="1368"/>
      <c r="IE48" s="1368"/>
      <c r="IF48" s="1368"/>
      <c r="IG48" s="1368"/>
      <c r="IH48" s="1368"/>
      <c r="II48" s="1368"/>
      <c r="IJ48" s="1368"/>
      <c r="IK48" s="1368"/>
      <c r="IL48" s="1368"/>
      <c r="IM48" s="1368"/>
      <c r="IN48" s="1368"/>
      <c r="IO48" s="1368"/>
      <c r="IP48" s="1368"/>
      <c r="IQ48" s="1368"/>
      <c r="IR48" s="1368"/>
      <c r="IS48" s="1368"/>
      <c r="IT48" s="1368"/>
      <c r="IU48" s="1368"/>
      <c r="IV48" s="1368"/>
      <c r="IW48" s="1368"/>
      <c r="IX48" s="1368"/>
      <c r="IY48" s="1368"/>
      <c r="IZ48" s="1368"/>
      <c r="JA48" s="1368"/>
      <c r="JB48" s="1368"/>
      <c r="JC48" s="1368"/>
    </row>
    <row r="49" spans="1:263" s="2530" customFormat="1">
      <c r="A49" s="1827" t="s">
        <v>1712</v>
      </c>
      <c r="B49" s="2832" t="s">
        <v>5696</v>
      </c>
      <c r="C49" s="2832" t="s">
        <v>5715</v>
      </c>
      <c r="D49" s="2832" t="s">
        <v>5715</v>
      </c>
      <c r="E49" s="1912" t="s">
        <v>5311</v>
      </c>
      <c r="F49" s="3165"/>
      <c r="G49" s="3166" t="s">
        <v>5717</v>
      </c>
      <c r="H49" s="2832" t="s">
        <v>5696</v>
      </c>
      <c r="I49" s="2832" t="s">
        <v>5696</v>
      </c>
      <c r="J49" s="2832"/>
      <c r="K49" s="2325"/>
      <c r="L49" s="2325"/>
      <c r="M49" s="1935"/>
      <c r="N49" s="3178"/>
      <c r="O49" s="3179"/>
      <c r="P49" s="2325"/>
      <c r="Q49" s="2325">
        <v>22958</v>
      </c>
      <c r="R49" s="1582">
        <f t="shared" si="0"/>
        <v>22958</v>
      </c>
      <c r="S49" s="2833">
        <v>19</v>
      </c>
      <c r="T49"/>
      <c r="U49"/>
      <c r="V49"/>
      <c r="W49"/>
      <c r="X49"/>
      <c r="Y49"/>
      <c r="Z49"/>
      <c r="AA49"/>
      <c r="AB49"/>
      <c r="AC49"/>
      <c r="AD49"/>
      <c r="AE49"/>
      <c r="AF49"/>
      <c r="AG49"/>
      <c r="AH49"/>
      <c r="AI49" s="2529"/>
      <c r="AJ49" s="2529"/>
      <c r="AK49" s="2529"/>
      <c r="AL49" s="2529"/>
      <c r="AM49" s="2529"/>
      <c r="AN49" s="2529"/>
      <c r="AO49" s="2529"/>
      <c r="AP49" s="2529"/>
      <c r="AQ49" s="2529"/>
      <c r="AR49" s="2529"/>
      <c r="AS49" s="2529"/>
      <c r="AT49" s="2529"/>
      <c r="AU49" s="2529"/>
      <c r="AV49" s="2529"/>
      <c r="AW49" s="2529"/>
      <c r="AX49" s="2529"/>
      <c r="AY49" s="2529"/>
      <c r="AZ49" s="2529"/>
      <c r="BA49" s="2529"/>
      <c r="BB49" s="2529"/>
      <c r="BC49" s="2529"/>
      <c r="BD49" s="2529"/>
      <c r="BE49" s="2529"/>
      <c r="BF49" s="2529"/>
      <c r="BG49" s="2529"/>
      <c r="BH49" s="2529"/>
      <c r="BI49" s="2529"/>
      <c r="BJ49" s="2529"/>
      <c r="BK49" s="2529"/>
      <c r="BL49" s="2529"/>
      <c r="BM49" s="2529"/>
      <c r="BN49" s="2529"/>
      <c r="BO49" s="2529"/>
      <c r="BP49" s="2529"/>
      <c r="BQ49" s="2529"/>
      <c r="BR49" s="2529"/>
      <c r="BS49" s="2529"/>
      <c r="BT49" s="2529"/>
      <c r="BU49" s="2529"/>
      <c r="BV49" s="2529"/>
      <c r="BW49" s="2529"/>
      <c r="BX49" s="2529"/>
      <c r="BY49" s="2529"/>
      <c r="BZ49" s="2529"/>
      <c r="CA49" s="2529"/>
      <c r="CB49" s="2529"/>
      <c r="CC49" s="2529"/>
      <c r="CD49" s="2529"/>
      <c r="CE49" s="2529"/>
      <c r="CF49" s="2529"/>
      <c r="CG49" s="2529"/>
      <c r="CH49" s="2529"/>
      <c r="CI49" s="2529"/>
      <c r="CJ49" s="2529"/>
      <c r="CK49" s="2529"/>
      <c r="CL49" s="2529"/>
      <c r="CM49" s="2529"/>
      <c r="CN49" s="2529"/>
      <c r="CO49" s="2529"/>
      <c r="CP49" s="2529"/>
      <c r="CQ49" s="2529"/>
      <c r="CR49" s="2529"/>
      <c r="CS49" s="2529"/>
      <c r="CT49" s="2529"/>
      <c r="CU49" s="2529"/>
      <c r="CV49" s="2529"/>
      <c r="CW49" s="2529"/>
      <c r="CX49" s="2529"/>
      <c r="CY49" s="2529"/>
      <c r="CZ49" s="2529"/>
      <c r="DA49" s="2529"/>
      <c r="DB49" s="2529"/>
      <c r="DC49" s="2529"/>
      <c r="DD49" s="2529"/>
      <c r="DE49" s="2529"/>
      <c r="DF49" s="2529"/>
      <c r="DG49" s="2529"/>
      <c r="DH49" s="2529"/>
      <c r="DI49" s="2529"/>
      <c r="DJ49" s="2529"/>
      <c r="DK49" s="2529"/>
      <c r="DL49" s="2529"/>
      <c r="DM49" s="2529"/>
      <c r="DN49" s="2529"/>
      <c r="DO49" s="2529"/>
      <c r="DP49" s="2529"/>
      <c r="DQ49" s="2529"/>
      <c r="DR49" s="2529"/>
      <c r="DS49" s="2529"/>
      <c r="DT49" s="2529"/>
      <c r="DU49" s="2529"/>
      <c r="DV49" s="2529"/>
      <c r="DW49" s="2529"/>
      <c r="DX49" s="2529"/>
      <c r="DY49" s="2529"/>
      <c r="DZ49" s="2529"/>
      <c r="EA49" s="2529"/>
      <c r="EB49" s="2529"/>
      <c r="EC49" s="2529"/>
      <c r="ED49" s="2529"/>
      <c r="EE49" s="2529"/>
      <c r="EF49" s="2529"/>
      <c r="EG49" s="2529"/>
      <c r="EH49" s="2529"/>
      <c r="EI49" s="2529"/>
      <c r="EJ49" s="2529"/>
      <c r="EK49" s="2529"/>
      <c r="EL49" s="2529"/>
      <c r="EM49" s="2529"/>
      <c r="EN49" s="2529"/>
      <c r="EO49" s="2529"/>
      <c r="EP49" s="2529"/>
      <c r="EQ49" s="2529"/>
      <c r="ER49" s="2529"/>
      <c r="ES49" s="2529"/>
      <c r="ET49" s="2529"/>
      <c r="EU49" s="2529"/>
      <c r="EV49" s="2529"/>
      <c r="EW49" s="2529"/>
      <c r="EX49" s="2529"/>
      <c r="EY49" s="2529"/>
      <c r="EZ49" s="2529"/>
      <c r="FA49" s="2529"/>
      <c r="FB49" s="2529"/>
      <c r="FC49" s="2529"/>
      <c r="FD49" s="2529"/>
      <c r="FE49" s="2529"/>
      <c r="FF49" s="2529"/>
      <c r="FG49" s="2529"/>
      <c r="FH49" s="2529"/>
      <c r="FI49" s="2529"/>
      <c r="FJ49" s="2529"/>
      <c r="FK49" s="2529"/>
      <c r="FL49" s="2529"/>
      <c r="FM49" s="2529"/>
      <c r="FN49" s="2529"/>
      <c r="FO49" s="2529"/>
      <c r="FP49" s="2529"/>
      <c r="FQ49" s="2529"/>
      <c r="FR49" s="2529"/>
      <c r="FS49" s="2529"/>
      <c r="FT49" s="2529"/>
      <c r="FU49" s="2529"/>
      <c r="FV49" s="2529"/>
      <c r="FW49" s="2529"/>
      <c r="FX49" s="2529"/>
      <c r="FY49" s="2529"/>
      <c r="FZ49" s="2529"/>
      <c r="GA49" s="2529"/>
      <c r="GB49" s="2529"/>
      <c r="GC49" s="2529"/>
      <c r="GD49" s="2529"/>
      <c r="GE49" s="2529"/>
      <c r="GF49" s="2529"/>
      <c r="GG49" s="2529"/>
      <c r="GH49" s="2529"/>
      <c r="GI49" s="2529"/>
      <c r="GJ49" s="2529"/>
      <c r="GK49" s="2529"/>
      <c r="GL49" s="2529"/>
      <c r="GM49" s="2529"/>
      <c r="GN49" s="2529"/>
      <c r="GO49" s="2529"/>
      <c r="GP49" s="2529"/>
      <c r="GQ49" s="2529"/>
      <c r="GR49" s="2529"/>
      <c r="GS49" s="2529"/>
      <c r="GT49" s="2529"/>
      <c r="GU49" s="2529"/>
      <c r="GV49" s="2529"/>
      <c r="GW49" s="2529"/>
      <c r="GX49" s="2529"/>
      <c r="GY49" s="2529"/>
      <c r="GZ49" s="2529"/>
      <c r="HA49" s="2529"/>
      <c r="HB49" s="2529"/>
      <c r="HC49" s="2529"/>
      <c r="HD49" s="2529"/>
      <c r="HE49" s="2529"/>
      <c r="HF49" s="2529"/>
      <c r="HG49" s="2529"/>
      <c r="HH49" s="2529"/>
      <c r="HI49" s="2529"/>
      <c r="HJ49" s="2529"/>
      <c r="HK49" s="2529"/>
      <c r="HL49" s="2529"/>
      <c r="HM49" s="2529"/>
      <c r="HN49" s="2529"/>
      <c r="HO49" s="2529"/>
      <c r="HP49" s="2529"/>
      <c r="HQ49" s="2529"/>
      <c r="HR49" s="2529"/>
      <c r="HS49" s="2529"/>
      <c r="HT49" s="2529"/>
      <c r="HU49" s="2529"/>
      <c r="HV49" s="2529"/>
      <c r="HW49" s="2529"/>
      <c r="HX49" s="2529"/>
      <c r="HY49" s="2529"/>
      <c r="HZ49" s="2529"/>
      <c r="IA49" s="2529"/>
      <c r="IB49" s="2529"/>
      <c r="IC49" s="2529"/>
      <c r="ID49" s="2529"/>
      <c r="IE49" s="2529"/>
      <c r="IF49" s="2529"/>
      <c r="IG49" s="2529"/>
      <c r="IH49" s="2529"/>
      <c r="II49" s="2529"/>
      <c r="IJ49" s="2529"/>
      <c r="IK49" s="2529"/>
      <c r="IL49" s="2529"/>
      <c r="IM49" s="2529"/>
      <c r="IN49" s="2529"/>
      <c r="IO49" s="2529"/>
      <c r="IP49" s="2529"/>
      <c r="IQ49" s="2529"/>
      <c r="IR49" s="2529"/>
      <c r="IS49" s="2529"/>
      <c r="IT49" s="2529"/>
      <c r="IU49" s="2529"/>
      <c r="IV49" s="2529"/>
      <c r="IW49" s="2529"/>
      <c r="IX49" s="2529"/>
      <c r="IY49" s="2529"/>
      <c r="IZ49" s="2529"/>
      <c r="JA49" s="2529"/>
      <c r="JB49" s="2529"/>
      <c r="JC49" s="2529"/>
    </row>
    <row r="50" spans="1:263" s="2530" customFormat="1">
      <c r="A50" s="1827" t="s">
        <v>1713</v>
      </c>
      <c r="B50" s="2832" t="s">
        <v>5697</v>
      </c>
      <c r="C50" s="2832" t="s">
        <v>5715</v>
      </c>
      <c r="D50" s="2832" t="s">
        <v>5715</v>
      </c>
      <c r="E50" s="1912" t="s">
        <v>5311</v>
      </c>
      <c r="F50" s="3165"/>
      <c r="G50" s="3166" t="s">
        <v>5718</v>
      </c>
      <c r="H50" s="2832" t="s">
        <v>5697</v>
      </c>
      <c r="I50" s="2832" t="s">
        <v>5697</v>
      </c>
      <c r="J50" s="2832"/>
      <c r="K50" s="2325"/>
      <c r="L50" s="2325"/>
      <c r="M50" s="1935"/>
      <c r="N50" s="3178"/>
      <c r="O50" s="3179"/>
      <c r="P50" s="2325"/>
      <c r="Q50" s="2325">
        <v>5681</v>
      </c>
      <c r="R50" s="1582">
        <f t="shared" si="0"/>
        <v>5681</v>
      </c>
      <c r="S50" s="2833">
        <v>20</v>
      </c>
      <c r="T50"/>
      <c r="U50"/>
      <c r="V50"/>
      <c r="W50"/>
      <c r="X50"/>
      <c r="Y50"/>
      <c r="Z50"/>
      <c r="AA50"/>
      <c r="AB50"/>
      <c r="AC50"/>
      <c r="AD50"/>
      <c r="AE50"/>
      <c r="AF50"/>
      <c r="AG50"/>
      <c r="AH50"/>
      <c r="AI50" s="2529"/>
      <c r="AJ50" s="2529"/>
      <c r="AK50" s="2529"/>
      <c r="AL50" s="2529"/>
      <c r="AM50" s="2529"/>
      <c r="AN50" s="2529"/>
      <c r="AO50" s="2529"/>
      <c r="AP50" s="2529"/>
      <c r="AQ50" s="2529"/>
      <c r="AR50" s="2529"/>
      <c r="AS50" s="2529"/>
      <c r="AT50" s="2529"/>
      <c r="AU50" s="2529"/>
      <c r="AV50" s="2529"/>
      <c r="AW50" s="2529"/>
      <c r="AX50" s="2529"/>
      <c r="AY50" s="2529"/>
      <c r="AZ50" s="2529"/>
      <c r="BA50" s="2529"/>
      <c r="BB50" s="2529"/>
      <c r="BC50" s="2529"/>
      <c r="BD50" s="2529"/>
      <c r="BE50" s="2529"/>
      <c r="BF50" s="2529"/>
      <c r="BG50" s="2529"/>
      <c r="BH50" s="2529"/>
      <c r="BI50" s="2529"/>
      <c r="BJ50" s="2529"/>
      <c r="BK50" s="2529"/>
      <c r="BL50" s="2529"/>
      <c r="BM50" s="2529"/>
      <c r="BN50" s="2529"/>
      <c r="BO50" s="2529"/>
      <c r="BP50" s="2529"/>
      <c r="BQ50" s="2529"/>
      <c r="BR50" s="2529"/>
      <c r="BS50" s="2529"/>
      <c r="BT50" s="2529"/>
      <c r="BU50" s="2529"/>
      <c r="BV50" s="2529"/>
      <c r="BW50" s="2529"/>
      <c r="BX50" s="2529"/>
      <c r="BY50" s="2529"/>
      <c r="BZ50" s="2529"/>
      <c r="CA50" s="2529"/>
      <c r="CB50" s="2529"/>
      <c r="CC50" s="2529"/>
      <c r="CD50" s="2529"/>
      <c r="CE50" s="2529"/>
      <c r="CF50" s="2529"/>
      <c r="CG50" s="2529"/>
      <c r="CH50" s="2529"/>
      <c r="CI50" s="2529"/>
      <c r="CJ50" s="2529"/>
      <c r="CK50" s="2529"/>
      <c r="CL50" s="2529"/>
      <c r="CM50" s="2529"/>
      <c r="CN50" s="2529"/>
      <c r="CO50" s="2529"/>
      <c r="CP50" s="2529"/>
      <c r="CQ50" s="2529"/>
      <c r="CR50" s="2529"/>
      <c r="CS50" s="2529"/>
      <c r="CT50" s="2529"/>
      <c r="CU50" s="2529"/>
      <c r="CV50" s="2529"/>
      <c r="CW50" s="2529"/>
      <c r="CX50" s="2529"/>
      <c r="CY50" s="2529"/>
      <c r="CZ50" s="2529"/>
      <c r="DA50" s="2529"/>
      <c r="DB50" s="2529"/>
      <c r="DC50" s="2529"/>
      <c r="DD50" s="2529"/>
      <c r="DE50" s="2529"/>
      <c r="DF50" s="2529"/>
      <c r="DG50" s="2529"/>
      <c r="DH50" s="2529"/>
      <c r="DI50" s="2529"/>
      <c r="DJ50" s="2529"/>
      <c r="DK50" s="2529"/>
      <c r="DL50" s="2529"/>
      <c r="DM50" s="2529"/>
      <c r="DN50" s="2529"/>
      <c r="DO50" s="2529"/>
      <c r="DP50" s="2529"/>
      <c r="DQ50" s="2529"/>
      <c r="DR50" s="2529"/>
      <c r="DS50" s="2529"/>
      <c r="DT50" s="2529"/>
      <c r="DU50" s="2529"/>
      <c r="DV50" s="2529"/>
      <c r="DW50" s="2529"/>
      <c r="DX50" s="2529"/>
      <c r="DY50" s="2529"/>
      <c r="DZ50" s="2529"/>
      <c r="EA50" s="2529"/>
      <c r="EB50" s="2529"/>
      <c r="EC50" s="2529"/>
      <c r="ED50" s="2529"/>
      <c r="EE50" s="2529"/>
      <c r="EF50" s="2529"/>
      <c r="EG50" s="2529"/>
      <c r="EH50" s="2529"/>
      <c r="EI50" s="2529"/>
      <c r="EJ50" s="2529"/>
      <c r="EK50" s="2529"/>
      <c r="EL50" s="2529"/>
      <c r="EM50" s="2529"/>
      <c r="EN50" s="2529"/>
      <c r="EO50" s="2529"/>
      <c r="EP50" s="2529"/>
      <c r="EQ50" s="2529"/>
      <c r="ER50" s="2529"/>
      <c r="ES50" s="2529"/>
      <c r="ET50" s="2529"/>
      <c r="EU50" s="2529"/>
      <c r="EV50" s="2529"/>
      <c r="EW50" s="2529"/>
      <c r="EX50" s="2529"/>
      <c r="EY50" s="2529"/>
      <c r="EZ50" s="2529"/>
      <c r="FA50" s="2529"/>
      <c r="FB50" s="2529"/>
      <c r="FC50" s="2529"/>
      <c r="FD50" s="2529"/>
      <c r="FE50" s="2529"/>
      <c r="FF50" s="2529"/>
      <c r="FG50" s="2529"/>
      <c r="FH50" s="2529"/>
      <c r="FI50" s="2529"/>
      <c r="FJ50" s="2529"/>
      <c r="FK50" s="2529"/>
      <c r="FL50" s="2529"/>
      <c r="FM50" s="2529"/>
      <c r="FN50" s="2529"/>
      <c r="FO50" s="2529"/>
      <c r="FP50" s="2529"/>
      <c r="FQ50" s="2529"/>
      <c r="FR50" s="2529"/>
      <c r="FS50" s="2529"/>
      <c r="FT50" s="2529"/>
      <c r="FU50" s="2529"/>
      <c r="FV50" s="2529"/>
      <c r="FW50" s="2529"/>
      <c r="FX50" s="2529"/>
      <c r="FY50" s="2529"/>
      <c r="FZ50" s="2529"/>
      <c r="GA50" s="2529"/>
      <c r="GB50" s="2529"/>
      <c r="GC50" s="2529"/>
      <c r="GD50" s="2529"/>
      <c r="GE50" s="2529"/>
      <c r="GF50" s="2529"/>
      <c r="GG50" s="2529"/>
      <c r="GH50" s="2529"/>
      <c r="GI50" s="2529"/>
      <c r="GJ50" s="2529"/>
      <c r="GK50" s="2529"/>
      <c r="GL50" s="2529"/>
      <c r="GM50" s="2529"/>
      <c r="GN50" s="2529"/>
      <c r="GO50" s="2529"/>
      <c r="GP50" s="2529"/>
      <c r="GQ50" s="2529"/>
      <c r="GR50" s="2529"/>
      <c r="GS50" s="2529"/>
      <c r="GT50" s="2529"/>
      <c r="GU50" s="2529"/>
      <c r="GV50" s="2529"/>
      <c r="GW50" s="2529"/>
      <c r="GX50" s="2529"/>
      <c r="GY50" s="2529"/>
      <c r="GZ50" s="2529"/>
      <c r="HA50" s="2529"/>
      <c r="HB50" s="2529"/>
      <c r="HC50" s="2529"/>
      <c r="HD50" s="2529"/>
      <c r="HE50" s="2529"/>
      <c r="HF50" s="2529"/>
      <c r="HG50" s="2529"/>
      <c r="HH50" s="2529"/>
      <c r="HI50" s="2529"/>
      <c r="HJ50" s="2529"/>
      <c r="HK50" s="2529"/>
      <c r="HL50" s="2529"/>
      <c r="HM50" s="2529"/>
      <c r="HN50" s="2529"/>
      <c r="HO50" s="2529"/>
      <c r="HP50" s="2529"/>
      <c r="HQ50" s="2529"/>
      <c r="HR50" s="2529"/>
      <c r="HS50" s="2529"/>
      <c r="HT50" s="2529"/>
      <c r="HU50" s="2529"/>
      <c r="HV50" s="2529"/>
      <c r="HW50" s="2529"/>
      <c r="HX50" s="2529"/>
      <c r="HY50" s="2529"/>
      <c r="HZ50" s="2529"/>
      <c r="IA50" s="2529"/>
      <c r="IB50" s="2529"/>
      <c r="IC50" s="2529"/>
      <c r="ID50" s="2529"/>
      <c r="IE50" s="2529"/>
      <c r="IF50" s="2529"/>
      <c r="IG50" s="2529"/>
      <c r="IH50" s="2529"/>
      <c r="II50" s="2529"/>
      <c r="IJ50" s="2529"/>
      <c r="IK50" s="2529"/>
      <c r="IL50" s="2529"/>
      <c r="IM50" s="2529"/>
      <c r="IN50" s="2529"/>
      <c r="IO50" s="2529"/>
      <c r="IP50" s="2529"/>
      <c r="IQ50" s="2529"/>
      <c r="IR50" s="2529"/>
      <c r="IS50" s="2529"/>
      <c r="IT50" s="2529"/>
      <c r="IU50" s="2529"/>
      <c r="IV50" s="2529"/>
      <c r="IW50" s="2529"/>
      <c r="IX50" s="2529"/>
      <c r="IY50" s="2529"/>
      <c r="IZ50" s="2529"/>
      <c r="JA50" s="2529"/>
      <c r="JB50" s="2529"/>
      <c r="JC50" s="2529"/>
    </row>
    <row r="51" spans="1:263" s="2530" customFormat="1">
      <c r="A51" s="1827" t="s">
        <v>558</v>
      </c>
      <c r="B51" s="2832" t="s">
        <v>5698</v>
      </c>
      <c r="C51" s="2832" t="s">
        <v>5715</v>
      </c>
      <c r="D51" s="2832" t="s">
        <v>5715</v>
      </c>
      <c r="E51" s="1912" t="s">
        <v>5311</v>
      </c>
      <c r="F51" s="3165"/>
      <c r="G51" s="3166" t="s">
        <v>5719</v>
      </c>
      <c r="H51" s="2832" t="s">
        <v>5698</v>
      </c>
      <c r="I51" s="2832" t="s">
        <v>5698</v>
      </c>
      <c r="J51" s="2832"/>
      <c r="K51" s="2325"/>
      <c r="L51" s="2325"/>
      <c r="M51" s="1935"/>
      <c r="N51" s="3178"/>
      <c r="O51" s="3179"/>
      <c r="P51" s="2325"/>
      <c r="Q51" s="2325">
        <v>6200</v>
      </c>
      <c r="R51" s="1582">
        <f t="shared" si="0"/>
        <v>6200</v>
      </c>
      <c r="S51" s="2833">
        <v>21</v>
      </c>
      <c r="T51"/>
      <c r="U51"/>
      <c r="V51"/>
      <c r="W51"/>
      <c r="X51"/>
      <c r="Y51"/>
      <c r="Z51"/>
      <c r="AA51"/>
      <c r="AB51"/>
      <c r="AC51"/>
      <c r="AD51"/>
      <c r="AE51"/>
      <c r="AF51"/>
      <c r="AG51"/>
      <c r="AH51"/>
      <c r="AI51" s="2529"/>
      <c r="AJ51" s="2529"/>
      <c r="AK51" s="2529"/>
      <c r="AL51" s="2529"/>
      <c r="AM51" s="2529"/>
      <c r="AN51" s="2529"/>
      <c r="AO51" s="2529"/>
      <c r="AP51" s="2529"/>
      <c r="AQ51" s="2529"/>
      <c r="AR51" s="2529"/>
      <c r="AS51" s="2529"/>
      <c r="AT51" s="2529"/>
      <c r="AU51" s="2529"/>
      <c r="AV51" s="2529"/>
      <c r="AW51" s="2529"/>
      <c r="AX51" s="2529"/>
      <c r="AY51" s="2529"/>
      <c r="AZ51" s="2529"/>
      <c r="BA51" s="2529"/>
      <c r="BB51" s="2529"/>
      <c r="BC51" s="2529"/>
      <c r="BD51" s="2529"/>
      <c r="BE51" s="2529"/>
      <c r="BF51" s="2529"/>
      <c r="BG51" s="2529"/>
      <c r="BH51" s="2529"/>
      <c r="BI51" s="2529"/>
      <c r="BJ51" s="2529"/>
      <c r="BK51" s="2529"/>
      <c r="BL51" s="2529"/>
      <c r="BM51" s="2529"/>
      <c r="BN51" s="2529"/>
      <c r="BO51" s="2529"/>
      <c r="BP51" s="2529"/>
      <c r="BQ51" s="2529"/>
      <c r="BR51" s="2529"/>
      <c r="BS51" s="2529"/>
      <c r="BT51" s="2529"/>
      <c r="BU51" s="2529"/>
      <c r="BV51" s="2529"/>
      <c r="BW51" s="2529"/>
      <c r="BX51" s="2529"/>
      <c r="BY51" s="2529"/>
      <c r="BZ51" s="2529"/>
      <c r="CA51" s="2529"/>
      <c r="CB51" s="2529"/>
      <c r="CC51" s="2529"/>
      <c r="CD51" s="2529"/>
      <c r="CE51" s="2529"/>
      <c r="CF51" s="2529"/>
      <c r="CG51" s="2529"/>
      <c r="CH51" s="2529"/>
      <c r="CI51" s="2529"/>
      <c r="CJ51" s="2529"/>
      <c r="CK51" s="2529"/>
      <c r="CL51" s="2529"/>
      <c r="CM51" s="2529"/>
      <c r="CN51" s="2529"/>
      <c r="CO51" s="2529"/>
      <c r="CP51" s="2529"/>
      <c r="CQ51" s="2529"/>
      <c r="CR51" s="2529"/>
      <c r="CS51" s="2529"/>
      <c r="CT51" s="2529"/>
      <c r="CU51" s="2529"/>
      <c r="CV51" s="2529"/>
      <c r="CW51" s="2529"/>
      <c r="CX51" s="2529"/>
      <c r="CY51" s="2529"/>
      <c r="CZ51" s="2529"/>
      <c r="DA51" s="2529"/>
      <c r="DB51" s="2529"/>
      <c r="DC51" s="2529"/>
      <c r="DD51" s="2529"/>
      <c r="DE51" s="2529"/>
      <c r="DF51" s="2529"/>
      <c r="DG51" s="2529"/>
      <c r="DH51" s="2529"/>
      <c r="DI51" s="2529"/>
      <c r="DJ51" s="2529"/>
      <c r="DK51" s="2529"/>
      <c r="DL51" s="2529"/>
      <c r="DM51" s="2529"/>
      <c r="DN51" s="2529"/>
      <c r="DO51" s="2529"/>
      <c r="DP51" s="2529"/>
      <c r="DQ51" s="2529"/>
      <c r="DR51" s="2529"/>
      <c r="DS51" s="2529"/>
      <c r="DT51" s="2529"/>
      <c r="DU51" s="2529"/>
      <c r="DV51" s="2529"/>
      <c r="DW51" s="2529"/>
      <c r="DX51" s="2529"/>
      <c r="DY51" s="2529"/>
      <c r="DZ51" s="2529"/>
      <c r="EA51" s="2529"/>
      <c r="EB51" s="2529"/>
      <c r="EC51" s="2529"/>
      <c r="ED51" s="2529"/>
      <c r="EE51" s="2529"/>
      <c r="EF51" s="2529"/>
      <c r="EG51" s="2529"/>
      <c r="EH51" s="2529"/>
      <c r="EI51" s="2529"/>
      <c r="EJ51" s="2529"/>
      <c r="EK51" s="2529"/>
      <c r="EL51" s="2529"/>
      <c r="EM51" s="2529"/>
      <c r="EN51" s="2529"/>
      <c r="EO51" s="2529"/>
      <c r="EP51" s="2529"/>
      <c r="EQ51" s="2529"/>
      <c r="ER51" s="2529"/>
      <c r="ES51" s="2529"/>
      <c r="ET51" s="2529"/>
      <c r="EU51" s="2529"/>
      <c r="EV51" s="2529"/>
      <c r="EW51" s="2529"/>
      <c r="EX51" s="2529"/>
      <c r="EY51" s="2529"/>
      <c r="EZ51" s="2529"/>
      <c r="FA51" s="2529"/>
      <c r="FB51" s="2529"/>
      <c r="FC51" s="2529"/>
      <c r="FD51" s="2529"/>
      <c r="FE51" s="2529"/>
      <c r="FF51" s="2529"/>
      <c r="FG51" s="2529"/>
      <c r="FH51" s="2529"/>
      <c r="FI51" s="2529"/>
      <c r="FJ51" s="2529"/>
      <c r="FK51" s="2529"/>
      <c r="FL51" s="2529"/>
      <c r="FM51" s="2529"/>
      <c r="FN51" s="2529"/>
      <c r="FO51" s="2529"/>
      <c r="FP51" s="2529"/>
      <c r="FQ51" s="2529"/>
      <c r="FR51" s="2529"/>
      <c r="FS51" s="2529"/>
      <c r="FT51" s="2529"/>
      <c r="FU51" s="2529"/>
      <c r="FV51" s="2529"/>
      <c r="FW51" s="2529"/>
      <c r="FX51" s="2529"/>
      <c r="FY51" s="2529"/>
      <c r="FZ51" s="2529"/>
      <c r="GA51" s="2529"/>
      <c r="GB51" s="2529"/>
      <c r="GC51" s="2529"/>
      <c r="GD51" s="2529"/>
      <c r="GE51" s="2529"/>
      <c r="GF51" s="2529"/>
      <c r="GG51" s="2529"/>
      <c r="GH51" s="2529"/>
      <c r="GI51" s="2529"/>
      <c r="GJ51" s="2529"/>
      <c r="GK51" s="2529"/>
      <c r="GL51" s="2529"/>
      <c r="GM51" s="2529"/>
      <c r="GN51" s="2529"/>
      <c r="GO51" s="2529"/>
      <c r="GP51" s="2529"/>
      <c r="GQ51" s="2529"/>
      <c r="GR51" s="2529"/>
      <c r="GS51" s="2529"/>
      <c r="GT51" s="2529"/>
      <c r="GU51" s="2529"/>
      <c r="GV51" s="2529"/>
      <c r="GW51" s="2529"/>
      <c r="GX51" s="2529"/>
      <c r="GY51" s="2529"/>
      <c r="GZ51" s="2529"/>
      <c r="HA51" s="2529"/>
      <c r="HB51" s="2529"/>
      <c r="HC51" s="2529"/>
      <c r="HD51" s="2529"/>
      <c r="HE51" s="2529"/>
      <c r="HF51" s="2529"/>
      <c r="HG51" s="2529"/>
      <c r="HH51" s="2529"/>
      <c r="HI51" s="2529"/>
      <c r="HJ51" s="2529"/>
      <c r="HK51" s="2529"/>
      <c r="HL51" s="2529"/>
      <c r="HM51" s="2529"/>
      <c r="HN51" s="2529"/>
      <c r="HO51" s="2529"/>
      <c r="HP51" s="2529"/>
      <c r="HQ51" s="2529"/>
      <c r="HR51" s="2529"/>
      <c r="HS51" s="2529"/>
      <c r="HT51" s="2529"/>
      <c r="HU51" s="2529"/>
      <c r="HV51" s="2529"/>
      <c r="HW51" s="2529"/>
      <c r="HX51" s="2529"/>
      <c r="HY51" s="2529"/>
      <c r="HZ51" s="2529"/>
      <c r="IA51" s="2529"/>
      <c r="IB51" s="2529"/>
      <c r="IC51" s="2529"/>
      <c r="ID51" s="2529"/>
      <c r="IE51" s="2529"/>
      <c r="IF51" s="2529"/>
      <c r="IG51" s="2529"/>
      <c r="IH51" s="2529"/>
      <c r="II51" s="2529"/>
      <c r="IJ51" s="2529"/>
      <c r="IK51" s="2529"/>
      <c r="IL51" s="2529"/>
      <c r="IM51" s="2529"/>
      <c r="IN51" s="2529"/>
      <c r="IO51" s="2529"/>
      <c r="IP51" s="2529"/>
      <c r="IQ51" s="2529"/>
      <c r="IR51" s="2529"/>
      <c r="IS51" s="2529"/>
      <c r="IT51" s="2529"/>
      <c r="IU51" s="2529"/>
      <c r="IV51" s="2529"/>
      <c r="IW51" s="2529"/>
      <c r="IX51" s="2529"/>
      <c r="IY51" s="2529"/>
      <c r="IZ51" s="2529"/>
      <c r="JA51" s="2529"/>
      <c r="JB51" s="2529"/>
      <c r="JC51" s="2529"/>
    </row>
    <row r="52" spans="1:263" s="2530" customFormat="1">
      <c r="A52" s="1827" t="s">
        <v>559</v>
      </c>
      <c r="B52" s="2832" t="s">
        <v>5699</v>
      </c>
      <c r="C52" s="2832" t="s">
        <v>5715</v>
      </c>
      <c r="D52" s="2832" t="s">
        <v>5715</v>
      </c>
      <c r="E52" s="1912" t="s">
        <v>5311</v>
      </c>
      <c r="F52" s="3165"/>
      <c r="G52" s="3166" t="s">
        <v>5720</v>
      </c>
      <c r="H52" s="2832" t="s">
        <v>5699</v>
      </c>
      <c r="I52" s="2832" t="s">
        <v>5699</v>
      </c>
      <c r="J52" s="2832"/>
      <c r="K52" s="2325"/>
      <c r="L52" s="2325"/>
      <c r="M52" s="1935"/>
      <c r="N52" s="3178"/>
      <c r="O52" s="3179"/>
      <c r="P52" s="2325"/>
      <c r="Q52" s="2325">
        <v>2400</v>
      </c>
      <c r="R52" s="1582">
        <f t="shared" si="0"/>
        <v>2400</v>
      </c>
      <c r="S52" s="2833">
        <v>22</v>
      </c>
      <c r="T52"/>
      <c r="U52"/>
      <c r="V52"/>
      <c r="W52"/>
      <c r="X52"/>
      <c r="Y52"/>
      <c r="Z52"/>
      <c r="AA52"/>
      <c r="AB52"/>
      <c r="AC52"/>
      <c r="AD52"/>
      <c r="AE52"/>
      <c r="AF52"/>
      <c r="AG52"/>
      <c r="AH52"/>
      <c r="AI52" s="2529"/>
      <c r="AJ52" s="2529"/>
      <c r="AK52" s="2529"/>
      <c r="AL52" s="2529"/>
      <c r="AM52" s="2529"/>
      <c r="AN52" s="2529"/>
      <c r="AO52" s="2529"/>
      <c r="AP52" s="2529"/>
      <c r="AQ52" s="2529"/>
      <c r="AR52" s="2529"/>
      <c r="AS52" s="2529"/>
      <c r="AT52" s="2529"/>
      <c r="AU52" s="2529"/>
      <c r="AV52" s="2529"/>
      <c r="AW52" s="2529"/>
      <c r="AX52" s="2529"/>
      <c r="AY52" s="2529"/>
      <c r="AZ52" s="2529"/>
      <c r="BA52" s="2529"/>
      <c r="BB52" s="2529"/>
      <c r="BC52" s="2529"/>
      <c r="BD52" s="2529"/>
      <c r="BE52" s="2529"/>
      <c r="BF52" s="2529"/>
      <c r="BG52" s="2529"/>
      <c r="BH52" s="2529"/>
      <c r="BI52" s="2529"/>
      <c r="BJ52" s="2529"/>
      <c r="BK52" s="2529"/>
      <c r="BL52" s="2529"/>
      <c r="BM52" s="2529"/>
      <c r="BN52" s="2529"/>
      <c r="BO52" s="2529"/>
      <c r="BP52" s="2529"/>
      <c r="BQ52" s="2529"/>
      <c r="BR52" s="2529"/>
      <c r="BS52" s="2529"/>
      <c r="BT52" s="2529"/>
      <c r="BU52" s="2529"/>
      <c r="BV52" s="2529"/>
      <c r="BW52" s="2529"/>
      <c r="BX52" s="2529"/>
      <c r="BY52" s="2529"/>
      <c r="BZ52" s="2529"/>
      <c r="CA52" s="2529"/>
      <c r="CB52" s="2529"/>
      <c r="CC52" s="2529"/>
      <c r="CD52" s="2529"/>
      <c r="CE52" s="2529"/>
      <c r="CF52" s="2529"/>
      <c r="CG52" s="2529"/>
      <c r="CH52" s="2529"/>
      <c r="CI52" s="2529"/>
      <c r="CJ52" s="2529"/>
      <c r="CK52" s="2529"/>
      <c r="CL52" s="2529"/>
      <c r="CM52" s="2529"/>
      <c r="CN52" s="2529"/>
      <c r="CO52" s="2529"/>
      <c r="CP52" s="2529"/>
      <c r="CQ52" s="2529"/>
      <c r="CR52" s="2529"/>
      <c r="CS52" s="2529"/>
      <c r="CT52" s="2529"/>
      <c r="CU52" s="2529"/>
      <c r="CV52" s="2529"/>
      <c r="CW52" s="2529"/>
      <c r="CX52" s="2529"/>
      <c r="CY52" s="2529"/>
      <c r="CZ52" s="2529"/>
      <c r="DA52" s="2529"/>
      <c r="DB52" s="2529"/>
      <c r="DC52" s="2529"/>
      <c r="DD52" s="2529"/>
      <c r="DE52" s="2529"/>
      <c r="DF52" s="2529"/>
      <c r="DG52" s="2529"/>
      <c r="DH52" s="2529"/>
      <c r="DI52" s="2529"/>
      <c r="DJ52" s="2529"/>
      <c r="DK52" s="2529"/>
      <c r="DL52" s="2529"/>
      <c r="DM52" s="2529"/>
      <c r="DN52" s="2529"/>
      <c r="DO52" s="2529"/>
      <c r="DP52" s="2529"/>
      <c r="DQ52" s="2529"/>
      <c r="DR52" s="2529"/>
      <c r="DS52" s="2529"/>
      <c r="DT52" s="2529"/>
      <c r="DU52" s="2529"/>
      <c r="DV52" s="2529"/>
      <c r="DW52" s="2529"/>
      <c r="DX52" s="2529"/>
      <c r="DY52" s="2529"/>
      <c r="DZ52" s="2529"/>
      <c r="EA52" s="2529"/>
      <c r="EB52" s="2529"/>
      <c r="EC52" s="2529"/>
      <c r="ED52" s="2529"/>
      <c r="EE52" s="2529"/>
      <c r="EF52" s="2529"/>
      <c r="EG52" s="2529"/>
      <c r="EH52" s="2529"/>
      <c r="EI52" s="2529"/>
      <c r="EJ52" s="2529"/>
      <c r="EK52" s="2529"/>
      <c r="EL52" s="2529"/>
      <c r="EM52" s="2529"/>
      <c r="EN52" s="2529"/>
      <c r="EO52" s="2529"/>
      <c r="EP52" s="2529"/>
      <c r="EQ52" s="2529"/>
      <c r="ER52" s="2529"/>
      <c r="ES52" s="2529"/>
      <c r="ET52" s="2529"/>
      <c r="EU52" s="2529"/>
      <c r="EV52" s="2529"/>
      <c r="EW52" s="2529"/>
      <c r="EX52" s="2529"/>
      <c r="EY52" s="2529"/>
      <c r="EZ52" s="2529"/>
      <c r="FA52" s="2529"/>
      <c r="FB52" s="2529"/>
      <c r="FC52" s="2529"/>
      <c r="FD52" s="2529"/>
      <c r="FE52" s="2529"/>
      <c r="FF52" s="2529"/>
      <c r="FG52" s="2529"/>
      <c r="FH52" s="2529"/>
      <c r="FI52" s="2529"/>
      <c r="FJ52" s="2529"/>
      <c r="FK52" s="2529"/>
      <c r="FL52" s="2529"/>
      <c r="FM52" s="2529"/>
      <c r="FN52" s="2529"/>
      <c r="FO52" s="2529"/>
      <c r="FP52" s="2529"/>
      <c r="FQ52" s="2529"/>
      <c r="FR52" s="2529"/>
      <c r="FS52" s="2529"/>
      <c r="FT52" s="2529"/>
      <c r="FU52" s="2529"/>
      <c r="FV52" s="2529"/>
      <c r="FW52" s="2529"/>
      <c r="FX52" s="2529"/>
      <c r="FY52" s="2529"/>
      <c r="FZ52" s="2529"/>
      <c r="GA52" s="2529"/>
      <c r="GB52" s="2529"/>
      <c r="GC52" s="2529"/>
      <c r="GD52" s="2529"/>
      <c r="GE52" s="2529"/>
      <c r="GF52" s="2529"/>
      <c r="GG52" s="2529"/>
      <c r="GH52" s="2529"/>
      <c r="GI52" s="2529"/>
      <c r="GJ52" s="2529"/>
      <c r="GK52" s="2529"/>
      <c r="GL52" s="2529"/>
      <c r="GM52" s="2529"/>
      <c r="GN52" s="2529"/>
      <c r="GO52" s="2529"/>
      <c r="GP52" s="2529"/>
      <c r="GQ52" s="2529"/>
      <c r="GR52" s="2529"/>
      <c r="GS52" s="2529"/>
      <c r="GT52" s="2529"/>
      <c r="GU52" s="2529"/>
      <c r="GV52" s="2529"/>
      <c r="GW52" s="2529"/>
      <c r="GX52" s="2529"/>
      <c r="GY52" s="2529"/>
      <c r="GZ52" s="2529"/>
      <c r="HA52" s="2529"/>
      <c r="HB52" s="2529"/>
      <c r="HC52" s="2529"/>
      <c r="HD52" s="2529"/>
      <c r="HE52" s="2529"/>
      <c r="HF52" s="2529"/>
      <c r="HG52" s="2529"/>
      <c r="HH52" s="2529"/>
      <c r="HI52" s="2529"/>
      <c r="HJ52" s="2529"/>
      <c r="HK52" s="2529"/>
      <c r="HL52" s="2529"/>
      <c r="HM52" s="2529"/>
      <c r="HN52" s="2529"/>
      <c r="HO52" s="2529"/>
      <c r="HP52" s="2529"/>
      <c r="HQ52" s="2529"/>
      <c r="HR52" s="2529"/>
      <c r="HS52" s="2529"/>
      <c r="HT52" s="2529"/>
      <c r="HU52" s="2529"/>
      <c r="HV52" s="2529"/>
      <c r="HW52" s="2529"/>
      <c r="HX52" s="2529"/>
      <c r="HY52" s="2529"/>
      <c r="HZ52" s="2529"/>
      <c r="IA52" s="2529"/>
      <c r="IB52" s="2529"/>
      <c r="IC52" s="2529"/>
      <c r="ID52" s="2529"/>
      <c r="IE52" s="2529"/>
      <c r="IF52" s="2529"/>
      <c r="IG52" s="2529"/>
      <c r="IH52" s="2529"/>
      <c r="II52" s="2529"/>
      <c r="IJ52" s="2529"/>
      <c r="IK52" s="2529"/>
      <c r="IL52" s="2529"/>
      <c r="IM52" s="2529"/>
      <c r="IN52" s="2529"/>
      <c r="IO52" s="2529"/>
      <c r="IP52" s="2529"/>
      <c r="IQ52" s="2529"/>
      <c r="IR52" s="2529"/>
      <c r="IS52" s="2529"/>
      <c r="IT52" s="2529"/>
      <c r="IU52" s="2529"/>
      <c r="IV52" s="2529"/>
      <c r="IW52" s="2529"/>
      <c r="IX52" s="2529"/>
      <c r="IY52" s="2529"/>
      <c r="IZ52" s="2529"/>
      <c r="JA52" s="2529"/>
      <c r="JB52" s="2529"/>
      <c r="JC52" s="2529"/>
    </row>
    <row r="53" spans="1:263" s="2530" customFormat="1">
      <c r="A53" s="1827" t="s">
        <v>560</v>
      </c>
      <c r="B53" s="2832" t="s">
        <v>5700</v>
      </c>
      <c r="C53" s="2832" t="s">
        <v>5715</v>
      </c>
      <c r="D53" s="2832" t="s">
        <v>5715</v>
      </c>
      <c r="E53" s="1912" t="s">
        <v>5311</v>
      </c>
      <c r="F53" s="3165"/>
      <c r="G53" s="3166" t="s">
        <v>5721</v>
      </c>
      <c r="H53" s="2832" t="s">
        <v>5700</v>
      </c>
      <c r="I53" s="2832" t="s">
        <v>5700</v>
      </c>
      <c r="J53" s="2832"/>
      <c r="K53" s="2325"/>
      <c r="L53" s="2325"/>
      <c r="M53" s="1935"/>
      <c r="N53" s="3165"/>
      <c r="O53" s="3166"/>
      <c r="P53" s="2325"/>
      <c r="Q53" s="2325">
        <v>75240</v>
      </c>
      <c r="R53" s="1582">
        <f t="shared" si="0"/>
        <v>75240</v>
      </c>
      <c r="S53" s="2833">
        <v>23</v>
      </c>
      <c r="T53"/>
      <c r="U53"/>
      <c r="V53"/>
      <c r="W53"/>
      <c r="X53"/>
      <c r="Y53"/>
      <c r="Z53"/>
      <c r="AA53"/>
      <c r="AB53"/>
      <c r="AC53"/>
      <c r="AD53"/>
      <c r="AE53"/>
      <c r="AF53"/>
      <c r="AG53"/>
      <c r="AH53"/>
      <c r="AI53" s="2529"/>
      <c r="AJ53" s="2529"/>
      <c r="AK53" s="2529"/>
      <c r="AL53" s="2529"/>
      <c r="AM53" s="2529"/>
      <c r="AN53" s="2529"/>
      <c r="AO53" s="2529"/>
      <c r="AP53" s="2529"/>
      <c r="AQ53" s="2529"/>
      <c r="AR53" s="2529"/>
      <c r="AS53" s="2529"/>
      <c r="AT53" s="2529"/>
      <c r="AU53" s="2529"/>
      <c r="AV53" s="2529"/>
      <c r="AW53" s="2529"/>
      <c r="AX53" s="2529"/>
      <c r="AY53" s="2529"/>
      <c r="AZ53" s="2529"/>
      <c r="BA53" s="2529"/>
      <c r="BB53" s="2529"/>
      <c r="BC53" s="2529"/>
      <c r="BD53" s="2529"/>
      <c r="BE53" s="2529"/>
      <c r="BF53" s="2529"/>
      <c r="BG53" s="2529"/>
      <c r="BH53" s="2529"/>
      <c r="BI53" s="2529"/>
      <c r="BJ53" s="2529"/>
      <c r="BK53" s="2529"/>
      <c r="BL53" s="2529"/>
      <c r="BM53" s="2529"/>
      <c r="BN53" s="2529"/>
      <c r="BO53" s="2529"/>
      <c r="BP53" s="2529"/>
      <c r="BQ53" s="2529"/>
      <c r="BR53" s="2529"/>
      <c r="BS53" s="2529"/>
      <c r="BT53" s="2529"/>
      <c r="BU53" s="2529"/>
      <c r="BV53" s="2529"/>
      <c r="BW53" s="2529"/>
      <c r="BX53" s="2529"/>
      <c r="BY53" s="2529"/>
      <c r="BZ53" s="2529"/>
      <c r="CA53" s="2529"/>
      <c r="CB53" s="2529"/>
      <c r="CC53" s="2529"/>
      <c r="CD53" s="2529"/>
      <c r="CE53" s="2529"/>
      <c r="CF53" s="2529"/>
      <c r="CG53" s="2529"/>
      <c r="CH53" s="2529"/>
      <c r="CI53" s="2529"/>
      <c r="CJ53" s="2529"/>
      <c r="CK53" s="2529"/>
      <c r="CL53" s="2529"/>
      <c r="CM53" s="2529"/>
      <c r="CN53" s="2529"/>
      <c r="CO53" s="2529"/>
      <c r="CP53" s="2529"/>
      <c r="CQ53" s="2529"/>
      <c r="CR53" s="2529"/>
      <c r="CS53" s="2529"/>
      <c r="CT53" s="2529"/>
      <c r="CU53" s="2529"/>
      <c r="CV53" s="2529"/>
      <c r="CW53" s="2529"/>
      <c r="CX53" s="2529"/>
      <c r="CY53" s="2529"/>
      <c r="CZ53" s="2529"/>
      <c r="DA53" s="2529"/>
      <c r="DB53" s="2529"/>
      <c r="DC53" s="2529"/>
      <c r="DD53" s="2529"/>
      <c r="DE53" s="2529"/>
      <c r="DF53" s="2529"/>
      <c r="DG53" s="2529"/>
      <c r="DH53" s="2529"/>
      <c r="DI53" s="2529"/>
      <c r="DJ53" s="2529"/>
      <c r="DK53" s="2529"/>
      <c r="DL53" s="2529"/>
      <c r="DM53" s="2529"/>
      <c r="DN53" s="2529"/>
      <c r="DO53" s="2529"/>
      <c r="DP53" s="2529"/>
      <c r="DQ53" s="2529"/>
      <c r="DR53" s="2529"/>
      <c r="DS53" s="2529"/>
      <c r="DT53" s="2529"/>
      <c r="DU53" s="2529"/>
      <c r="DV53" s="2529"/>
      <c r="DW53" s="2529"/>
      <c r="DX53" s="2529"/>
      <c r="DY53" s="2529"/>
      <c r="DZ53" s="2529"/>
      <c r="EA53" s="2529"/>
      <c r="EB53" s="2529"/>
      <c r="EC53" s="2529"/>
      <c r="ED53" s="2529"/>
      <c r="EE53" s="2529"/>
      <c r="EF53" s="2529"/>
      <c r="EG53" s="2529"/>
      <c r="EH53" s="2529"/>
      <c r="EI53" s="2529"/>
      <c r="EJ53" s="2529"/>
      <c r="EK53" s="2529"/>
      <c r="EL53" s="2529"/>
      <c r="EM53" s="2529"/>
      <c r="EN53" s="2529"/>
      <c r="EO53" s="2529"/>
      <c r="EP53" s="2529"/>
      <c r="EQ53" s="2529"/>
      <c r="ER53" s="2529"/>
      <c r="ES53" s="2529"/>
      <c r="ET53" s="2529"/>
      <c r="EU53" s="2529"/>
      <c r="EV53" s="2529"/>
      <c r="EW53" s="2529"/>
      <c r="EX53" s="2529"/>
      <c r="EY53" s="2529"/>
      <c r="EZ53" s="2529"/>
      <c r="FA53" s="2529"/>
      <c r="FB53" s="2529"/>
      <c r="FC53" s="2529"/>
      <c r="FD53" s="2529"/>
      <c r="FE53" s="2529"/>
      <c r="FF53" s="2529"/>
      <c r="FG53" s="2529"/>
      <c r="FH53" s="2529"/>
      <c r="FI53" s="2529"/>
      <c r="FJ53" s="2529"/>
      <c r="FK53" s="2529"/>
      <c r="FL53" s="2529"/>
      <c r="FM53" s="2529"/>
      <c r="FN53" s="2529"/>
      <c r="FO53" s="2529"/>
      <c r="FP53" s="2529"/>
      <c r="FQ53" s="2529"/>
      <c r="FR53" s="2529"/>
      <c r="FS53" s="2529"/>
      <c r="FT53" s="2529"/>
      <c r="FU53" s="2529"/>
      <c r="FV53" s="2529"/>
      <c r="FW53" s="2529"/>
      <c r="FX53" s="2529"/>
      <c r="FY53" s="2529"/>
      <c r="FZ53" s="2529"/>
      <c r="GA53" s="2529"/>
      <c r="GB53" s="2529"/>
      <c r="GC53" s="2529"/>
      <c r="GD53" s="2529"/>
      <c r="GE53" s="2529"/>
      <c r="GF53" s="2529"/>
      <c r="GG53" s="2529"/>
      <c r="GH53" s="2529"/>
      <c r="GI53" s="2529"/>
      <c r="GJ53" s="2529"/>
      <c r="GK53" s="2529"/>
      <c r="GL53" s="2529"/>
      <c r="GM53" s="2529"/>
      <c r="GN53" s="2529"/>
      <c r="GO53" s="2529"/>
      <c r="GP53" s="2529"/>
      <c r="GQ53" s="2529"/>
      <c r="GR53" s="2529"/>
      <c r="GS53" s="2529"/>
      <c r="GT53" s="2529"/>
      <c r="GU53" s="2529"/>
      <c r="GV53" s="2529"/>
      <c r="GW53" s="2529"/>
      <c r="GX53" s="2529"/>
      <c r="GY53" s="2529"/>
      <c r="GZ53" s="2529"/>
      <c r="HA53" s="2529"/>
      <c r="HB53" s="2529"/>
      <c r="HC53" s="2529"/>
      <c r="HD53" s="2529"/>
      <c r="HE53" s="2529"/>
      <c r="HF53" s="2529"/>
      <c r="HG53" s="2529"/>
      <c r="HH53" s="2529"/>
      <c r="HI53" s="2529"/>
      <c r="HJ53" s="2529"/>
      <c r="HK53" s="2529"/>
      <c r="HL53" s="2529"/>
      <c r="HM53" s="2529"/>
      <c r="HN53" s="2529"/>
      <c r="HO53" s="2529"/>
      <c r="HP53" s="2529"/>
      <c r="HQ53" s="2529"/>
      <c r="HR53" s="2529"/>
      <c r="HS53" s="2529"/>
      <c r="HT53" s="2529"/>
      <c r="HU53" s="2529"/>
      <c r="HV53" s="2529"/>
      <c r="HW53" s="2529"/>
      <c r="HX53" s="2529"/>
      <c r="HY53" s="2529"/>
      <c r="HZ53" s="2529"/>
      <c r="IA53" s="2529"/>
      <c r="IB53" s="2529"/>
      <c r="IC53" s="2529"/>
      <c r="ID53" s="2529"/>
      <c r="IE53" s="2529"/>
      <c r="IF53" s="2529"/>
      <c r="IG53" s="2529"/>
      <c r="IH53" s="2529"/>
      <c r="II53" s="2529"/>
      <c r="IJ53" s="2529"/>
      <c r="IK53" s="2529"/>
      <c r="IL53" s="2529"/>
      <c r="IM53" s="2529"/>
      <c r="IN53" s="2529"/>
      <c r="IO53" s="2529"/>
      <c r="IP53" s="2529"/>
      <c r="IQ53" s="2529"/>
      <c r="IR53" s="2529"/>
      <c r="IS53" s="2529"/>
      <c r="IT53" s="2529"/>
      <c r="IU53" s="2529"/>
      <c r="IV53" s="2529"/>
      <c r="IW53" s="2529"/>
      <c r="IX53" s="2529"/>
      <c r="IY53" s="2529"/>
      <c r="IZ53" s="2529"/>
      <c r="JA53" s="2529"/>
      <c r="JB53" s="2529"/>
      <c r="JC53" s="2529"/>
    </row>
    <row r="54" spans="1:263" s="2530" customFormat="1">
      <c r="A54" s="1827" t="s">
        <v>561</v>
      </c>
      <c r="B54" s="2832" t="s">
        <v>5701</v>
      </c>
      <c r="C54" s="2832" t="s">
        <v>5715</v>
      </c>
      <c r="D54" s="2832" t="s">
        <v>5715</v>
      </c>
      <c r="E54" s="1912" t="s">
        <v>5311</v>
      </c>
      <c r="F54" s="3165"/>
      <c r="G54" s="3166" t="s">
        <v>5722</v>
      </c>
      <c r="H54" s="2832" t="s">
        <v>5701</v>
      </c>
      <c r="I54" s="2832" t="s">
        <v>5701</v>
      </c>
      <c r="J54" s="2832"/>
      <c r="K54" s="2325"/>
      <c r="L54" s="2325"/>
      <c r="M54" s="1935"/>
      <c r="N54" s="3165"/>
      <c r="O54" s="3166"/>
      <c r="P54" s="2325"/>
      <c r="Q54" s="2325">
        <v>-6525</v>
      </c>
      <c r="R54" s="1582">
        <f t="shared" si="0"/>
        <v>-6525</v>
      </c>
      <c r="S54" s="2833">
        <v>24</v>
      </c>
      <c r="T54"/>
      <c r="U54"/>
      <c r="V54"/>
      <c r="W54"/>
      <c r="X54"/>
      <c r="Y54"/>
      <c r="Z54"/>
      <c r="AA54"/>
      <c r="AB54"/>
      <c r="AC54"/>
      <c r="AD54"/>
      <c r="AE54"/>
      <c r="AF54"/>
      <c r="AG54"/>
      <c r="AH54"/>
      <c r="AI54" s="2529"/>
      <c r="AJ54" s="2529"/>
      <c r="AK54" s="2529"/>
      <c r="AL54" s="2529"/>
      <c r="AM54" s="2529"/>
      <c r="AN54" s="2529"/>
      <c r="AO54" s="2529"/>
      <c r="AP54" s="2529"/>
      <c r="AQ54" s="2529"/>
      <c r="AR54" s="2529"/>
      <c r="AS54" s="2529"/>
      <c r="AT54" s="2529"/>
      <c r="AU54" s="2529"/>
      <c r="AV54" s="2529"/>
      <c r="AW54" s="2529"/>
      <c r="AX54" s="2529"/>
      <c r="AY54" s="2529"/>
      <c r="AZ54" s="2529"/>
      <c r="BA54" s="2529"/>
      <c r="BB54" s="2529"/>
      <c r="BC54" s="2529"/>
      <c r="BD54" s="2529"/>
      <c r="BE54" s="2529"/>
      <c r="BF54" s="2529"/>
      <c r="BG54" s="2529"/>
      <c r="BH54" s="2529"/>
      <c r="BI54" s="2529"/>
      <c r="BJ54" s="2529"/>
      <c r="BK54" s="2529"/>
      <c r="BL54" s="2529"/>
      <c r="BM54" s="2529"/>
      <c r="BN54" s="2529"/>
      <c r="BO54" s="2529"/>
      <c r="BP54" s="2529"/>
      <c r="BQ54" s="2529"/>
      <c r="BR54" s="2529"/>
      <c r="BS54" s="2529"/>
      <c r="BT54" s="2529"/>
      <c r="BU54" s="2529"/>
      <c r="BV54" s="2529"/>
      <c r="BW54" s="2529"/>
      <c r="BX54" s="2529"/>
      <c r="BY54" s="2529"/>
      <c r="BZ54" s="2529"/>
      <c r="CA54" s="2529"/>
      <c r="CB54" s="2529"/>
      <c r="CC54" s="2529"/>
      <c r="CD54" s="2529"/>
      <c r="CE54" s="2529"/>
      <c r="CF54" s="2529"/>
      <c r="CG54" s="2529"/>
      <c r="CH54" s="2529"/>
      <c r="CI54" s="2529"/>
      <c r="CJ54" s="2529"/>
      <c r="CK54" s="2529"/>
      <c r="CL54" s="2529"/>
      <c r="CM54" s="2529"/>
      <c r="CN54" s="2529"/>
      <c r="CO54" s="2529"/>
      <c r="CP54" s="2529"/>
      <c r="CQ54" s="2529"/>
      <c r="CR54" s="2529"/>
      <c r="CS54" s="2529"/>
      <c r="CT54" s="2529"/>
      <c r="CU54" s="2529"/>
      <c r="CV54" s="2529"/>
      <c r="CW54" s="2529"/>
      <c r="CX54" s="2529"/>
      <c r="CY54" s="2529"/>
      <c r="CZ54" s="2529"/>
      <c r="DA54" s="2529"/>
      <c r="DB54" s="2529"/>
      <c r="DC54" s="2529"/>
      <c r="DD54" s="2529"/>
      <c r="DE54" s="2529"/>
      <c r="DF54" s="2529"/>
      <c r="DG54" s="2529"/>
      <c r="DH54" s="2529"/>
      <c r="DI54" s="2529"/>
      <c r="DJ54" s="2529"/>
      <c r="DK54" s="2529"/>
      <c r="DL54" s="2529"/>
      <c r="DM54" s="2529"/>
      <c r="DN54" s="2529"/>
      <c r="DO54" s="2529"/>
      <c r="DP54" s="2529"/>
      <c r="DQ54" s="2529"/>
      <c r="DR54" s="2529"/>
      <c r="DS54" s="2529"/>
      <c r="DT54" s="2529"/>
      <c r="DU54" s="2529"/>
      <c r="DV54" s="2529"/>
      <c r="DW54" s="2529"/>
      <c r="DX54" s="2529"/>
      <c r="DY54" s="2529"/>
      <c r="DZ54" s="2529"/>
      <c r="EA54" s="2529"/>
      <c r="EB54" s="2529"/>
      <c r="EC54" s="2529"/>
      <c r="ED54" s="2529"/>
      <c r="EE54" s="2529"/>
      <c r="EF54" s="2529"/>
      <c r="EG54" s="2529"/>
      <c r="EH54" s="2529"/>
      <c r="EI54" s="2529"/>
      <c r="EJ54" s="2529"/>
      <c r="EK54" s="2529"/>
      <c r="EL54" s="2529"/>
      <c r="EM54" s="2529"/>
      <c r="EN54" s="2529"/>
      <c r="EO54" s="2529"/>
      <c r="EP54" s="2529"/>
      <c r="EQ54" s="2529"/>
      <c r="ER54" s="2529"/>
      <c r="ES54" s="2529"/>
      <c r="ET54" s="2529"/>
      <c r="EU54" s="2529"/>
      <c r="EV54" s="2529"/>
      <c r="EW54" s="2529"/>
      <c r="EX54" s="2529"/>
      <c r="EY54" s="2529"/>
      <c r="EZ54" s="2529"/>
      <c r="FA54" s="2529"/>
      <c r="FB54" s="2529"/>
      <c r="FC54" s="2529"/>
      <c r="FD54" s="2529"/>
      <c r="FE54" s="2529"/>
      <c r="FF54" s="2529"/>
      <c r="FG54" s="2529"/>
      <c r="FH54" s="2529"/>
      <c r="FI54" s="2529"/>
      <c r="FJ54" s="2529"/>
      <c r="FK54" s="2529"/>
      <c r="FL54" s="2529"/>
      <c r="FM54" s="2529"/>
      <c r="FN54" s="2529"/>
      <c r="FO54" s="2529"/>
      <c r="FP54" s="2529"/>
      <c r="FQ54" s="2529"/>
      <c r="FR54" s="2529"/>
      <c r="FS54" s="2529"/>
      <c r="FT54" s="2529"/>
      <c r="FU54" s="2529"/>
      <c r="FV54" s="2529"/>
      <c r="FW54" s="2529"/>
      <c r="FX54" s="2529"/>
      <c r="FY54" s="2529"/>
      <c r="FZ54" s="2529"/>
      <c r="GA54" s="2529"/>
      <c r="GB54" s="2529"/>
      <c r="GC54" s="2529"/>
      <c r="GD54" s="2529"/>
      <c r="GE54" s="2529"/>
      <c r="GF54" s="2529"/>
      <c r="GG54" s="2529"/>
      <c r="GH54" s="2529"/>
      <c r="GI54" s="2529"/>
      <c r="GJ54" s="2529"/>
      <c r="GK54" s="2529"/>
      <c r="GL54" s="2529"/>
      <c r="GM54" s="2529"/>
      <c r="GN54" s="2529"/>
      <c r="GO54" s="2529"/>
      <c r="GP54" s="2529"/>
      <c r="GQ54" s="2529"/>
      <c r="GR54" s="2529"/>
      <c r="GS54" s="2529"/>
      <c r="GT54" s="2529"/>
      <c r="GU54" s="2529"/>
      <c r="GV54" s="2529"/>
      <c r="GW54" s="2529"/>
      <c r="GX54" s="2529"/>
      <c r="GY54" s="2529"/>
      <c r="GZ54" s="2529"/>
      <c r="HA54" s="2529"/>
      <c r="HB54" s="2529"/>
      <c r="HC54" s="2529"/>
      <c r="HD54" s="2529"/>
      <c r="HE54" s="2529"/>
      <c r="HF54" s="2529"/>
      <c r="HG54" s="2529"/>
      <c r="HH54" s="2529"/>
      <c r="HI54" s="2529"/>
      <c r="HJ54" s="2529"/>
      <c r="HK54" s="2529"/>
      <c r="HL54" s="2529"/>
      <c r="HM54" s="2529"/>
      <c r="HN54" s="2529"/>
      <c r="HO54" s="2529"/>
      <c r="HP54" s="2529"/>
      <c r="HQ54" s="2529"/>
      <c r="HR54" s="2529"/>
      <c r="HS54" s="2529"/>
      <c r="HT54" s="2529"/>
      <c r="HU54" s="2529"/>
      <c r="HV54" s="2529"/>
      <c r="HW54" s="2529"/>
      <c r="HX54" s="2529"/>
      <c r="HY54" s="2529"/>
      <c r="HZ54" s="2529"/>
      <c r="IA54" s="2529"/>
      <c r="IB54" s="2529"/>
      <c r="IC54" s="2529"/>
      <c r="ID54" s="2529"/>
      <c r="IE54" s="2529"/>
      <c r="IF54" s="2529"/>
      <c r="IG54" s="2529"/>
      <c r="IH54" s="2529"/>
      <c r="II54" s="2529"/>
      <c r="IJ54" s="2529"/>
      <c r="IK54" s="2529"/>
      <c r="IL54" s="2529"/>
      <c r="IM54" s="2529"/>
      <c r="IN54" s="2529"/>
      <c r="IO54" s="2529"/>
      <c r="IP54" s="2529"/>
      <c r="IQ54" s="2529"/>
      <c r="IR54" s="2529"/>
      <c r="IS54" s="2529"/>
      <c r="IT54" s="2529"/>
      <c r="IU54" s="2529"/>
      <c r="IV54" s="2529"/>
      <c r="IW54" s="2529"/>
      <c r="IX54" s="2529"/>
      <c r="IY54" s="2529"/>
      <c r="IZ54" s="2529"/>
      <c r="JA54" s="2529"/>
      <c r="JB54" s="2529"/>
      <c r="JC54" s="2529"/>
    </row>
    <row r="55" spans="1:263" s="2530" customFormat="1">
      <c r="A55" s="1827" t="s">
        <v>562</v>
      </c>
      <c r="B55" s="2832" t="s">
        <v>5702</v>
      </c>
      <c r="C55" s="2832" t="s">
        <v>5715</v>
      </c>
      <c r="D55" s="2832" t="s">
        <v>5715</v>
      </c>
      <c r="E55" s="1912" t="s">
        <v>5311</v>
      </c>
      <c r="F55" s="3165"/>
      <c r="G55" s="3166" t="s">
        <v>5723</v>
      </c>
      <c r="H55" s="2832" t="s">
        <v>5702</v>
      </c>
      <c r="I55" s="2832" t="s">
        <v>5702</v>
      </c>
      <c r="J55" s="2832"/>
      <c r="K55" s="2325"/>
      <c r="L55" s="2325"/>
      <c r="M55" s="1935"/>
      <c r="N55" s="3165"/>
      <c r="O55" s="3166"/>
      <c r="P55" s="2325"/>
      <c r="Q55" s="2325">
        <v>4096</v>
      </c>
      <c r="R55" s="1582">
        <f t="shared" si="0"/>
        <v>4096</v>
      </c>
      <c r="S55" s="2833">
        <v>25</v>
      </c>
      <c r="T55"/>
      <c r="U55"/>
      <c r="V55"/>
      <c r="W55"/>
      <c r="X55"/>
      <c r="Y55"/>
      <c r="Z55"/>
      <c r="AA55"/>
      <c r="AB55"/>
      <c r="AC55"/>
      <c r="AD55"/>
      <c r="AE55"/>
      <c r="AF55"/>
      <c r="AG55"/>
      <c r="AH55"/>
      <c r="AI55" s="2529"/>
      <c r="AJ55" s="2529"/>
      <c r="AK55" s="2529"/>
      <c r="AL55" s="2529"/>
      <c r="AM55" s="2529"/>
      <c r="AN55" s="2529"/>
      <c r="AO55" s="2529"/>
      <c r="AP55" s="2529"/>
      <c r="AQ55" s="2529"/>
      <c r="AR55" s="2529"/>
      <c r="AS55" s="2529"/>
      <c r="AT55" s="2529"/>
      <c r="AU55" s="2529"/>
      <c r="AV55" s="2529"/>
      <c r="AW55" s="2529"/>
      <c r="AX55" s="2529"/>
      <c r="AY55" s="2529"/>
      <c r="AZ55" s="2529"/>
      <c r="BA55" s="2529"/>
      <c r="BB55" s="2529"/>
      <c r="BC55" s="2529"/>
      <c r="BD55" s="2529"/>
      <c r="BE55" s="2529"/>
      <c r="BF55" s="2529"/>
      <c r="BG55" s="2529"/>
      <c r="BH55" s="2529"/>
      <c r="BI55" s="2529"/>
      <c r="BJ55" s="2529"/>
      <c r="BK55" s="2529"/>
      <c r="BL55" s="2529"/>
      <c r="BM55" s="2529"/>
      <c r="BN55" s="2529"/>
      <c r="BO55" s="2529"/>
      <c r="BP55" s="2529"/>
      <c r="BQ55" s="2529"/>
      <c r="BR55" s="2529"/>
      <c r="BS55" s="2529"/>
      <c r="BT55" s="2529"/>
      <c r="BU55" s="2529"/>
      <c r="BV55" s="2529"/>
      <c r="BW55" s="2529"/>
      <c r="BX55" s="2529"/>
      <c r="BY55" s="2529"/>
      <c r="BZ55" s="2529"/>
      <c r="CA55" s="2529"/>
      <c r="CB55" s="2529"/>
      <c r="CC55" s="2529"/>
      <c r="CD55" s="2529"/>
      <c r="CE55" s="2529"/>
      <c r="CF55" s="2529"/>
      <c r="CG55" s="2529"/>
      <c r="CH55" s="2529"/>
      <c r="CI55" s="2529"/>
      <c r="CJ55" s="2529"/>
      <c r="CK55" s="2529"/>
      <c r="CL55" s="2529"/>
      <c r="CM55" s="2529"/>
      <c r="CN55" s="2529"/>
      <c r="CO55" s="2529"/>
      <c r="CP55" s="2529"/>
      <c r="CQ55" s="2529"/>
      <c r="CR55" s="2529"/>
      <c r="CS55" s="2529"/>
      <c r="CT55" s="2529"/>
      <c r="CU55" s="2529"/>
      <c r="CV55" s="2529"/>
      <c r="CW55" s="2529"/>
      <c r="CX55" s="2529"/>
      <c r="CY55" s="2529"/>
      <c r="CZ55" s="2529"/>
      <c r="DA55" s="2529"/>
      <c r="DB55" s="2529"/>
      <c r="DC55" s="2529"/>
      <c r="DD55" s="2529"/>
      <c r="DE55" s="2529"/>
      <c r="DF55" s="2529"/>
      <c r="DG55" s="2529"/>
      <c r="DH55" s="2529"/>
      <c r="DI55" s="2529"/>
      <c r="DJ55" s="2529"/>
      <c r="DK55" s="2529"/>
      <c r="DL55" s="2529"/>
      <c r="DM55" s="2529"/>
      <c r="DN55" s="2529"/>
      <c r="DO55" s="2529"/>
      <c r="DP55" s="2529"/>
      <c r="DQ55" s="2529"/>
      <c r="DR55" s="2529"/>
      <c r="DS55" s="2529"/>
      <c r="DT55" s="2529"/>
      <c r="DU55" s="2529"/>
      <c r="DV55" s="2529"/>
      <c r="DW55" s="2529"/>
      <c r="DX55" s="2529"/>
      <c r="DY55" s="2529"/>
      <c r="DZ55" s="2529"/>
      <c r="EA55" s="2529"/>
      <c r="EB55" s="2529"/>
      <c r="EC55" s="2529"/>
      <c r="ED55" s="2529"/>
      <c r="EE55" s="2529"/>
      <c r="EF55" s="2529"/>
      <c r="EG55" s="2529"/>
      <c r="EH55" s="2529"/>
      <c r="EI55" s="2529"/>
      <c r="EJ55" s="2529"/>
      <c r="EK55" s="2529"/>
      <c r="EL55" s="2529"/>
      <c r="EM55" s="2529"/>
      <c r="EN55" s="2529"/>
      <c r="EO55" s="2529"/>
      <c r="EP55" s="2529"/>
      <c r="EQ55" s="2529"/>
      <c r="ER55" s="2529"/>
      <c r="ES55" s="2529"/>
      <c r="ET55" s="2529"/>
      <c r="EU55" s="2529"/>
      <c r="EV55" s="2529"/>
      <c r="EW55" s="2529"/>
      <c r="EX55" s="2529"/>
      <c r="EY55" s="2529"/>
      <c r="EZ55" s="2529"/>
      <c r="FA55" s="2529"/>
      <c r="FB55" s="2529"/>
      <c r="FC55" s="2529"/>
      <c r="FD55" s="2529"/>
      <c r="FE55" s="2529"/>
      <c r="FF55" s="2529"/>
      <c r="FG55" s="2529"/>
      <c r="FH55" s="2529"/>
      <c r="FI55" s="2529"/>
      <c r="FJ55" s="2529"/>
      <c r="FK55" s="2529"/>
      <c r="FL55" s="2529"/>
      <c r="FM55" s="2529"/>
      <c r="FN55" s="2529"/>
      <c r="FO55" s="2529"/>
      <c r="FP55" s="2529"/>
      <c r="FQ55" s="2529"/>
      <c r="FR55" s="2529"/>
      <c r="FS55" s="2529"/>
      <c r="FT55" s="2529"/>
      <c r="FU55" s="2529"/>
      <c r="FV55" s="2529"/>
      <c r="FW55" s="2529"/>
      <c r="FX55" s="2529"/>
      <c r="FY55" s="2529"/>
      <c r="FZ55" s="2529"/>
      <c r="GA55" s="2529"/>
      <c r="GB55" s="2529"/>
      <c r="GC55" s="2529"/>
      <c r="GD55" s="2529"/>
      <c r="GE55" s="2529"/>
      <c r="GF55" s="2529"/>
      <c r="GG55" s="2529"/>
      <c r="GH55" s="2529"/>
      <c r="GI55" s="2529"/>
      <c r="GJ55" s="2529"/>
      <c r="GK55" s="2529"/>
      <c r="GL55" s="2529"/>
      <c r="GM55" s="2529"/>
      <c r="GN55" s="2529"/>
      <c r="GO55" s="2529"/>
      <c r="GP55" s="2529"/>
      <c r="GQ55" s="2529"/>
      <c r="GR55" s="2529"/>
      <c r="GS55" s="2529"/>
      <c r="GT55" s="2529"/>
      <c r="GU55" s="2529"/>
      <c r="GV55" s="2529"/>
      <c r="GW55" s="2529"/>
      <c r="GX55" s="2529"/>
      <c r="GY55" s="2529"/>
      <c r="GZ55" s="2529"/>
      <c r="HA55" s="2529"/>
      <c r="HB55" s="2529"/>
      <c r="HC55" s="2529"/>
      <c r="HD55" s="2529"/>
      <c r="HE55" s="2529"/>
      <c r="HF55" s="2529"/>
      <c r="HG55" s="2529"/>
      <c r="HH55" s="2529"/>
      <c r="HI55" s="2529"/>
      <c r="HJ55" s="2529"/>
      <c r="HK55" s="2529"/>
      <c r="HL55" s="2529"/>
      <c r="HM55" s="2529"/>
      <c r="HN55" s="2529"/>
      <c r="HO55" s="2529"/>
      <c r="HP55" s="2529"/>
      <c r="HQ55" s="2529"/>
      <c r="HR55" s="2529"/>
      <c r="HS55" s="2529"/>
      <c r="HT55" s="2529"/>
      <c r="HU55" s="2529"/>
      <c r="HV55" s="2529"/>
      <c r="HW55" s="2529"/>
      <c r="HX55" s="2529"/>
      <c r="HY55" s="2529"/>
      <c r="HZ55" s="2529"/>
      <c r="IA55" s="2529"/>
      <c r="IB55" s="2529"/>
      <c r="IC55" s="2529"/>
      <c r="ID55" s="2529"/>
      <c r="IE55" s="2529"/>
      <c r="IF55" s="2529"/>
      <c r="IG55" s="2529"/>
      <c r="IH55" s="2529"/>
      <c r="II55" s="2529"/>
      <c r="IJ55" s="2529"/>
      <c r="IK55" s="2529"/>
      <c r="IL55" s="2529"/>
      <c r="IM55" s="2529"/>
      <c r="IN55" s="2529"/>
      <c r="IO55" s="2529"/>
      <c r="IP55" s="2529"/>
      <c r="IQ55" s="2529"/>
      <c r="IR55" s="2529"/>
      <c r="IS55" s="2529"/>
      <c r="IT55" s="2529"/>
      <c r="IU55" s="2529"/>
      <c r="IV55" s="2529"/>
      <c r="IW55" s="2529"/>
      <c r="IX55" s="2529"/>
      <c r="IY55" s="2529"/>
      <c r="IZ55" s="2529"/>
      <c r="JA55" s="2529"/>
      <c r="JB55" s="2529"/>
      <c r="JC55" s="2529"/>
    </row>
    <row r="56" spans="1:263" s="2530" customFormat="1">
      <c r="A56" s="1827" t="s">
        <v>563</v>
      </c>
      <c r="B56" s="2832" t="s">
        <v>5703</v>
      </c>
      <c r="C56" s="2832" t="s">
        <v>5715</v>
      </c>
      <c r="D56" s="2832" t="s">
        <v>5715</v>
      </c>
      <c r="E56" s="1912" t="s">
        <v>5311</v>
      </c>
      <c r="F56" s="3165"/>
      <c r="G56" s="3166" t="s">
        <v>5724</v>
      </c>
      <c r="H56" s="2832" t="s">
        <v>5703</v>
      </c>
      <c r="I56" s="2832" t="s">
        <v>5703</v>
      </c>
      <c r="J56" s="2832"/>
      <c r="K56" s="2325"/>
      <c r="L56" s="2325"/>
      <c r="M56" s="1935"/>
      <c r="N56" s="3165"/>
      <c r="O56" s="3166"/>
      <c r="P56" s="2325"/>
      <c r="Q56" s="2325">
        <v>93109</v>
      </c>
      <c r="R56" s="1582">
        <f t="shared" si="0"/>
        <v>93109</v>
      </c>
      <c r="S56" s="2833">
        <v>26</v>
      </c>
      <c r="T56"/>
      <c r="U56"/>
      <c r="V56"/>
      <c r="W56"/>
      <c r="X56"/>
      <c r="Y56"/>
      <c r="Z56"/>
      <c r="AA56"/>
      <c r="AB56"/>
      <c r="AC56"/>
      <c r="AD56"/>
      <c r="AE56"/>
      <c r="AF56"/>
      <c r="AG56"/>
      <c r="AH56"/>
      <c r="AI56" s="2529"/>
      <c r="AJ56" s="2529"/>
      <c r="AK56" s="2529"/>
      <c r="AL56" s="2529"/>
      <c r="AM56" s="2529"/>
      <c r="AN56" s="2529"/>
      <c r="AO56" s="2529"/>
      <c r="AP56" s="2529"/>
      <c r="AQ56" s="2529"/>
      <c r="AR56" s="2529"/>
      <c r="AS56" s="2529"/>
      <c r="AT56" s="2529"/>
      <c r="AU56" s="2529"/>
      <c r="AV56" s="2529"/>
      <c r="AW56" s="2529"/>
      <c r="AX56" s="2529"/>
      <c r="AY56" s="2529"/>
      <c r="AZ56" s="2529"/>
      <c r="BA56" s="2529"/>
      <c r="BB56" s="2529"/>
      <c r="BC56" s="2529"/>
      <c r="BD56" s="2529"/>
      <c r="BE56" s="2529"/>
      <c r="BF56" s="2529"/>
      <c r="BG56" s="2529"/>
      <c r="BH56" s="2529"/>
      <c r="BI56" s="2529"/>
      <c r="BJ56" s="2529"/>
      <c r="BK56" s="2529"/>
      <c r="BL56" s="2529"/>
      <c r="BM56" s="2529"/>
      <c r="BN56" s="2529"/>
      <c r="BO56" s="2529"/>
      <c r="BP56" s="2529"/>
      <c r="BQ56" s="2529"/>
      <c r="BR56" s="2529"/>
      <c r="BS56" s="2529"/>
      <c r="BT56" s="2529"/>
      <c r="BU56" s="2529"/>
      <c r="BV56" s="2529"/>
      <c r="BW56" s="2529"/>
      <c r="BX56" s="2529"/>
      <c r="BY56" s="2529"/>
      <c r="BZ56" s="2529"/>
      <c r="CA56" s="2529"/>
      <c r="CB56" s="2529"/>
      <c r="CC56" s="2529"/>
      <c r="CD56" s="2529"/>
      <c r="CE56" s="2529"/>
      <c r="CF56" s="2529"/>
      <c r="CG56" s="2529"/>
      <c r="CH56" s="2529"/>
      <c r="CI56" s="2529"/>
      <c r="CJ56" s="2529"/>
      <c r="CK56" s="2529"/>
      <c r="CL56" s="2529"/>
      <c r="CM56" s="2529"/>
      <c r="CN56" s="2529"/>
      <c r="CO56" s="2529"/>
      <c r="CP56" s="2529"/>
      <c r="CQ56" s="2529"/>
      <c r="CR56" s="2529"/>
      <c r="CS56" s="2529"/>
      <c r="CT56" s="2529"/>
      <c r="CU56" s="2529"/>
      <c r="CV56" s="2529"/>
      <c r="CW56" s="2529"/>
      <c r="CX56" s="2529"/>
      <c r="CY56" s="2529"/>
      <c r="CZ56" s="2529"/>
      <c r="DA56" s="2529"/>
      <c r="DB56" s="2529"/>
      <c r="DC56" s="2529"/>
      <c r="DD56" s="2529"/>
      <c r="DE56" s="2529"/>
      <c r="DF56" s="2529"/>
      <c r="DG56" s="2529"/>
      <c r="DH56" s="2529"/>
      <c r="DI56" s="2529"/>
      <c r="DJ56" s="2529"/>
      <c r="DK56" s="2529"/>
      <c r="DL56" s="2529"/>
      <c r="DM56" s="2529"/>
      <c r="DN56" s="2529"/>
      <c r="DO56" s="2529"/>
      <c r="DP56" s="2529"/>
      <c r="DQ56" s="2529"/>
      <c r="DR56" s="2529"/>
      <c r="DS56" s="2529"/>
      <c r="DT56" s="2529"/>
      <c r="DU56" s="2529"/>
      <c r="DV56" s="2529"/>
      <c r="DW56" s="2529"/>
      <c r="DX56" s="2529"/>
      <c r="DY56" s="2529"/>
      <c r="DZ56" s="2529"/>
      <c r="EA56" s="2529"/>
      <c r="EB56" s="2529"/>
      <c r="EC56" s="2529"/>
      <c r="ED56" s="2529"/>
      <c r="EE56" s="2529"/>
      <c r="EF56" s="2529"/>
      <c r="EG56" s="2529"/>
      <c r="EH56" s="2529"/>
      <c r="EI56" s="2529"/>
      <c r="EJ56" s="2529"/>
      <c r="EK56" s="2529"/>
      <c r="EL56" s="2529"/>
      <c r="EM56" s="2529"/>
      <c r="EN56" s="2529"/>
      <c r="EO56" s="2529"/>
      <c r="EP56" s="2529"/>
      <c r="EQ56" s="2529"/>
      <c r="ER56" s="2529"/>
      <c r="ES56" s="2529"/>
      <c r="ET56" s="2529"/>
      <c r="EU56" s="2529"/>
      <c r="EV56" s="2529"/>
      <c r="EW56" s="2529"/>
      <c r="EX56" s="2529"/>
      <c r="EY56" s="2529"/>
      <c r="EZ56" s="2529"/>
      <c r="FA56" s="2529"/>
      <c r="FB56" s="2529"/>
      <c r="FC56" s="2529"/>
      <c r="FD56" s="2529"/>
      <c r="FE56" s="2529"/>
      <c r="FF56" s="2529"/>
      <c r="FG56" s="2529"/>
      <c r="FH56" s="2529"/>
      <c r="FI56" s="2529"/>
      <c r="FJ56" s="2529"/>
      <c r="FK56" s="2529"/>
      <c r="FL56" s="2529"/>
      <c r="FM56" s="2529"/>
      <c r="FN56" s="2529"/>
      <c r="FO56" s="2529"/>
      <c r="FP56" s="2529"/>
      <c r="FQ56" s="2529"/>
      <c r="FR56" s="2529"/>
      <c r="FS56" s="2529"/>
      <c r="FT56" s="2529"/>
      <c r="FU56" s="2529"/>
      <c r="FV56" s="2529"/>
      <c r="FW56" s="2529"/>
      <c r="FX56" s="2529"/>
      <c r="FY56" s="2529"/>
      <c r="FZ56" s="2529"/>
      <c r="GA56" s="2529"/>
      <c r="GB56" s="2529"/>
      <c r="GC56" s="2529"/>
      <c r="GD56" s="2529"/>
      <c r="GE56" s="2529"/>
      <c r="GF56" s="2529"/>
      <c r="GG56" s="2529"/>
      <c r="GH56" s="2529"/>
      <c r="GI56" s="2529"/>
      <c r="GJ56" s="2529"/>
      <c r="GK56" s="2529"/>
      <c r="GL56" s="2529"/>
      <c r="GM56" s="2529"/>
      <c r="GN56" s="2529"/>
      <c r="GO56" s="2529"/>
      <c r="GP56" s="2529"/>
      <c r="GQ56" s="2529"/>
      <c r="GR56" s="2529"/>
      <c r="GS56" s="2529"/>
      <c r="GT56" s="2529"/>
      <c r="GU56" s="2529"/>
      <c r="GV56" s="2529"/>
      <c r="GW56" s="2529"/>
      <c r="GX56" s="2529"/>
      <c r="GY56" s="2529"/>
      <c r="GZ56" s="2529"/>
      <c r="HA56" s="2529"/>
      <c r="HB56" s="2529"/>
      <c r="HC56" s="2529"/>
      <c r="HD56" s="2529"/>
      <c r="HE56" s="2529"/>
      <c r="HF56" s="2529"/>
      <c r="HG56" s="2529"/>
      <c r="HH56" s="2529"/>
      <c r="HI56" s="2529"/>
      <c r="HJ56" s="2529"/>
      <c r="HK56" s="2529"/>
      <c r="HL56" s="2529"/>
      <c r="HM56" s="2529"/>
      <c r="HN56" s="2529"/>
      <c r="HO56" s="2529"/>
      <c r="HP56" s="2529"/>
      <c r="HQ56" s="2529"/>
      <c r="HR56" s="2529"/>
      <c r="HS56" s="2529"/>
      <c r="HT56" s="2529"/>
      <c r="HU56" s="2529"/>
      <c r="HV56" s="2529"/>
      <c r="HW56" s="2529"/>
      <c r="HX56" s="2529"/>
      <c r="HY56" s="2529"/>
      <c r="HZ56" s="2529"/>
      <c r="IA56" s="2529"/>
      <c r="IB56" s="2529"/>
      <c r="IC56" s="2529"/>
      <c r="ID56" s="2529"/>
      <c r="IE56" s="2529"/>
      <c r="IF56" s="2529"/>
      <c r="IG56" s="2529"/>
      <c r="IH56" s="2529"/>
      <c r="II56" s="2529"/>
      <c r="IJ56" s="2529"/>
      <c r="IK56" s="2529"/>
      <c r="IL56" s="2529"/>
      <c r="IM56" s="2529"/>
      <c r="IN56" s="2529"/>
      <c r="IO56" s="2529"/>
      <c r="IP56" s="2529"/>
      <c r="IQ56" s="2529"/>
      <c r="IR56" s="2529"/>
      <c r="IS56" s="2529"/>
      <c r="IT56" s="2529"/>
      <c r="IU56" s="2529"/>
      <c r="IV56" s="2529"/>
      <c r="IW56" s="2529"/>
      <c r="IX56" s="2529"/>
      <c r="IY56" s="2529"/>
      <c r="IZ56" s="2529"/>
      <c r="JA56" s="2529"/>
      <c r="JB56" s="2529"/>
      <c r="JC56" s="2529"/>
    </row>
    <row r="57" spans="1:263" s="2530" customFormat="1">
      <c r="A57" s="1827" t="s">
        <v>564</v>
      </c>
      <c r="B57" s="2832" t="s">
        <v>5704</v>
      </c>
      <c r="C57" s="2832" t="s">
        <v>5715</v>
      </c>
      <c r="D57" s="2832" t="s">
        <v>5715</v>
      </c>
      <c r="E57" s="1912" t="s">
        <v>5311</v>
      </c>
      <c r="F57" s="3165"/>
      <c r="G57" s="3166" t="s">
        <v>5725</v>
      </c>
      <c r="H57" s="2832" t="s">
        <v>5704</v>
      </c>
      <c r="I57" s="2832" t="s">
        <v>5704</v>
      </c>
      <c r="J57" s="2832"/>
      <c r="K57" s="2325"/>
      <c r="L57" s="2325"/>
      <c r="M57" s="1935"/>
      <c r="N57" s="3165"/>
      <c r="O57" s="3166"/>
      <c r="P57" s="2325"/>
      <c r="Q57" s="2325">
        <v>71778</v>
      </c>
      <c r="R57" s="1582">
        <f t="shared" si="0"/>
        <v>71778</v>
      </c>
      <c r="S57" s="2833">
        <v>27</v>
      </c>
      <c r="T57"/>
      <c r="U57"/>
      <c r="V57"/>
      <c r="W57"/>
      <c r="X57"/>
      <c r="Y57"/>
      <c r="Z57"/>
      <c r="AA57"/>
      <c r="AB57"/>
      <c r="AC57"/>
      <c r="AD57"/>
      <c r="AE57"/>
      <c r="AF57"/>
      <c r="AG57"/>
      <c r="AH57"/>
      <c r="AI57" s="2529"/>
      <c r="AJ57" s="2529"/>
      <c r="AK57" s="2529"/>
      <c r="AL57" s="2529"/>
      <c r="AM57" s="2529"/>
      <c r="AN57" s="2529"/>
      <c r="AO57" s="2529"/>
      <c r="AP57" s="2529"/>
      <c r="AQ57" s="2529"/>
      <c r="AR57" s="2529"/>
      <c r="AS57" s="2529"/>
      <c r="AT57" s="2529"/>
      <c r="AU57" s="2529"/>
      <c r="AV57" s="2529"/>
      <c r="AW57" s="2529"/>
      <c r="AX57" s="2529"/>
      <c r="AY57" s="2529"/>
      <c r="AZ57" s="2529"/>
      <c r="BA57" s="2529"/>
      <c r="BB57" s="2529"/>
      <c r="BC57" s="2529"/>
      <c r="BD57" s="2529"/>
      <c r="BE57" s="2529"/>
      <c r="BF57" s="2529"/>
      <c r="BG57" s="2529"/>
      <c r="BH57" s="2529"/>
      <c r="BI57" s="2529"/>
      <c r="BJ57" s="2529"/>
      <c r="BK57" s="2529"/>
      <c r="BL57" s="2529"/>
      <c r="BM57" s="2529"/>
      <c r="BN57" s="2529"/>
      <c r="BO57" s="2529"/>
      <c r="BP57" s="2529"/>
      <c r="BQ57" s="2529"/>
      <c r="BR57" s="2529"/>
      <c r="BS57" s="2529"/>
      <c r="BT57" s="2529"/>
      <c r="BU57" s="2529"/>
      <c r="BV57" s="2529"/>
      <c r="BW57" s="2529"/>
      <c r="BX57" s="2529"/>
      <c r="BY57" s="2529"/>
      <c r="BZ57" s="2529"/>
      <c r="CA57" s="2529"/>
      <c r="CB57" s="2529"/>
      <c r="CC57" s="2529"/>
      <c r="CD57" s="2529"/>
      <c r="CE57" s="2529"/>
      <c r="CF57" s="2529"/>
      <c r="CG57" s="2529"/>
      <c r="CH57" s="2529"/>
      <c r="CI57" s="2529"/>
      <c r="CJ57" s="2529"/>
      <c r="CK57" s="2529"/>
      <c r="CL57" s="2529"/>
      <c r="CM57" s="2529"/>
      <c r="CN57" s="2529"/>
      <c r="CO57" s="2529"/>
      <c r="CP57" s="2529"/>
      <c r="CQ57" s="2529"/>
      <c r="CR57" s="2529"/>
      <c r="CS57" s="2529"/>
      <c r="CT57" s="2529"/>
      <c r="CU57" s="2529"/>
      <c r="CV57" s="2529"/>
      <c r="CW57" s="2529"/>
      <c r="CX57" s="2529"/>
      <c r="CY57" s="2529"/>
      <c r="CZ57" s="2529"/>
      <c r="DA57" s="2529"/>
      <c r="DB57" s="2529"/>
      <c r="DC57" s="2529"/>
      <c r="DD57" s="2529"/>
      <c r="DE57" s="2529"/>
      <c r="DF57" s="2529"/>
      <c r="DG57" s="2529"/>
      <c r="DH57" s="2529"/>
      <c r="DI57" s="2529"/>
      <c r="DJ57" s="2529"/>
      <c r="DK57" s="2529"/>
      <c r="DL57" s="2529"/>
      <c r="DM57" s="2529"/>
      <c r="DN57" s="2529"/>
      <c r="DO57" s="2529"/>
      <c r="DP57" s="2529"/>
      <c r="DQ57" s="2529"/>
      <c r="DR57" s="2529"/>
      <c r="DS57" s="2529"/>
      <c r="DT57" s="2529"/>
      <c r="DU57" s="2529"/>
      <c r="DV57" s="2529"/>
      <c r="DW57" s="2529"/>
      <c r="DX57" s="2529"/>
      <c r="DY57" s="2529"/>
      <c r="DZ57" s="2529"/>
      <c r="EA57" s="2529"/>
      <c r="EB57" s="2529"/>
      <c r="EC57" s="2529"/>
      <c r="ED57" s="2529"/>
      <c r="EE57" s="2529"/>
      <c r="EF57" s="2529"/>
      <c r="EG57" s="2529"/>
      <c r="EH57" s="2529"/>
      <c r="EI57" s="2529"/>
      <c r="EJ57" s="2529"/>
      <c r="EK57" s="2529"/>
      <c r="EL57" s="2529"/>
      <c r="EM57" s="2529"/>
      <c r="EN57" s="2529"/>
      <c r="EO57" s="2529"/>
      <c r="EP57" s="2529"/>
      <c r="EQ57" s="2529"/>
      <c r="ER57" s="2529"/>
      <c r="ES57" s="2529"/>
      <c r="ET57" s="2529"/>
      <c r="EU57" s="2529"/>
      <c r="EV57" s="2529"/>
      <c r="EW57" s="2529"/>
      <c r="EX57" s="2529"/>
      <c r="EY57" s="2529"/>
      <c r="EZ57" s="2529"/>
      <c r="FA57" s="2529"/>
      <c r="FB57" s="2529"/>
      <c r="FC57" s="2529"/>
      <c r="FD57" s="2529"/>
      <c r="FE57" s="2529"/>
      <c r="FF57" s="2529"/>
      <c r="FG57" s="2529"/>
      <c r="FH57" s="2529"/>
      <c r="FI57" s="2529"/>
      <c r="FJ57" s="2529"/>
      <c r="FK57" s="2529"/>
      <c r="FL57" s="2529"/>
      <c r="FM57" s="2529"/>
      <c r="FN57" s="2529"/>
      <c r="FO57" s="2529"/>
      <c r="FP57" s="2529"/>
      <c r="FQ57" s="2529"/>
      <c r="FR57" s="2529"/>
      <c r="FS57" s="2529"/>
      <c r="FT57" s="2529"/>
      <c r="FU57" s="2529"/>
      <c r="FV57" s="2529"/>
      <c r="FW57" s="2529"/>
      <c r="FX57" s="2529"/>
      <c r="FY57" s="2529"/>
      <c r="FZ57" s="2529"/>
      <c r="GA57" s="2529"/>
      <c r="GB57" s="2529"/>
      <c r="GC57" s="2529"/>
      <c r="GD57" s="2529"/>
      <c r="GE57" s="2529"/>
      <c r="GF57" s="2529"/>
      <c r="GG57" s="2529"/>
      <c r="GH57" s="2529"/>
      <c r="GI57" s="2529"/>
      <c r="GJ57" s="2529"/>
      <c r="GK57" s="2529"/>
      <c r="GL57" s="2529"/>
      <c r="GM57" s="2529"/>
      <c r="GN57" s="2529"/>
      <c r="GO57" s="2529"/>
      <c r="GP57" s="2529"/>
      <c r="GQ57" s="2529"/>
      <c r="GR57" s="2529"/>
      <c r="GS57" s="2529"/>
      <c r="GT57" s="2529"/>
      <c r="GU57" s="2529"/>
      <c r="GV57" s="2529"/>
      <c r="GW57" s="2529"/>
      <c r="GX57" s="2529"/>
      <c r="GY57" s="2529"/>
      <c r="GZ57" s="2529"/>
      <c r="HA57" s="2529"/>
      <c r="HB57" s="2529"/>
      <c r="HC57" s="2529"/>
      <c r="HD57" s="2529"/>
      <c r="HE57" s="2529"/>
      <c r="HF57" s="2529"/>
      <c r="HG57" s="2529"/>
      <c r="HH57" s="2529"/>
      <c r="HI57" s="2529"/>
      <c r="HJ57" s="2529"/>
      <c r="HK57" s="2529"/>
      <c r="HL57" s="2529"/>
      <c r="HM57" s="2529"/>
      <c r="HN57" s="2529"/>
      <c r="HO57" s="2529"/>
      <c r="HP57" s="2529"/>
      <c r="HQ57" s="2529"/>
      <c r="HR57" s="2529"/>
      <c r="HS57" s="2529"/>
      <c r="HT57" s="2529"/>
      <c r="HU57" s="2529"/>
      <c r="HV57" s="2529"/>
      <c r="HW57" s="2529"/>
      <c r="HX57" s="2529"/>
      <c r="HY57" s="2529"/>
      <c r="HZ57" s="2529"/>
      <c r="IA57" s="2529"/>
      <c r="IB57" s="2529"/>
      <c r="IC57" s="2529"/>
      <c r="ID57" s="2529"/>
      <c r="IE57" s="2529"/>
      <c r="IF57" s="2529"/>
      <c r="IG57" s="2529"/>
      <c r="IH57" s="2529"/>
      <c r="II57" s="2529"/>
      <c r="IJ57" s="2529"/>
      <c r="IK57" s="2529"/>
      <c r="IL57" s="2529"/>
      <c r="IM57" s="2529"/>
      <c r="IN57" s="2529"/>
      <c r="IO57" s="2529"/>
      <c r="IP57" s="2529"/>
      <c r="IQ57" s="2529"/>
      <c r="IR57" s="2529"/>
      <c r="IS57" s="2529"/>
      <c r="IT57" s="2529"/>
      <c r="IU57" s="2529"/>
      <c r="IV57" s="2529"/>
      <c r="IW57" s="2529"/>
      <c r="IX57" s="2529"/>
      <c r="IY57" s="2529"/>
      <c r="IZ57" s="2529"/>
      <c r="JA57" s="2529"/>
      <c r="JB57" s="2529"/>
      <c r="JC57" s="2529"/>
    </row>
    <row r="58" spans="1:263" s="2530" customFormat="1">
      <c r="A58" s="1827" t="s">
        <v>2293</v>
      </c>
      <c r="B58" s="2832" t="s">
        <v>5705</v>
      </c>
      <c r="C58" s="2832" t="s">
        <v>5715</v>
      </c>
      <c r="D58" s="2832" t="s">
        <v>5715</v>
      </c>
      <c r="E58" s="1912" t="s">
        <v>5311</v>
      </c>
      <c r="F58" s="3165"/>
      <c r="G58" s="3166" t="s">
        <v>5726</v>
      </c>
      <c r="H58" s="2832" t="s">
        <v>5746</v>
      </c>
      <c r="I58" s="2832" t="s">
        <v>5746</v>
      </c>
      <c r="J58" s="2832"/>
      <c r="K58" s="2325"/>
      <c r="L58" s="2325"/>
      <c r="M58" s="1935"/>
      <c r="N58" s="3165"/>
      <c r="O58" s="3166"/>
      <c r="P58" s="2325"/>
      <c r="Q58" s="2325">
        <v>24074</v>
      </c>
      <c r="R58" s="1582">
        <f t="shared" si="0"/>
        <v>24074</v>
      </c>
      <c r="S58" s="2833">
        <v>28</v>
      </c>
      <c r="T58"/>
      <c r="U58"/>
      <c r="V58"/>
      <c r="W58"/>
      <c r="X58"/>
      <c r="Y58"/>
      <c r="Z58"/>
      <c r="AA58"/>
      <c r="AB58"/>
      <c r="AC58"/>
      <c r="AD58"/>
      <c r="AE58"/>
      <c r="AF58"/>
      <c r="AG58"/>
      <c r="AH58"/>
      <c r="AI58" s="2529"/>
      <c r="AJ58" s="2529"/>
      <c r="AK58" s="2529"/>
      <c r="AL58" s="2529"/>
      <c r="AM58" s="2529"/>
      <c r="AN58" s="2529"/>
      <c r="AO58" s="2529"/>
      <c r="AP58" s="2529"/>
      <c r="AQ58" s="2529"/>
      <c r="AR58" s="2529"/>
      <c r="AS58" s="2529"/>
      <c r="AT58" s="2529"/>
      <c r="AU58" s="2529"/>
      <c r="AV58" s="2529"/>
      <c r="AW58" s="2529"/>
      <c r="AX58" s="2529"/>
      <c r="AY58" s="2529"/>
      <c r="AZ58" s="2529"/>
      <c r="BA58" s="2529"/>
      <c r="BB58" s="2529"/>
      <c r="BC58" s="2529"/>
      <c r="BD58" s="2529"/>
      <c r="BE58" s="2529"/>
      <c r="BF58" s="2529"/>
      <c r="BG58" s="2529"/>
      <c r="BH58" s="2529"/>
      <c r="BI58" s="2529"/>
      <c r="BJ58" s="2529"/>
      <c r="BK58" s="2529"/>
      <c r="BL58" s="2529"/>
      <c r="BM58" s="2529"/>
      <c r="BN58" s="2529"/>
      <c r="BO58" s="2529"/>
      <c r="BP58" s="2529"/>
      <c r="BQ58" s="2529"/>
      <c r="BR58" s="2529"/>
      <c r="BS58" s="2529"/>
      <c r="BT58" s="2529"/>
      <c r="BU58" s="2529"/>
      <c r="BV58" s="2529"/>
      <c r="BW58" s="2529"/>
      <c r="BX58" s="2529"/>
      <c r="BY58" s="2529"/>
      <c r="BZ58" s="2529"/>
      <c r="CA58" s="2529"/>
      <c r="CB58" s="2529"/>
      <c r="CC58" s="2529"/>
      <c r="CD58" s="2529"/>
      <c r="CE58" s="2529"/>
      <c r="CF58" s="2529"/>
      <c r="CG58" s="2529"/>
      <c r="CH58" s="2529"/>
      <c r="CI58" s="2529"/>
      <c r="CJ58" s="2529"/>
      <c r="CK58" s="2529"/>
      <c r="CL58" s="2529"/>
      <c r="CM58" s="2529"/>
      <c r="CN58" s="2529"/>
      <c r="CO58" s="2529"/>
      <c r="CP58" s="2529"/>
      <c r="CQ58" s="2529"/>
      <c r="CR58" s="2529"/>
      <c r="CS58" s="2529"/>
      <c r="CT58" s="2529"/>
      <c r="CU58" s="2529"/>
      <c r="CV58" s="2529"/>
      <c r="CW58" s="2529"/>
      <c r="CX58" s="2529"/>
      <c r="CY58" s="2529"/>
      <c r="CZ58" s="2529"/>
      <c r="DA58" s="2529"/>
      <c r="DB58" s="2529"/>
      <c r="DC58" s="2529"/>
      <c r="DD58" s="2529"/>
      <c r="DE58" s="2529"/>
      <c r="DF58" s="2529"/>
      <c r="DG58" s="2529"/>
      <c r="DH58" s="2529"/>
      <c r="DI58" s="2529"/>
      <c r="DJ58" s="2529"/>
      <c r="DK58" s="2529"/>
      <c r="DL58" s="2529"/>
      <c r="DM58" s="2529"/>
      <c r="DN58" s="2529"/>
      <c r="DO58" s="2529"/>
      <c r="DP58" s="2529"/>
      <c r="DQ58" s="2529"/>
      <c r="DR58" s="2529"/>
      <c r="DS58" s="2529"/>
      <c r="DT58" s="2529"/>
      <c r="DU58" s="2529"/>
      <c r="DV58" s="2529"/>
      <c r="DW58" s="2529"/>
      <c r="DX58" s="2529"/>
      <c r="DY58" s="2529"/>
      <c r="DZ58" s="2529"/>
      <c r="EA58" s="2529"/>
      <c r="EB58" s="2529"/>
      <c r="EC58" s="2529"/>
      <c r="ED58" s="2529"/>
      <c r="EE58" s="2529"/>
      <c r="EF58" s="2529"/>
      <c r="EG58" s="2529"/>
      <c r="EH58" s="2529"/>
      <c r="EI58" s="2529"/>
      <c r="EJ58" s="2529"/>
      <c r="EK58" s="2529"/>
      <c r="EL58" s="2529"/>
      <c r="EM58" s="2529"/>
      <c r="EN58" s="2529"/>
      <c r="EO58" s="2529"/>
      <c r="EP58" s="2529"/>
      <c r="EQ58" s="2529"/>
      <c r="ER58" s="2529"/>
      <c r="ES58" s="2529"/>
      <c r="ET58" s="2529"/>
      <c r="EU58" s="2529"/>
      <c r="EV58" s="2529"/>
      <c r="EW58" s="2529"/>
      <c r="EX58" s="2529"/>
      <c r="EY58" s="2529"/>
      <c r="EZ58" s="2529"/>
      <c r="FA58" s="2529"/>
      <c r="FB58" s="2529"/>
      <c r="FC58" s="2529"/>
      <c r="FD58" s="2529"/>
      <c r="FE58" s="2529"/>
      <c r="FF58" s="2529"/>
      <c r="FG58" s="2529"/>
      <c r="FH58" s="2529"/>
      <c r="FI58" s="2529"/>
      <c r="FJ58" s="2529"/>
      <c r="FK58" s="2529"/>
      <c r="FL58" s="2529"/>
      <c r="FM58" s="2529"/>
      <c r="FN58" s="2529"/>
      <c r="FO58" s="2529"/>
      <c r="FP58" s="2529"/>
      <c r="FQ58" s="2529"/>
      <c r="FR58" s="2529"/>
      <c r="FS58" s="2529"/>
      <c r="FT58" s="2529"/>
      <c r="FU58" s="2529"/>
      <c r="FV58" s="2529"/>
      <c r="FW58" s="2529"/>
      <c r="FX58" s="2529"/>
      <c r="FY58" s="2529"/>
      <c r="FZ58" s="2529"/>
      <c r="GA58" s="2529"/>
      <c r="GB58" s="2529"/>
      <c r="GC58" s="2529"/>
      <c r="GD58" s="2529"/>
      <c r="GE58" s="2529"/>
      <c r="GF58" s="2529"/>
      <c r="GG58" s="2529"/>
      <c r="GH58" s="2529"/>
      <c r="GI58" s="2529"/>
      <c r="GJ58" s="2529"/>
      <c r="GK58" s="2529"/>
      <c r="GL58" s="2529"/>
      <c r="GM58" s="2529"/>
      <c r="GN58" s="2529"/>
      <c r="GO58" s="2529"/>
      <c r="GP58" s="2529"/>
      <c r="GQ58" s="2529"/>
      <c r="GR58" s="2529"/>
      <c r="GS58" s="2529"/>
      <c r="GT58" s="2529"/>
      <c r="GU58" s="2529"/>
      <c r="GV58" s="2529"/>
      <c r="GW58" s="2529"/>
      <c r="GX58" s="2529"/>
      <c r="GY58" s="2529"/>
      <c r="GZ58" s="2529"/>
      <c r="HA58" s="2529"/>
      <c r="HB58" s="2529"/>
      <c r="HC58" s="2529"/>
      <c r="HD58" s="2529"/>
      <c r="HE58" s="2529"/>
      <c r="HF58" s="2529"/>
      <c r="HG58" s="2529"/>
      <c r="HH58" s="2529"/>
      <c r="HI58" s="2529"/>
      <c r="HJ58" s="2529"/>
      <c r="HK58" s="2529"/>
      <c r="HL58" s="2529"/>
      <c r="HM58" s="2529"/>
      <c r="HN58" s="2529"/>
      <c r="HO58" s="2529"/>
      <c r="HP58" s="2529"/>
      <c r="HQ58" s="2529"/>
      <c r="HR58" s="2529"/>
      <c r="HS58" s="2529"/>
      <c r="HT58" s="2529"/>
      <c r="HU58" s="2529"/>
      <c r="HV58" s="2529"/>
      <c r="HW58" s="2529"/>
      <c r="HX58" s="2529"/>
      <c r="HY58" s="2529"/>
      <c r="HZ58" s="2529"/>
      <c r="IA58" s="2529"/>
      <c r="IB58" s="2529"/>
      <c r="IC58" s="2529"/>
      <c r="ID58" s="2529"/>
      <c r="IE58" s="2529"/>
      <c r="IF58" s="2529"/>
      <c r="IG58" s="2529"/>
      <c r="IH58" s="2529"/>
      <c r="II58" s="2529"/>
      <c r="IJ58" s="2529"/>
      <c r="IK58" s="2529"/>
      <c r="IL58" s="2529"/>
      <c r="IM58" s="2529"/>
      <c r="IN58" s="2529"/>
      <c r="IO58" s="2529"/>
      <c r="IP58" s="2529"/>
      <c r="IQ58" s="2529"/>
      <c r="IR58" s="2529"/>
      <c r="IS58" s="2529"/>
      <c r="IT58" s="2529"/>
      <c r="IU58" s="2529"/>
      <c r="IV58" s="2529"/>
      <c r="IW58" s="2529"/>
      <c r="IX58" s="2529"/>
      <c r="IY58" s="2529"/>
      <c r="IZ58" s="2529"/>
      <c r="JA58" s="2529"/>
      <c r="JB58" s="2529"/>
      <c r="JC58" s="2529"/>
    </row>
    <row r="59" spans="1:263" s="2530" customFormat="1">
      <c r="A59" s="1827" t="s">
        <v>2294</v>
      </c>
      <c r="B59" s="2832" t="s">
        <v>5706</v>
      </c>
      <c r="C59" s="2832" t="s">
        <v>5715</v>
      </c>
      <c r="D59" s="2832" t="s">
        <v>5715</v>
      </c>
      <c r="E59" s="1912" t="s">
        <v>5311</v>
      </c>
      <c r="F59" s="3165"/>
      <c r="G59" s="3166" t="s">
        <v>5727</v>
      </c>
      <c r="H59" s="2832" t="s">
        <v>6624</v>
      </c>
      <c r="I59" s="2832" t="s">
        <v>5747</v>
      </c>
      <c r="J59" s="2832"/>
      <c r="K59" s="2325"/>
      <c r="L59" s="2325"/>
      <c r="M59" s="1935"/>
      <c r="N59" s="3165"/>
      <c r="O59" s="3166"/>
      <c r="P59" s="2325"/>
      <c r="Q59" s="2325">
        <v>2523</v>
      </c>
      <c r="R59" s="1582">
        <f t="shared" si="0"/>
        <v>2523</v>
      </c>
      <c r="S59" s="2833">
        <v>29</v>
      </c>
      <c r="T59"/>
      <c r="U59"/>
      <c r="V59"/>
      <c r="W59"/>
      <c r="X59"/>
      <c r="Y59"/>
      <c r="Z59"/>
      <c r="AA59"/>
      <c r="AB59"/>
      <c r="AC59"/>
      <c r="AD59"/>
      <c r="AE59"/>
      <c r="AF59"/>
      <c r="AG59"/>
      <c r="AH59"/>
      <c r="AI59" s="2529"/>
      <c r="AJ59" s="2529"/>
      <c r="AK59" s="2529"/>
      <c r="AL59" s="2529"/>
      <c r="AM59" s="2529"/>
      <c r="AN59" s="2529"/>
      <c r="AO59" s="2529"/>
      <c r="AP59" s="2529"/>
      <c r="AQ59" s="2529"/>
      <c r="AR59" s="2529"/>
      <c r="AS59" s="2529"/>
      <c r="AT59" s="2529"/>
      <c r="AU59" s="2529"/>
      <c r="AV59" s="2529"/>
      <c r="AW59" s="2529"/>
      <c r="AX59" s="2529"/>
      <c r="AY59" s="2529"/>
      <c r="AZ59" s="2529"/>
      <c r="BA59" s="2529"/>
      <c r="BB59" s="2529"/>
      <c r="BC59" s="2529"/>
      <c r="BD59" s="2529"/>
      <c r="BE59" s="2529"/>
      <c r="BF59" s="2529"/>
      <c r="BG59" s="2529"/>
      <c r="BH59" s="2529"/>
      <c r="BI59" s="2529"/>
      <c r="BJ59" s="2529"/>
      <c r="BK59" s="2529"/>
      <c r="BL59" s="2529"/>
      <c r="BM59" s="2529"/>
      <c r="BN59" s="2529"/>
      <c r="BO59" s="2529"/>
      <c r="BP59" s="2529"/>
      <c r="BQ59" s="2529"/>
      <c r="BR59" s="2529"/>
      <c r="BS59" s="2529"/>
      <c r="BT59" s="2529"/>
      <c r="BU59" s="2529"/>
      <c r="BV59" s="2529"/>
      <c r="BW59" s="2529"/>
      <c r="BX59" s="2529"/>
      <c r="BY59" s="2529"/>
      <c r="BZ59" s="2529"/>
      <c r="CA59" s="2529"/>
      <c r="CB59" s="2529"/>
      <c r="CC59" s="2529"/>
      <c r="CD59" s="2529"/>
      <c r="CE59" s="2529"/>
      <c r="CF59" s="2529"/>
      <c r="CG59" s="2529"/>
      <c r="CH59" s="2529"/>
      <c r="CI59" s="2529"/>
      <c r="CJ59" s="2529"/>
      <c r="CK59" s="2529"/>
      <c r="CL59" s="2529"/>
      <c r="CM59" s="2529"/>
      <c r="CN59" s="2529"/>
      <c r="CO59" s="2529"/>
      <c r="CP59" s="2529"/>
      <c r="CQ59" s="2529"/>
      <c r="CR59" s="2529"/>
      <c r="CS59" s="2529"/>
      <c r="CT59" s="2529"/>
      <c r="CU59" s="2529"/>
      <c r="CV59" s="2529"/>
      <c r="CW59" s="2529"/>
      <c r="CX59" s="2529"/>
      <c r="CY59" s="2529"/>
      <c r="CZ59" s="2529"/>
      <c r="DA59" s="2529"/>
      <c r="DB59" s="2529"/>
      <c r="DC59" s="2529"/>
      <c r="DD59" s="2529"/>
      <c r="DE59" s="2529"/>
      <c r="DF59" s="2529"/>
      <c r="DG59" s="2529"/>
      <c r="DH59" s="2529"/>
      <c r="DI59" s="2529"/>
      <c r="DJ59" s="2529"/>
      <c r="DK59" s="2529"/>
      <c r="DL59" s="2529"/>
      <c r="DM59" s="2529"/>
      <c r="DN59" s="2529"/>
      <c r="DO59" s="2529"/>
      <c r="DP59" s="2529"/>
      <c r="DQ59" s="2529"/>
      <c r="DR59" s="2529"/>
      <c r="DS59" s="2529"/>
      <c r="DT59" s="2529"/>
      <c r="DU59" s="2529"/>
      <c r="DV59" s="2529"/>
      <c r="DW59" s="2529"/>
      <c r="DX59" s="2529"/>
      <c r="DY59" s="2529"/>
      <c r="DZ59" s="2529"/>
      <c r="EA59" s="2529"/>
      <c r="EB59" s="2529"/>
      <c r="EC59" s="2529"/>
      <c r="ED59" s="2529"/>
      <c r="EE59" s="2529"/>
      <c r="EF59" s="2529"/>
      <c r="EG59" s="2529"/>
      <c r="EH59" s="2529"/>
      <c r="EI59" s="2529"/>
      <c r="EJ59" s="2529"/>
      <c r="EK59" s="2529"/>
      <c r="EL59" s="2529"/>
      <c r="EM59" s="2529"/>
      <c r="EN59" s="2529"/>
      <c r="EO59" s="2529"/>
      <c r="EP59" s="2529"/>
      <c r="EQ59" s="2529"/>
      <c r="ER59" s="2529"/>
      <c r="ES59" s="2529"/>
      <c r="ET59" s="2529"/>
      <c r="EU59" s="2529"/>
      <c r="EV59" s="2529"/>
      <c r="EW59" s="2529"/>
      <c r="EX59" s="2529"/>
      <c r="EY59" s="2529"/>
      <c r="EZ59" s="2529"/>
      <c r="FA59" s="2529"/>
      <c r="FB59" s="2529"/>
      <c r="FC59" s="2529"/>
      <c r="FD59" s="2529"/>
      <c r="FE59" s="2529"/>
      <c r="FF59" s="2529"/>
      <c r="FG59" s="2529"/>
      <c r="FH59" s="2529"/>
      <c r="FI59" s="2529"/>
      <c r="FJ59" s="2529"/>
      <c r="FK59" s="2529"/>
      <c r="FL59" s="2529"/>
      <c r="FM59" s="2529"/>
      <c r="FN59" s="2529"/>
      <c r="FO59" s="2529"/>
      <c r="FP59" s="2529"/>
      <c r="FQ59" s="2529"/>
      <c r="FR59" s="2529"/>
      <c r="FS59" s="2529"/>
      <c r="FT59" s="2529"/>
      <c r="FU59" s="2529"/>
      <c r="FV59" s="2529"/>
      <c r="FW59" s="2529"/>
      <c r="FX59" s="2529"/>
      <c r="FY59" s="2529"/>
      <c r="FZ59" s="2529"/>
      <c r="GA59" s="2529"/>
      <c r="GB59" s="2529"/>
      <c r="GC59" s="2529"/>
      <c r="GD59" s="2529"/>
      <c r="GE59" s="2529"/>
      <c r="GF59" s="2529"/>
      <c r="GG59" s="2529"/>
      <c r="GH59" s="2529"/>
      <c r="GI59" s="2529"/>
      <c r="GJ59" s="2529"/>
      <c r="GK59" s="2529"/>
      <c r="GL59" s="2529"/>
      <c r="GM59" s="2529"/>
      <c r="GN59" s="2529"/>
      <c r="GO59" s="2529"/>
      <c r="GP59" s="2529"/>
      <c r="GQ59" s="2529"/>
      <c r="GR59" s="2529"/>
      <c r="GS59" s="2529"/>
      <c r="GT59" s="2529"/>
      <c r="GU59" s="2529"/>
      <c r="GV59" s="2529"/>
      <c r="GW59" s="2529"/>
      <c r="GX59" s="2529"/>
      <c r="GY59" s="2529"/>
      <c r="GZ59" s="2529"/>
      <c r="HA59" s="2529"/>
      <c r="HB59" s="2529"/>
      <c r="HC59" s="2529"/>
      <c r="HD59" s="2529"/>
      <c r="HE59" s="2529"/>
      <c r="HF59" s="2529"/>
      <c r="HG59" s="2529"/>
      <c r="HH59" s="2529"/>
      <c r="HI59" s="2529"/>
      <c r="HJ59" s="2529"/>
      <c r="HK59" s="2529"/>
      <c r="HL59" s="2529"/>
      <c r="HM59" s="2529"/>
      <c r="HN59" s="2529"/>
      <c r="HO59" s="2529"/>
      <c r="HP59" s="2529"/>
      <c r="HQ59" s="2529"/>
      <c r="HR59" s="2529"/>
      <c r="HS59" s="2529"/>
      <c r="HT59" s="2529"/>
      <c r="HU59" s="2529"/>
      <c r="HV59" s="2529"/>
      <c r="HW59" s="2529"/>
      <c r="HX59" s="2529"/>
      <c r="HY59" s="2529"/>
      <c r="HZ59" s="2529"/>
      <c r="IA59" s="2529"/>
      <c r="IB59" s="2529"/>
      <c r="IC59" s="2529"/>
      <c r="ID59" s="2529"/>
      <c r="IE59" s="2529"/>
      <c r="IF59" s="2529"/>
      <c r="IG59" s="2529"/>
      <c r="IH59" s="2529"/>
      <c r="II59" s="2529"/>
      <c r="IJ59" s="2529"/>
      <c r="IK59" s="2529"/>
      <c r="IL59" s="2529"/>
      <c r="IM59" s="2529"/>
      <c r="IN59" s="2529"/>
      <c r="IO59" s="2529"/>
      <c r="IP59" s="2529"/>
      <c r="IQ59" s="2529"/>
      <c r="IR59" s="2529"/>
      <c r="IS59" s="2529"/>
      <c r="IT59" s="2529"/>
      <c r="IU59" s="2529"/>
      <c r="IV59" s="2529"/>
      <c r="IW59" s="2529"/>
      <c r="IX59" s="2529"/>
      <c r="IY59" s="2529"/>
      <c r="IZ59" s="2529"/>
      <c r="JA59" s="2529"/>
      <c r="JB59" s="2529"/>
      <c r="JC59" s="2529"/>
    </row>
    <row r="60" spans="1:263" s="2530" customFormat="1">
      <c r="A60" s="1827" t="s">
        <v>2295</v>
      </c>
      <c r="B60" s="2832" t="s">
        <v>5707</v>
      </c>
      <c r="C60" s="2832" t="s">
        <v>5715</v>
      </c>
      <c r="D60" s="2832" t="s">
        <v>5715</v>
      </c>
      <c r="E60" s="1912" t="s">
        <v>5311</v>
      </c>
      <c r="F60" s="3165"/>
      <c r="G60" s="3166" t="s">
        <v>5728</v>
      </c>
      <c r="H60" s="2832" t="s">
        <v>5748</v>
      </c>
      <c r="I60" s="2832" t="s">
        <v>5748</v>
      </c>
      <c r="J60" s="2832"/>
      <c r="K60" s="2325"/>
      <c r="L60" s="2325"/>
      <c r="M60" s="1935"/>
      <c r="N60" s="3165"/>
      <c r="O60" s="3166"/>
      <c r="P60" s="2325"/>
      <c r="Q60" s="2325">
        <v>22011</v>
      </c>
      <c r="R60" s="1582">
        <f t="shared" si="0"/>
        <v>22011</v>
      </c>
      <c r="S60" s="2833">
        <v>30</v>
      </c>
      <c r="T60"/>
      <c r="U60"/>
      <c r="V60"/>
      <c r="W60"/>
      <c r="X60"/>
      <c r="Y60"/>
      <c r="Z60"/>
      <c r="AA60"/>
      <c r="AB60"/>
      <c r="AC60"/>
      <c r="AD60"/>
      <c r="AE60"/>
      <c r="AF60"/>
      <c r="AG60"/>
      <c r="AH60"/>
      <c r="AI60" s="2529"/>
      <c r="AJ60" s="2529"/>
      <c r="AK60" s="2529"/>
      <c r="AL60" s="2529"/>
      <c r="AM60" s="2529"/>
      <c r="AN60" s="2529"/>
      <c r="AO60" s="2529"/>
      <c r="AP60" s="2529"/>
      <c r="AQ60" s="2529"/>
      <c r="AR60" s="2529"/>
      <c r="AS60" s="2529"/>
      <c r="AT60" s="2529"/>
      <c r="AU60" s="2529"/>
      <c r="AV60" s="2529"/>
      <c r="AW60" s="2529"/>
      <c r="AX60" s="2529"/>
      <c r="AY60" s="2529"/>
      <c r="AZ60" s="2529"/>
      <c r="BA60" s="2529"/>
      <c r="BB60" s="2529"/>
      <c r="BC60" s="2529"/>
      <c r="BD60" s="2529"/>
      <c r="BE60" s="2529"/>
      <c r="BF60" s="2529"/>
      <c r="BG60" s="2529"/>
      <c r="BH60" s="2529"/>
      <c r="BI60" s="2529"/>
      <c r="BJ60" s="2529"/>
      <c r="BK60" s="2529"/>
      <c r="BL60" s="2529"/>
      <c r="BM60" s="2529"/>
      <c r="BN60" s="2529"/>
      <c r="BO60" s="2529"/>
      <c r="BP60" s="2529"/>
      <c r="BQ60" s="2529"/>
      <c r="BR60" s="2529"/>
      <c r="BS60" s="2529"/>
      <c r="BT60" s="2529"/>
      <c r="BU60" s="2529"/>
      <c r="BV60" s="2529"/>
      <c r="BW60" s="2529"/>
      <c r="BX60" s="2529"/>
      <c r="BY60" s="2529"/>
      <c r="BZ60" s="2529"/>
      <c r="CA60" s="2529"/>
      <c r="CB60" s="2529"/>
      <c r="CC60" s="2529"/>
      <c r="CD60" s="2529"/>
      <c r="CE60" s="2529"/>
      <c r="CF60" s="2529"/>
      <c r="CG60" s="2529"/>
      <c r="CH60" s="2529"/>
      <c r="CI60" s="2529"/>
      <c r="CJ60" s="2529"/>
      <c r="CK60" s="2529"/>
      <c r="CL60" s="2529"/>
      <c r="CM60" s="2529"/>
      <c r="CN60" s="2529"/>
      <c r="CO60" s="2529"/>
      <c r="CP60" s="2529"/>
      <c r="CQ60" s="2529"/>
      <c r="CR60" s="2529"/>
      <c r="CS60" s="2529"/>
      <c r="CT60" s="2529"/>
      <c r="CU60" s="2529"/>
      <c r="CV60" s="2529"/>
      <c r="CW60" s="2529"/>
      <c r="CX60" s="2529"/>
      <c r="CY60" s="2529"/>
      <c r="CZ60" s="2529"/>
      <c r="DA60" s="2529"/>
      <c r="DB60" s="2529"/>
      <c r="DC60" s="2529"/>
      <c r="DD60" s="2529"/>
      <c r="DE60" s="2529"/>
      <c r="DF60" s="2529"/>
      <c r="DG60" s="2529"/>
      <c r="DH60" s="2529"/>
      <c r="DI60" s="2529"/>
      <c r="DJ60" s="2529"/>
      <c r="DK60" s="2529"/>
      <c r="DL60" s="2529"/>
      <c r="DM60" s="2529"/>
      <c r="DN60" s="2529"/>
      <c r="DO60" s="2529"/>
      <c r="DP60" s="2529"/>
      <c r="DQ60" s="2529"/>
      <c r="DR60" s="2529"/>
      <c r="DS60" s="2529"/>
      <c r="DT60" s="2529"/>
      <c r="DU60" s="2529"/>
      <c r="DV60" s="2529"/>
      <c r="DW60" s="2529"/>
      <c r="DX60" s="2529"/>
      <c r="DY60" s="2529"/>
      <c r="DZ60" s="2529"/>
      <c r="EA60" s="2529"/>
      <c r="EB60" s="2529"/>
      <c r="EC60" s="2529"/>
      <c r="ED60" s="2529"/>
      <c r="EE60" s="2529"/>
      <c r="EF60" s="2529"/>
      <c r="EG60" s="2529"/>
      <c r="EH60" s="2529"/>
      <c r="EI60" s="2529"/>
      <c r="EJ60" s="2529"/>
      <c r="EK60" s="2529"/>
      <c r="EL60" s="2529"/>
      <c r="EM60" s="2529"/>
      <c r="EN60" s="2529"/>
      <c r="EO60" s="2529"/>
      <c r="EP60" s="2529"/>
      <c r="EQ60" s="2529"/>
      <c r="ER60" s="2529"/>
      <c r="ES60" s="2529"/>
      <c r="ET60" s="2529"/>
      <c r="EU60" s="2529"/>
      <c r="EV60" s="2529"/>
      <c r="EW60" s="2529"/>
      <c r="EX60" s="2529"/>
      <c r="EY60" s="2529"/>
      <c r="EZ60" s="2529"/>
      <c r="FA60" s="2529"/>
      <c r="FB60" s="2529"/>
      <c r="FC60" s="2529"/>
      <c r="FD60" s="2529"/>
      <c r="FE60" s="2529"/>
      <c r="FF60" s="2529"/>
      <c r="FG60" s="2529"/>
      <c r="FH60" s="2529"/>
      <c r="FI60" s="2529"/>
      <c r="FJ60" s="2529"/>
      <c r="FK60" s="2529"/>
      <c r="FL60" s="2529"/>
      <c r="FM60" s="2529"/>
      <c r="FN60" s="2529"/>
      <c r="FO60" s="2529"/>
      <c r="FP60" s="2529"/>
      <c r="FQ60" s="2529"/>
      <c r="FR60" s="2529"/>
      <c r="FS60" s="2529"/>
      <c r="FT60" s="2529"/>
      <c r="FU60" s="2529"/>
      <c r="FV60" s="2529"/>
      <c r="FW60" s="2529"/>
      <c r="FX60" s="2529"/>
      <c r="FY60" s="2529"/>
      <c r="FZ60" s="2529"/>
      <c r="GA60" s="2529"/>
      <c r="GB60" s="2529"/>
      <c r="GC60" s="2529"/>
      <c r="GD60" s="2529"/>
      <c r="GE60" s="2529"/>
      <c r="GF60" s="2529"/>
      <c r="GG60" s="2529"/>
      <c r="GH60" s="2529"/>
      <c r="GI60" s="2529"/>
      <c r="GJ60" s="2529"/>
      <c r="GK60" s="2529"/>
      <c r="GL60" s="2529"/>
      <c r="GM60" s="2529"/>
      <c r="GN60" s="2529"/>
      <c r="GO60" s="2529"/>
      <c r="GP60" s="2529"/>
      <c r="GQ60" s="2529"/>
      <c r="GR60" s="2529"/>
      <c r="GS60" s="2529"/>
      <c r="GT60" s="2529"/>
      <c r="GU60" s="2529"/>
      <c r="GV60" s="2529"/>
      <c r="GW60" s="2529"/>
      <c r="GX60" s="2529"/>
      <c r="GY60" s="2529"/>
      <c r="GZ60" s="2529"/>
      <c r="HA60" s="2529"/>
      <c r="HB60" s="2529"/>
      <c r="HC60" s="2529"/>
      <c r="HD60" s="2529"/>
      <c r="HE60" s="2529"/>
      <c r="HF60" s="2529"/>
      <c r="HG60" s="2529"/>
      <c r="HH60" s="2529"/>
      <c r="HI60" s="2529"/>
      <c r="HJ60" s="2529"/>
      <c r="HK60" s="2529"/>
      <c r="HL60" s="2529"/>
      <c r="HM60" s="2529"/>
      <c r="HN60" s="2529"/>
      <c r="HO60" s="2529"/>
      <c r="HP60" s="2529"/>
      <c r="HQ60" s="2529"/>
      <c r="HR60" s="2529"/>
      <c r="HS60" s="2529"/>
      <c r="HT60" s="2529"/>
      <c r="HU60" s="2529"/>
      <c r="HV60" s="2529"/>
      <c r="HW60" s="2529"/>
      <c r="HX60" s="2529"/>
      <c r="HY60" s="2529"/>
      <c r="HZ60" s="2529"/>
      <c r="IA60" s="2529"/>
      <c r="IB60" s="2529"/>
      <c r="IC60" s="2529"/>
      <c r="ID60" s="2529"/>
      <c r="IE60" s="2529"/>
      <c r="IF60" s="2529"/>
      <c r="IG60" s="2529"/>
      <c r="IH60" s="2529"/>
      <c r="II60" s="2529"/>
      <c r="IJ60" s="2529"/>
      <c r="IK60" s="2529"/>
      <c r="IL60" s="2529"/>
      <c r="IM60" s="2529"/>
      <c r="IN60" s="2529"/>
      <c r="IO60" s="2529"/>
      <c r="IP60" s="2529"/>
      <c r="IQ60" s="2529"/>
      <c r="IR60" s="2529"/>
      <c r="IS60" s="2529"/>
      <c r="IT60" s="2529"/>
      <c r="IU60" s="2529"/>
      <c r="IV60" s="2529"/>
      <c r="IW60" s="2529"/>
      <c r="IX60" s="2529"/>
      <c r="IY60" s="2529"/>
      <c r="IZ60" s="2529"/>
      <c r="JA60" s="2529"/>
      <c r="JB60" s="2529"/>
      <c r="JC60" s="2529"/>
    </row>
    <row r="61" spans="1:263">
      <c r="A61" s="1827" t="s">
        <v>2296</v>
      </c>
      <c r="B61" s="2832" t="s">
        <v>5708</v>
      </c>
      <c r="C61" s="2832" t="s">
        <v>5715</v>
      </c>
      <c r="D61" s="2832" t="s">
        <v>5715</v>
      </c>
      <c r="E61" s="1912" t="s">
        <v>5311</v>
      </c>
      <c r="F61" s="3165"/>
      <c r="G61" s="3166" t="s">
        <v>5729</v>
      </c>
      <c r="H61" s="2832" t="s">
        <v>5749</v>
      </c>
      <c r="I61" s="2832" t="s">
        <v>5750</v>
      </c>
      <c r="J61" s="2832"/>
      <c r="K61" s="2325"/>
      <c r="L61" s="2325"/>
      <c r="M61" s="1935"/>
      <c r="N61" s="3165"/>
      <c r="O61" s="3166"/>
      <c r="P61" s="2325"/>
      <c r="Q61" s="2325">
        <v>0</v>
      </c>
      <c r="R61" s="1582">
        <f t="shared" si="0"/>
        <v>0</v>
      </c>
      <c r="S61" s="2833">
        <v>31</v>
      </c>
      <c r="AI61" s="1368"/>
      <c r="AJ61" s="1368"/>
      <c r="AK61" s="1368"/>
      <c r="AL61" s="1368"/>
      <c r="AM61" s="1368"/>
      <c r="AN61" s="1368"/>
      <c r="AO61" s="1368"/>
      <c r="AP61" s="1368"/>
      <c r="AQ61" s="1368"/>
      <c r="AR61" s="1368"/>
      <c r="AS61" s="1368"/>
      <c r="AT61" s="1368"/>
      <c r="AU61" s="1368"/>
      <c r="AV61" s="1368"/>
      <c r="AW61" s="1368"/>
      <c r="AX61" s="1368"/>
      <c r="AY61" s="1368"/>
      <c r="AZ61" s="1368"/>
      <c r="BA61" s="1368"/>
      <c r="BB61" s="1368"/>
      <c r="BC61" s="1368"/>
      <c r="BD61" s="1368"/>
      <c r="BE61" s="1368"/>
      <c r="BF61" s="1368"/>
      <c r="BG61" s="1368"/>
      <c r="BH61" s="1368"/>
      <c r="BI61" s="1368"/>
      <c r="BJ61" s="1368"/>
      <c r="BK61" s="1368"/>
      <c r="BL61" s="1368"/>
      <c r="BM61" s="1368"/>
      <c r="BN61" s="1368"/>
      <c r="BO61" s="1368"/>
      <c r="BP61" s="1368"/>
      <c r="BQ61" s="1368"/>
      <c r="BR61" s="1368"/>
      <c r="BS61" s="1368"/>
      <c r="BT61" s="1368"/>
      <c r="BU61" s="1368"/>
      <c r="BV61" s="1368"/>
      <c r="BW61" s="1368"/>
      <c r="BX61" s="1368"/>
      <c r="BY61" s="1368"/>
      <c r="BZ61" s="1368"/>
      <c r="CA61" s="1368"/>
      <c r="CB61" s="1368"/>
      <c r="CC61" s="1368"/>
      <c r="CD61" s="1368"/>
      <c r="CE61" s="1368"/>
      <c r="CF61" s="1368"/>
      <c r="CG61" s="1368"/>
      <c r="CH61" s="1368"/>
      <c r="CI61" s="1368"/>
      <c r="CJ61" s="1368"/>
      <c r="CK61" s="1368"/>
      <c r="CL61" s="1368"/>
      <c r="CM61" s="1368"/>
      <c r="CN61" s="1368"/>
      <c r="CO61" s="1368"/>
      <c r="CP61" s="1368"/>
      <c r="CQ61" s="1368"/>
      <c r="CR61" s="1368"/>
      <c r="CS61" s="1368"/>
      <c r="CT61" s="1368"/>
      <c r="CU61" s="1368"/>
      <c r="CV61" s="1368"/>
      <c r="CW61" s="1368"/>
      <c r="CX61" s="1368"/>
      <c r="CY61" s="1368"/>
      <c r="CZ61" s="1368"/>
      <c r="DA61" s="1368"/>
      <c r="DB61" s="1368"/>
      <c r="DC61" s="1368"/>
      <c r="DD61" s="1368"/>
      <c r="DE61" s="1368"/>
      <c r="DF61" s="1368"/>
      <c r="DG61" s="1368"/>
      <c r="DH61" s="1368"/>
      <c r="DI61" s="1368"/>
      <c r="DJ61" s="1368"/>
      <c r="DK61" s="1368"/>
      <c r="DL61" s="1368"/>
      <c r="DM61" s="1368"/>
      <c r="DN61" s="1368"/>
      <c r="DO61" s="1368"/>
      <c r="DP61" s="1368"/>
      <c r="DQ61" s="1368"/>
      <c r="DR61" s="1368"/>
      <c r="DS61" s="1368"/>
      <c r="DT61" s="1368"/>
      <c r="DU61" s="1368"/>
      <c r="DV61" s="1368"/>
      <c r="DW61" s="1368"/>
      <c r="DX61" s="1368"/>
      <c r="DY61" s="1368"/>
      <c r="DZ61" s="1368"/>
      <c r="EA61" s="1368"/>
      <c r="EB61" s="1368"/>
      <c r="EC61" s="1368"/>
      <c r="ED61" s="1368"/>
      <c r="EE61" s="1368"/>
      <c r="EF61" s="1368"/>
      <c r="EG61" s="1368"/>
      <c r="EH61" s="1368"/>
      <c r="EI61" s="1368"/>
      <c r="EJ61" s="1368"/>
      <c r="EK61" s="1368"/>
      <c r="EL61" s="1368"/>
      <c r="EM61" s="1368"/>
      <c r="EN61" s="1368"/>
      <c r="EO61" s="1368"/>
      <c r="EP61" s="1368"/>
      <c r="EQ61" s="1368"/>
      <c r="ER61" s="1368"/>
      <c r="ES61" s="1368"/>
      <c r="ET61" s="1368"/>
      <c r="EU61" s="1368"/>
      <c r="EV61" s="1368"/>
      <c r="EW61" s="1368"/>
      <c r="EX61" s="1368"/>
      <c r="EY61" s="1368"/>
      <c r="EZ61" s="1368"/>
      <c r="FA61" s="1368"/>
      <c r="FB61" s="1368"/>
      <c r="FC61" s="1368"/>
      <c r="FD61" s="1368"/>
      <c r="FE61" s="1368"/>
      <c r="FF61" s="1368"/>
      <c r="FG61" s="1368"/>
      <c r="FH61" s="1368"/>
      <c r="FI61" s="1368"/>
      <c r="FJ61" s="1368"/>
      <c r="FK61" s="1368"/>
      <c r="FL61" s="1368"/>
      <c r="FM61" s="1368"/>
      <c r="FN61" s="1368"/>
      <c r="FO61" s="1368"/>
      <c r="FP61" s="1368"/>
      <c r="FQ61" s="1368"/>
      <c r="FR61" s="1368"/>
      <c r="FS61" s="1368"/>
      <c r="FT61" s="1368"/>
      <c r="FU61" s="1368"/>
      <c r="FV61" s="1368"/>
      <c r="FW61" s="1368"/>
      <c r="FX61" s="1368"/>
      <c r="FY61" s="1368"/>
      <c r="FZ61" s="1368"/>
      <c r="GA61" s="1368"/>
      <c r="GB61" s="1368"/>
      <c r="GC61" s="1368"/>
      <c r="GD61" s="1368"/>
      <c r="GE61" s="1368"/>
      <c r="GF61" s="1368"/>
      <c r="GG61" s="1368"/>
      <c r="GH61" s="1368"/>
      <c r="GI61" s="1368"/>
      <c r="GJ61" s="1368"/>
      <c r="GK61" s="1368"/>
      <c r="GL61" s="1368"/>
      <c r="GM61" s="1368"/>
      <c r="GN61" s="1368"/>
      <c r="GO61" s="1368"/>
      <c r="GP61" s="1368"/>
      <c r="GQ61" s="1368"/>
      <c r="GR61" s="1368"/>
      <c r="GS61" s="1368"/>
      <c r="GT61" s="1368"/>
      <c r="GU61" s="1368"/>
      <c r="GV61" s="1368"/>
      <c r="GW61" s="1368"/>
      <c r="GX61" s="1368"/>
      <c r="GY61" s="1368"/>
      <c r="GZ61" s="1368"/>
      <c r="HA61" s="1368"/>
      <c r="HB61" s="1368"/>
      <c r="HC61" s="1368"/>
      <c r="HD61" s="1368"/>
      <c r="HE61" s="1368"/>
      <c r="HF61" s="1368"/>
      <c r="HG61" s="1368"/>
      <c r="HH61" s="1368"/>
      <c r="HI61" s="1368"/>
      <c r="HJ61" s="1368"/>
      <c r="HK61" s="1368"/>
      <c r="HL61" s="1368"/>
      <c r="HM61" s="1368"/>
      <c r="HN61" s="1368"/>
      <c r="HO61" s="1368"/>
      <c r="HP61" s="1368"/>
      <c r="HQ61" s="1368"/>
      <c r="HR61" s="1368"/>
      <c r="HS61" s="1368"/>
      <c r="HT61" s="1368"/>
      <c r="HU61" s="1368"/>
      <c r="HV61" s="1368"/>
      <c r="HW61" s="1368"/>
      <c r="HX61" s="1368"/>
      <c r="HY61" s="1368"/>
      <c r="HZ61" s="1368"/>
      <c r="IA61" s="1368"/>
      <c r="IB61" s="1368"/>
      <c r="IC61" s="1368"/>
      <c r="ID61" s="1368"/>
      <c r="IE61" s="1368"/>
      <c r="IF61" s="1368"/>
      <c r="IG61" s="1368"/>
      <c r="IH61" s="1368"/>
      <c r="II61" s="1368"/>
      <c r="IJ61" s="1368"/>
      <c r="IK61" s="1368"/>
      <c r="IL61" s="1368"/>
      <c r="IM61" s="1368"/>
      <c r="IN61" s="1368"/>
      <c r="IO61" s="1368"/>
      <c r="IP61" s="1368"/>
      <c r="IQ61" s="1368"/>
      <c r="IR61" s="1368"/>
      <c r="IS61" s="1368"/>
      <c r="IT61" s="1368"/>
      <c r="IU61" s="1368"/>
      <c r="IV61" s="1368"/>
      <c r="IW61" s="1368"/>
      <c r="IX61" s="1368"/>
      <c r="IY61" s="1368"/>
      <c r="IZ61" s="1368"/>
      <c r="JA61" s="1368"/>
      <c r="JB61" s="1368"/>
      <c r="JC61" s="1368"/>
    </row>
    <row r="62" spans="1:263">
      <c r="A62" s="1827" t="s">
        <v>2297</v>
      </c>
      <c r="B62" s="2832" t="s">
        <v>5494</v>
      </c>
      <c r="C62" s="2832" t="s">
        <v>5715</v>
      </c>
      <c r="D62" s="2832" t="s">
        <v>5715</v>
      </c>
      <c r="E62" s="1912" t="s">
        <v>5311</v>
      </c>
      <c r="F62" s="3165"/>
      <c r="G62" s="3166" t="s">
        <v>5730</v>
      </c>
      <c r="H62" s="2832" t="s">
        <v>5751</v>
      </c>
      <c r="I62" s="2832" t="s">
        <v>5752</v>
      </c>
      <c r="J62" s="2832"/>
      <c r="K62" s="2325"/>
      <c r="L62" s="2325"/>
      <c r="M62" s="1935"/>
      <c r="N62" s="3165"/>
      <c r="O62" s="3166"/>
      <c r="P62" s="2325"/>
      <c r="Q62" s="2325">
        <v>8412</v>
      </c>
      <c r="R62" s="1582">
        <f t="shared" si="0"/>
        <v>8412</v>
      </c>
      <c r="S62" s="2833">
        <v>32</v>
      </c>
      <c r="AI62" s="1368"/>
      <c r="AJ62" s="1368"/>
      <c r="AK62" s="1368"/>
      <c r="AL62" s="1368"/>
      <c r="AM62" s="1368"/>
      <c r="AN62" s="1368"/>
      <c r="AO62" s="1368"/>
      <c r="AP62" s="1368"/>
      <c r="AQ62" s="1368"/>
      <c r="AR62" s="1368"/>
      <c r="AS62" s="1368"/>
      <c r="AT62" s="1368"/>
      <c r="AU62" s="1368"/>
      <c r="AV62" s="1368"/>
      <c r="AW62" s="1368"/>
      <c r="AX62" s="1368"/>
      <c r="AY62" s="1368"/>
      <c r="AZ62" s="1368"/>
      <c r="BA62" s="1368"/>
      <c r="BB62" s="1368"/>
      <c r="BC62" s="1368"/>
      <c r="BD62" s="1368"/>
      <c r="BE62" s="1368"/>
      <c r="BF62" s="1368"/>
      <c r="BG62" s="1368"/>
      <c r="BH62" s="1368"/>
      <c r="BI62" s="1368"/>
      <c r="BJ62" s="1368"/>
      <c r="BK62" s="1368"/>
      <c r="BL62" s="1368"/>
      <c r="BM62" s="1368"/>
      <c r="BN62" s="1368"/>
      <c r="BO62" s="1368"/>
      <c r="BP62" s="1368"/>
      <c r="BQ62" s="1368"/>
      <c r="BR62" s="1368"/>
      <c r="BS62" s="1368"/>
      <c r="BT62" s="1368"/>
      <c r="BU62" s="1368"/>
      <c r="BV62" s="1368"/>
      <c r="BW62" s="1368"/>
      <c r="BX62" s="1368"/>
      <c r="BY62" s="1368"/>
      <c r="BZ62" s="1368"/>
      <c r="CA62" s="1368"/>
      <c r="CB62" s="1368"/>
      <c r="CC62" s="1368"/>
      <c r="CD62" s="1368"/>
      <c r="CE62" s="1368"/>
      <c r="CF62" s="1368"/>
      <c r="CG62" s="1368"/>
      <c r="CH62" s="1368"/>
      <c r="CI62" s="1368"/>
      <c r="CJ62" s="1368"/>
      <c r="CK62" s="1368"/>
      <c r="CL62" s="1368"/>
      <c r="CM62" s="1368"/>
      <c r="CN62" s="1368"/>
      <c r="CO62" s="1368"/>
      <c r="CP62" s="1368"/>
      <c r="CQ62" s="1368"/>
      <c r="CR62" s="1368"/>
      <c r="CS62" s="1368"/>
      <c r="CT62" s="1368"/>
      <c r="CU62" s="1368"/>
      <c r="CV62" s="1368"/>
      <c r="CW62" s="1368"/>
      <c r="CX62" s="1368"/>
      <c r="CY62" s="1368"/>
      <c r="CZ62" s="1368"/>
      <c r="DA62" s="1368"/>
      <c r="DB62" s="1368"/>
      <c r="DC62" s="1368"/>
      <c r="DD62" s="1368"/>
      <c r="DE62" s="1368"/>
      <c r="DF62" s="1368"/>
      <c r="DG62" s="1368"/>
      <c r="DH62" s="1368"/>
      <c r="DI62" s="1368"/>
      <c r="DJ62" s="1368"/>
      <c r="DK62" s="1368"/>
      <c r="DL62" s="1368"/>
      <c r="DM62" s="1368"/>
      <c r="DN62" s="1368"/>
      <c r="DO62" s="1368"/>
      <c r="DP62" s="1368"/>
      <c r="DQ62" s="1368"/>
      <c r="DR62" s="1368"/>
      <c r="DS62" s="1368"/>
      <c r="DT62" s="1368"/>
      <c r="DU62" s="1368"/>
      <c r="DV62" s="1368"/>
      <c r="DW62" s="1368"/>
      <c r="DX62" s="1368"/>
      <c r="DY62" s="1368"/>
      <c r="DZ62" s="1368"/>
      <c r="EA62" s="1368"/>
      <c r="EB62" s="1368"/>
      <c r="EC62" s="1368"/>
      <c r="ED62" s="1368"/>
      <c r="EE62" s="1368"/>
      <c r="EF62" s="1368"/>
      <c r="EG62" s="1368"/>
      <c r="EH62" s="1368"/>
      <c r="EI62" s="1368"/>
      <c r="EJ62" s="1368"/>
      <c r="EK62" s="1368"/>
      <c r="EL62" s="1368"/>
      <c r="EM62" s="1368"/>
      <c r="EN62" s="1368"/>
      <c r="EO62" s="1368"/>
      <c r="EP62" s="1368"/>
      <c r="EQ62" s="1368"/>
      <c r="ER62" s="1368"/>
      <c r="ES62" s="1368"/>
      <c r="ET62" s="1368"/>
      <c r="EU62" s="1368"/>
      <c r="EV62" s="1368"/>
      <c r="EW62" s="1368"/>
      <c r="EX62" s="1368"/>
      <c r="EY62" s="1368"/>
      <c r="EZ62" s="1368"/>
      <c r="FA62" s="1368"/>
      <c r="FB62" s="1368"/>
      <c r="FC62" s="1368"/>
      <c r="FD62" s="1368"/>
      <c r="FE62" s="1368"/>
      <c r="FF62" s="1368"/>
      <c r="FG62" s="1368"/>
      <c r="FH62" s="1368"/>
      <c r="FI62" s="1368"/>
      <c r="FJ62" s="1368"/>
      <c r="FK62" s="1368"/>
      <c r="FL62" s="1368"/>
      <c r="FM62" s="1368"/>
      <c r="FN62" s="1368"/>
      <c r="FO62" s="1368"/>
      <c r="FP62" s="1368"/>
      <c r="FQ62" s="1368"/>
      <c r="FR62" s="1368"/>
      <c r="FS62" s="1368"/>
      <c r="FT62" s="1368"/>
      <c r="FU62" s="1368"/>
      <c r="FV62" s="1368"/>
      <c r="FW62" s="1368"/>
      <c r="FX62" s="1368"/>
      <c r="FY62" s="1368"/>
      <c r="FZ62" s="1368"/>
      <c r="GA62" s="1368"/>
      <c r="GB62" s="1368"/>
      <c r="GC62" s="1368"/>
      <c r="GD62" s="1368"/>
      <c r="GE62" s="1368"/>
      <c r="GF62" s="1368"/>
      <c r="GG62" s="1368"/>
      <c r="GH62" s="1368"/>
      <c r="GI62" s="1368"/>
      <c r="GJ62" s="1368"/>
      <c r="GK62" s="1368"/>
      <c r="GL62" s="1368"/>
      <c r="GM62" s="1368"/>
      <c r="GN62" s="1368"/>
      <c r="GO62" s="1368"/>
      <c r="GP62" s="1368"/>
      <c r="GQ62" s="1368"/>
      <c r="GR62" s="1368"/>
      <c r="GS62" s="1368"/>
      <c r="GT62" s="1368"/>
      <c r="GU62" s="1368"/>
      <c r="GV62" s="1368"/>
      <c r="GW62" s="1368"/>
      <c r="GX62" s="1368"/>
      <c r="GY62" s="1368"/>
      <c r="GZ62" s="1368"/>
      <c r="HA62" s="1368"/>
      <c r="HB62" s="1368"/>
      <c r="HC62" s="1368"/>
      <c r="HD62" s="1368"/>
      <c r="HE62" s="1368"/>
      <c r="HF62" s="1368"/>
      <c r="HG62" s="1368"/>
      <c r="HH62" s="1368"/>
      <c r="HI62" s="1368"/>
      <c r="HJ62" s="1368"/>
      <c r="HK62" s="1368"/>
      <c r="HL62" s="1368"/>
      <c r="HM62" s="1368"/>
      <c r="HN62" s="1368"/>
      <c r="HO62" s="1368"/>
      <c r="HP62" s="1368"/>
      <c r="HQ62" s="1368"/>
      <c r="HR62" s="1368"/>
      <c r="HS62" s="1368"/>
      <c r="HT62" s="1368"/>
      <c r="HU62" s="1368"/>
      <c r="HV62" s="1368"/>
      <c r="HW62" s="1368"/>
      <c r="HX62" s="1368"/>
      <c r="HY62" s="1368"/>
      <c r="HZ62" s="1368"/>
      <c r="IA62" s="1368"/>
      <c r="IB62" s="1368"/>
      <c r="IC62" s="1368"/>
      <c r="ID62" s="1368"/>
      <c r="IE62" s="1368"/>
      <c r="IF62" s="1368"/>
      <c r="IG62" s="1368"/>
      <c r="IH62" s="1368"/>
      <c r="II62" s="1368"/>
      <c r="IJ62" s="1368"/>
      <c r="IK62" s="1368"/>
      <c r="IL62" s="1368"/>
      <c r="IM62" s="1368"/>
      <c r="IN62" s="1368"/>
      <c r="IO62" s="1368"/>
      <c r="IP62" s="1368"/>
      <c r="IQ62" s="1368"/>
      <c r="IR62" s="1368"/>
      <c r="IS62" s="1368"/>
      <c r="IT62" s="1368"/>
      <c r="IU62" s="1368"/>
      <c r="IV62" s="1368"/>
      <c r="IW62" s="1368"/>
      <c r="IX62" s="1368"/>
      <c r="IY62" s="1368"/>
      <c r="IZ62" s="1368"/>
      <c r="JA62" s="1368"/>
      <c r="JB62" s="1368"/>
      <c r="JC62" s="1368"/>
    </row>
    <row r="63" spans="1:263" s="2530" customFormat="1">
      <c r="A63" s="1827" t="s">
        <v>2298</v>
      </c>
      <c r="B63" s="2832" t="s">
        <v>6623</v>
      </c>
      <c r="C63" s="2832" t="s">
        <v>5715</v>
      </c>
      <c r="D63" s="2832" t="s">
        <v>5715</v>
      </c>
      <c r="E63" s="1912" t="s">
        <v>5311</v>
      </c>
      <c r="F63" s="3165"/>
      <c r="G63" s="3166" t="s">
        <v>5731</v>
      </c>
      <c r="H63" s="2832" t="s">
        <v>5753</v>
      </c>
      <c r="I63" s="2832" t="s">
        <v>5753</v>
      </c>
      <c r="J63" s="2832"/>
      <c r="K63" s="2325"/>
      <c r="L63" s="2325"/>
      <c r="M63" s="1935"/>
      <c r="N63" s="3165"/>
      <c r="O63" s="3166"/>
      <c r="P63" s="2325"/>
      <c r="Q63" s="2325">
        <v>30613</v>
      </c>
      <c r="R63" s="1582">
        <f t="shared" si="0"/>
        <v>30613</v>
      </c>
      <c r="S63" s="2833">
        <v>33</v>
      </c>
      <c r="T63"/>
      <c r="U63"/>
      <c r="V63"/>
      <c r="W63"/>
      <c r="X63"/>
      <c r="Y63"/>
      <c r="Z63"/>
      <c r="AA63"/>
      <c r="AB63"/>
      <c r="AC63"/>
      <c r="AD63"/>
      <c r="AE63"/>
      <c r="AF63"/>
      <c r="AG63"/>
      <c r="AH63"/>
      <c r="AI63" s="2529"/>
      <c r="AJ63" s="2529"/>
      <c r="AK63" s="2529"/>
      <c r="AL63" s="2529"/>
      <c r="AM63" s="2529"/>
      <c r="AN63" s="2529"/>
      <c r="AO63" s="2529"/>
      <c r="AP63" s="2529"/>
      <c r="AQ63" s="2529"/>
      <c r="AR63" s="2529"/>
      <c r="AS63" s="2529"/>
      <c r="AT63" s="2529"/>
      <c r="AU63" s="2529"/>
      <c r="AV63" s="2529"/>
      <c r="AW63" s="2529"/>
      <c r="AX63" s="2529"/>
      <c r="AY63" s="2529"/>
      <c r="AZ63" s="2529"/>
      <c r="BA63" s="2529"/>
      <c r="BB63" s="2529"/>
      <c r="BC63" s="2529"/>
      <c r="BD63" s="2529"/>
      <c r="BE63" s="2529"/>
      <c r="BF63" s="2529"/>
      <c r="BG63" s="2529"/>
      <c r="BH63" s="2529"/>
      <c r="BI63" s="2529"/>
      <c r="BJ63" s="2529"/>
      <c r="BK63" s="2529"/>
      <c r="BL63" s="2529"/>
      <c r="BM63" s="2529"/>
      <c r="BN63" s="2529"/>
      <c r="BO63" s="2529"/>
      <c r="BP63" s="2529"/>
      <c r="BQ63" s="2529"/>
      <c r="BR63" s="2529"/>
      <c r="BS63" s="2529"/>
      <c r="BT63" s="2529"/>
      <c r="BU63" s="2529"/>
      <c r="BV63" s="2529"/>
      <c r="BW63" s="2529"/>
      <c r="BX63" s="2529"/>
      <c r="BY63" s="2529"/>
      <c r="BZ63" s="2529"/>
      <c r="CA63" s="2529"/>
      <c r="CB63" s="2529"/>
      <c r="CC63" s="2529"/>
      <c r="CD63" s="2529"/>
      <c r="CE63" s="2529"/>
      <c r="CF63" s="2529"/>
      <c r="CG63" s="2529"/>
      <c r="CH63" s="2529"/>
      <c r="CI63" s="2529"/>
      <c r="CJ63" s="2529"/>
      <c r="CK63" s="2529"/>
      <c r="CL63" s="2529"/>
      <c r="CM63" s="2529"/>
      <c r="CN63" s="2529"/>
      <c r="CO63" s="2529"/>
      <c r="CP63" s="2529"/>
      <c r="CQ63" s="2529"/>
      <c r="CR63" s="2529"/>
      <c r="CS63" s="2529"/>
      <c r="CT63" s="2529"/>
      <c r="CU63" s="2529"/>
      <c r="CV63" s="2529"/>
      <c r="CW63" s="2529"/>
      <c r="CX63" s="2529"/>
      <c r="CY63" s="2529"/>
      <c r="CZ63" s="2529"/>
      <c r="DA63" s="2529"/>
      <c r="DB63" s="2529"/>
      <c r="DC63" s="2529"/>
      <c r="DD63" s="2529"/>
      <c r="DE63" s="2529"/>
      <c r="DF63" s="2529"/>
      <c r="DG63" s="2529"/>
      <c r="DH63" s="2529"/>
      <c r="DI63" s="2529"/>
      <c r="DJ63" s="2529"/>
      <c r="DK63" s="2529"/>
      <c r="DL63" s="2529"/>
      <c r="DM63" s="2529"/>
      <c r="DN63" s="2529"/>
      <c r="DO63" s="2529"/>
      <c r="DP63" s="2529"/>
      <c r="DQ63" s="2529"/>
      <c r="DR63" s="2529"/>
      <c r="DS63" s="2529"/>
      <c r="DT63" s="2529"/>
      <c r="DU63" s="2529"/>
      <c r="DV63" s="2529"/>
      <c r="DW63" s="2529"/>
      <c r="DX63" s="2529"/>
      <c r="DY63" s="2529"/>
      <c r="DZ63" s="2529"/>
      <c r="EA63" s="2529"/>
      <c r="EB63" s="2529"/>
      <c r="EC63" s="2529"/>
      <c r="ED63" s="2529"/>
      <c r="EE63" s="2529"/>
      <c r="EF63" s="2529"/>
      <c r="EG63" s="2529"/>
      <c r="EH63" s="2529"/>
      <c r="EI63" s="2529"/>
      <c r="EJ63" s="2529"/>
      <c r="EK63" s="2529"/>
      <c r="EL63" s="2529"/>
      <c r="EM63" s="2529"/>
      <c r="EN63" s="2529"/>
      <c r="EO63" s="2529"/>
      <c r="EP63" s="2529"/>
      <c r="EQ63" s="2529"/>
      <c r="ER63" s="2529"/>
      <c r="ES63" s="2529"/>
      <c r="ET63" s="2529"/>
      <c r="EU63" s="2529"/>
      <c r="EV63" s="2529"/>
      <c r="EW63" s="2529"/>
      <c r="EX63" s="2529"/>
      <c r="EY63" s="2529"/>
      <c r="EZ63" s="2529"/>
      <c r="FA63" s="2529"/>
      <c r="FB63" s="2529"/>
      <c r="FC63" s="2529"/>
      <c r="FD63" s="2529"/>
      <c r="FE63" s="2529"/>
      <c r="FF63" s="2529"/>
      <c r="FG63" s="2529"/>
      <c r="FH63" s="2529"/>
      <c r="FI63" s="2529"/>
      <c r="FJ63" s="2529"/>
      <c r="FK63" s="2529"/>
      <c r="FL63" s="2529"/>
      <c r="FM63" s="2529"/>
      <c r="FN63" s="2529"/>
      <c r="FO63" s="2529"/>
      <c r="FP63" s="2529"/>
      <c r="FQ63" s="2529"/>
      <c r="FR63" s="2529"/>
      <c r="FS63" s="2529"/>
      <c r="FT63" s="2529"/>
      <c r="FU63" s="2529"/>
      <c r="FV63" s="2529"/>
      <c r="FW63" s="2529"/>
      <c r="FX63" s="2529"/>
      <c r="FY63" s="2529"/>
      <c r="FZ63" s="2529"/>
      <c r="GA63" s="2529"/>
      <c r="GB63" s="2529"/>
      <c r="GC63" s="2529"/>
      <c r="GD63" s="2529"/>
      <c r="GE63" s="2529"/>
      <c r="GF63" s="2529"/>
      <c r="GG63" s="2529"/>
      <c r="GH63" s="2529"/>
      <c r="GI63" s="2529"/>
      <c r="GJ63" s="2529"/>
      <c r="GK63" s="2529"/>
      <c r="GL63" s="2529"/>
      <c r="GM63" s="2529"/>
      <c r="GN63" s="2529"/>
      <c r="GO63" s="2529"/>
      <c r="GP63" s="2529"/>
      <c r="GQ63" s="2529"/>
      <c r="GR63" s="2529"/>
      <c r="GS63" s="2529"/>
      <c r="GT63" s="2529"/>
      <c r="GU63" s="2529"/>
      <c r="GV63" s="2529"/>
      <c r="GW63" s="2529"/>
      <c r="GX63" s="2529"/>
      <c r="GY63" s="2529"/>
      <c r="GZ63" s="2529"/>
      <c r="HA63" s="2529"/>
      <c r="HB63" s="2529"/>
      <c r="HC63" s="2529"/>
      <c r="HD63" s="2529"/>
      <c r="HE63" s="2529"/>
      <c r="HF63" s="2529"/>
      <c r="HG63" s="2529"/>
      <c r="HH63" s="2529"/>
      <c r="HI63" s="2529"/>
      <c r="HJ63" s="2529"/>
      <c r="HK63" s="2529"/>
      <c r="HL63" s="2529"/>
      <c r="HM63" s="2529"/>
      <c r="HN63" s="2529"/>
      <c r="HO63" s="2529"/>
      <c r="HP63" s="2529"/>
      <c r="HQ63" s="2529"/>
      <c r="HR63" s="2529"/>
      <c r="HS63" s="2529"/>
      <c r="HT63" s="2529"/>
      <c r="HU63" s="2529"/>
      <c r="HV63" s="2529"/>
      <c r="HW63" s="2529"/>
      <c r="HX63" s="2529"/>
      <c r="HY63" s="2529"/>
      <c r="HZ63" s="2529"/>
      <c r="IA63" s="2529"/>
      <c r="IB63" s="2529"/>
      <c r="IC63" s="2529"/>
      <c r="ID63" s="2529"/>
      <c r="IE63" s="2529"/>
      <c r="IF63" s="2529"/>
      <c r="IG63" s="2529"/>
      <c r="IH63" s="2529"/>
      <c r="II63" s="2529"/>
      <c r="IJ63" s="2529"/>
      <c r="IK63" s="2529"/>
      <c r="IL63" s="2529"/>
      <c r="IM63" s="2529"/>
      <c r="IN63" s="2529"/>
      <c r="IO63" s="2529"/>
      <c r="IP63" s="2529"/>
      <c r="IQ63" s="2529"/>
      <c r="IR63" s="2529"/>
      <c r="IS63" s="2529"/>
      <c r="IT63" s="2529"/>
      <c r="IU63" s="2529"/>
      <c r="IV63" s="2529"/>
      <c r="IW63" s="2529"/>
      <c r="IX63" s="2529"/>
      <c r="IY63" s="2529"/>
      <c r="IZ63" s="2529"/>
      <c r="JA63" s="2529"/>
      <c r="JB63" s="2529"/>
      <c r="JC63" s="2529"/>
    </row>
    <row r="64" spans="1:263" s="2530" customFormat="1">
      <c r="A64" s="1827" t="s">
        <v>2299</v>
      </c>
      <c r="B64" s="2832" t="s">
        <v>4904</v>
      </c>
      <c r="C64" s="2832" t="s">
        <v>5715</v>
      </c>
      <c r="D64" s="2832" t="s">
        <v>5715</v>
      </c>
      <c r="E64" s="1912" t="s">
        <v>5311</v>
      </c>
      <c r="F64" s="3165"/>
      <c r="G64" s="3166" t="s">
        <v>5732</v>
      </c>
      <c r="H64" s="2832" t="s">
        <v>5754</v>
      </c>
      <c r="I64" s="2832" t="s">
        <v>5754</v>
      </c>
      <c r="J64" s="2832"/>
      <c r="K64" s="2325"/>
      <c r="L64" s="2325"/>
      <c r="M64" s="1935"/>
      <c r="N64" s="3165"/>
      <c r="O64" s="3166"/>
      <c r="P64" s="2325"/>
      <c r="Q64" s="2325">
        <v>43560</v>
      </c>
      <c r="R64" s="1582">
        <f t="shared" si="0"/>
        <v>43560</v>
      </c>
      <c r="S64" s="2833">
        <v>34</v>
      </c>
      <c r="T64"/>
      <c r="U64"/>
      <c r="V64"/>
      <c r="W64"/>
      <c r="X64"/>
      <c r="Y64"/>
      <c r="Z64"/>
      <c r="AA64"/>
      <c r="AB64"/>
      <c r="AC64"/>
      <c r="AD64"/>
      <c r="AE64"/>
      <c r="AF64"/>
      <c r="AG64"/>
      <c r="AH64"/>
      <c r="AI64" s="2529"/>
      <c r="AJ64" s="2529"/>
      <c r="AK64" s="2529"/>
      <c r="AL64" s="2529"/>
      <c r="AM64" s="2529"/>
      <c r="AN64" s="2529"/>
      <c r="AO64" s="2529"/>
      <c r="AP64" s="2529"/>
      <c r="AQ64" s="2529"/>
      <c r="AR64" s="2529"/>
      <c r="AS64" s="2529"/>
      <c r="AT64" s="2529"/>
      <c r="AU64" s="2529"/>
      <c r="AV64" s="2529"/>
      <c r="AW64" s="2529"/>
      <c r="AX64" s="2529"/>
      <c r="AY64" s="2529"/>
      <c r="AZ64" s="2529"/>
      <c r="BA64" s="2529"/>
      <c r="BB64" s="2529"/>
      <c r="BC64" s="2529"/>
      <c r="BD64" s="2529"/>
      <c r="BE64" s="2529"/>
      <c r="BF64" s="2529"/>
      <c r="BG64" s="2529"/>
      <c r="BH64" s="2529"/>
      <c r="BI64" s="2529"/>
      <c r="BJ64" s="2529"/>
      <c r="BK64" s="2529"/>
      <c r="BL64" s="2529"/>
      <c r="BM64" s="2529"/>
      <c r="BN64" s="2529"/>
      <c r="BO64" s="2529"/>
      <c r="BP64" s="2529"/>
      <c r="BQ64" s="2529"/>
      <c r="BR64" s="2529"/>
      <c r="BS64" s="2529"/>
      <c r="BT64" s="2529"/>
      <c r="BU64" s="2529"/>
      <c r="BV64" s="2529"/>
      <c r="BW64" s="2529"/>
      <c r="BX64" s="2529"/>
      <c r="BY64" s="2529"/>
      <c r="BZ64" s="2529"/>
      <c r="CA64" s="2529"/>
      <c r="CB64" s="2529"/>
      <c r="CC64" s="2529"/>
      <c r="CD64" s="2529"/>
      <c r="CE64" s="2529"/>
      <c r="CF64" s="2529"/>
      <c r="CG64" s="2529"/>
      <c r="CH64" s="2529"/>
      <c r="CI64" s="2529"/>
      <c r="CJ64" s="2529"/>
      <c r="CK64" s="2529"/>
      <c r="CL64" s="2529"/>
      <c r="CM64" s="2529"/>
      <c r="CN64" s="2529"/>
      <c r="CO64" s="2529"/>
      <c r="CP64" s="2529"/>
      <c r="CQ64" s="2529"/>
      <c r="CR64" s="2529"/>
      <c r="CS64" s="2529"/>
      <c r="CT64" s="2529"/>
      <c r="CU64" s="2529"/>
      <c r="CV64" s="2529"/>
      <c r="CW64" s="2529"/>
      <c r="CX64" s="2529"/>
      <c r="CY64" s="2529"/>
      <c r="CZ64" s="2529"/>
      <c r="DA64" s="2529"/>
      <c r="DB64" s="2529"/>
      <c r="DC64" s="2529"/>
      <c r="DD64" s="2529"/>
      <c r="DE64" s="2529"/>
      <c r="DF64" s="2529"/>
      <c r="DG64" s="2529"/>
      <c r="DH64" s="2529"/>
      <c r="DI64" s="2529"/>
      <c r="DJ64" s="2529"/>
      <c r="DK64" s="2529"/>
      <c r="DL64" s="2529"/>
      <c r="DM64" s="2529"/>
      <c r="DN64" s="2529"/>
      <c r="DO64" s="2529"/>
      <c r="DP64" s="2529"/>
      <c r="DQ64" s="2529"/>
      <c r="DR64" s="2529"/>
      <c r="DS64" s="2529"/>
      <c r="DT64" s="2529"/>
      <c r="DU64" s="2529"/>
      <c r="DV64" s="2529"/>
      <c r="DW64" s="2529"/>
      <c r="DX64" s="2529"/>
      <c r="DY64" s="2529"/>
      <c r="DZ64" s="2529"/>
      <c r="EA64" s="2529"/>
      <c r="EB64" s="2529"/>
      <c r="EC64" s="2529"/>
      <c r="ED64" s="2529"/>
      <c r="EE64" s="2529"/>
      <c r="EF64" s="2529"/>
      <c r="EG64" s="2529"/>
      <c r="EH64" s="2529"/>
      <c r="EI64" s="2529"/>
      <c r="EJ64" s="2529"/>
      <c r="EK64" s="2529"/>
      <c r="EL64" s="2529"/>
      <c r="EM64" s="2529"/>
      <c r="EN64" s="2529"/>
      <c r="EO64" s="2529"/>
      <c r="EP64" s="2529"/>
      <c r="EQ64" s="2529"/>
      <c r="ER64" s="2529"/>
      <c r="ES64" s="2529"/>
      <c r="ET64" s="2529"/>
      <c r="EU64" s="2529"/>
      <c r="EV64" s="2529"/>
      <c r="EW64" s="2529"/>
      <c r="EX64" s="2529"/>
      <c r="EY64" s="2529"/>
      <c r="EZ64" s="2529"/>
      <c r="FA64" s="2529"/>
      <c r="FB64" s="2529"/>
      <c r="FC64" s="2529"/>
      <c r="FD64" s="2529"/>
      <c r="FE64" s="2529"/>
      <c r="FF64" s="2529"/>
      <c r="FG64" s="2529"/>
      <c r="FH64" s="2529"/>
      <c r="FI64" s="2529"/>
      <c r="FJ64" s="2529"/>
      <c r="FK64" s="2529"/>
      <c r="FL64" s="2529"/>
      <c r="FM64" s="2529"/>
      <c r="FN64" s="2529"/>
      <c r="FO64" s="2529"/>
      <c r="FP64" s="2529"/>
      <c r="FQ64" s="2529"/>
      <c r="FR64" s="2529"/>
      <c r="FS64" s="2529"/>
      <c r="FT64" s="2529"/>
      <c r="FU64" s="2529"/>
      <c r="FV64" s="2529"/>
      <c r="FW64" s="2529"/>
      <c r="FX64" s="2529"/>
      <c r="FY64" s="2529"/>
      <c r="FZ64" s="2529"/>
      <c r="GA64" s="2529"/>
      <c r="GB64" s="2529"/>
      <c r="GC64" s="2529"/>
      <c r="GD64" s="2529"/>
      <c r="GE64" s="2529"/>
      <c r="GF64" s="2529"/>
      <c r="GG64" s="2529"/>
      <c r="GH64" s="2529"/>
      <c r="GI64" s="2529"/>
      <c r="GJ64" s="2529"/>
      <c r="GK64" s="2529"/>
      <c r="GL64" s="2529"/>
      <c r="GM64" s="2529"/>
      <c r="GN64" s="2529"/>
      <c r="GO64" s="2529"/>
      <c r="GP64" s="2529"/>
      <c r="GQ64" s="2529"/>
      <c r="GR64" s="2529"/>
      <c r="GS64" s="2529"/>
      <c r="GT64" s="2529"/>
      <c r="GU64" s="2529"/>
      <c r="GV64" s="2529"/>
      <c r="GW64" s="2529"/>
      <c r="GX64" s="2529"/>
      <c r="GY64" s="2529"/>
      <c r="GZ64" s="2529"/>
      <c r="HA64" s="2529"/>
      <c r="HB64" s="2529"/>
      <c r="HC64" s="2529"/>
      <c r="HD64" s="2529"/>
      <c r="HE64" s="2529"/>
      <c r="HF64" s="2529"/>
      <c r="HG64" s="2529"/>
      <c r="HH64" s="2529"/>
      <c r="HI64" s="2529"/>
      <c r="HJ64" s="2529"/>
      <c r="HK64" s="2529"/>
      <c r="HL64" s="2529"/>
      <c r="HM64" s="2529"/>
      <c r="HN64" s="2529"/>
      <c r="HO64" s="2529"/>
      <c r="HP64" s="2529"/>
      <c r="HQ64" s="2529"/>
      <c r="HR64" s="2529"/>
      <c r="HS64" s="2529"/>
      <c r="HT64" s="2529"/>
      <c r="HU64" s="2529"/>
      <c r="HV64" s="2529"/>
      <c r="HW64" s="2529"/>
      <c r="HX64" s="2529"/>
      <c r="HY64" s="2529"/>
      <c r="HZ64" s="2529"/>
      <c r="IA64" s="2529"/>
      <c r="IB64" s="2529"/>
      <c r="IC64" s="2529"/>
      <c r="ID64" s="2529"/>
      <c r="IE64" s="2529"/>
      <c r="IF64" s="2529"/>
      <c r="IG64" s="2529"/>
      <c r="IH64" s="2529"/>
      <c r="II64" s="2529"/>
      <c r="IJ64" s="2529"/>
      <c r="IK64" s="2529"/>
      <c r="IL64" s="2529"/>
      <c r="IM64" s="2529"/>
      <c r="IN64" s="2529"/>
      <c r="IO64" s="2529"/>
      <c r="IP64" s="2529"/>
      <c r="IQ64" s="2529"/>
      <c r="IR64" s="2529"/>
      <c r="IS64" s="2529"/>
      <c r="IT64" s="2529"/>
      <c r="IU64" s="2529"/>
      <c r="IV64" s="2529"/>
      <c r="IW64" s="2529"/>
      <c r="IX64" s="2529"/>
      <c r="IY64" s="2529"/>
      <c r="IZ64" s="2529"/>
      <c r="JA64" s="2529"/>
      <c r="JB64" s="2529"/>
      <c r="JC64" s="2529"/>
    </row>
    <row r="65" spans="1:263">
      <c r="A65" s="1827" t="s">
        <v>2300</v>
      </c>
      <c r="B65" s="2517" t="s">
        <v>5709</v>
      </c>
      <c r="C65" s="2517" t="s">
        <v>5715</v>
      </c>
      <c r="D65" s="2517" t="s">
        <v>5715</v>
      </c>
      <c r="E65" s="1912" t="s">
        <v>5311</v>
      </c>
      <c r="F65" s="3165"/>
      <c r="G65" s="3166"/>
      <c r="H65" s="2517" t="s">
        <v>5709</v>
      </c>
      <c r="I65" s="2517" t="s">
        <v>5709</v>
      </c>
      <c r="J65" s="2517"/>
      <c r="K65" s="2325"/>
      <c r="L65" s="2325"/>
      <c r="M65" s="1935"/>
      <c r="N65" s="3165"/>
      <c r="O65" s="3166"/>
      <c r="P65" s="2325"/>
      <c r="Q65" s="2325">
        <v>11854</v>
      </c>
      <c r="R65" s="1582">
        <f t="shared" si="0"/>
        <v>11854</v>
      </c>
      <c r="S65" s="2833">
        <v>35</v>
      </c>
      <c r="AI65" s="1368"/>
      <c r="AJ65" s="1368"/>
      <c r="AK65" s="1368"/>
      <c r="AL65" s="1368"/>
      <c r="AM65" s="1368"/>
      <c r="AN65" s="1368"/>
      <c r="AO65" s="1368"/>
      <c r="AP65" s="1368"/>
      <c r="AQ65" s="1368"/>
      <c r="AR65" s="1368"/>
      <c r="AS65" s="1368"/>
      <c r="AT65" s="1368"/>
      <c r="AU65" s="1368"/>
      <c r="AV65" s="1368"/>
      <c r="AW65" s="1368"/>
      <c r="AX65" s="1368"/>
      <c r="AY65" s="1368"/>
      <c r="AZ65" s="1368"/>
      <c r="BA65" s="1368"/>
      <c r="BB65" s="1368"/>
      <c r="BC65" s="1368"/>
      <c r="BD65" s="1368"/>
      <c r="BE65" s="1368"/>
      <c r="BF65" s="1368"/>
      <c r="BG65" s="1368"/>
      <c r="BH65" s="1368"/>
      <c r="BI65" s="1368"/>
      <c r="BJ65" s="1368"/>
      <c r="BK65" s="1368"/>
      <c r="BL65" s="1368"/>
      <c r="BM65" s="1368"/>
      <c r="BN65" s="1368"/>
      <c r="BO65" s="1368"/>
      <c r="BP65" s="1368"/>
      <c r="BQ65" s="1368"/>
      <c r="BR65" s="1368"/>
      <c r="BS65" s="1368"/>
      <c r="BT65" s="1368"/>
      <c r="BU65" s="1368"/>
      <c r="BV65" s="1368"/>
      <c r="BW65" s="1368"/>
      <c r="BX65" s="1368"/>
      <c r="BY65" s="1368"/>
      <c r="BZ65" s="1368"/>
      <c r="CA65" s="1368"/>
      <c r="CB65" s="1368"/>
      <c r="CC65" s="1368"/>
      <c r="CD65" s="1368"/>
      <c r="CE65" s="1368"/>
      <c r="CF65" s="1368"/>
      <c r="CG65" s="1368"/>
      <c r="CH65" s="1368"/>
      <c r="CI65" s="1368"/>
      <c r="CJ65" s="1368"/>
      <c r="CK65" s="1368"/>
      <c r="CL65" s="1368"/>
      <c r="CM65" s="1368"/>
      <c r="CN65" s="1368"/>
      <c r="CO65" s="1368"/>
      <c r="CP65" s="1368"/>
      <c r="CQ65" s="1368"/>
      <c r="CR65" s="1368"/>
      <c r="CS65" s="1368"/>
      <c r="CT65" s="1368"/>
      <c r="CU65" s="1368"/>
      <c r="CV65" s="1368"/>
      <c r="CW65" s="1368"/>
      <c r="CX65" s="1368"/>
      <c r="CY65" s="1368"/>
      <c r="CZ65" s="1368"/>
      <c r="DA65" s="1368"/>
      <c r="DB65" s="1368"/>
      <c r="DC65" s="1368"/>
      <c r="DD65" s="1368"/>
      <c r="DE65" s="1368"/>
      <c r="DF65" s="1368"/>
      <c r="DG65" s="1368"/>
      <c r="DH65" s="1368"/>
      <c r="DI65" s="1368"/>
      <c r="DJ65" s="1368"/>
      <c r="DK65" s="1368"/>
      <c r="DL65" s="1368"/>
      <c r="DM65" s="1368"/>
      <c r="DN65" s="1368"/>
      <c r="DO65" s="1368"/>
      <c r="DP65" s="1368"/>
      <c r="DQ65" s="1368"/>
      <c r="DR65" s="1368"/>
      <c r="DS65" s="1368"/>
      <c r="DT65" s="1368"/>
      <c r="DU65" s="1368"/>
      <c r="DV65" s="1368"/>
      <c r="DW65" s="1368"/>
      <c r="DX65" s="1368"/>
      <c r="DY65" s="1368"/>
      <c r="DZ65" s="1368"/>
      <c r="EA65" s="1368"/>
      <c r="EB65" s="1368"/>
      <c r="EC65" s="1368"/>
      <c r="ED65" s="1368"/>
      <c r="EE65" s="1368"/>
      <c r="EF65" s="1368"/>
      <c r="EG65" s="1368"/>
      <c r="EH65" s="1368"/>
      <c r="EI65" s="1368"/>
      <c r="EJ65" s="1368"/>
      <c r="EK65" s="1368"/>
      <c r="EL65" s="1368"/>
      <c r="EM65" s="1368"/>
      <c r="EN65" s="1368"/>
      <c r="EO65" s="1368"/>
      <c r="EP65" s="1368"/>
      <c r="EQ65" s="1368"/>
      <c r="ER65" s="1368"/>
      <c r="ES65" s="1368"/>
      <c r="ET65" s="1368"/>
      <c r="EU65" s="1368"/>
      <c r="EV65" s="1368"/>
      <c r="EW65" s="1368"/>
      <c r="EX65" s="1368"/>
      <c r="EY65" s="1368"/>
      <c r="EZ65" s="1368"/>
      <c r="FA65" s="1368"/>
      <c r="FB65" s="1368"/>
      <c r="FC65" s="1368"/>
      <c r="FD65" s="1368"/>
      <c r="FE65" s="1368"/>
      <c r="FF65" s="1368"/>
      <c r="FG65" s="1368"/>
      <c r="FH65" s="1368"/>
      <c r="FI65" s="1368"/>
      <c r="FJ65" s="1368"/>
      <c r="FK65" s="1368"/>
      <c r="FL65" s="1368"/>
      <c r="FM65" s="1368"/>
      <c r="FN65" s="1368"/>
      <c r="FO65" s="1368"/>
      <c r="FP65" s="1368"/>
      <c r="FQ65" s="1368"/>
      <c r="FR65" s="1368"/>
      <c r="FS65" s="1368"/>
      <c r="FT65" s="1368"/>
      <c r="FU65" s="1368"/>
      <c r="FV65" s="1368"/>
      <c r="FW65" s="1368"/>
      <c r="FX65" s="1368"/>
      <c r="FY65" s="1368"/>
      <c r="FZ65" s="1368"/>
      <c r="GA65" s="1368"/>
      <c r="GB65" s="1368"/>
      <c r="GC65" s="1368"/>
      <c r="GD65" s="1368"/>
      <c r="GE65" s="1368"/>
      <c r="GF65" s="1368"/>
      <c r="GG65" s="1368"/>
      <c r="GH65" s="1368"/>
      <c r="GI65" s="1368"/>
      <c r="GJ65" s="1368"/>
      <c r="GK65" s="1368"/>
      <c r="GL65" s="1368"/>
      <c r="GM65" s="1368"/>
      <c r="GN65" s="1368"/>
      <c r="GO65" s="1368"/>
      <c r="GP65" s="1368"/>
      <c r="GQ65" s="1368"/>
      <c r="GR65" s="1368"/>
      <c r="GS65" s="1368"/>
      <c r="GT65" s="1368"/>
      <c r="GU65" s="1368"/>
      <c r="GV65" s="1368"/>
      <c r="GW65" s="1368"/>
      <c r="GX65" s="1368"/>
      <c r="GY65" s="1368"/>
      <c r="GZ65" s="1368"/>
      <c r="HA65" s="1368"/>
      <c r="HB65" s="1368"/>
      <c r="HC65" s="1368"/>
      <c r="HD65" s="1368"/>
      <c r="HE65" s="1368"/>
      <c r="HF65" s="1368"/>
      <c r="HG65" s="1368"/>
      <c r="HH65" s="1368"/>
      <c r="HI65" s="1368"/>
      <c r="HJ65" s="1368"/>
      <c r="HK65" s="1368"/>
      <c r="HL65" s="1368"/>
      <c r="HM65" s="1368"/>
      <c r="HN65" s="1368"/>
      <c r="HO65" s="1368"/>
      <c r="HP65" s="1368"/>
      <c r="HQ65" s="1368"/>
      <c r="HR65" s="1368"/>
      <c r="HS65" s="1368"/>
      <c r="HT65" s="1368"/>
      <c r="HU65" s="1368"/>
      <c r="HV65" s="1368"/>
      <c r="HW65" s="1368"/>
      <c r="HX65" s="1368"/>
      <c r="HY65" s="1368"/>
      <c r="HZ65" s="1368"/>
      <c r="IA65" s="1368"/>
      <c r="IB65" s="1368"/>
      <c r="IC65" s="1368"/>
      <c r="ID65" s="1368"/>
      <c r="IE65" s="1368"/>
      <c r="IF65" s="1368"/>
      <c r="IG65" s="1368"/>
      <c r="IH65" s="1368"/>
      <c r="II65" s="1368"/>
      <c r="IJ65" s="1368"/>
      <c r="IK65" s="1368"/>
      <c r="IL65" s="1368"/>
      <c r="IM65" s="1368"/>
      <c r="IN65" s="1368"/>
      <c r="IO65" s="1368"/>
      <c r="IP65" s="1368"/>
      <c r="IQ65" s="1368"/>
      <c r="IR65" s="1368"/>
      <c r="IS65" s="1368"/>
      <c r="IT65" s="1368"/>
      <c r="IU65" s="1368"/>
      <c r="IV65" s="1368"/>
      <c r="IW65" s="1368"/>
      <c r="IX65" s="1368"/>
      <c r="IY65" s="1368"/>
      <c r="IZ65" s="1368"/>
      <c r="JA65" s="1368"/>
      <c r="JB65" s="1368"/>
      <c r="JC65" s="1368"/>
    </row>
    <row r="66" spans="1:263">
      <c r="A66" s="1827" t="s">
        <v>2301</v>
      </c>
      <c r="B66" s="1350" t="s">
        <v>519</v>
      </c>
      <c r="C66" s="1936"/>
      <c r="D66" s="1936"/>
      <c r="E66" s="1937"/>
      <c r="F66" s="5385"/>
      <c r="G66" s="5386"/>
      <c r="H66" s="1936"/>
      <c r="I66" s="1936"/>
      <c r="J66" s="1350"/>
      <c r="K66" s="1599"/>
      <c r="L66" s="1599"/>
      <c r="M66" s="1935"/>
      <c r="N66" s="3165"/>
      <c r="O66" s="3177"/>
      <c r="P66" s="3177">
        <f>P157</f>
        <v>0</v>
      </c>
      <c r="Q66" s="3170">
        <f>Q157</f>
        <v>12623.91</v>
      </c>
      <c r="R66" s="3353">
        <f>R157</f>
        <v>12623.91</v>
      </c>
      <c r="S66" s="2833">
        <v>36</v>
      </c>
      <c r="AI66" s="1368"/>
      <c r="AJ66" s="1368"/>
      <c r="AK66" s="1368"/>
      <c r="AL66" s="1368"/>
      <c r="AM66" s="1368"/>
      <c r="AN66" s="1368"/>
      <c r="AO66" s="1368"/>
      <c r="AP66" s="1368"/>
      <c r="AQ66" s="1368"/>
      <c r="AR66" s="1368"/>
      <c r="AS66" s="1368"/>
      <c r="AT66" s="1368"/>
      <c r="AU66" s="1368"/>
      <c r="AV66" s="1368"/>
      <c r="AW66" s="1368"/>
      <c r="AX66" s="1368"/>
      <c r="AY66" s="1368"/>
      <c r="AZ66" s="1368"/>
      <c r="BA66" s="1368"/>
      <c r="BB66" s="1368"/>
      <c r="BC66" s="1368"/>
      <c r="BD66" s="1368"/>
      <c r="BE66" s="1368"/>
      <c r="BF66" s="1368"/>
      <c r="BG66" s="1368"/>
      <c r="BH66" s="1368"/>
      <c r="BI66" s="1368"/>
      <c r="BJ66" s="1368"/>
      <c r="BK66" s="1368"/>
      <c r="BL66" s="1368"/>
      <c r="BM66" s="1368"/>
      <c r="BN66" s="1368"/>
      <c r="BO66" s="1368"/>
      <c r="BP66" s="1368"/>
      <c r="BQ66" s="1368"/>
      <c r="BR66" s="1368"/>
      <c r="BS66" s="1368"/>
      <c r="BT66" s="1368"/>
      <c r="BU66" s="1368"/>
      <c r="BV66" s="1368"/>
      <c r="BW66" s="1368"/>
      <c r="BX66" s="1368"/>
      <c r="BY66" s="1368"/>
      <c r="BZ66" s="1368"/>
      <c r="CA66" s="1368"/>
      <c r="CB66" s="1368"/>
      <c r="CC66" s="1368"/>
      <c r="CD66" s="1368"/>
      <c r="CE66" s="1368"/>
      <c r="CF66" s="1368"/>
      <c r="CG66" s="1368"/>
      <c r="CH66" s="1368"/>
      <c r="CI66" s="1368"/>
      <c r="CJ66" s="1368"/>
      <c r="CK66" s="1368"/>
      <c r="CL66" s="1368"/>
      <c r="CM66" s="1368"/>
      <c r="CN66" s="1368"/>
      <c r="CO66" s="1368"/>
      <c r="CP66" s="1368"/>
      <c r="CQ66" s="1368"/>
      <c r="CR66" s="1368"/>
      <c r="CS66" s="1368"/>
      <c r="CT66" s="1368"/>
      <c r="CU66" s="1368"/>
      <c r="CV66" s="1368"/>
      <c r="CW66" s="1368"/>
      <c r="CX66" s="1368"/>
      <c r="CY66" s="1368"/>
      <c r="CZ66" s="1368"/>
      <c r="DA66" s="1368"/>
      <c r="DB66" s="1368"/>
      <c r="DC66" s="1368"/>
      <c r="DD66" s="1368"/>
      <c r="DE66" s="1368"/>
      <c r="DF66" s="1368"/>
      <c r="DG66" s="1368"/>
      <c r="DH66" s="1368"/>
      <c r="DI66" s="1368"/>
      <c r="DJ66" s="1368"/>
      <c r="DK66" s="1368"/>
      <c r="DL66" s="1368"/>
      <c r="DM66" s="1368"/>
      <c r="DN66" s="1368"/>
      <c r="DO66" s="1368"/>
      <c r="DP66" s="1368"/>
      <c r="DQ66" s="1368"/>
      <c r="DR66" s="1368"/>
      <c r="DS66" s="1368"/>
      <c r="DT66" s="1368"/>
      <c r="DU66" s="1368"/>
      <c r="DV66" s="1368"/>
      <c r="DW66" s="1368"/>
      <c r="DX66" s="1368"/>
      <c r="DY66" s="1368"/>
      <c r="DZ66" s="1368"/>
      <c r="EA66" s="1368"/>
      <c r="EB66" s="1368"/>
      <c r="EC66" s="1368"/>
      <c r="ED66" s="1368"/>
      <c r="EE66" s="1368"/>
      <c r="EF66" s="1368"/>
      <c r="EG66" s="1368"/>
      <c r="EH66" s="1368"/>
      <c r="EI66" s="1368"/>
      <c r="EJ66" s="1368"/>
      <c r="EK66" s="1368"/>
      <c r="EL66" s="1368"/>
      <c r="EM66" s="1368"/>
      <c r="EN66" s="1368"/>
      <c r="EO66" s="1368"/>
      <c r="EP66" s="1368"/>
      <c r="EQ66" s="1368"/>
      <c r="ER66" s="1368"/>
      <c r="ES66" s="1368"/>
      <c r="ET66" s="1368"/>
      <c r="EU66" s="1368"/>
      <c r="EV66" s="1368"/>
      <c r="EW66" s="1368"/>
      <c r="EX66" s="1368"/>
      <c r="EY66" s="1368"/>
      <c r="EZ66" s="1368"/>
      <c r="FA66" s="1368"/>
      <c r="FB66" s="1368"/>
      <c r="FC66" s="1368"/>
      <c r="FD66" s="1368"/>
      <c r="FE66" s="1368"/>
      <c r="FF66" s="1368"/>
      <c r="FG66" s="1368"/>
      <c r="FH66" s="1368"/>
      <c r="FI66" s="1368"/>
      <c r="FJ66" s="1368"/>
      <c r="FK66" s="1368"/>
      <c r="FL66" s="1368"/>
      <c r="FM66" s="1368"/>
      <c r="FN66" s="1368"/>
      <c r="FO66" s="1368"/>
      <c r="FP66" s="1368"/>
      <c r="FQ66" s="1368"/>
      <c r="FR66" s="1368"/>
      <c r="FS66" s="1368"/>
      <c r="FT66" s="1368"/>
      <c r="FU66" s="1368"/>
      <c r="FV66" s="1368"/>
      <c r="FW66" s="1368"/>
      <c r="FX66" s="1368"/>
      <c r="FY66" s="1368"/>
      <c r="FZ66" s="1368"/>
      <c r="GA66" s="1368"/>
      <c r="GB66" s="1368"/>
      <c r="GC66" s="1368"/>
      <c r="GD66" s="1368"/>
      <c r="GE66" s="1368"/>
      <c r="GF66" s="1368"/>
      <c r="GG66" s="1368"/>
      <c r="GH66" s="1368"/>
      <c r="GI66" s="1368"/>
      <c r="GJ66" s="1368"/>
      <c r="GK66" s="1368"/>
      <c r="GL66" s="1368"/>
      <c r="GM66" s="1368"/>
      <c r="GN66" s="1368"/>
      <c r="GO66" s="1368"/>
      <c r="GP66" s="1368"/>
      <c r="GQ66" s="1368"/>
      <c r="GR66" s="1368"/>
      <c r="GS66" s="1368"/>
      <c r="GT66" s="1368"/>
      <c r="GU66" s="1368"/>
      <c r="GV66" s="1368"/>
      <c r="GW66" s="1368"/>
      <c r="GX66" s="1368"/>
      <c r="GY66" s="1368"/>
      <c r="GZ66" s="1368"/>
      <c r="HA66" s="1368"/>
      <c r="HB66" s="1368"/>
      <c r="HC66" s="1368"/>
      <c r="HD66" s="1368"/>
      <c r="HE66" s="1368"/>
      <c r="HF66" s="1368"/>
      <c r="HG66" s="1368"/>
      <c r="HH66" s="1368"/>
      <c r="HI66" s="1368"/>
      <c r="HJ66" s="1368"/>
      <c r="HK66" s="1368"/>
      <c r="HL66" s="1368"/>
      <c r="HM66" s="1368"/>
      <c r="HN66" s="1368"/>
      <c r="HO66" s="1368"/>
      <c r="HP66" s="1368"/>
      <c r="HQ66" s="1368"/>
      <c r="HR66" s="1368"/>
      <c r="HS66" s="1368"/>
      <c r="HT66" s="1368"/>
      <c r="HU66" s="1368"/>
      <c r="HV66" s="1368"/>
      <c r="HW66" s="1368"/>
      <c r="HX66" s="1368"/>
      <c r="HY66" s="1368"/>
      <c r="HZ66" s="1368"/>
      <c r="IA66" s="1368"/>
      <c r="IB66" s="1368"/>
      <c r="IC66" s="1368"/>
      <c r="ID66" s="1368"/>
      <c r="IE66" s="1368"/>
      <c r="IF66" s="1368"/>
      <c r="IG66" s="1368"/>
      <c r="IH66" s="1368"/>
      <c r="II66" s="1368"/>
      <c r="IJ66" s="1368"/>
      <c r="IK66" s="1368"/>
      <c r="IL66" s="1368"/>
      <c r="IM66" s="1368"/>
      <c r="IN66" s="1368"/>
      <c r="IO66" s="1368"/>
      <c r="IP66" s="1368"/>
      <c r="IQ66" s="1368"/>
      <c r="IR66" s="1368"/>
      <c r="IS66" s="1368"/>
      <c r="IT66" s="1368"/>
      <c r="IU66" s="1368"/>
      <c r="IV66" s="1368"/>
      <c r="IW66" s="1368"/>
      <c r="IX66" s="1368"/>
      <c r="IY66" s="1368"/>
      <c r="IZ66" s="1368"/>
      <c r="JA66" s="1368"/>
      <c r="JB66" s="1368"/>
      <c r="JC66" s="1368"/>
    </row>
    <row r="67" spans="1:263">
      <c r="A67" s="1827" t="s">
        <v>2302</v>
      </c>
      <c r="B67" s="1364" t="s">
        <v>2253</v>
      </c>
      <c r="C67" s="1936"/>
      <c r="D67" s="1936"/>
      <c r="E67" s="1937"/>
      <c r="F67" s="5385"/>
      <c r="G67" s="5386"/>
      <c r="H67" s="1936"/>
      <c r="I67" s="1936"/>
      <c r="J67" s="2425">
        <f>SUM(J31:J66)</f>
        <v>1070</v>
      </c>
      <c r="K67" s="1599">
        <f>SUM(K31:K66)</f>
        <v>3064871</v>
      </c>
      <c r="L67" s="1599">
        <f>SUM(L31:L66)</f>
        <v>3064871</v>
      </c>
      <c r="M67" s="1935"/>
      <c r="N67" s="5392">
        <f>SUM(N31:O66)</f>
        <v>13614936</v>
      </c>
      <c r="O67" s="5393"/>
      <c r="P67" s="1582">
        <f>SUM(P31:P66)</f>
        <v>0</v>
      </c>
      <c r="Q67" s="1582">
        <f>SUM(Q31:Q66)</f>
        <v>1059126.9099999999</v>
      </c>
      <c r="R67" s="2993">
        <f>SUM(R31:R66)</f>
        <v>14674062.91</v>
      </c>
      <c r="S67" s="2833">
        <v>37</v>
      </c>
      <c r="AI67" s="1368"/>
      <c r="AJ67" s="1368"/>
      <c r="AK67" s="1368"/>
      <c r="AL67" s="1368"/>
      <c r="AM67" s="1368"/>
      <c r="AN67" s="1368"/>
      <c r="AO67" s="1368"/>
      <c r="AP67" s="1368"/>
      <c r="AQ67" s="1368"/>
      <c r="AR67" s="1368"/>
      <c r="AS67" s="1368"/>
      <c r="AT67" s="1368"/>
      <c r="AU67" s="1368"/>
      <c r="AV67" s="1368"/>
      <c r="AW67" s="1368"/>
      <c r="AX67" s="1368"/>
      <c r="AY67" s="1368"/>
      <c r="AZ67" s="1368"/>
      <c r="BA67" s="1368"/>
      <c r="BB67" s="1368"/>
      <c r="BC67" s="1368"/>
      <c r="BD67" s="1368"/>
      <c r="BE67" s="1368"/>
      <c r="BF67" s="1368"/>
      <c r="BG67" s="1368"/>
      <c r="BH67" s="1368"/>
      <c r="BI67" s="1368"/>
      <c r="BJ67" s="1368"/>
      <c r="BK67" s="1368"/>
      <c r="BL67" s="1368"/>
      <c r="BM67" s="1368"/>
      <c r="BN67" s="1368"/>
      <c r="BO67" s="1368"/>
      <c r="BP67" s="1368"/>
      <c r="BQ67" s="1368"/>
      <c r="BR67" s="1368"/>
      <c r="BS67" s="1368"/>
      <c r="BT67" s="1368"/>
      <c r="BU67" s="1368"/>
      <c r="BV67" s="1368"/>
      <c r="BW67" s="1368"/>
      <c r="BX67" s="1368"/>
      <c r="BY67" s="1368"/>
      <c r="BZ67" s="1368"/>
      <c r="CA67" s="1368"/>
      <c r="CB67" s="1368"/>
      <c r="CC67" s="1368"/>
      <c r="CD67" s="1368"/>
      <c r="CE67" s="1368"/>
      <c r="CF67" s="1368"/>
      <c r="CG67" s="1368"/>
      <c r="CH67" s="1368"/>
      <c r="CI67" s="1368"/>
      <c r="CJ67" s="1368"/>
      <c r="CK67" s="1368"/>
      <c r="CL67" s="1368"/>
      <c r="CM67" s="1368"/>
      <c r="CN67" s="1368"/>
      <c r="CO67" s="1368"/>
      <c r="CP67" s="1368"/>
      <c r="CQ67" s="1368"/>
      <c r="CR67" s="1368"/>
      <c r="CS67" s="1368"/>
      <c r="CT67" s="1368"/>
      <c r="CU67" s="1368"/>
      <c r="CV67" s="1368"/>
      <c r="CW67" s="1368"/>
      <c r="CX67" s="1368"/>
      <c r="CY67" s="1368"/>
      <c r="CZ67" s="1368"/>
      <c r="DA67" s="1368"/>
      <c r="DB67" s="1368"/>
      <c r="DC67" s="1368"/>
      <c r="DD67" s="1368"/>
      <c r="DE67" s="1368"/>
      <c r="DF67" s="1368"/>
      <c r="DG67" s="1368"/>
      <c r="DH67" s="1368"/>
      <c r="DI67" s="1368"/>
      <c r="DJ67" s="1368"/>
      <c r="DK67" s="1368"/>
      <c r="DL67" s="1368"/>
      <c r="DM67" s="1368"/>
      <c r="DN67" s="1368"/>
      <c r="DO67" s="1368"/>
      <c r="DP67" s="1368"/>
      <c r="DQ67" s="1368"/>
      <c r="DR67" s="1368"/>
      <c r="DS67" s="1368"/>
      <c r="DT67" s="1368"/>
      <c r="DU67" s="1368"/>
      <c r="DV67" s="1368"/>
      <c r="DW67" s="1368"/>
      <c r="DX67" s="1368"/>
      <c r="DY67" s="1368"/>
      <c r="DZ67" s="1368"/>
      <c r="EA67" s="1368"/>
      <c r="EB67" s="1368"/>
      <c r="EC67" s="1368"/>
      <c r="ED67" s="1368"/>
      <c r="EE67" s="1368"/>
      <c r="EF67" s="1368"/>
      <c r="EG67" s="1368"/>
      <c r="EH67" s="1368"/>
      <c r="EI67" s="1368"/>
      <c r="EJ67" s="1368"/>
      <c r="EK67" s="1368"/>
      <c r="EL67" s="1368"/>
      <c r="EM67" s="1368"/>
      <c r="EN67" s="1368"/>
      <c r="EO67" s="1368"/>
      <c r="EP67" s="1368"/>
      <c r="EQ67" s="1368"/>
      <c r="ER67" s="1368"/>
      <c r="ES67" s="1368"/>
      <c r="ET67" s="1368"/>
      <c r="EU67" s="1368"/>
      <c r="EV67" s="1368"/>
      <c r="EW67" s="1368"/>
      <c r="EX67" s="1368"/>
      <c r="EY67" s="1368"/>
      <c r="EZ67" s="1368"/>
      <c r="FA67" s="1368"/>
      <c r="FB67" s="1368"/>
      <c r="FC67" s="1368"/>
      <c r="FD67" s="1368"/>
      <c r="FE67" s="1368"/>
      <c r="FF67" s="1368"/>
      <c r="FG67" s="1368"/>
      <c r="FH67" s="1368"/>
      <c r="FI67" s="1368"/>
      <c r="FJ67" s="1368"/>
      <c r="FK67" s="1368"/>
      <c r="FL67" s="1368"/>
      <c r="FM67" s="1368"/>
      <c r="FN67" s="1368"/>
      <c r="FO67" s="1368"/>
      <c r="FP67" s="1368"/>
      <c r="FQ67" s="1368"/>
      <c r="FR67" s="1368"/>
      <c r="FS67" s="1368"/>
      <c r="FT67" s="1368"/>
      <c r="FU67" s="1368"/>
      <c r="FV67" s="1368"/>
      <c r="FW67" s="1368"/>
      <c r="FX67" s="1368"/>
      <c r="FY67" s="1368"/>
      <c r="FZ67" s="1368"/>
      <c r="GA67" s="1368"/>
      <c r="GB67" s="1368"/>
      <c r="GC67" s="1368"/>
      <c r="GD67" s="1368"/>
      <c r="GE67" s="1368"/>
      <c r="GF67" s="1368"/>
      <c r="GG67" s="1368"/>
      <c r="GH67" s="1368"/>
      <c r="GI67" s="1368"/>
      <c r="GJ67" s="1368"/>
      <c r="GK67" s="1368"/>
      <c r="GL67" s="1368"/>
      <c r="GM67" s="1368"/>
      <c r="GN67" s="1368"/>
      <c r="GO67" s="1368"/>
      <c r="GP67" s="1368"/>
      <c r="GQ67" s="1368"/>
      <c r="GR67" s="1368"/>
      <c r="GS67" s="1368"/>
      <c r="GT67" s="1368"/>
      <c r="GU67" s="1368"/>
      <c r="GV67" s="1368"/>
      <c r="GW67" s="1368"/>
      <c r="GX67" s="1368"/>
      <c r="GY67" s="1368"/>
      <c r="GZ67" s="1368"/>
      <c r="HA67" s="1368"/>
      <c r="HB67" s="1368"/>
      <c r="HC67" s="1368"/>
      <c r="HD67" s="1368"/>
      <c r="HE67" s="1368"/>
      <c r="HF67" s="1368"/>
      <c r="HG67" s="1368"/>
      <c r="HH67" s="1368"/>
      <c r="HI67" s="1368"/>
      <c r="HJ67" s="1368"/>
      <c r="HK67" s="1368"/>
      <c r="HL67" s="1368"/>
      <c r="HM67" s="1368"/>
      <c r="HN67" s="1368"/>
      <c r="HO67" s="1368"/>
      <c r="HP67" s="1368"/>
      <c r="HQ67" s="1368"/>
      <c r="HR67" s="1368"/>
      <c r="HS67" s="1368"/>
      <c r="HT67" s="1368"/>
      <c r="HU67" s="1368"/>
      <c r="HV67" s="1368"/>
      <c r="HW67" s="1368"/>
      <c r="HX67" s="1368"/>
      <c r="HY67" s="1368"/>
      <c r="HZ67" s="1368"/>
      <c r="IA67" s="1368"/>
      <c r="IB67" s="1368"/>
      <c r="IC67" s="1368"/>
      <c r="ID67" s="1368"/>
      <c r="IE67" s="1368"/>
      <c r="IF67" s="1368"/>
      <c r="IG67" s="1368"/>
      <c r="IH67" s="1368"/>
      <c r="II67" s="1368"/>
      <c r="IJ67" s="1368"/>
      <c r="IK67" s="1368"/>
      <c r="IL67" s="1368"/>
      <c r="IM67" s="1368"/>
      <c r="IN67" s="1368"/>
      <c r="IO67" s="1368"/>
      <c r="IP67" s="1368"/>
      <c r="IQ67" s="1368"/>
      <c r="IR67" s="1368"/>
      <c r="IS67" s="1368"/>
      <c r="IT67" s="1368"/>
      <c r="IU67" s="1368"/>
      <c r="IV67" s="1368"/>
      <c r="IW67" s="1368"/>
      <c r="IX67" s="1368"/>
      <c r="IY67" s="1368"/>
      <c r="IZ67" s="1368"/>
      <c r="JA67" s="1368"/>
      <c r="JB67" s="1368"/>
      <c r="JC67" s="1368"/>
    </row>
    <row r="68" spans="1:263">
      <c r="A68" s="1879"/>
      <c r="B68" s="1880"/>
      <c r="C68" s="1880"/>
      <c r="D68" s="1880"/>
      <c r="E68" s="1938"/>
      <c r="F68" s="1879"/>
      <c r="G68" s="1880"/>
      <c r="H68" s="1880"/>
      <c r="I68" s="1880"/>
      <c r="J68" s="1880"/>
      <c r="K68" s="1880"/>
      <c r="L68" s="1880"/>
      <c r="M68" s="1938"/>
      <c r="N68" s="2064"/>
      <c r="O68" s="1880"/>
      <c r="P68" s="1880"/>
      <c r="Q68" s="1880"/>
      <c r="R68" s="1880"/>
      <c r="S68" s="1939"/>
      <c r="AI68" s="1533"/>
      <c r="AJ68" s="1368"/>
      <c r="AK68" s="1368"/>
      <c r="AL68" s="1368"/>
      <c r="AM68" s="1368"/>
      <c r="AN68" s="1368"/>
      <c r="AO68" s="1368"/>
      <c r="AP68" s="1368"/>
      <c r="AQ68" s="1368"/>
      <c r="AR68" s="1368"/>
      <c r="AS68" s="1368"/>
      <c r="AT68" s="1368"/>
      <c r="AU68" s="1368"/>
      <c r="AV68" s="1368"/>
      <c r="AW68" s="1368"/>
      <c r="AX68" s="1368"/>
      <c r="AY68" s="1368"/>
      <c r="AZ68" s="1368"/>
      <c r="BA68" s="1368"/>
      <c r="BB68" s="1368"/>
      <c r="BC68" s="1368"/>
      <c r="BD68" s="1368"/>
      <c r="BE68" s="1368"/>
      <c r="BF68" s="1368"/>
      <c r="BG68" s="1368"/>
      <c r="BH68" s="1368"/>
      <c r="BI68" s="1368"/>
      <c r="BJ68" s="1368"/>
      <c r="BK68" s="1368"/>
      <c r="BL68" s="1368"/>
      <c r="BM68" s="1368"/>
      <c r="BN68" s="1368"/>
      <c r="BO68" s="1368"/>
      <c r="BP68" s="1368"/>
      <c r="BQ68" s="1368"/>
      <c r="BR68" s="1368"/>
      <c r="BS68" s="1368"/>
      <c r="BT68" s="1368"/>
      <c r="BU68" s="1368"/>
      <c r="BV68" s="1368"/>
      <c r="BW68" s="1368"/>
      <c r="BX68" s="1368"/>
      <c r="BY68" s="1368"/>
      <c r="BZ68" s="1368"/>
      <c r="CA68" s="1368"/>
      <c r="CB68" s="1368"/>
      <c r="CC68" s="1368"/>
      <c r="CD68" s="1368"/>
      <c r="CE68" s="1368"/>
      <c r="CF68" s="1368"/>
      <c r="CG68" s="1368"/>
      <c r="CH68" s="1368"/>
      <c r="CI68" s="1368"/>
      <c r="CJ68" s="1368"/>
      <c r="CK68" s="1368"/>
      <c r="CL68" s="1368"/>
      <c r="CM68" s="1368"/>
      <c r="CN68" s="1368"/>
      <c r="CO68" s="1368"/>
      <c r="CP68" s="1368"/>
      <c r="CQ68" s="1368"/>
      <c r="CR68" s="1368"/>
      <c r="CS68" s="1368"/>
      <c r="CT68" s="1368"/>
      <c r="CU68" s="1368"/>
      <c r="CV68" s="1368"/>
      <c r="CW68" s="1368"/>
      <c r="CX68" s="1368"/>
      <c r="CY68" s="1368"/>
      <c r="CZ68" s="1368"/>
      <c r="DA68" s="1368"/>
      <c r="DB68" s="1368"/>
      <c r="DC68" s="1368"/>
      <c r="DD68" s="1368"/>
      <c r="DE68" s="1368"/>
      <c r="DF68" s="1368"/>
      <c r="DG68" s="1368"/>
      <c r="DH68" s="1368"/>
      <c r="DI68" s="1368"/>
      <c r="DJ68" s="1368"/>
      <c r="DK68" s="1368"/>
      <c r="DL68" s="1368"/>
      <c r="DM68" s="1368"/>
      <c r="DN68" s="1368"/>
      <c r="DO68" s="1368"/>
      <c r="DP68" s="1368"/>
      <c r="DQ68" s="1368"/>
      <c r="DR68" s="1368"/>
      <c r="DS68" s="1368"/>
      <c r="DT68" s="1368"/>
      <c r="DU68" s="1368"/>
      <c r="DV68" s="1368"/>
      <c r="DW68" s="1368"/>
      <c r="DX68" s="1368"/>
      <c r="DY68" s="1368"/>
      <c r="DZ68" s="1368"/>
      <c r="EA68" s="1368"/>
      <c r="EB68" s="1368"/>
      <c r="EC68" s="1368"/>
      <c r="ED68" s="1368"/>
      <c r="EE68" s="1368"/>
      <c r="EF68" s="1368"/>
      <c r="EG68" s="1368"/>
      <c r="EH68" s="1368"/>
      <c r="EI68" s="1368"/>
      <c r="EJ68" s="1368"/>
      <c r="EK68" s="1368"/>
      <c r="EL68" s="1368"/>
      <c r="EM68" s="1368"/>
      <c r="EN68" s="1368"/>
      <c r="EO68" s="1368"/>
      <c r="EP68" s="1368"/>
      <c r="EQ68" s="1368"/>
      <c r="ER68" s="1368"/>
      <c r="ES68" s="1368"/>
      <c r="ET68" s="1368"/>
      <c r="EU68" s="1368"/>
      <c r="EV68" s="1368"/>
      <c r="EW68" s="1368"/>
      <c r="EX68" s="1368"/>
      <c r="EY68" s="1368"/>
      <c r="EZ68" s="1368"/>
      <c r="FA68" s="1368"/>
      <c r="FB68" s="1368"/>
      <c r="FC68" s="1368"/>
      <c r="FD68" s="1368"/>
      <c r="FE68" s="1368"/>
      <c r="FF68" s="1368"/>
      <c r="FG68" s="1368"/>
      <c r="FH68" s="1368"/>
      <c r="FI68" s="1368"/>
      <c r="FJ68" s="1368"/>
      <c r="FK68" s="1368"/>
      <c r="FL68" s="1368"/>
      <c r="FM68" s="1368"/>
      <c r="FN68" s="1368"/>
      <c r="FO68" s="1368"/>
      <c r="FP68" s="1368"/>
      <c r="FQ68" s="1368"/>
      <c r="FR68" s="1368"/>
      <c r="FS68" s="1368"/>
      <c r="FT68" s="1368"/>
      <c r="FU68" s="1368"/>
      <c r="FV68" s="1368"/>
      <c r="FW68" s="1368"/>
      <c r="FX68" s="1368"/>
      <c r="FY68" s="1368"/>
      <c r="FZ68" s="1368"/>
      <c r="GA68" s="1368"/>
      <c r="GB68" s="1368"/>
      <c r="GC68" s="1368"/>
      <c r="GD68" s="1368"/>
      <c r="GE68" s="1368"/>
      <c r="GF68" s="1368"/>
      <c r="GG68" s="1368"/>
      <c r="GH68" s="1368"/>
      <c r="GI68" s="1368"/>
      <c r="GJ68" s="1368"/>
      <c r="GK68" s="1368"/>
      <c r="GL68" s="1368"/>
      <c r="GM68" s="1368"/>
      <c r="GN68" s="1368"/>
      <c r="GO68" s="1368"/>
      <c r="GP68" s="1368"/>
      <c r="GQ68" s="1368"/>
      <c r="GR68" s="1368"/>
      <c r="GS68" s="1368"/>
      <c r="GT68" s="1368"/>
      <c r="GU68" s="1368"/>
      <c r="GV68" s="1368"/>
      <c r="GW68" s="1368"/>
      <c r="GX68" s="1368"/>
      <c r="GY68" s="1368"/>
      <c r="GZ68" s="1368"/>
      <c r="HA68" s="1368"/>
      <c r="HB68" s="1368"/>
      <c r="HC68" s="1368"/>
      <c r="HD68" s="1368"/>
      <c r="HE68" s="1368"/>
      <c r="HF68" s="1368"/>
      <c r="HG68" s="1368"/>
      <c r="HH68" s="1368"/>
      <c r="HI68" s="1368"/>
      <c r="HJ68" s="1368"/>
      <c r="HK68" s="1368"/>
      <c r="HL68" s="1368"/>
      <c r="HM68" s="1368"/>
      <c r="HN68" s="1368"/>
      <c r="HO68" s="1368"/>
      <c r="HP68" s="1368"/>
      <c r="HQ68" s="1368"/>
      <c r="HR68" s="1368"/>
      <c r="HS68" s="1368"/>
      <c r="HT68" s="1368"/>
      <c r="HU68" s="1368"/>
      <c r="HV68" s="1368"/>
      <c r="HW68" s="1368"/>
      <c r="HX68" s="1368"/>
      <c r="HY68" s="1368"/>
      <c r="HZ68" s="1368"/>
      <c r="IA68" s="1368"/>
      <c r="IB68" s="1368"/>
      <c r="IC68" s="1368"/>
      <c r="ID68" s="1368"/>
      <c r="IE68" s="1368"/>
      <c r="IF68" s="1368"/>
      <c r="IG68" s="1368"/>
      <c r="IH68" s="1368"/>
      <c r="II68" s="1368"/>
      <c r="IJ68" s="1368"/>
      <c r="IK68" s="1368"/>
      <c r="IL68" s="1368"/>
      <c r="IM68" s="1368"/>
      <c r="IN68" s="1368"/>
      <c r="IO68" s="1368"/>
      <c r="IP68" s="1368"/>
      <c r="IQ68" s="1368"/>
      <c r="IR68" s="1368"/>
      <c r="IS68" s="1368"/>
      <c r="IT68" s="1368"/>
      <c r="IU68" s="1368"/>
      <c r="IV68" s="1368"/>
      <c r="IW68" s="1368"/>
      <c r="IX68" s="1368"/>
      <c r="IY68" s="1368"/>
      <c r="IZ68" s="1368"/>
      <c r="JA68" s="1368"/>
      <c r="JB68" s="1368"/>
      <c r="JC68" s="1368"/>
    </row>
    <row r="69" spans="1:263">
      <c r="A69" s="1354"/>
      <c r="B69" s="1383"/>
      <c r="C69" s="1383"/>
      <c r="D69" s="1383"/>
      <c r="E69" s="1940"/>
      <c r="F69" s="2034"/>
      <c r="G69" s="1383"/>
      <c r="H69" s="1383"/>
      <c r="I69" s="1383"/>
      <c r="J69" s="1383"/>
      <c r="K69" s="1383"/>
      <c r="L69" s="1383"/>
      <c r="M69" s="1940"/>
      <c r="N69" s="2034"/>
      <c r="O69" s="1383"/>
      <c r="P69" s="1383"/>
      <c r="Q69" s="1383"/>
      <c r="R69" s="1383"/>
      <c r="S69" s="1683"/>
      <c r="AI69" s="1533"/>
      <c r="AJ69" s="1368"/>
      <c r="AK69" s="1368"/>
      <c r="AL69" s="1368"/>
      <c r="AM69" s="1368"/>
      <c r="AN69" s="1368"/>
      <c r="AO69" s="1368"/>
      <c r="AP69" s="1368"/>
      <c r="AQ69" s="1368"/>
      <c r="AR69" s="1368"/>
      <c r="AS69" s="1368"/>
      <c r="AT69" s="1368"/>
      <c r="AU69" s="1368"/>
      <c r="AV69" s="1368"/>
      <c r="AW69" s="1368"/>
      <c r="AX69" s="1368"/>
      <c r="AY69" s="1368"/>
      <c r="AZ69" s="1368"/>
      <c r="BA69" s="1368"/>
      <c r="BB69" s="1368"/>
      <c r="BC69" s="1368"/>
      <c r="BD69" s="1368"/>
      <c r="BE69" s="1368"/>
      <c r="BF69" s="1368"/>
      <c r="BG69" s="1368"/>
      <c r="BH69" s="1368"/>
      <c r="BI69" s="1368"/>
      <c r="BJ69" s="1368"/>
      <c r="BK69" s="1368"/>
      <c r="BL69" s="1368"/>
      <c r="BM69" s="1368"/>
      <c r="BN69" s="1368"/>
      <c r="BO69" s="1368"/>
      <c r="BP69" s="1368"/>
      <c r="BQ69" s="1368"/>
      <c r="BR69" s="1368"/>
      <c r="BS69" s="1368"/>
      <c r="BT69" s="1368"/>
      <c r="BU69" s="1368"/>
      <c r="BV69" s="1368"/>
      <c r="BW69" s="1368"/>
      <c r="BX69" s="1368"/>
      <c r="BY69" s="1368"/>
      <c r="BZ69" s="1368"/>
      <c r="CA69" s="1368"/>
      <c r="CB69" s="1368"/>
      <c r="CC69" s="1368"/>
      <c r="CD69" s="1368"/>
      <c r="CE69" s="1368"/>
      <c r="CF69" s="1368"/>
      <c r="CG69" s="1368"/>
      <c r="CH69" s="1368"/>
      <c r="CI69" s="1368"/>
      <c r="CJ69" s="1368"/>
      <c r="CK69" s="1368"/>
      <c r="CL69" s="1368"/>
      <c r="CM69" s="1368"/>
      <c r="CN69" s="1368"/>
      <c r="CO69" s="1368"/>
      <c r="CP69" s="1368"/>
      <c r="CQ69" s="1368"/>
      <c r="CR69" s="1368"/>
      <c r="CS69" s="1368"/>
      <c r="CT69" s="1368"/>
      <c r="CU69" s="1368"/>
      <c r="CV69" s="1368"/>
      <c r="CW69" s="1368"/>
      <c r="CX69" s="1368"/>
      <c r="CY69" s="1368"/>
      <c r="CZ69" s="1368"/>
      <c r="DA69" s="1368"/>
      <c r="DB69" s="1368"/>
      <c r="DC69" s="1368"/>
      <c r="DD69" s="1368"/>
      <c r="DE69" s="1368"/>
      <c r="DF69" s="1368"/>
      <c r="DG69" s="1368"/>
      <c r="DH69" s="1368"/>
      <c r="DI69" s="1368"/>
      <c r="DJ69" s="1368"/>
      <c r="DK69" s="1368"/>
      <c r="DL69" s="1368"/>
      <c r="DM69" s="1368"/>
      <c r="DN69" s="1368"/>
      <c r="DO69" s="1368"/>
      <c r="DP69" s="1368"/>
      <c r="DQ69" s="1368"/>
      <c r="DR69" s="1368"/>
      <c r="DS69" s="1368"/>
      <c r="DT69" s="1368"/>
      <c r="DU69" s="1368"/>
      <c r="DV69" s="1368"/>
      <c r="DW69" s="1368"/>
      <c r="DX69" s="1368"/>
      <c r="DY69" s="1368"/>
      <c r="DZ69" s="1368"/>
      <c r="EA69" s="1368"/>
      <c r="EB69" s="1368"/>
      <c r="EC69" s="1368"/>
      <c r="ED69" s="1368"/>
      <c r="EE69" s="1368"/>
      <c r="EF69" s="1368"/>
      <c r="EG69" s="1368"/>
      <c r="EH69" s="1368"/>
      <c r="EI69" s="1368"/>
      <c r="EJ69" s="1368"/>
      <c r="EK69" s="1368"/>
      <c r="EL69" s="1368"/>
      <c r="EM69" s="1368"/>
      <c r="EN69" s="1368"/>
      <c r="EO69" s="1368"/>
      <c r="EP69" s="1368"/>
      <c r="EQ69" s="1368"/>
      <c r="ER69" s="1368"/>
      <c r="ES69" s="1368"/>
      <c r="ET69" s="1368"/>
      <c r="EU69" s="1368"/>
      <c r="EV69" s="1368"/>
      <c r="EW69" s="1368"/>
      <c r="EX69" s="1368"/>
      <c r="EY69" s="1368"/>
      <c r="EZ69" s="1368"/>
      <c r="FA69" s="1368"/>
      <c r="FB69" s="1368"/>
      <c r="FC69" s="1368"/>
      <c r="FD69" s="1368"/>
      <c r="FE69" s="1368"/>
      <c r="FF69" s="1368"/>
      <c r="FG69" s="1368"/>
      <c r="FH69" s="1368"/>
      <c r="FI69" s="1368"/>
      <c r="FJ69" s="1368"/>
      <c r="FK69" s="1368"/>
      <c r="FL69" s="1368"/>
      <c r="FM69" s="1368"/>
      <c r="FN69" s="1368"/>
      <c r="FO69" s="1368"/>
      <c r="FP69" s="1368"/>
      <c r="FQ69" s="1368"/>
      <c r="FR69" s="1368"/>
      <c r="FS69" s="1368"/>
      <c r="FT69" s="1368"/>
      <c r="FU69" s="1368"/>
      <c r="FV69" s="1368"/>
      <c r="FW69" s="1368"/>
      <c r="FX69" s="1368"/>
      <c r="FY69" s="1368"/>
      <c r="FZ69" s="1368"/>
      <c r="GA69" s="1368"/>
      <c r="GB69" s="1368"/>
      <c r="GC69" s="1368"/>
      <c r="GD69" s="1368"/>
      <c r="GE69" s="1368"/>
      <c r="GF69" s="1368"/>
      <c r="GG69" s="1368"/>
      <c r="GH69" s="1368"/>
      <c r="GI69" s="1368"/>
      <c r="GJ69" s="1368"/>
      <c r="GK69" s="1368"/>
      <c r="GL69" s="1368"/>
      <c r="GM69" s="1368"/>
      <c r="GN69" s="1368"/>
      <c r="GO69" s="1368"/>
      <c r="GP69" s="1368"/>
      <c r="GQ69" s="1368"/>
      <c r="GR69" s="1368"/>
      <c r="GS69" s="1368"/>
      <c r="GT69" s="1368"/>
      <c r="GU69" s="1368"/>
      <c r="GV69" s="1368"/>
      <c r="GW69" s="1368"/>
      <c r="GX69" s="1368"/>
      <c r="GY69" s="1368"/>
      <c r="GZ69" s="1368"/>
      <c r="HA69" s="1368"/>
      <c r="HB69" s="1368"/>
      <c r="HC69" s="1368"/>
      <c r="HD69" s="1368"/>
      <c r="HE69" s="1368"/>
      <c r="HF69" s="1368"/>
      <c r="HG69" s="1368"/>
      <c r="HH69" s="1368"/>
      <c r="HI69" s="1368"/>
      <c r="HJ69" s="1368"/>
      <c r="HK69" s="1368"/>
      <c r="HL69" s="1368"/>
      <c r="HM69" s="1368"/>
      <c r="HN69" s="1368"/>
      <c r="HO69" s="1368"/>
      <c r="HP69" s="1368"/>
      <c r="HQ69" s="1368"/>
      <c r="HR69" s="1368"/>
      <c r="HS69" s="1368"/>
      <c r="HT69" s="1368"/>
      <c r="HU69" s="1368"/>
      <c r="HV69" s="1368"/>
      <c r="HW69" s="1368"/>
      <c r="HX69" s="1368"/>
      <c r="HY69" s="1368"/>
      <c r="HZ69" s="1368"/>
      <c r="IA69" s="1368"/>
      <c r="IB69" s="1368"/>
      <c r="IC69" s="1368"/>
      <c r="ID69" s="1368"/>
      <c r="IE69" s="1368"/>
      <c r="IF69" s="1368"/>
      <c r="IG69" s="1368"/>
      <c r="IH69" s="1368"/>
      <c r="II69" s="1368"/>
      <c r="IJ69" s="1368"/>
      <c r="IK69" s="1368"/>
      <c r="IL69" s="1368"/>
      <c r="IM69" s="1368"/>
      <c r="IN69" s="1368"/>
      <c r="IO69" s="1368"/>
      <c r="IP69" s="1368"/>
      <c r="IQ69" s="1368"/>
      <c r="IR69" s="1368"/>
      <c r="IS69" s="1368"/>
      <c r="IT69" s="1368"/>
      <c r="IU69" s="1368"/>
      <c r="IV69" s="1368"/>
      <c r="IW69" s="1368"/>
      <c r="IX69" s="1368"/>
      <c r="IY69" s="1368"/>
      <c r="IZ69" s="1368"/>
      <c r="JA69" s="1368"/>
      <c r="JB69" s="1368"/>
      <c r="JC69" s="1368"/>
    </row>
    <row r="70" spans="1:263">
      <c r="A70" s="1354"/>
      <c r="B70" s="1383"/>
      <c r="C70" s="1383"/>
      <c r="D70" s="1383"/>
      <c r="E70" s="1940"/>
      <c r="F70" s="2034"/>
      <c r="G70" s="1383"/>
      <c r="H70" s="1383"/>
      <c r="I70" s="1383"/>
      <c r="J70" s="1383"/>
      <c r="K70" s="1383"/>
      <c r="L70" s="1383"/>
      <c r="M70" s="1940"/>
      <c r="N70" s="2034"/>
      <c r="O70" s="1383"/>
      <c r="P70" s="1383"/>
      <c r="Q70" s="1383"/>
      <c r="R70" s="1383"/>
      <c r="S70" s="1683"/>
      <c r="AI70" s="1368"/>
      <c r="AJ70" s="1368"/>
      <c r="AK70" s="1368"/>
      <c r="AL70" s="1368"/>
      <c r="AM70" s="1368"/>
      <c r="AN70" s="1368"/>
      <c r="AO70" s="1368"/>
      <c r="AP70" s="1368"/>
      <c r="AQ70" s="1368"/>
      <c r="AR70" s="1368"/>
      <c r="AS70" s="1368"/>
      <c r="AT70" s="1368"/>
      <c r="AU70" s="1368"/>
      <c r="AV70" s="1368"/>
      <c r="AW70" s="1368"/>
      <c r="AX70" s="1368"/>
      <c r="AY70" s="1368"/>
      <c r="AZ70" s="1368"/>
      <c r="BA70" s="1368"/>
      <c r="BB70" s="1368"/>
      <c r="BC70" s="1368"/>
      <c r="BD70" s="1368"/>
      <c r="BE70" s="1368"/>
      <c r="BF70" s="1368"/>
      <c r="BG70" s="1368"/>
      <c r="BH70" s="1368"/>
      <c r="BI70" s="1368"/>
      <c r="BJ70" s="1368"/>
      <c r="BK70" s="1368"/>
      <c r="BL70" s="1368"/>
      <c r="BM70" s="1368"/>
      <c r="BN70" s="1368"/>
      <c r="BO70" s="1368"/>
      <c r="BP70" s="1368"/>
      <c r="BQ70" s="1368"/>
      <c r="BR70" s="1368"/>
      <c r="BS70" s="1368"/>
      <c r="BT70" s="1368"/>
      <c r="BU70" s="1368"/>
      <c r="BV70" s="1368"/>
      <c r="BW70" s="1368"/>
      <c r="BX70" s="1368"/>
      <c r="BY70" s="1368"/>
      <c r="BZ70" s="1368"/>
      <c r="CA70" s="1368"/>
      <c r="CB70" s="1368"/>
      <c r="CC70" s="1368"/>
      <c r="CD70" s="1368"/>
      <c r="CE70" s="1368"/>
      <c r="CF70" s="1368"/>
      <c r="CG70" s="1368"/>
      <c r="CH70" s="1368"/>
      <c r="CI70" s="1368"/>
      <c r="CJ70" s="1368"/>
      <c r="CK70" s="1368"/>
      <c r="CL70" s="1368"/>
      <c r="CM70" s="1368"/>
      <c r="CN70" s="1368"/>
      <c r="CO70" s="1368"/>
      <c r="CP70" s="1368"/>
      <c r="CQ70" s="1368"/>
      <c r="CR70" s="1368"/>
      <c r="CS70" s="1368"/>
      <c r="CT70" s="1368"/>
      <c r="CU70" s="1368"/>
      <c r="CV70" s="1368"/>
      <c r="CW70" s="1368"/>
      <c r="CX70" s="1368"/>
      <c r="CY70" s="1368"/>
      <c r="CZ70" s="1368"/>
      <c r="DA70" s="1368"/>
      <c r="DB70" s="1368"/>
      <c r="DC70" s="1368"/>
      <c r="DD70" s="1368"/>
      <c r="DE70" s="1368"/>
      <c r="DF70" s="1368"/>
      <c r="DG70" s="1368"/>
      <c r="DH70" s="1368"/>
      <c r="DI70" s="1368"/>
      <c r="DJ70" s="1368"/>
      <c r="DK70" s="1368"/>
      <c r="DL70" s="1368"/>
      <c r="DM70" s="1368"/>
      <c r="DN70" s="1368"/>
      <c r="DO70" s="1368"/>
      <c r="DP70" s="1368"/>
      <c r="DQ70" s="1368"/>
      <c r="DR70" s="1368"/>
      <c r="DS70" s="1368"/>
      <c r="DT70" s="1368"/>
      <c r="DU70" s="1368"/>
      <c r="DV70" s="1368"/>
      <c r="DW70" s="1368"/>
      <c r="DX70" s="1368"/>
      <c r="DY70" s="1368"/>
      <c r="DZ70" s="1368"/>
      <c r="EA70" s="1368"/>
      <c r="EB70" s="1368"/>
      <c r="EC70" s="1368"/>
      <c r="ED70" s="1368"/>
      <c r="EE70" s="1368"/>
      <c r="EF70" s="1368"/>
      <c r="EG70" s="1368"/>
      <c r="EH70" s="1368"/>
      <c r="EI70" s="1368"/>
      <c r="EJ70" s="1368"/>
      <c r="EK70" s="1368"/>
      <c r="EL70" s="1368"/>
      <c r="EM70" s="1368"/>
      <c r="EN70" s="1368"/>
      <c r="EO70" s="1368"/>
      <c r="EP70" s="1368"/>
      <c r="EQ70" s="1368"/>
      <c r="ER70" s="1368"/>
      <c r="ES70" s="1368"/>
      <c r="ET70" s="1368"/>
      <c r="EU70" s="1368"/>
      <c r="EV70" s="1368"/>
      <c r="EW70" s="1368"/>
      <c r="EX70" s="1368"/>
      <c r="EY70" s="1368"/>
      <c r="EZ70" s="1368"/>
      <c r="FA70" s="1368"/>
      <c r="FB70" s="1368"/>
      <c r="FC70" s="1368"/>
      <c r="FD70" s="1368"/>
      <c r="FE70" s="1368"/>
      <c r="FF70" s="1368"/>
      <c r="FG70" s="1368"/>
      <c r="FH70" s="1368"/>
      <c r="FI70" s="1368"/>
      <c r="FJ70" s="1368"/>
      <c r="FK70" s="1368"/>
      <c r="FL70" s="1368"/>
      <c r="FM70" s="1368"/>
      <c r="FN70" s="1368"/>
      <c r="FO70" s="1368"/>
      <c r="FP70" s="1368"/>
      <c r="FQ70" s="1368"/>
      <c r="FR70" s="1368"/>
      <c r="FS70" s="1368"/>
      <c r="FT70" s="1368"/>
      <c r="FU70" s="1368"/>
      <c r="FV70" s="1368"/>
      <c r="FW70" s="1368"/>
      <c r="FX70" s="1368"/>
      <c r="FY70" s="1368"/>
      <c r="FZ70" s="1368"/>
      <c r="GA70" s="1368"/>
      <c r="GB70" s="1368"/>
      <c r="GC70" s="1368"/>
      <c r="GD70" s="1368"/>
      <c r="GE70" s="1368"/>
      <c r="GF70" s="1368"/>
      <c r="GG70" s="1368"/>
      <c r="GH70" s="1368"/>
      <c r="GI70" s="1368"/>
      <c r="GJ70" s="1368"/>
      <c r="GK70" s="1368"/>
      <c r="GL70" s="1368"/>
      <c r="GM70" s="1368"/>
      <c r="GN70" s="1368"/>
      <c r="GO70" s="1368"/>
      <c r="GP70" s="1368"/>
      <c r="GQ70" s="1368"/>
      <c r="GR70" s="1368"/>
      <c r="GS70" s="1368"/>
      <c r="GT70" s="1368"/>
      <c r="GU70" s="1368"/>
      <c r="GV70" s="1368"/>
      <c r="GW70" s="1368"/>
      <c r="GX70" s="1368"/>
      <c r="GY70" s="1368"/>
      <c r="GZ70" s="1368"/>
      <c r="HA70" s="1368"/>
      <c r="HB70" s="1368"/>
      <c r="HC70" s="1368"/>
      <c r="HD70" s="1368"/>
      <c r="HE70" s="1368"/>
      <c r="HF70" s="1368"/>
      <c r="HG70" s="1368"/>
      <c r="HH70" s="1368"/>
      <c r="HI70" s="1368"/>
      <c r="HJ70" s="1368"/>
      <c r="HK70" s="1368"/>
      <c r="HL70" s="1368"/>
      <c r="HM70" s="1368"/>
      <c r="HN70" s="1368"/>
      <c r="HO70" s="1368"/>
      <c r="HP70" s="1368"/>
      <c r="HQ70" s="1368"/>
      <c r="HR70" s="1368"/>
      <c r="HS70" s="1368"/>
      <c r="HT70" s="1368"/>
      <c r="HU70" s="1368"/>
      <c r="HV70" s="1368"/>
      <c r="HW70" s="1368"/>
      <c r="HX70" s="1368"/>
      <c r="HY70" s="1368"/>
      <c r="HZ70" s="1368"/>
      <c r="IA70" s="1368"/>
      <c r="IB70" s="1368"/>
      <c r="IC70" s="1368"/>
      <c r="ID70" s="1368"/>
      <c r="IE70" s="1368"/>
      <c r="IF70" s="1368"/>
      <c r="IG70" s="1368"/>
      <c r="IH70" s="1368"/>
      <c r="II70" s="1368"/>
      <c r="IJ70" s="1368"/>
      <c r="IK70" s="1368"/>
      <c r="IL70" s="1368"/>
      <c r="IM70" s="1368"/>
      <c r="IN70" s="1368"/>
      <c r="IO70" s="1368"/>
      <c r="IP70" s="1368"/>
      <c r="IQ70" s="1368"/>
      <c r="IR70" s="1368"/>
      <c r="IS70" s="1368"/>
      <c r="IT70" s="1368"/>
      <c r="IU70" s="1368"/>
      <c r="IV70" s="1368"/>
      <c r="IW70" s="1368"/>
      <c r="IX70" s="1368"/>
      <c r="IY70" s="1368"/>
      <c r="IZ70" s="1368"/>
      <c r="JA70" s="1368"/>
      <c r="JB70" s="1368"/>
      <c r="JC70" s="1368"/>
    </row>
    <row r="71" spans="1:263">
      <c r="A71" s="1354"/>
      <c r="B71" s="1383"/>
      <c r="C71" s="1383"/>
      <c r="D71" s="1383"/>
      <c r="E71" s="1940"/>
      <c r="F71" s="2034"/>
      <c r="G71" s="1383"/>
      <c r="H71" s="1383"/>
      <c r="I71" s="1383"/>
      <c r="J71" s="1383"/>
      <c r="K71" s="1383"/>
      <c r="L71" s="1383"/>
      <c r="M71" s="1940"/>
      <c r="N71" s="2034"/>
      <c r="O71" s="1383"/>
      <c r="P71" s="1383"/>
      <c r="Q71" s="1383"/>
      <c r="R71" s="1383"/>
      <c r="S71" s="1683"/>
      <c r="AI71" s="1368"/>
      <c r="AJ71" s="1368"/>
      <c r="AK71" s="1368"/>
      <c r="AL71" s="1368"/>
      <c r="AM71" s="1368"/>
      <c r="AN71" s="1368"/>
      <c r="AO71" s="1368"/>
      <c r="AP71" s="1368"/>
      <c r="AQ71" s="1368"/>
      <c r="AR71" s="1368"/>
      <c r="AS71" s="1368"/>
      <c r="AT71" s="1368"/>
      <c r="AU71" s="1368"/>
      <c r="AV71" s="1368"/>
      <c r="AW71" s="1368"/>
      <c r="AX71" s="1368"/>
      <c r="AY71" s="1368"/>
      <c r="AZ71" s="1368"/>
      <c r="BA71" s="1368"/>
      <c r="BB71" s="1368"/>
      <c r="BC71" s="1368"/>
      <c r="BD71" s="1368"/>
      <c r="BE71" s="1368"/>
      <c r="BF71" s="1368"/>
      <c r="BG71" s="1368"/>
      <c r="BH71" s="1368"/>
      <c r="BI71" s="1368"/>
      <c r="BJ71" s="1368"/>
      <c r="BK71" s="1368"/>
      <c r="BL71" s="1368"/>
      <c r="BM71" s="1368"/>
      <c r="BN71" s="1368"/>
      <c r="BO71" s="1368"/>
      <c r="BP71" s="1368"/>
      <c r="BQ71" s="1368"/>
      <c r="BR71" s="1368"/>
      <c r="BS71" s="1368"/>
      <c r="BT71" s="1368"/>
      <c r="BU71" s="1368"/>
      <c r="BV71" s="1368"/>
      <c r="BW71" s="1368"/>
      <c r="BX71" s="1368"/>
      <c r="BY71" s="1368"/>
      <c r="BZ71" s="1368"/>
      <c r="CA71" s="1368"/>
      <c r="CB71" s="1368"/>
      <c r="CC71" s="1368"/>
      <c r="CD71" s="1368"/>
      <c r="CE71" s="1368"/>
      <c r="CF71" s="1368"/>
      <c r="CG71" s="1368"/>
      <c r="CH71" s="1368"/>
      <c r="CI71" s="1368"/>
      <c r="CJ71" s="1368"/>
      <c r="CK71" s="1368"/>
      <c r="CL71" s="1368"/>
      <c r="CM71" s="1368"/>
      <c r="CN71" s="1368"/>
      <c r="CO71" s="1368"/>
      <c r="CP71" s="1368"/>
      <c r="CQ71" s="1368"/>
      <c r="CR71" s="1368"/>
      <c r="CS71" s="1368"/>
      <c r="CT71" s="1368"/>
      <c r="CU71" s="1368"/>
      <c r="CV71" s="1368"/>
      <c r="CW71" s="1368"/>
      <c r="CX71" s="1368"/>
      <c r="CY71" s="1368"/>
      <c r="CZ71" s="1368"/>
      <c r="DA71" s="1368"/>
      <c r="DB71" s="1368"/>
      <c r="DC71" s="1368"/>
      <c r="DD71" s="1368"/>
      <c r="DE71" s="1368"/>
      <c r="DF71" s="1368"/>
      <c r="DG71" s="1368"/>
      <c r="DH71" s="1368"/>
      <c r="DI71" s="1368"/>
      <c r="DJ71" s="1368"/>
      <c r="DK71" s="1368"/>
      <c r="DL71" s="1368"/>
      <c r="DM71" s="1368"/>
      <c r="DN71" s="1368"/>
      <c r="DO71" s="1368"/>
      <c r="DP71" s="1368"/>
      <c r="DQ71" s="1368"/>
      <c r="DR71" s="1368"/>
      <c r="DS71" s="1368"/>
      <c r="DT71" s="1368"/>
      <c r="DU71" s="1368"/>
      <c r="DV71" s="1368"/>
      <c r="DW71" s="1368"/>
      <c r="DX71" s="1368"/>
      <c r="DY71" s="1368"/>
      <c r="DZ71" s="1368"/>
      <c r="EA71" s="1368"/>
      <c r="EB71" s="1368"/>
      <c r="EC71" s="1368"/>
      <c r="ED71" s="1368"/>
      <c r="EE71" s="1368"/>
      <c r="EF71" s="1368"/>
      <c r="EG71" s="1368"/>
      <c r="EH71" s="1368"/>
      <c r="EI71" s="1368"/>
      <c r="EJ71" s="1368"/>
      <c r="EK71" s="1368"/>
      <c r="EL71" s="1368"/>
      <c r="EM71" s="1368"/>
      <c r="EN71" s="1368"/>
      <c r="EO71" s="1368"/>
      <c r="EP71" s="1368"/>
      <c r="EQ71" s="1368"/>
      <c r="ER71" s="1368"/>
      <c r="ES71" s="1368"/>
      <c r="ET71" s="1368"/>
      <c r="EU71" s="1368"/>
      <c r="EV71" s="1368"/>
      <c r="EW71" s="1368"/>
      <c r="EX71" s="1368"/>
      <c r="EY71" s="1368"/>
      <c r="EZ71" s="1368"/>
      <c r="FA71" s="1368"/>
      <c r="FB71" s="1368"/>
      <c r="FC71" s="1368"/>
      <c r="FD71" s="1368"/>
      <c r="FE71" s="1368"/>
      <c r="FF71" s="1368"/>
      <c r="FG71" s="1368"/>
      <c r="FH71" s="1368"/>
      <c r="FI71" s="1368"/>
      <c r="FJ71" s="1368"/>
      <c r="FK71" s="1368"/>
      <c r="FL71" s="1368"/>
      <c r="FM71" s="1368"/>
      <c r="FN71" s="1368"/>
      <c r="FO71" s="1368"/>
      <c r="FP71" s="1368"/>
      <c r="FQ71" s="1368"/>
      <c r="FR71" s="1368"/>
      <c r="FS71" s="1368"/>
      <c r="FT71" s="1368"/>
      <c r="FU71" s="1368"/>
      <c r="FV71" s="1368"/>
      <c r="FW71" s="1368"/>
      <c r="FX71" s="1368"/>
      <c r="FY71" s="1368"/>
      <c r="FZ71" s="1368"/>
      <c r="GA71" s="1368"/>
      <c r="GB71" s="1368"/>
      <c r="GC71" s="1368"/>
      <c r="GD71" s="1368"/>
      <c r="GE71" s="1368"/>
      <c r="GF71" s="1368"/>
      <c r="GG71" s="1368"/>
      <c r="GH71" s="1368"/>
      <c r="GI71" s="1368"/>
      <c r="GJ71" s="1368"/>
      <c r="GK71" s="1368"/>
      <c r="GL71" s="1368"/>
      <c r="GM71" s="1368"/>
      <c r="GN71" s="1368"/>
      <c r="GO71" s="1368"/>
      <c r="GP71" s="1368"/>
      <c r="GQ71" s="1368"/>
      <c r="GR71" s="1368"/>
      <c r="GS71" s="1368"/>
      <c r="GT71" s="1368"/>
      <c r="GU71" s="1368"/>
      <c r="GV71" s="1368"/>
      <c r="GW71" s="1368"/>
      <c r="GX71" s="1368"/>
      <c r="GY71" s="1368"/>
      <c r="GZ71" s="1368"/>
      <c r="HA71" s="1368"/>
      <c r="HB71" s="1368"/>
      <c r="HC71" s="1368"/>
      <c r="HD71" s="1368"/>
      <c r="HE71" s="1368"/>
      <c r="HF71" s="1368"/>
      <c r="HG71" s="1368"/>
      <c r="HH71" s="1368"/>
      <c r="HI71" s="1368"/>
      <c r="HJ71" s="1368"/>
      <c r="HK71" s="1368"/>
      <c r="HL71" s="1368"/>
      <c r="HM71" s="1368"/>
      <c r="HN71" s="1368"/>
      <c r="HO71" s="1368"/>
      <c r="HP71" s="1368"/>
      <c r="HQ71" s="1368"/>
      <c r="HR71" s="1368"/>
      <c r="HS71" s="1368"/>
      <c r="HT71" s="1368"/>
      <c r="HU71" s="1368"/>
      <c r="HV71" s="1368"/>
      <c r="HW71" s="1368"/>
      <c r="HX71" s="1368"/>
      <c r="HY71" s="1368"/>
      <c r="HZ71" s="1368"/>
      <c r="IA71" s="1368"/>
      <c r="IB71" s="1368"/>
      <c r="IC71" s="1368"/>
      <c r="ID71" s="1368"/>
      <c r="IE71" s="1368"/>
      <c r="IF71" s="1368"/>
      <c r="IG71" s="1368"/>
      <c r="IH71" s="1368"/>
      <c r="II71" s="1368"/>
      <c r="IJ71" s="1368"/>
      <c r="IK71" s="1368"/>
      <c r="IL71" s="1368"/>
      <c r="IM71" s="1368"/>
      <c r="IN71" s="1368"/>
      <c r="IO71" s="1368"/>
      <c r="IP71" s="1368"/>
      <c r="IQ71" s="1368"/>
      <c r="IR71" s="1368"/>
      <c r="IS71" s="1368"/>
      <c r="IT71" s="1368"/>
      <c r="IU71" s="1368"/>
      <c r="IV71" s="1368"/>
      <c r="IW71" s="1368"/>
      <c r="IX71" s="1368"/>
      <c r="IY71" s="1368"/>
      <c r="IZ71" s="1368"/>
      <c r="JA71" s="1368"/>
      <c r="JB71" s="1368"/>
      <c r="JC71" s="1368"/>
    </row>
    <row r="72" spans="1:263">
      <c r="A72" s="1354"/>
      <c r="B72" s="1383"/>
      <c r="C72" s="1383"/>
      <c r="D72" s="1383"/>
      <c r="E72" s="1940"/>
      <c r="F72" s="2034"/>
      <c r="G72" s="1383"/>
      <c r="H72" s="1383"/>
      <c r="I72" s="1383"/>
      <c r="J72" s="1383"/>
      <c r="K72" s="1383"/>
      <c r="L72" s="1383"/>
      <c r="M72" s="1940"/>
      <c r="N72" s="2034"/>
      <c r="O72" s="1383"/>
      <c r="P72" s="1383"/>
      <c r="Q72" s="1383"/>
      <c r="R72" s="1383"/>
      <c r="S72" s="1683"/>
      <c r="AI72" s="1368"/>
      <c r="AJ72" s="1368"/>
      <c r="AK72" s="1368"/>
      <c r="AL72" s="1368"/>
      <c r="AM72" s="1368"/>
      <c r="AN72" s="1368"/>
      <c r="AO72" s="1368"/>
      <c r="AP72" s="1368"/>
      <c r="AQ72" s="1368"/>
      <c r="AR72" s="1368"/>
      <c r="AS72" s="1368"/>
      <c r="AT72" s="1368"/>
      <c r="AU72" s="1368"/>
      <c r="AV72" s="1368"/>
      <c r="AW72" s="1368"/>
      <c r="AX72" s="1368"/>
      <c r="AY72" s="1368"/>
      <c r="AZ72" s="1368"/>
      <c r="BA72" s="1368"/>
      <c r="BB72" s="1368"/>
      <c r="BC72" s="1368"/>
      <c r="BD72" s="1368"/>
      <c r="BE72" s="1368"/>
      <c r="BF72" s="1368"/>
      <c r="BG72" s="1368"/>
      <c r="BH72" s="1368"/>
      <c r="BI72" s="1368"/>
      <c r="BJ72" s="1368"/>
      <c r="BK72" s="1368"/>
      <c r="BL72" s="1368"/>
      <c r="BM72" s="1368"/>
      <c r="BN72" s="1368"/>
      <c r="BO72" s="1368"/>
      <c r="BP72" s="1368"/>
      <c r="BQ72" s="1368"/>
      <c r="BR72" s="1368"/>
      <c r="BS72" s="1368"/>
      <c r="BT72" s="1368"/>
      <c r="BU72" s="1368"/>
      <c r="BV72" s="1368"/>
      <c r="BW72" s="1368"/>
      <c r="BX72" s="1368"/>
      <c r="BY72" s="1368"/>
      <c r="BZ72" s="1368"/>
      <c r="CA72" s="1368"/>
      <c r="CB72" s="1368"/>
      <c r="CC72" s="1368"/>
      <c r="CD72" s="1368"/>
      <c r="CE72" s="1368"/>
      <c r="CF72" s="1368"/>
      <c r="CG72" s="1368"/>
      <c r="CH72" s="1368"/>
      <c r="CI72" s="1368"/>
      <c r="CJ72" s="1368"/>
      <c r="CK72" s="1368"/>
      <c r="CL72" s="1368"/>
      <c r="CM72" s="1368"/>
      <c r="CN72" s="1368"/>
      <c r="CO72" s="1368"/>
      <c r="CP72" s="1368"/>
      <c r="CQ72" s="1368"/>
      <c r="CR72" s="1368"/>
      <c r="CS72" s="1368"/>
      <c r="CT72" s="1368"/>
      <c r="CU72" s="1368"/>
      <c r="CV72" s="1368"/>
      <c r="CW72" s="1368"/>
      <c r="CX72" s="1368"/>
      <c r="CY72" s="1368"/>
      <c r="CZ72" s="1368"/>
      <c r="DA72" s="1368"/>
      <c r="DB72" s="1368"/>
      <c r="DC72" s="1368"/>
      <c r="DD72" s="1368"/>
      <c r="DE72" s="1368"/>
      <c r="DF72" s="1368"/>
      <c r="DG72" s="1368"/>
      <c r="DH72" s="1368"/>
      <c r="DI72" s="1368"/>
      <c r="DJ72" s="1368"/>
      <c r="DK72" s="1368"/>
      <c r="DL72" s="1368"/>
      <c r="DM72" s="1368"/>
      <c r="DN72" s="1368"/>
      <c r="DO72" s="1368"/>
      <c r="DP72" s="1368"/>
      <c r="DQ72" s="1368"/>
      <c r="DR72" s="1368"/>
      <c r="DS72" s="1368"/>
      <c r="DT72" s="1368"/>
      <c r="DU72" s="1368"/>
      <c r="DV72" s="1368"/>
      <c r="DW72" s="1368"/>
      <c r="DX72" s="1368"/>
      <c r="DY72" s="1368"/>
      <c r="DZ72" s="1368"/>
      <c r="EA72" s="1368"/>
      <c r="EB72" s="1368"/>
      <c r="EC72" s="1368"/>
      <c r="ED72" s="1368"/>
      <c r="EE72" s="1368"/>
      <c r="EF72" s="1368"/>
      <c r="EG72" s="1368"/>
      <c r="EH72" s="1368"/>
      <c r="EI72" s="1368"/>
      <c r="EJ72" s="1368"/>
      <c r="EK72" s="1368"/>
      <c r="EL72" s="1368"/>
      <c r="EM72" s="1368"/>
      <c r="EN72" s="1368"/>
      <c r="EO72" s="1368"/>
      <c r="EP72" s="1368"/>
      <c r="EQ72" s="1368"/>
      <c r="ER72" s="1368"/>
      <c r="ES72" s="1368"/>
      <c r="ET72" s="1368"/>
      <c r="EU72" s="1368"/>
      <c r="EV72" s="1368"/>
      <c r="EW72" s="1368"/>
      <c r="EX72" s="1368"/>
      <c r="EY72" s="1368"/>
      <c r="EZ72" s="1368"/>
      <c r="FA72" s="1368"/>
      <c r="FB72" s="1368"/>
      <c r="FC72" s="1368"/>
      <c r="FD72" s="1368"/>
      <c r="FE72" s="1368"/>
      <c r="FF72" s="1368"/>
      <c r="FG72" s="1368"/>
      <c r="FH72" s="1368"/>
      <c r="FI72" s="1368"/>
      <c r="FJ72" s="1368"/>
      <c r="FK72" s="1368"/>
      <c r="FL72" s="1368"/>
      <c r="FM72" s="1368"/>
      <c r="FN72" s="1368"/>
      <c r="FO72" s="1368"/>
      <c r="FP72" s="1368"/>
      <c r="FQ72" s="1368"/>
      <c r="FR72" s="1368"/>
      <c r="FS72" s="1368"/>
      <c r="FT72" s="1368"/>
      <c r="FU72" s="1368"/>
      <c r="FV72" s="1368"/>
      <c r="FW72" s="1368"/>
      <c r="FX72" s="1368"/>
      <c r="FY72" s="1368"/>
      <c r="FZ72" s="1368"/>
      <c r="GA72" s="1368"/>
      <c r="GB72" s="1368"/>
      <c r="GC72" s="1368"/>
      <c r="GD72" s="1368"/>
      <c r="GE72" s="1368"/>
      <c r="GF72" s="1368"/>
      <c r="GG72" s="1368"/>
      <c r="GH72" s="1368"/>
      <c r="GI72" s="1368"/>
      <c r="GJ72" s="1368"/>
      <c r="GK72" s="1368"/>
      <c r="GL72" s="1368"/>
      <c r="GM72" s="1368"/>
      <c r="GN72" s="1368"/>
      <c r="GO72" s="1368"/>
      <c r="GP72" s="1368"/>
      <c r="GQ72" s="1368"/>
      <c r="GR72" s="1368"/>
      <c r="GS72" s="1368"/>
      <c r="GT72" s="1368"/>
      <c r="GU72" s="1368"/>
      <c r="GV72" s="1368"/>
      <c r="GW72" s="1368"/>
      <c r="GX72" s="1368"/>
      <c r="GY72" s="1368"/>
      <c r="GZ72" s="1368"/>
      <c r="HA72" s="1368"/>
      <c r="HB72" s="1368"/>
      <c r="HC72" s="1368"/>
      <c r="HD72" s="1368"/>
      <c r="HE72" s="1368"/>
      <c r="HF72" s="1368"/>
      <c r="HG72" s="1368"/>
      <c r="HH72" s="1368"/>
      <c r="HI72" s="1368"/>
      <c r="HJ72" s="1368"/>
      <c r="HK72" s="1368"/>
      <c r="HL72" s="1368"/>
      <c r="HM72" s="1368"/>
      <c r="HN72" s="1368"/>
      <c r="HO72" s="1368"/>
      <c r="HP72" s="1368"/>
      <c r="HQ72" s="1368"/>
      <c r="HR72" s="1368"/>
      <c r="HS72" s="1368"/>
      <c r="HT72" s="1368"/>
      <c r="HU72" s="1368"/>
      <c r="HV72" s="1368"/>
      <c r="HW72" s="1368"/>
      <c r="HX72" s="1368"/>
      <c r="HY72" s="1368"/>
      <c r="HZ72" s="1368"/>
      <c r="IA72" s="1368"/>
      <c r="IB72" s="1368"/>
      <c r="IC72" s="1368"/>
      <c r="ID72" s="1368"/>
      <c r="IE72" s="1368"/>
      <c r="IF72" s="1368"/>
      <c r="IG72" s="1368"/>
      <c r="IH72" s="1368"/>
      <c r="II72" s="1368"/>
      <c r="IJ72" s="1368"/>
      <c r="IK72" s="1368"/>
      <c r="IL72" s="1368"/>
      <c r="IM72" s="1368"/>
      <c r="IN72" s="1368"/>
      <c r="IO72" s="1368"/>
      <c r="IP72" s="1368"/>
      <c r="IQ72" s="1368"/>
      <c r="IR72" s="1368"/>
      <c r="IS72" s="1368"/>
      <c r="IT72" s="1368"/>
      <c r="IU72" s="1368"/>
      <c r="IV72" s="1368"/>
      <c r="IW72" s="1368"/>
      <c r="IX72" s="1368"/>
      <c r="IY72" s="1368"/>
      <c r="IZ72" s="1368"/>
      <c r="JA72" s="1368"/>
      <c r="JB72" s="1368"/>
      <c r="JC72" s="1368"/>
    </row>
    <row r="73" spans="1:263">
      <c r="A73" s="1354"/>
      <c r="B73" s="1383"/>
      <c r="C73" s="1383"/>
      <c r="D73" s="1383"/>
      <c r="E73" s="1940"/>
      <c r="F73" s="2034"/>
      <c r="G73" s="1383"/>
      <c r="H73" s="1383"/>
      <c r="I73" s="1383"/>
      <c r="J73" s="1383"/>
      <c r="K73" s="1383"/>
      <c r="L73" s="1383"/>
      <c r="M73" s="1940"/>
      <c r="N73" s="2034"/>
      <c r="O73" s="1383"/>
      <c r="P73" s="1383"/>
      <c r="Q73" s="1383"/>
      <c r="R73" s="1383"/>
      <c r="S73" s="1683"/>
      <c r="AI73" s="1368"/>
      <c r="AJ73" s="1368"/>
      <c r="AK73" s="1368"/>
      <c r="AL73" s="1368"/>
      <c r="AM73" s="1368"/>
      <c r="AN73" s="1368"/>
      <c r="AO73" s="1368"/>
      <c r="AP73" s="1368"/>
      <c r="AQ73" s="1368"/>
      <c r="AR73" s="1368"/>
      <c r="AS73" s="1368"/>
      <c r="AT73" s="1368"/>
      <c r="AU73" s="1368"/>
      <c r="AV73" s="1368"/>
      <c r="AW73" s="1368"/>
      <c r="AX73" s="1368"/>
      <c r="AY73" s="1368"/>
      <c r="AZ73" s="1368"/>
      <c r="BA73" s="1368"/>
      <c r="BB73" s="1368"/>
      <c r="BC73" s="1368"/>
      <c r="BD73" s="1368"/>
      <c r="BE73" s="1368"/>
      <c r="BF73" s="1368"/>
      <c r="BG73" s="1368"/>
      <c r="BH73" s="1368"/>
      <c r="BI73" s="1368"/>
      <c r="BJ73" s="1368"/>
      <c r="BK73" s="1368"/>
      <c r="BL73" s="1368"/>
      <c r="BM73" s="1368"/>
      <c r="BN73" s="1368"/>
      <c r="BO73" s="1368"/>
      <c r="BP73" s="1368"/>
      <c r="BQ73" s="1368"/>
      <c r="BR73" s="1368"/>
      <c r="BS73" s="1368"/>
      <c r="BT73" s="1368"/>
      <c r="BU73" s="1368"/>
      <c r="BV73" s="1368"/>
      <c r="BW73" s="1368"/>
      <c r="BX73" s="1368"/>
      <c r="BY73" s="1368"/>
      <c r="BZ73" s="1368"/>
      <c r="CA73" s="1368"/>
      <c r="CB73" s="1368"/>
      <c r="CC73" s="1368"/>
      <c r="CD73" s="1368"/>
      <c r="CE73" s="1368"/>
      <c r="CF73" s="1368"/>
      <c r="CG73" s="1368"/>
      <c r="CH73" s="1368"/>
      <c r="CI73" s="1368"/>
      <c r="CJ73" s="1368"/>
      <c r="CK73" s="1368"/>
      <c r="CL73" s="1368"/>
      <c r="CM73" s="1368"/>
      <c r="CN73" s="1368"/>
      <c r="CO73" s="1368"/>
      <c r="CP73" s="1368"/>
      <c r="CQ73" s="1368"/>
      <c r="CR73" s="1368"/>
      <c r="CS73" s="1368"/>
      <c r="CT73" s="1368"/>
      <c r="CU73" s="1368"/>
      <c r="CV73" s="1368"/>
      <c r="CW73" s="1368"/>
      <c r="CX73" s="1368"/>
      <c r="CY73" s="1368"/>
      <c r="CZ73" s="1368"/>
      <c r="DA73" s="1368"/>
      <c r="DB73" s="1368"/>
      <c r="DC73" s="1368"/>
      <c r="DD73" s="1368"/>
      <c r="DE73" s="1368"/>
      <c r="DF73" s="1368"/>
      <c r="DG73" s="1368"/>
      <c r="DH73" s="1368"/>
      <c r="DI73" s="1368"/>
      <c r="DJ73" s="1368"/>
      <c r="DK73" s="1368"/>
      <c r="DL73" s="1368"/>
      <c r="DM73" s="1368"/>
      <c r="DN73" s="1368"/>
      <c r="DO73" s="1368"/>
      <c r="DP73" s="1368"/>
      <c r="DQ73" s="1368"/>
      <c r="DR73" s="1368"/>
      <c r="DS73" s="1368"/>
      <c r="DT73" s="1368"/>
      <c r="DU73" s="1368"/>
      <c r="DV73" s="1368"/>
      <c r="DW73" s="1368"/>
      <c r="DX73" s="1368"/>
      <c r="DY73" s="1368"/>
      <c r="DZ73" s="1368"/>
      <c r="EA73" s="1368"/>
      <c r="EB73" s="1368"/>
      <c r="EC73" s="1368"/>
      <c r="ED73" s="1368"/>
      <c r="EE73" s="1368"/>
      <c r="EF73" s="1368"/>
      <c r="EG73" s="1368"/>
      <c r="EH73" s="1368"/>
      <c r="EI73" s="1368"/>
      <c r="EJ73" s="1368"/>
      <c r="EK73" s="1368"/>
      <c r="EL73" s="1368"/>
      <c r="EM73" s="1368"/>
      <c r="EN73" s="1368"/>
      <c r="EO73" s="1368"/>
      <c r="EP73" s="1368"/>
      <c r="EQ73" s="1368"/>
      <c r="ER73" s="1368"/>
      <c r="ES73" s="1368"/>
      <c r="ET73" s="1368"/>
      <c r="EU73" s="1368"/>
      <c r="EV73" s="1368"/>
      <c r="EW73" s="1368"/>
      <c r="EX73" s="1368"/>
      <c r="EY73" s="1368"/>
      <c r="EZ73" s="1368"/>
      <c r="FA73" s="1368"/>
      <c r="FB73" s="1368"/>
      <c r="FC73" s="1368"/>
      <c r="FD73" s="1368"/>
      <c r="FE73" s="1368"/>
      <c r="FF73" s="1368"/>
      <c r="FG73" s="1368"/>
      <c r="FH73" s="1368"/>
      <c r="FI73" s="1368"/>
      <c r="FJ73" s="1368"/>
      <c r="FK73" s="1368"/>
      <c r="FL73" s="1368"/>
      <c r="FM73" s="1368"/>
      <c r="FN73" s="1368"/>
      <c r="FO73" s="1368"/>
      <c r="FP73" s="1368"/>
      <c r="FQ73" s="1368"/>
      <c r="FR73" s="1368"/>
      <c r="FS73" s="1368"/>
      <c r="FT73" s="1368"/>
      <c r="FU73" s="1368"/>
      <c r="FV73" s="1368"/>
      <c r="FW73" s="1368"/>
      <c r="FX73" s="1368"/>
      <c r="FY73" s="1368"/>
      <c r="FZ73" s="1368"/>
      <c r="GA73" s="1368"/>
      <c r="GB73" s="1368"/>
      <c r="GC73" s="1368"/>
      <c r="GD73" s="1368"/>
      <c r="GE73" s="1368"/>
      <c r="GF73" s="1368"/>
      <c r="GG73" s="1368"/>
      <c r="GH73" s="1368"/>
      <c r="GI73" s="1368"/>
      <c r="GJ73" s="1368"/>
      <c r="GK73" s="1368"/>
      <c r="GL73" s="1368"/>
      <c r="GM73" s="1368"/>
      <c r="GN73" s="1368"/>
      <c r="GO73" s="1368"/>
      <c r="GP73" s="1368"/>
      <c r="GQ73" s="1368"/>
      <c r="GR73" s="1368"/>
      <c r="GS73" s="1368"/>
      <c r="GT73" s="1368"/>
      <c r="GU73" s="1368"/>
      <c r="GV73" s="1368"/>
      <c r="GW73" s="1368"/>
      <c r="GX73" s="1368"/>
      <c r="GY73" s="1368"/>
      <c r="GZ73" s="1368"/>
      <c r="HA73" s="1368"/>
      <c r="HB73" s="1368"/>
      <c r="HC73" s="1368"/>
      <c r="HD73" s="1368"/>
      <c r="HE73" s="1368"/>
      <c r="HF73" s="1368"/>
      <c r="HG73" s="1368"/>
      <c r="HH73" s="1368"/>
      <c r="HI73" s="1368"/>
      <c r="HJ73" s="1368"/>
      <c r="HK73" s="1368"/>
      <c r="HL73" s="1368"/>
      <c r="HM73" s="1368"/>
      <c r="HN73" s="1368"/>
      <c r="HO73" s="1368"/>
      <c r="HP73" s="1368"/>
      <c r="HQ73" s="1368"/>
      <c r="HR73" s="1368"/>
      <c r="HS73" s="1368"/>
      <c r="HT73" s="1368"/>
      <c r="HU73" s="1368"/>
      <c r="HV73" s="1368"/>
      <c r="HW73" s="1368"/>
      <c r="HX73" s="1368"/>
      <c r="HY73" s="1368"/>
      <c r="HZ73" s="1368"/>
      <c r="IA73" s="1368"/>
      <c r="IB73" s="1368"/>
      <c r="IC73" s="1368"/>
      <c r="ID73" s="1368"/>
      <c r="IE73" s="1368"/>
      <c r="IF73" s="1368"/>
      <c r="IG73" s="1368"/>
      <c r="IH73" s="1368"/>
      <c r="II73" s="1368"/>
      <c r="IJ73" s="1368"/>
      <c r="IK73" s="1368"/>
      <c r="IL73" s="1368"/>
      <c r="IM73" s="1368"/>
      <c r="IN73" s="1368"/>
      <c r="IO73" s="1368"/>
      <c r="IP73" s="1368"/>
      <c r="IQ73" s="1368"/>
      <c r="IR73" s="1368"/>
      <c r="IS73" s="1368"/>
      <c r="IT73" s="1368"/>
      <c r="IU73" s="1368"/>
      <c r="IV73" s="1368"/>
      <c r="IW73" s="1368"/>
      <c r="IX73" s="1368"/>
      <c r="IY73" s="1368"/>
      <c r="IZ73" s="1368"/>
      <c r="JA73" s="1368"/>
      <c r="JB73" s="1368"/>
      <c r="JC73" s="1368"/>
    </row>
    <row r="74" spans="1:263">
      <c r="A74" s="1696"/>
      <c r="B74" s="1383"/>
      <c r="C74" s="1383"/>
      <c r="D74" s="1383"/>
      <c r="E74" s="1940"/>
      <c r="F74" s="1696"/>
      <c r="G74" s="1383"/>
      <c r="H74" s="1383"/>
      <c r="I74" s="1383"/>
      <c r="J74" s="1383"/>
      <c r="K74" s="1383"/>
      <c r="L74" s="1383"/>
      <c r="M74" s="1940"/>
      <c r="N74" s="1696"/>
      <c r="O74" s="1383"/>
      <c r="P74" s="1383"/>
      <c r="Q74" s="1383"/>
      <c r="R74" s="1383"/>
      <c r="S74" s="1683"/>
      <c r="AI74" s="1368"/>
      <c r="AJ74" s="1368"/>
      <c r="AK74" s="1368"/>
      <c r="AL74" s="1368"/>
      <c r="AM74" s="1368"/>
      <c r="AN74" s="1368"/>
      <c r="AO74" s="1368"/>
      <c r="AP74" s="1368"/>
      <c r="AQ74" s="1368"/>
      <c r="AR74" s="1368"/>
      <c r="AS74" s="1368"/>
      <c r="AT74" s="1368"/>
      <c r="AU74" s="1368"/>
      <c r="AV74" s="1368"/>
      <c r="AW74" s="1368"/>
      <c r="AX74" s="1368"/>
      <c r="AY74" s="1368"/>
      <c r="AZ74" s="1368"/>
      <c r="BA74" s="1368"/>
      <c r="BB74" s="1368"/>
      <c r="BC74" s="1368"/>
      <c r="BD74" s="1368"/>
      <c r="BE74" s="1368"/>
      <c r="BF74" s="1368"/>
      <c r="BG74" s="1368"/>
      <c r="BH74" s="1368"/>
      <c r="BI74" s="1368"/>
      <c r="BJ74" s="1368"/>
      <c r="BK74" s="1368"/>
      <c r="BL74" s="1368"/>
      <c r="BM74" s="1368"/>
      <c r="BN74" s="1368"/>
      <c r="BO74" s="1368"/>
      <c r="BP74" s="1368"/>
      <c r="BQ74" s="1368"/>
      <c r="BR74" s="1368"/>
      <c r="BS74" s="1368"/>
      <c r="BT74" s="1368"/>
      <c r="BU74" s="1368"/>
      <c r="BV74" s="1368"/>
      <c r="BW74" s="1368"/>
      <c r="BX74" s="1368"/>
      <c r="BY74" s="1368"/>
      <c r="BZ74" s="1368"/>
      <c r="CA74" s="1368"/>
      <c r="CB74" s="1368"/>
      <c r="CC74" s="1368"/>
      <c r="CD74" s="1368"/>
      <c r="CE74" s="1368"/>
      <c r="CF74" s="1368"/>
      <c r="CG74" s="1368"/>
      <c r="CH74" s="1368"/>
      <c r="CI74" s="1368"/>
      <c r="CJ74" s="1368"/>
      <c r="CK74" s="1368"/>
      <c r="CL74" s="1368"/>
      <c r="CM74" s="1368"/>
      <c r="CN74" s="1368"/>
      <c r="CO74" s="1368"/>
      <c r="CP74" s="1368"/>
      <c r="CQ74" s="1368"/>
      <c r="CR74" s="1368"/>
      <c r="CS74" s="1368"/>
      <c r="CT74" s="1368"/>
      <c r="CU74" s="1368"/>
      <c r="CV74" s="1368"/>
      <c r="CW74" s="1368"/>
      <c r="CX74" s="1368"/>
      <c r="CY74" s="1368"/>
      <c r="CZ74" s="1368"/>
      <c r="DA74" s="1368"/>
      <c r="DB74" s="1368"/>
      <c r="DC74" s="1368"/>
      <c r="DD74" s="1368"/>
      <c r="DE74" s="1368"/>
      <c r="DF74" s="1368"/>
      <c r="DG74" s="1368"/>
      <c r="DH74" s="1368"/>
      <c r="DI74" s="1368"/>
      <c r="DJ74" s="1368"/>
      <c r="DK74" s="1368"/>
      <c r="DL74" s="1368"/>
      <c r="DM74" s="1368"/>
      <c r="DN74" s="1368"/>
      <c r="DO74" s="1368"/>
      <c r="DP74" s="1368"/>
      <c r="DQ74" s="1368"/>
      <c r="DR74" s="1368"/>
      <c r="DS74" s="1368"/>
      <c r="DT74" s="1368"/>
      <c r="DU74" s="1368"/>
      <c r="DV74" s="1368"/>
      <c r="DW74" s="1368"/>
      <c r="DX74" s="1368"/>
      <c r="DY74" s="1368"/>
      <c r="DZ74" s="1368"/>
      <c r="EA74" s="1368"/>
      <c r="EB74" s="1368"/>
      <c r="EC74" s="1368"/>
      <c r="ED74" s="1368"/>
      <c r="EE74" s="1368"/>
      <c r="EF74" s="1368"/>
      <c r="EG74" s="1368"/>
      <c r="EH74" s="1368"/>
      <c r="EI74" s="1368"/>
      <c r="EJ74" s="1368"/>
      <c r="EK74" s="1368"/>
      <c r="EL74" s="1368"/>
      <c r="EM74" s="1368"/>
      <c r="EN74" s="1368"/>
      <c r="EO74" s="1368"/>
      <c r="EP74" s="1368"/>
      <c r="EQ74" s="1368"/>
      <c r="ER74" s="1368"/>
      <c r="ES74" s="1368"/>
      <c r="ET74" s="1368"/>
      <c r="EU74" s="1368"/>
      <c r="EV74" s="1368"/>
      <c r="EW74" s="1368"/>
      <c r="EX74" s="1368"/>
      <c r="EY74" s="1368"/>
      <c r="EZ74" s="1368"/>
      <c r="FA74" s="1368"/>
      <c r="FB74" s="1368"/>
      <c r="FC74" s="1368"/>
      <c r="FD74" s="1368"/>
      <c r="FE74" s="1368"/>
      <c r="FF74" s="1368"/>
      <c r="FG74" s="1368"/>
      <c r="FH74" s="1368"/>
      <c r="FI74" s="1368"/>
      <c r="FJ74" s="1368"/>
      <c r="FK74" s="1368"/>
      <c r="FL74" s="1368"/>
      <c r="FM74" s="1368"/>
      <c r="FN74" s="1368"/>
      <c r="FO74" s="1368"/>
      <c r="FP74" s="1368"/>
      <c r="FQ74" s="1368"/>
      <c r="FR74" s="1368"/>
      <c r="FS74" s="1368"/>
      <c r="FT74" s="1368"/>
      <c r="FU74" s="1368"/>
      <c r="FV74" s="1368"/>
      <c r="FW74" s="1368"/>
      <c r="FX74" s="1368"/>
      <c r="FY74" s="1368"/>
      <c r="FZ74" s="1368"/>
      <c r="GA74" s="1368"/>
      <c r="GB74" s="1368"/>
      <c r="GC74" s="1368"/>
      <c r="GD74" s="1368"/>
      <c r="GE74" s="1368"/>
      <c r="GF74" s="1368"/>
      <c r="GG74" s="1368"/>
      <c r="GH74" s="1368"/>
      <c r="GI74" s="1368"/>
      <c r="GJ74" s="1368"/>
      <c r="GK74" s="1368"/>
      <c r="GL74" s="1368"/>
      <c r="GM74" s="1368"/>
      <c r="GN74" s="1368"/>
      <c r="GO74" s="1368"/>
      <c r="GP74" s="1368"/>
      <c r="GQ74" s="1368"/>
      <c r="GR74" s="1368"/>
      <c r="GS74" s="1368"/>
      <c r="GT74" s="1368"/>
      <c r="GU74" s="1368"/>
      <c r="GV74" s="1368"/>
      <c r="GW74" s="1368"/>
      <c r="GX74" s="1368"/>
      <c r="GY74" s="1368"/>
      <c r="GZ74" s="1368"/>
      <c r="HA74" s="1368"/>
      <c r="HB74" s="1368"/>
      <c r="HC74" s="1368"/>
      <c r="HD74" s="1368"/>
      <c r="HE74" s="1368"/>
      <c r="HF74" s="1368"/>
      <c r="HG74" s="1368"/>
      <c r="HH74" s="1368"/>
      <c r="HI74" s="1368"/>
      <c r="HJ74" s="1368"/>
      <c r="HK74" s="1368"/>
      <c r="HL74" s="1368"/>
      <c r="HM74" s="1368"/>
      <c r="HN74" s="1368"/>
      <c r="HO74" s="1368"/>
      <c r="HP74" s="1368"/>
      <c r="HQ74" s="1368"/>
      <c r="HR74" s="1368"/>
      <c r="HS74" s="1368"/>
      <c r="HT74" s="1368"/>
      <c r="HU74" s="1368"/>
      <c r="HV74" s="1368"/>
      <c r="HW74" s="1368"/>
      <c r="HX74" s="1368"/>
      <c r="HY74" s="1368"/>
      <c r="HZ74" s="1368"/>
      <c r="IA74" s="1368"/>
      <c r="IB74" s="1368"/>
      <c r="IC74" s="1368"/>
      <c r="ID74" s="1368"/>
      <c r="IE74" s="1368"/>
      <c r="IF74" s="1368"/>
      <c r="IG74" s="1368"/>
      <c r="IH74" s="1368"/>
      <c r="II74" s="1368"/>
      <c r="IJ74" s="1368"/>
      <c r="IK74" s="1368"/>
      <c r="IL74" s="1368"/>
      <c r="IM74" s="1368"/>
      <c r="IN74" s="1368"/>
      <c r="IO74" s="1368"/>
      <c r="IP74" s="1368"/>
      <c r="IQ74" s="1368"/>
      <c r="IR74" s="1368"/>
      <c r="IS74" s="1368"/>
      <c r="IT74" s="1368"/>
      <c r="IU74" s="1368"/>
      <c r="IV74" s="1368"/>
      <c r="IW74" s="1368"/>
      <c r="IX74" s="1368"/>
      <c r="IY74" s="1368"/>
      <c r="IZ74" s="1368"/>
      <c r="JA74" s="1368"/>
      <c r="JB74" s="1368"/>
      <c r="JC74" s="1368"/>
    </row>
    <row r="75" spans="1:263">
      <c r="A75" s="1696"/>
      <c r="B75" s="1383"/>
      <c r="C75" s="1383"/>
      <c r="D75" s="1383"/>
      <c r="E75" s="1940"/>
      <c r="F75" s="1696"/>
      <c r="G75" s="1383"/>
      <c r="H75" s="1383"/>
      <c r="I75" s="1383"/>
      <c r="J75" s="1383"/>
      <c r="K75" s="1383"/>
      <c r="L75" s="1383"/>
      <c r="M75" s="1940"/>
      <c r="N75" s="1696"/>
      <c r="O75" s="1383"/>
      <c r="P75" s="1383"/>
      <c r="Q75" s="1383"/>
      <c r="R75" s="1383"/>
      <c r="S75" s="1683"/>
      <c r="AI75" s="1368"/>
      <c r="AJ75" s="1368"/>
      <c r="AK75" s="1368"/>
      <c r="AL75" s="1368"/>
      <c r="AM75" s="1368"/>
      <c r="AN75" s="1368"/>
      <c r="AO75" s="1368"/>
      <c r="AP75" s="1368"/>
      <c r="AQ75" s="1368"/>
      <c r="AR75" s="1368"/>
      <c r="AS75" s="1368"/>
      <c r="AT75" s="1368"/>
      <c r="AU75" s="1368"/>
      <c r="AV75" s="1368"/>
      <c r="AW75" s="1368"/>
      <c r="AX75" s="1368"/>
      <c r="AY75" s="1368"/>
      <c r="AZ75" s="1368"/>
      <c r="BA75" s="1368"/>
      <c r="BB75" s="1368"/>
      <c r="BC75" s="1368"/>
      <c r="BD75" s="1368"/>
      <c r="BE75" s="1368"/>
      <c r="BF75" s="1368"/>
      <c r="BG75" s="1368"/>
      <c r="BH75" s="1368"/>
      <c r="BI75" s="1368"/>
      <c r="BJ75" s="1368"/>
      <c r="BK75" s="1368"/>
      <c r="BL75" s="1368"/>
      <c r="BM75" s="1368"/>
      <c r="BN75" s="1368"/>
      <c r="BO75" s="1368"/>
      <c r="BP75" s="1368"/>
      <c r="BQ75" s="1368"/>
      <c r="BR75" s="1368"/>
      <c r="BS75" s="1368"/>
      <c r="BT75" s="1368"/>
      <c r="BU75" s="1368"/>
      <c r="BV75" s="1368"/>
      <c r="BW75" s="1368"/>
      <c r="BX75" s="1368"/>
      <c r="BY75" s="1368"/>
      <c r="BZ75" s="1368"/>
      <c r="CA75" s="1368"/>
      <c r="CB75" s="1368"/>
      <c r="CC75" s="1368"/>
      <c r="CD75" s="1368"/>
      <c r="CE75" s="1368"/>
      <c r="CF75" s="1368"/>
      <c r="CG75" s="1368"/>
      <c r="CH75" s="1368"/>
      <c r="CI75" s="1368"/>
      <c r="CJ75" s="1368"/>
      <c r="CK75" s="1368"/>
      <c r="CL75" s="1368"/>
      <c r="CM75" s="1368"/>
      <c r="CN75" s="1368"/>
      <c r="CO75" s="1368"/>
      <c r="CP75" s="1368"/>
      <c r="CQ75" s="1368"/>
      <c r="CR75" s="1368"/>
      <c r="CS75" s="1368"/>
      <c r="CT75" s="1368"/>
      <c r="CU75" s="1368"/>
      <c r="CV75" s="1368"/>
      <c r="CW75" s="1368"/>
      <c r="CX75" s="1368"/>
      <c r="CY75" s="1368"/>
      <c r="CZ75" s="1368"/>
      <c r="DA75" s="1368"/>
      <c r="DB75" s="1368"/>
      <c r="DC75" s="1368"/>
      <c r="DD75" s="1368"/>
      <c r="DE75" s="1368"/>
      <c r="DF75" s="1368"/>
      <c r="DG75" s="1368"/>
      <c r="DH75" s="1368"/>
      <c r="DI75" s="1368"/>
      <c r="DJ75" s="1368"/>
      <c r="DK75" s="1368"/>
      <c r="DL75" s="1368"/>
      <c r="DM75" s="1368"/>
      <c r="DN75" s="1368"/>
      <c r="DO75" s="1368"/>
      <c r="DP75" s="1368"/>
      <c r="DQ75" s="1368"/>
      <c r="DR75" s="1368"/>
      <c r="DS75" s="1368"/>
      <c r="DT75" s="1368"/>
      <c r="DU75" s="1368"/>
      <c r="DV75" s="1368"/>
      <c r="DW75" s="1368"/>
      <c r="DX75" s="1368"/>
      <c r="DY75" s="1368"/>
      <c r="DZ75" s="1368"/>
      <c r="EA75" s="1368"/>
      <c r="EB75" s="1368"/>
      <c r="EC75" s="1368"/>
      <c r="ED75" s="1368"/>
      <c r="EE75" s="1368"/>
      <c r="EF75" s="1368"/>
      <c r="EG75" s="1368"/>
      <c r="EH75" s="1368"/>
      <c r="EI75" s="1368"/>
      <c r="EJ75" s="1368"/>
      <c r="EK75" s="1368"/>
      <c r="EL75" s="1368"/>
      <c r="EM75" s="1368"/>
      <c r="EN75" s="1368"/>
      <c r="EO75" s="1368"/>
      <c r="EP75" s="1368"/>
      <c r="EQ75" s="1368"/>
      <c r="ER75" s="1368"/>
      <c r="ES75" s="1368"/>
      <c r="ET75" s="1368"/>
      <c r="EU75" s="1368"/>
      <c r="EV75" s="1368"/>
      <c r="EW75" s="1368"/>
      <c r="EX75" s="1368"/>
      <c r="EY75" s="1368"/>
      <c r="EZ75" s="1368"/>
      <c r="FA75" s="1368"/>
      <c r="FB75" s="1368"/>
      <c r="FC75" s="1368"/>
      <c r="FD75" s="1368"/>
      <c r="FE75" s="1368"/>
      <c r="FF75" s="1368"/>
      <c r="FG75" s="1368"/>
      <c r="FH75" s="1368"/>
      <c r="FI75" s="1368"/>
      <c r="FJ75" s="1368"/>
      <c r="FK75" s="1368"/>
      <c r="FL75" s="1368"/>
      <c r="FM75" s="1368"/>
      <c r="FN75" s="1368"/>
      <c r="FO75" s="1368"/>
      <c r="FP75" s="1368"/>
      <c r="FQ75" s="1368"/>
      <c r="FR75" s="1368"/>
      <c r="FS75" s="1368"/>
      <c r="FT75" s="1368"/>
      <c r="FU75" s="1368"/>
      <c r="FV75" s="1368"/>
      <c r="FW75" s="1368"/>
      <c r="FX75" s="1368"/>
      <c r="FY75" s="1368"/>
      <c r="FZ75" s="1368"/>
      <c r="GA75" s="1368"/>
      <c r="GB75" s="1368"/>
      <c r="GC75" s="1368"/>
      <c r="GD75" s="1368"/>
      <c r="GE75" s="1368"/>
      <c r="GF75" s="1368"/>
      <c r="GG75" s="1368"/>
      <c r="GH75" s="1368"/>
      <c r="GI75" s="1368"/>
      <c r="GJ75" s="1368"/>
      <c r="GK75" s="1368"/>
      <c r="GL75" s="1368"/>
      <c r="GM75" s="1368"/>
      <c r="GN75" s="1368"/>
      <c r="GO75" s="1368"/>
      <c r="GP75" s="1368"/>
      <c r="GQ75" s="1368"/>
      <c r="GR75" s="1368"/>
      <c r="GS75" s="1368"/>
      <c r="GT75" s="1368"/>
      <c r="GU75" s="1368"/>
      <c r="GV75" s="1368"/>
      <c r="GW75" s="1368"/>
      <c r="GX75" s="1368"/>
      <c r="GY75" s="1368"/>
      <c r="GZ75" s="1368"/>
      <c r="HA75" s="1368"/>
      <c r="HB75" s="1368"/>
      <c r="HC75" s="1368"/>
      <c r="HD75" s="1368"/>
      <c r="HE75" s="1368"/>
      <c r="HF75" s="1368"/>
      <c r="HG75" s="1368"/>
      <c r="HH75" s="1368"/>
      <c r="HI75" s="1368"/>
      <c r="HJ75" s="1368"/>
      <c r="HK75" s="1368"/>
      <c r="HL75" s="1368"/>
      <c r="HM75" s="1368"/>
      <c r="HN75" s="1368"/>
      <c r="HO75" s="1368"/>
      <c r="HP75" s="1368"/>
      <c r="HQ75" s="1368"/>
      <c r="HR75" s="1368"/>
      <c r="HS75" s="1368"/>
      <c r="HT75" s="1368"/>
      <c r="HU75" s="1368"/>
      <c r="HV75" s="1368"/>
      <c r="HW75" s="1368"/>
      <c r="HX75" s="1368"/>
      <c r="HY75" s="1368"/>
      <c r="HZ75" s="1368"/>
      <c r="IA75" s="1368"/>
      <c r="IB75" s="1368"/>
      <c r="IC75" s="1368"/>
      <c r="ID75" s="1368"/>
      <c r="IE75" s="1368"/>
      <c r="IF75" s="1368"/>
      <c r="IG75" s="1368"/>
      <c r="IH75" s="1368"/>
      <c r="II75" s="1368"/>
      <c r="IJ75" s="1368"/>
      <c r="IK75" s="1368"/>
      <c r="IL75" s="1368"/>
      <c r="IM75" s="1368"/>
      <c r="IN75" s="1368"/>
      <c r="IO75" s="1368"/>
      <c r="IP75" s="1368"/>
      <c r="IQ75" s="1368"/>
      <c r="IR75" s="1368"/>
      <c r="IS75" s="1368"/>
      <c r="IT75" s="1368"/>
      <c r="IU75" s="1368"/>
      <c r="IV75" s="1368"/>
      <c r="IW75" s="1368"/>
      <c r="IX75" s="1368"/>
      <c r="IY75" s="1368"/>
      <c r="IZ75" s="1368"/>
      <c r="JA75" s="1368"/>
      <c r="JB75" s="1368"/>
      <c r="JC75" s="1368"/>
    </row>
    <row r="76" spans="1:263">
      <c r="A76" s="1696"/>
      <c r="B76" s="1383"/>
      <c r="C76" s="1383"/>
      <c r="D76" s="1383"/>
      <c r="E76" s="1940"/>
      <c r="F76" s="1696"/>
      <c r="G76" s="1383"/>
      <c r="H76" s="1383"/>
      <c r="I76" s="1383"/>
      <c r="J76" s="1383"/>
      <c r="K76" s="1383"/>
      <c r="L76" s="1383"/>
      <c r="M76" s="1940"/>
      <c r="N76" s="1696"/>
      <c r="O76" s="1383"/>
      <c r="P76" s="1383"/>
      <c r="Q76" s="1383"/>
      <c r="R76" s="1383"/>
      <c r="S76" s="1683"/>
      <c r="AI76" s="1368"/>
      <c r="AJ76" s="1368"/>
      <c r="AK76" s="1368"/>
      <c r="AL76" s="1368"/>
      <c r="AM76" s="1368"/>
      <c r="AN76" s="1368"/>
      <c r="AO76" s="1368"/>
      <c r="AP76" s="1368"/>
      <c r="AQ76" s="1368"/>
      <c r="AR76" s="1368"/>
      <c r="AS76" s="1368"/>
      <c r="AT76" s="1368"/>
      <c r="AU76" s="1368"/>
      <c r="AV76" s="1368"/>
      <c r="AW76" s="1368"/>
      <c r="AX76" s="1368"/>
      <c r="AY76" s="1368"/>
      <c r="AZ76" s="1368"/>
      <c r="BA76" s="1368"/>
      <c r="BB76" s="1368"/>
      <c r="BC76" s="1368"/>
      <c r="BD76" s="1368"/>
      <c r="BE76" s="1368"/>
      <c r="BF76" s="1368"/>
      <c r="BG76" s="1368"/>
      <c r="BH76" s="1368"/>
      <c r="BI76" s="1368"/>
      <c r="BJ76" s="1368"/>
      <c r="BK76" s="1368"/>
      <c r="BL76" s="1368"/>
      <c r="BM76" s="1368"/>
      <c r="BN76" s="1368"/>
      <c r="BO76" s="1368"/>
      <c r="BP76" s="1368"/>
      <c r="BQ76" s="1368"/>
      <c r="BR76" s="1368"/>
      <c r="BS76" s="1368"/>
      <c r="BT76" s="1368"/>
      <c r="BU76" s="1368"/>
      <c r="BV76" s="1368"/>
      <c r="BW76" s="1368"/>
      <c r="BX76" s="1368"/>
      <c r="BY76" s="1368"/>
      <c r="BZ76" s="1368"/>
      <c r="CA76" s="1368"/>
      <c r="CB76" s="1368"/>
      <c r="CC76" s="1368"/>
      <c r="CD76" s="1368"/>
      <c r="CE76" s="1368"/>
      <c r="CF76" s="1368"/>
      <c r="CG76" s="1368"/>
      <c r="CH76" s="1368"/>
      <c r="CI76" s="1368"/>
      <c r="CJ76" s="1368"/>
      <c r="CK76" s="1368"/>
      <c r="CL76" s="1368"/>
      <c r="CM76" s="1368"/>
      <c r="CN76" s="1368"/>
      <c r="CO76" s="1368"/>
      <c r="CP76" s="1368"/>
      <c r="CQ76" s="1368"/>
      <c r="CR76" s="1368"/>
      <c r="CS76" s="1368"/>
      <c r="CT76" s="1368"/>
      <c r="CU76" s="1368"/>
      <c r="CV76" s="1368"/>
      <c r="CW76" s="1368"/>
      <c r="CX76" s="1368"/>
      <c r="CY76" s="1368"/>
      <c r="CZ76" s="1368"/>
      <c r="DA76" s="1368"/>
      <c r="DB76" s="1368"/>
      <c r="DC76" s="1368"/>
      <c r="DD76" s="1368"/>
      <c r="DE76" s="1368"/>
      <c r="DF76" s="1368"/>
      <c r="DG76" s="1368"/>
      <c r="DH76" s="1368"/>
      <c r="DI76" s="1368"/>
      <c r="DJ76" s="1368"/>
      <c r="DK76" s="1368"/>
      <c r="DL76" s="1368"/>
      <c r="DM76" s="1368"/>
      <c r="DN76" s="1368"/>
      <c r="DO76" s="1368"/>
      <c r="DP76" s="1368"/>
      <c r="DQ76" s="1368"/>
      <c r="DR76" s="1368"/>
      <c r="DS76" s="1368"/>
      <c r="DT76" s="1368"/>
      <c r="DU76" s="1368"/>
      <c r="DV76" s="1368"/>
      <c r="DW76" s="1368"/>
      <c r="DX76" s="1368"/>
      <c r="DY76" s="1368"/>
      <c r="DZ76" s="1368"/>
      <c r="EA76" s="1368"/>
      <c r="EB76" s="1368"/>
      <c r="EC76" s="1368"/>
      <c r="ED76" s="1368"/>
      <c r="EE76" s="1368"/>
      <c r="EF76" s="1368"/>
      <c r="EG76" s="1368"/>
      <c r="EH76" s="1368"/>
      <c r="EI76" s="1368"/>
      <c r="EJ76" s="1368"/>
      <c r="EK76" s="1368"/>
      <c r="EL76" s="1368"/>
      <c r="EM76" s="1368"/>
      <c r="EN76" s="1368"/>
      <c r="EO76" s="1368"/>
      <c r="EP76" s="1368"/>
      <c r="EQ76" s="1368"/>
      <c r="ER76" s="1368"/>
      <c r="ES76" s="1368"/>
      <c r="ET76" s="1368"/>
      <c r="EU76" s="1368"/>
      <c r="EV76" s="1368"/>
      <c r="EW76" s="1368"/>
      <c r="EX76" s="1368"/>
      <c r="EY76" s="1368"/>
      <c r="EZ76" s="1368"/>
      <c r="FA76" s="1368"/>
      <c r="FB76" s="1368"/>
      <c r="FC76" s="1368"/>
      <c r="FD76" s="1368"/>
      <c r="FE76" s="1368"/>
      <c r="FF76" s="1368"/>
      <c r="FG76" s="1368"/>
      <c r="FH76" s="1368"/>
      <c r="FI76" s="1368"/>
      <c r="FJ76" s="1368"/>
      <c r="FK76" s="1368"/>
      <c r="FL76" s="1368"/>
      <c r="FM76" s="1368"/>
      <c r="FN76" s="1368"/>
      <c r="FO76" s="1368"/>
      <c r="FP76" s="1368"/>
      <c r="FQ76" s="1368"/>
      <c r="FR76" s="1368"/>
      <c r="FS76" s="1368"/>
      <c r="FT76" s="1368"/>
      <c r="FU76" s="1368"/>
      <c r="FV76" s="1368"/>
      <c r="FW76" s="1368"/>
      <c r="FX76" s="1368"/>
      <c r="FY76" s="1368"/>
      <c r="FZ76" s="1368"/>
      <c r="GA76" s="1368"/>
      <c r="GB76" s="1368"/>
      <c r="GC76" s="1368"/>
      <c r="GD76" s="1368"/>
      <c r="GE76" s="1368"/>
      <c r="GF76" s="1368"/>
      <c r="GG76" s="1368"/>
      <c r="GH76" s="1368"/>
      <c r="GI76" s="1368"/>
      <c r="GJ76" s="1368"/>
      <c r="GK76" s="1368"/>
      <c r="GL76" s="1368"/>
      <c r="GM76" s="1368"/>
      <c r="GN76" s="1368"/>
      <c r="GO76" s="1368"/>
      <c r="GP76" s="1368"/>
      <c r="GQ76" s="1368"/>
      <c r="GR76" s="1368"/>
      <c r="GS76" s="1368"/>
      <c r="GT76" s="1368"/>
      <c r="GU76" s="1368"/>
      <c r="GV76" s="1368"/>
      <c r="GW76" s="1368"/>
      <c r="GX76" s="1368"/>
      <c r="GY76" s="1368"/>
      <c r="GZ76" s="1368"/>
      <c r="HA76" s="1368"/>
      <c r="HB76" s="1368"/>
      <c r="HC76" s="1368"/>
      <c r="HD76" s="1368"/>
      <c r="HE76" s="1368"/>
      <c r="HF76" s="1368"/>
      <c r="HG76" s="1368"/>
      <c r="HH76" s="1368"/>
      <c r="HI76" s="1368"/>
      <c r="HJ76" s="1368"/>
      <c r="HK76" s="1368"/>
      <c r="HL76" s="1368"/>
      <c r="HM76" s="1368"/>
      <c r="HN76" s="1368"/>
      <c r="HO76" s="1368"/>
      <c r="HP76" s="1368"/>
      <c r="HQ76" s="1368"/>
      <c r="HR76" s="1368"/>
      <c r="HS76" s="1368"/>
      <c r="HT76" s="1368"/>
      <c r="HU76" s="1368"/>
      <c r="HV76" s="1368"/>
      <c r="HW76" s="1368"/>
      <c r="HX76" s="1368"/>
      <c r="HY76" s="1368"/>
      <c r="HZ76" s="1368"/>
      <c r="IA76" s="1368"/>
      <c r="IB76" s="1368"/>
      <c r="IC76" s="1368"/>
      <c r="ID76" s="1368"/>
      <c r="IE76" s="1368"/>
      <c r="IF76" s="1368"/>
      <c r="IG76" s="1368"/>
      <c r="IH76" s="1368"/>
      <c r="II76" s="1368"/>
      <c r="IJ76" s="1368"/>
      <c r="IK76" s="1368"/>
      <c r="IL76" s="1368"/>
      <c r="IM76" s="1368"/>
      <c r="IN76" s="1368"/>
      <c r="IO76" s="1368"/>
      <c r="IP76" s="1368"/>
      <c r="IQ76" s="1368"/>
      <c r="IR76" s="1368"/>
      <c r="IS76" s="1368"/>
      <c r="IT76" s="1368"/>
      <c r="IU76" s="1368"/>
      <c r="IV76" s="1368"/>
      <c r="IW76" s="1368"/>
      <c r="IX76" s="1368"/>
      <c r="IY76" s="1368"/>
      <c r="IZ76" s="1368"/>
      <c r="JA76" s="1368"/>
      <c r="JB76" s="1368"/>
      <c r="JC76" s="1368"/>
    </row>
    <row r="77" spans="1:263">
      <c r="A77" s="1696"/>
      <c r="B77" s="1383"/>
      <c r="C77" s="1383"/>
      <c r="D77" s="1383"/>
      <c r="E77" s="1940"/>
      <c r="F77" s="1696"/>
      <c r="G77" s="1383"/>
      <c r="H77" s="1383"/>
      <c r="I77" s="1383"/>
      <c r="J77" s="1383"/>
      <c r="K77" s="1383"/>
      <c r="L77" s="1383"/>
      <c r="M77" s="1940"/>
      <c r="N77" s="1696"/>
      <c r="O77" s="1383"/>
      <c r="P77" s="1383"/>
      <c r="Q77" s="1383"/>
      <c r="R77" s="1383"/>
      <c r="S77" s="1683"/>
      <c r="AI77" s="1368"/>
      <c r="AJ77" s="1368"/>
      <c r="AK77" s="1368"/>
      <c r="AL77" s="1368"/>
      <c r="AM77" s="1368"/>
      <c r="AN77" s="1368"/>
      <c r="AO77" s="1368"/>
      <c r="AP77" s="1368"/>
      <c r="AQ77" s="1368"/>
      <c r="AR77" s="1368"/>
      <c r="AS77" s="1368"/>
      <c r="AT77" s="1368"/>
      <c r="AU77" s="1368"/>
      <c r="AV77" s="1368"/>
      <c r="AW77" s="1368"/>
      <c r="AX77" s="1368"/>
      <c r="AY77" s="1368"/>
      <c r="AZ77" s="1368"/>
      <c r="BA77" s="1368"/>
      <c r="BB77" s="1368"/>
      <c r="BC77" s="1368"/>
      <c r="BD77" s="1368"/>
      <c r="BE77" s="1368"/>
      <c r="BF77" s="1368"/>
      <c r="BG77" s="1368"/>
      <c r="BH77" s="1368"/>
      <c r="BI77" s="1368"/>
      <c r="BJ77" s="1368"/>
      <c r="BK77" s="1368"/>
      <c r="BL77" s="1368"/>
      <c r="BM77" s="1368"/>
      <c r="BN77" s="1368"/>
      <c r="BO77" s="1368"/>
      <c r="BP77" s="1368"/>
      <c r="BQ77" s="1368"/>
      <c r="BR77" s="1368"/>
      <c r="BS77" s="1368"/>
      <c r="BT77" s="1368"/>
      <c r="BU77" s="1368"/>
      <c r="BV77" s="1368"/>
      <c r="BW77" s="1368"/>
      <c r="BX77" s="1368"/>
      <c r="BY77" s="1368"/>
      <c r="BZ77" s="1368"/>
      <c r="CA77" s="1368"/>
      <c r="CB77" s="1368"/>
      <c r="CC77" s="1368"/>
      <c r="CD77" s="1368"/>
      <c r="CE77" s="1368"/>
      <c r="CF77" s="1368"/>
      <c r="CG77" s="1368"/>
      <c r="CH77" s="1368"/>
      <c r="CI77" s="1368"/>
      <c r="CJ77" s="1368"/>
      <c r="CK77" s="1368"/>
      <c r="CL77" s="1368"/>
      <c r="CM77" s="1368"/>
      <c r="CN77" s="1368"/>
      <c r="CO77" s="1368"/>
      <c r="CP77" s="1368"/>
      <c r="CQ77" s="1368"/>
      <c r="CR77" s="1368"/>
      <c r="CS77" s="1368"/>
      <c r="CT77" s="1368"/>
      <c r="CU77" s="1368"/>
      <c r="CV77" s="1368"/>
      <c r="CW77" s="1368"/>
      <c r="CX77" s="1368"/>
      <c r="CY77" s="1368"/>
      <c r="CZ77" s="1368"/>
      <c r="DA77" s="1368"/>
      <c r="DB77" s="1368"/>
      <c r="DC77" s="1368"/>
      <c r="DD77" s="1368"/>
      <c r="DE77" s="1368"/>
      <c r="DF77" s="1368"/>
      <c r="DG77" s="1368"/>
      <c r="DH77" s="1368"/>
      <c r="DI77" s="1368"/>
      <c r="DJ77" s="1368"/>
      <c r="DK77" s="1368"/>
      <c r="DL77" s="1368"/>
      <c r="DM77" s="1368"/>
      <c r="DN77" s="1368"/>
      <c r="DO77" s="1368"/>
      <c r="DP77" s="1368"/>
      <c r="DQ77" s="1368"/>
      <c r="DR77" s="1368"/>
      <c r="DS77" s="1368"/>
      <c r="DT77" s="1368"/>
      <c r="DU77" s="1368"/>
      <c r="DV77" s="1368"/>
      <c r="DW77" s="1368"/>
      <c r="DX77" s="1368"/>
      <c r="DY77" s="1368"/>
      <c r="DZ77" s="1368"/>
      <c r="EA77" s="1368"/>
      <c r="EB77" s="1368"/>
      <c r="EC77" s="1368"/>
      <c r="ED77" s="1368"/>
      <c r="EE77" s="1368"/>
      <c r="EF77" s="1368"/>
      <c r="EG77" s="1368"/>
      <c r="EH77" s="1368"/>
      <c r="EI77" s="1368"/>
      <c r="EJ77" s="1368"/>
      <c r="EK77" s="1368"/>
      <c r="EL77" s="1368"/>
      <c r="EM77" s="1368"/>
      <c r="EN77" s="1368"/>
      <c r="EO77" s="1368"/>
      <c r="EP77" s="1368"/>
      <c r="EQ77" s="1368"/>
      <c r="ER77" s="1368"/>
      <c r="ES77" s="1368"/>
      <c r="ET77" s="1368"/>
      <c r="EU77" s="1368"/>
      <c r="EV77" s="1368"/>
      <c r="EW77" s="1368"/>
      <c r="EX77" s="1368"/>
      <c r="EY77" s="1368"/>
      <c r="EZ77" s="1368"/>
      <c r="FA77" s="1368"/>
      <c r="FB77" s="1368"/>
      <c r="FC77" s="1368"/>
      <c r="FD77" s="1368"/>
      <c r="FE77" s="1368"/>
      <c r="FF77" s="1368"/>
      <c r="FG77" s="1368"/>
      <c r="FH77" s="1368"/>
      <c r="FI77" s="1368"/>
      <c r="FJ77" s="1368"/>
      <c r="FK77" s="1368"/>
      <c r="FL77" s="1368"/>
      <c r="FM77" s="1368"/>
      <c r="FN77" s="1368"/>
      <c r="FO77" s="1368"/>
      <c r="FP77" s="1368"/>
      <c r="FQ77" s="1368"/>
      <c r="FR77" s="1368"/>
      <c r="FS77" s="1368"/>
      <c r="FT77" s="1368"/>
      <c r="FU77" s="1368"/>
      <c r="FV77" s="1368"/>
      <c r="FW77" s="1368"/>
      <c r="FX77" s="1368"/>
      <c r="FY77" s="1368"/>
      <c r="FZ77" s="1368"/>
      <c r="GA77" s="1368"/>
      <c r="GB77" s="1368"/>
      <c r="GC77" s="1368"/>
      <c r="GD77" s="1368"/>
      <c r="GE77" s="1368"/>
      <c r="GF77" s="1368"/>
      <c r="GG77" s="1368"/>
      <c r="GH77" s="1368"/>
      <c r="GI77" s="1368"/>
      <c r="GJ77" s="1368"/>
      <c r="GK77" s="1368"/>
      <c r="GL77" s="1368"/>
      <c r="GM77" s="1368"/>
      <c r="GN77" s="1368"/>
      <c r="GO77" s="1368"/>
      <c r="GP77" s="1368"/>
      <c r="GQ77" s="1368"/>
      <c r="GR77" s="1368"/>
      <c r="GS77" s="1368"/>
      <c r="GT77" s="1368"/>
      <c r="GU77" s="1368"/>
      <c r="GV77" s="1368"/>
      <c r="GW77" s="1368"/>
      <c r="GX77" s="1368"/>
      <c r="GY77" s="1368"/>
      <c r="GZ77" s="1368"/>
      <c r="HA77" s="1368"/>
      <c r="HB77" s="1368"/>
      <c r="HC77" s="1368"/>
      <c r="HD77" s="1368"/>
      <c r="HE77" s="1368"/>
      <c r="HF77" s="1368"/>
      <c r="HG77" s="1368"/>
      <c r="HH77" s="1368"/>
      <c r="HI77" s="1368"/>
      <c r="HJ77" s="1368"/>
      <c r="HK77" s="1368"/>
      <c r="HL77" s="1368"/>
      <c r="HM77" s="1368"/>
      <c r="HN77" s="1368"/>
      <c r="HO77" s="1368"/>
      <c r="HP77" s="1368"/>
      <c r="HQ77" s="1368"/>
      <c r="HR77" s="1368"/>
      <c r="HS77" s="1368"/>
      <c r="HT77" s="1368"/>
      <c r="HU77" s="1368"/>
      <c r="HV77" s="1368"/>
      <c r="HW77" s="1368"/>
      <c r="HX77" s="1368"/>
      <c r="HY77" s="1368"/>
      <c r="HZ77" s="1368"/>
      <c r="IA77" s="1368"/>
      <c r="IB77" s="1368"/>
      <c r="IC77" s="1368"/>
      <c r="ID77" s="1368"/>
      <c r="IE77" s="1368"/>
      <c r="IF77" s="1368"/>
      <c r="IG77" s="1368"/>
      <c r="IH77" s="1368"/>
      <c r="II77" s="1368"/>
      <c r="IJ77" s="1368"/>
      <c r="IK77" s="1368"/>
      <c r="IL77" s="1368"/>
      <c r="IM77" s="1368"/>
      <c r="IN77" s="1368"/>
      <c r="IO77" s="1368"/>
      <c r="IP77" s="1368"/>
      <c r="IQ77" s="1368"/>
      <c r="IR77" s="1368"/>
      <c r="IS77" s="1368"/>
      <c r="IT77" s="1368"/>
      <c r="IU77" s="1368"/>
      <c r="IV77" s="1368"/>
      <c r="IW77" s="1368"/>
      <c r="IX77" s="1368"/>
      <c r="IY77" s="1368"/>
      <c r="IZ77" s="1368"/>
      <c r="JA77" s="1368"/>
      <c r="JB77" s="1368"/>
      <c r="JC77" s="1368"/>
    </row>
    <row r="78" spans="1:263" ht="16" thickBot="1">
      <c r="A78" s="1941"/>
      <c r="B78" s="1942"/>
      <c r="C78" s="1942"/>
      <c r="D78" s="1942"/>
      <c r="E78" s="1943"/>
      <c r="F78" s="1941"/>
      <c r="G78" s="1942"/>
      <c r="H78" s="1942"/>
      <c r="I78" s="1942"/>
      <c r="J78" s="1942"/>
      <c r="K78" s="1942"/>
      <c r="L78" s="1942"/>
      <c r="M78" s="1943"/>
      <c r="N78" s="1941"/>
      <c r="O78" s="1942"/>
      <c r="P78" s="1942"/>
      <c r="Q78" s="1942"/>
      <c r="R78" s="1942"/>
      <c r="S78" s="1944"/>
      <c r="AI78" s="1368"/>
      <c r="AJ78" s="1368"/>
      <c r="AK78" s="1368"/>
      <c r="AL78" s="1368"/>
      <c r="AM78" s="1368"/>
      <c r="AN78" s="1368"/>
      <c r="AO78" s="1368"/>
      <c r="AP78" s="1368"/>
      <c r="AQ78" s="1368"/>
      <c r="AR78" s="1368"/>
      <c r="AS78" s="1368"/>
      <c r="AT78" s="1368"/>
      <c r="AU78" s="1368"/>
      <c r="AV78" s="1368"/>
      <c r="AW78" s="1368"/>
      <c r="AX78" s="1368"/>
      <c r="AY78" s="1368"/>
      <c r="AZ78" s="1368"/>
      <c r="BA78" s="1368"/>
      <c r="BB78" s="1368"/>
      <c r="BC78" s="1368"/>
      <c r="BD78" s="1368"/>
      <c r="BE78" s="1368"/>
      <c r="BF78" s="1368"/>
      <c r="BG78" s="1368"/>
      <c r="BH78" s="1368"/>
      <c r="BI78" s="1368"/>
      <c r="BJ78" s="1368"/>
      <c r="BK78" s="1368"/>
      <c r="BL78" s="1368"/>
      <c r="BM78" s="1368"/>
      <c r="BN78" s="1368"/>
      <c r="BO78" s="1368"/>
      <c r="BP78" s="1368"/>
      <c r="BQ78" s="1368"/>
      <c r="BR78" s="1368"/>
      <c r="BS78" s="1368"/>
      <c r="BT78" s="1368"/>
      <c r="BU78" s="1368"/>
      <c r="BV78" s="1368"/>
      <c r="BW78" s="1368"/>
      <c r="BX78" s="1368"/>
      <c r="BY78" s="1368"/>
      <c r="BZ78" s="1368"/>
      <c r="CA78" s="1368"/>
      <c r="CB78" s="1368"/>
      <c r="CC78" s="1368"/>
      <c r="CD78" s="1368"/>
      <c r="CE78" s="1368"/>
      <c r="CF78" s="1368"/>
      <c r="CG78" s="1368"/>
      <c r="CH78" s="1368"/>
      <c r="CI78" s="1368"/>
      <c r="CJ78" s="1368"/>
      <c r="CK78" s="1368"/>
      <c r="CL78" s="1368"/>
      <c r="CM78" s="1368"/>
      <c r="CN78" s="1368"/>
      <c r="CO78" s="1368"/>
      <c r="CP78" s="1368"/>
      <c r="CQ78" s="1368"/>
      <c r="CR78" s="1368"/>
      <c r="CS78" s="1368"/>
      <c r="CT78" s="1368"/>
      <c r="CU78" s="1368"/>
      <c r="CV78" s="1368"/>
      <c r="CW78" s="1368"/>
      <c r="CX78" s="1368"/>
      <c r="CY78" s="1368"/>
      <c r="CZ78" s="1368"/>
      <c r="DA78" s="1368"/>
      <c r="DB78" s="1368"/>
      <c r="DC78" s="1368"/>
      <c r="DD78" s="1368"/>
      <c r="DE78" s="1368"/>
      <c r="DF78" s="1368"/>
      <c r="DG78" s="1368"/>
      <c r="DH78" s="1368"/>
      <c r="DI78" s="1368"/>
      <c r="DJ78" s="1368"/>
      <c r="DK78" s="1368"/>
      <c r="DL78" s="1368"/>
      <c r="DM78" s="1368"/>
      <c r="DN78" s="1368"/>
      <c r="DO78" s="1368"/>
      <c r="DP78" s="1368"/>
      <c r="DQ78" s="1368"/>
      <c r="DR78" s="1368"/>
      <c r="DS78" s="1368"/>
      <c r="DT78" s="1368"/>
      <c r="DU78" s="1368"/>
      <c r="DV78" s="1368"/>
      <c r="DW78" s="1368"/>
      <c r="DX78" s="1368"/>
      <c r="DY78" s="1368"/>
      <c r="DZ78" s="1368"/>
      <c r="EA78" s="1368"/>
      <c r="EB78" s="1368"/>
      <c r="EC78" s="1368"/>
      <c r="ED78" s="1368"/>
      <c r="EE78" s="1368"/>
      <c r="EF78" s="1368"/>
      <c r="EG78" s="1368"/>
      <c r="EH78" s="1368"/>
      <c r="EI78" s="1368"/>
      <c r="EJ78" s="1368"/>
      <c r="EK78" s="1368"/>
      <c r="EL78" s="1368"/>
      <c r="EM78" s="1368"/>
      <c r="EN78" s="1368"/>
      <c r="EO78" s="1368"/>
      <c r="EP78" s="1368"/>
      <c r="EQ78" s="1368"/>
      <c r="ER78" s="1368"/>
      <c r="ES78" s="1368"/>
      <c r="ET78" s="1368"/>
      <c r="EU78" s="1368"/>
      <c r="EV78" s="1368"/>
      <c r="EW78" s="1368"/>
      <c r="EX78" s="1368"/>
      <c r="EY78" s="1368"/>
      <c r="EZ78" s="1368"/>
      <c r="FA78" s="1368"/>
      <c r="FB78" s="1368"/>
      <c r="FC78" s="1368"/>
      <c r="FD78" s="1368"/>
      <c r="FE78" s="1368"/>
      <c r="FF78" s="1368"/>
      <c r="FG78" s="1368"/>
      <c r="FH78" s="1368"/>
      <c r="FI78" s="1368"/>
      <c r="FJ78" s="1368"/>
      <c r="FK78" s="1368"/>
      <c r="FL78" s="1368"/>
      <c r="FM78" s="1368"/>
      <c r="FN78" s="1368"/>
      <c r="FO78" s="1368"/>
      <c r="FP78" s="1368"/>
      <c r="FQ78" s="1368"/>
      <c r="FR78" s="1368"/>
      <c r="FS78" s="1368"/>
      <c r="FT78" s="1368"/>
      <c r="FU78" s="1368"/>
      <c r="FV78" s="1368"/>
      <c r="FW78" s="1368"/>
      <c r="FX78" s="1368"/>
      <c r="FY78" s="1368"/>
      <c r="FZ78" s="1368"/>
      <c r="GA78" s="1368"/>
      <c r="GB78" s="1368"/>
      <c r="GC78" s="1368"/>
      <c r="GD78" s="1368"/>
      <c r="GE78" s="1368"/>
      <c r="GF78" s="1368"/>
      <c r="GG78" s="1368"/>
      <c r="GH78" s="1368"/>
      <c r="GI78" s="1368"/>
      <c r="GJ78" s="1368"/>
      <c r="GK78" s="1368"/>
      <c r="GL78" s="1368"/>
      <c r="GM78" s="1368"/>
      <c r="GN78" s="1368"/>
      <c r="GO78" s="1368"/>
      <c r="GP78" s="1368"/>
      <c r="GQ78" s="1368"/>
      <c r="GR78" s="1368"/>
      <c r="GS78" s="1368"/>
      <c r="GT78" s="1368"/>
      <c r="GU78" s="1368"/>
      <c r="GV78" s="1368"/>
      <c r="GW78" s="1368"/>
      <c r="GX78" s="1368"/>
      <c r="GY78" s="1368"/>
      <c r="GZ78" s="1368"/>
      <c r="HA78" s="1368"/>
      <c r="HB78" s="1368"/>
      <c r="HC78" s="1368"/>
      <c r="HD78" s="1368"/>
      <c r="HE78" s="1368"/>
      <c r="HF78" s="1368"/>
      <c r="HG78" s="1368"/>
      <c r="HH78" s="1368"/>
      <c r="HI78" s="1368"/>
      <c r="HJ78" s="1368"/>
      <c r="HK78" s="1368"/>
      <c r="HL78" s="1368"/>
      <c r="HM78" s="1368"/>
      <c r="HN78" s="1368"/>
      <c r="HO78" s="1368"/>
      <c r="HP78" s="1368"/>
      <c r="HQ78" s="1368"/>
      <c r="HR78" s="1368"/>
      <c r="HS78" s="1368"/>
      <c r="HT78" s="1368"/>
      <c r="HU78" s="1368"/>
      <c r="HV78" s="1368"/>
      <c r="HW78" s="1368"/>
      <c r="HX78" s="1368"/>
      <c r="HY78" s="1368"/>
      <c r="HZ78" s="1368"/>
      <c r="IA78" s="1368"/>
      <c r="IB78" s="1368"/>
      <c r="IC78" s="1368"/>
      <c r="ID78" s="1368"/>
      <c r="IE78" s="1368"/>
      <c r="IF78" s="1368"/>
      <c r="IG78" s="1368"/>
      <c r="IH78" s="1368"/>
      <c r="II78" s="1368"/>
      <c r="IJ78" s="1368"/>
      <c r="IK78" s="1368"/>
      <c r="IL78" s="1368"/>
      <c r="IM78" s="1368"/>
      <c r="IN78" s="1368"/>
      <c r="IO78" s="1368"/>
      <c r="IP78" s="1368"/>
      <c r="IQ78" s="1368"/>
      <c r="IR78" s="1368"/>
      <c r="IS78" s="1368"/>
      <c r="IT78" s="1368"/>
      <c r="IU78" s="1368"/>
      <c r="IV78" s="1368"/>
      <c r="IW78" s="1368"/>
      <c r="IX78" s="1368"/>
      <c r="IY78" s="1368"/>
      <c r="IZ78" s="1368"/>
      <c r="JA78" s="1368"/>
      <c r="JB78" s="1368"/>
      <c r="JC78" s="1368"/>
    </row>
    <row r="79" spans="1:263">
      <c r="A79" s="1383"/>
      <c r="B79" s="1383"/>
      <c r="C79" s="1383"/>
      <c r="D79" s="1383"/>
      <c r="E79" s="1383"/>
      <c r="F79" s="1383"/>
      <c r="G79" s="1383"/>
      <c r="H79" s="1383"/>
      <c r="I79" s="1383"/>
      <c r="J79" s="1383"/>
      <c r="K79" s="1383"/>
      <c r="L79" s="1383"/>
      <c r="M79" s="1383"/>
      <c r="N79" s="1383"/>
      <c r="O79" s="1383"/>
      <c r="P79" s="1383"/>
      <c r="Q79" s="1383"/>
      <c r="R79" s="1383"/>
      <c r="S79" s="1383"/>
      <c r="AI79" s="1368"/>
      <c r="AJ79" s="1368"/>
      <c r="AK79" s="1368"/>
      <c r="AL79" s="1368"/>
      <c r="AM79" s="1368"/>
      <c r="AN79" s="1368"/>
      <c r="AO79" s="1368"/>
      <c r="AP79" s="1368"/>
      <c r="AQ79" s="1368"/>
      <c r="AR79" s="1368"/>
      <c r="AS79" s="1368"/>
      <c r="AT79" s="1368"/>
      <c r="AU79" s="1368"/>
      <c r="AV79" s="1368"/>
      <c r="AW79" s="1368"/>
      <c r="AX79" s="1368"/>
      <c r="AY79" s="1368"/>
      <c r="AZ79" s="1368"/>
      <c r="BA79" s="1368"/>
      <c r="BB79" s="1368"/>
      <c r="BC79" s="1368"/>
      <c r="BD79" s="1368"/>
      <c r="BE79" s="1368"/>
      <c r="BF79" s="1368"/>
      <c r="BG79" s="1368"/>
      <c r="BH79" s="1368"/>
      <c r="BI79" s="1368"/>
      <c r="BJ79" s="1368"/>
      <c r="BK79" s="1368"/>
      <c r="BL79" s="1368"/>
      <c r="BM79" s="1368"/>
      <c r="BN79" s="1368"/>
      <c r="BO79" s="1368"/>
      <c r="BP79" s="1368"/>
      <c r="BQ79" s="1368"/>
      <c r="BR79" s="1368"/>
      <c r="BS79" s="1368"/>
      <c r="BT79" s="1368"/>
      <c r="BU79" s="1368"/>
      <c r="BV79" s="1368"/>
      <c r="BW79" s="1368"/>
      <c r="BX79" s="1368"/>
      <c r="BY79" s="1368"/>
      <c r="BZ79" s="1368"/>
      <c r="CA79" s="1368"/>
      <c r="CB79" s="1368"/>
      <c r="CC79" s="1368"/>
      <c r="CD79" s="1368"/>
      <c r="CE79" s="1368"/>
      <c r="CF79" s="1368"/>
      <c r="CG79" s="1368"/>
      <c r="CH79" s="1368"/>
      <c r="CI79" s="1368"/>
      <c r="CJ79" s="1368"/>
      <c r="CK79" s="1368"/>
      <c r="CL79" s="1368"/>
      <c r="CM79" s="1368"/>
      <c r="CN79" s="1368"/>
      <c r="CO79" s="1368"/>
      <c r="CP79" s="1368"/>
      <c r="CQ79" s="1368"/>
      <c r="CR79" s="1368"/>
      <c r="CS79" s="1368"/>
      <c r="CT79" s="1368"/>
      <c r="CU79" s="1368"/>
      <c r="CV79" s="1368"/>
      <c r="CW79" s="1368"/>
      <c r="CX79" s="1368"/>
      <c r="CY79" s="1368"/>
      <c r="CZ79" s="1368"/>
      <c r="DA79" s="1368"/>
      <c r="DB79" s="1368"/>
      <c r="DC79" s="1368"/>
      <c r="DD79" s="1368"/>
      <c r="DE79" s="1368"/>
      <c r="DF79" s="1368"/>
      <c r="DG79" s="1368"/>
      <c r="DH79" s="1368"/>
      <c r="DI79" s="1368"/>
      <c r="DJ79" s="1368"/>
      <c r="DK79" s="1368"/>
      <c r="DL79" s="1368"/>
      <c r="DM79" s="1368"/>
      <c r="DN79" s="1368"/>
      <c r="DO79" s="1368"/>
      <c r="DP79" s="1368"/>
      <c r="DQ79" s="1368"/>
      <c r="DR79" s="1368"/>
      <c r="DS79" s="1368"/>
      <c r="DT79" s="1368"/>
      <c r="DU79" s="1368"/>
      <c r="DV79" s="1368"/>
      <c r="DW79" s="1368"/>
      <c r="DX79" s="1368"/>
      <c r="DY79" s="1368"/>
      <c r="DZ79" s="1368"/>
      <c r="EA79" s="1368"/>
      <c r="EB79" s="1368"/>
      <c r="EC79" s="1368"/>
      <c r="ED79" s="1368"/>
      <c r="EE79" s="1368"/>
      <c r="EF79" s="1368"/>
      <c r="EG79" s="1368"/>
      <c r="EH79" s="1368"/>
      <c r="EI79" s="1368"/>
      <c r="EJ79" s="1368"/>
      <c r="EK79" s="1368"/>
      <c r="EL79" s="1368"/>
      <c r="EM79" s="1368"/>
      <c r="EN79" s="1368"/>
      <c r="EO79" s="1368"/>
      <c r="EP79" s="1368"/>
      <c r="EQ79" s="1368"/>
      <c r="ER79" s="1368"/>
      <c r="ES79" s="1368"/>
      <c r="ET79" s="1368"/>
      <c r="EU79" s="1368"/>
      <c r="EV79" s="1368"/>
      <c r="EW79" s="1368"/>
      <c r="EX79" s="1368"/>
      <c r="EY79" s="1368"/>
      <c r="EZ79" s="1368"/>
      <c r="FA79" s="1368"/>
      <c r="FB79" s="1368"/>
      <c r="FC79" s="1368"/>
      <c r="FD79" s="1368"/>
      <c r="FE79" s="1368"/>
      <c r="FF79" s="1368"/>
      <c r="FG79" s="1368"/>
      <c r="FH79" s="1368"/>
      <c r="FI79" s="1368"/>
      <c r="FJ79" s="1368"/>
      <c r="FK79" s="1368"/>
      <c r="FL79" s="1368"/>
      <c r="FM79" s="1368"/>
      <c r="FN79" s="1368"/>
      <c r="FO79" s="1368"/>
      <c r="FP79" s="1368"/>
      <c r="FQ79" s="1368"/>
      <c r="FR79" s="1368"/>
      <c r="FS79" s="1368"/>
      <c r="FT79" s="1368"/>
      <c r="FU79" s="1368"/>
      <c r="FV79" s="1368"/>
      <c r="FW79" s="1368"/>
      <c r="FX79" s="1368"/>
      <c r="FY79" s="1368"/>
      <c r="FZ79" s="1368"/>
      <c r="GA79" s="1368"/>
      <c r="GB79" s="1368"/>
      <c r="GC79" s="1368"/>
      <c r="GD79" s="1368"/>
      <c r="GE79" s="1368"/>
      <c r="GF79" s="1368"/>
      <c r="GG79" s="1368"/>
      <c r="GH79" s="1368"/>
      <c r="GI79" s="1368"/>
      <c r="GJ79" s="1368"/>
      <c r="GK79" s="1368"/>
      <c r="GL79" s="1368"/>
      <c r="GM79" s="1368"/>
      <c r="GN79" s="1368"/>
      <c r="GO79" s="1368"/>
      <c r="GP79" s="1368"/>
      <c r="GQ79" s="1368"/>
      <c r="GR79" s="1368"/>
      <c r="GS79" s="1368"/>
      <c r="GT79" s="1368"/>
      <c r="GU79" s="1368"/>
      <c r="GV79" s="1368"/>
      <c r="GW79" s="1368"/>
      <c r="GX79" s="1368"/>
      <c r="GY79" s="1368"/>
      <c r="GZ79" s="1368"/>
      <c r="HA79" s="1368"/>
      <c r="HB79" s="1368"/>
      <c r="HC79" s="1368"/>
      <c r="HD79" s="1368"/>
      <c r="HE79" s="1368"/>
      <c r="HF79" s="1368"/>
      <c r="HG79" s="1368"/>
      <c r="HH79" s="1368"/>
      <c r="HI79" s="1368"/>
      <c r="HJ79" s="1368"/>
      <c r="HK79" s="1368"/>
      <c r="HL79" s="1368"/>
      <c r="HM79" s="1368"/>
      <c r="HN79" s="1368"/>
      <c r="HO79" s="1368"/>
      <c r="HP79" s="1368"/>
      <c r="HQ79" s="1368"/>
      <c r="HR79" s="1368"/>
      <c r="HS79" s="1368"/>
      <c r="HT79" s="1368"/>
      <c r="HU79" s="1368"/>
      <c r="HV79" s="1368"/>
      <c r="HW79" s="1368"/>
      <c r="HX79" s="1368"/>
      <c r="HY79" s="1368"/>
      <c r="HZ79" s="1368"/>
      <c r="IA79" s="1368"/>
      <c r="IB79" s="1368"/>
      <c r="IC79" s="1368"/>
      <c r="ID79" s="1368"/>
      <c r="IE79" s="1368"/>
      <c r="IF79" s="1368"/>
      <c r="IG79" s="1368"/>
      <c r="IH79" s="1368"/>
      <c r="II79" s="1368"/>
      <c r="IJ79" s="1368"/>
      <c r="IK79" s="1368"/>
      <c r="IL79" s="1368"/>
      <c r="IM79" s="1368"/>
      <c r="IN79" s="1368"/>
      <c r="IO79" s="1368"/>
      <c r="IP79" s="1368"/>
      <c r="IQ79" s="1368"/>
      <c r="IR79" s="1368"/>
      <c r="IS79" s="1368"/>
      <c r="IT79" s="1368"/>
      <c r="IU79" s="1368"/>
      <c r="IV79" s="1368"/>
      <c r="IW79" s="1368"/>
      <c r="IX79" s="1368"/>
      <c r="IY79" s="1368"/>
      <c r="IZ79" s="1368"/>
      <c r="JA79" s="1368"/>
      <c r="JB79" s="1368"/>
      <c r="JC79" s="1368"/>
    </row>
    <row r="80" spans="1:263">
      <c r="A80" s="2246" t="s">
        <v>4503</v>
      </c>
      <c r="B80" s="2187"/>
      <c r="C80" s="2187"/>
      <c r="D80" s="1383"/>
      <c r="E80" s="1383"/>
      <c r="F80" s="2246" t="s">
        <v>4503</v>
      </c>
      <c r="G80" s="2187"/>
      <c r="H80" s="2187"/>
      <c r="I80" s="2187"/>
      <c r="J80" s="1383"/>
      <c r="K80" s="1383"/>
      <c r="L80" s="1383"/>
      <c r="M80" s="1383"/>
      <c r="N80" s="2246" t="s">
        <v>4503</v>
      </c>
      <c r="O80" s="1383"/>
      <c r="P80" s="1874"/>
      <c r="Q80" s="1383"/>
      <c r="R80" s="1383"/>
      <c r="S80" s="1675" t="s">
        <v>1370</v>
      </c>
      <c r="AI80" s="1368"/>
      <c r="AJ80" s="1368"/>
      <c r="AK80" s="1368"/>
      <c r="AL80" s="1368"/>
      <c r="AM80" s="1368"/>
      <c r="AN80" s="1368"/>
      <c r="AO80" s="1368"/>
      <c r="AP80" s="1368"/>
      <c r="AQ80" s="1368"/>
      <c r="AR80" s="1368"/>
      <c r="AS80" s="1368"/>
      <c r="AT80" s="1368"/>
      <c r="AU80" s="1368"/>
      <c r="AV80" s="1368"/>
      <c r="AW80" s="1368"/>
      <c r="AX80" s="1368"/>
      <c r="AY80" s="1368"/>
      <c r="AZ80" s="1368"/>
      <c r="BA80" s="1368"/>
      <c r="BB80" s="1368"/>
      <c r="BC80" s="1368"/>
      <c r="BD80" s="1368"/>
      <c r="BE80" s="1368"/>
      <c r="BF80" s="1368"/>
      <c r="BG80" s="1368"/>
      <c r="BH80" s="1368"/>
      <c r="BI80" s="1368"/>
      <c r="BJ80" s="1368"/>
      <c r="BK80" s="1368"/>
      <c r="BL80" s="1368"/>
      <c r="BM80" s="1368"/>
      <c r="BN80" s="1368"/>
      <c r="BO80" s="1368"/>
      <c r="BP80" s="1368"/>
      <c r="BQ80" s="1368"/>
      <c r="BR80" s="1368"/>
      <c r="BS80" s="1368"/>
      <c r="BT80" s="1368"/>
      <c r="BU80" s="1368"/>
      <c r="BV80" s="1368"/>
      <c r="BW80" s="1368"/>
      <c r="BX80" s="1368"/>
      <c r="BY80" s="1368"/>
      <c r="BZ80" s="1368"/>
      <c r="CA80" s="1368"/>
      <c r="CB80" s="1368"/>
      <c r="CC80" s="1368"/>
      <c r="CD80" s="1368"/>
      <c r="CE80" s="1368"/>
      <c r="CF80" s="1368"/>
      <c r="CG80" s="1368"/>
      <c r="CH80" s="1368"/>
      <c r="CI80" s="1368"/>
      <c r="CJ80" s="1368"/>
      <c r="CK80" s="1368"/>
      <c r="CL80" s="1368"/>
      <c r="CM80" s="1368"/>
      <c r="CN80" s="1368"/>
      <c r="CO80" s="1368"/>
      <c r="CP80" s="1368"/>
      <c r="CQ80" s="1368"/>
      <c r="CR80" s="1368"/>
      <c r="CS80" s="1368"/>
      <c r="CT80" s="1368"/>
      <c r="CU80" s="1368"/>
      <c r="CV80" s="1368"/>
      <c r="CW80" s="1368"/>
      <c r="CX80" s="1368"/>
      <c r="CY80" s="1368"/>
      <c r="CZ80" s="1368"/>
      <c r="DA80" s="1368"/>
      <c r="DB80" s="1368"/>
      <c r="DC80" s="1368"/>
      <c r="DD80" s="1368"/>
      <c r="DE80" s="1368"/>
      <c r="DF80" s="1368"/>
      <c r="DG80" s="1368"/>
      <c r="DH80" s="1368"/>
      <c r="DI80" s="1368"/>
      <c r="DJ80" s="1368"/>
      <c r="DK80" s="1368"/>
      <c r="DL80" s="1368"/>
      <c r="DM80" s="1368"/>
      <c r="DN80" s="1368"/>
      <c r="DO80" s="1368"/>
      <c r="DP80" s="1368"/>
      <c r="DQ80" s="1368"/>
      <c r="DR80" s="1368"/>
      <c r="DS80" s="1368"/>
      <c r="DT80" s="1368"/>
      <c r="DU80" s="1368"/>
      <c r="DV80" s="1368"/>
      <c r="DW80" s="1368"/>
      <c r="DX80" s="1368"/>
      <c r="DY80" s="1368"/>
      <c r="DZ80" s="1368"/>
      <c r="EA80" s="1368"/>
      <c r="EB80" s="1368"/>
      <c r="EC80" s="1368"/>
      <c r="ED80" s="1368"/>
      <c r="EE80" s="1368"/>
      <c r="EF80" s="1368"/>
      <c r="EG80" s="1368"/>
      <c r="EH80" s="1368"/>
      <c r="EI80" s="1368"/>
      <c r="EJ80" s="1368"/>
      <c r="EK80" s="1368"/>
      <c r="EL80" s="1368"/>
      <c r="EM80" s="1368"/>
      <c r="EN80" s="1368"/>
      <c r="EO80" s="1368"/>
      <c r="EP80" s="1368"/>
      <c r="EQ80" s="1368"/>
      <c r="ER80" s="1368"/>
      <c r="ES80" s="1368"/>
      <c r="ET80" s="1368"/>
      <c r="EU80" s="1368"/>
      <c r="EV80" s="1368"/>
      <c r="EW80" s="1368"/>
      <c r="EX80" s="1368"/>
      <c r="EY80" s="1368"/>
      <c r="EZ80" s="1368"/>
      <c r="FA80" s="1368"/>
      <c r="FB80" s="1368"/>
      <c r="FC80" s="1368"/>
      <c r="FD80" s="1368"/>
      <c r="FE80" s="1368"/>
      <c r="FF80" s="1368"/>
      <c r="FG80" s="1368"/>
      <c r="FH80" s="1368"/>
      <c r="FI80" s="1368"/>
      <c r="FJ80" s="1368"/>
      <c r="FK80" s="1368"/>
      <c r="FL80" s="1368"/>
      <c r="FM80" s="1368"/>
      <c r="FN80" s="1368"/>
      <c r="FO80" s="1368"/>
      <c r="FP80" s="1368"/>
      <c r="FQ80" s="1368"/>
      <c r="FR80" s="1368"/>
      <c r="FS80" s="1368"/>
      <c r="FT80" s="1368"/>
      <c r="FU80" s="1368"/>
      <c r="FV80" s="1368"/>
      <c r="FW80" s="1368"/>
      <c r="FX80" s="1368"/>
      <c r="FY80" s="1368"/>
      <c r="FZ80" s="1368"/>
      <c r="GA80" s="1368"/>
      <c r="GB80" s="1368"/>
      <c r="GC80" s="1368"/>
      <c r="GD80" s="1368"/>
      <c r="GE80" s="1368"/>
      <c r="GF80" s="1368"/>
      <c r="GG80" s="1368"/>
      <c r="GH80" s="1368"/>
      <c r="GI80" s="1368"/>
      <c r="GJ80" s="1368"/>
      <c r="GK80" s="1368"/>
      <c r="GL80" s="1368"/>
      <c r="GM80" s="1368"/>
      <c r="GN80" s="1368"/>
      <c r="GO80" s="1368"/>
      <c r="GP80" s="1368"/>
      <c r="GQ80" s="1368"/>
      <c r="GR80" s="1368"/>
      <c r="GS80" s="1368"/>
      <c r="GT80" s="1368"/>
      <c r="GU80" s="1368"/>
      <c r="GV80" s="1368"/>
      <c r="GW80" s="1368"/>
      <c r="GX80" s="1368"/>
      <c r="GY80" s="1368"/>
      <c r="GZ80" s="1368"/>
      <c r="HA80" s="1368"/>
      <c r="HB80" s="1368"/>
      <c r="HC80" s="1368"/>
      <c r="HD80" s="1368"/>
      <c r="HE80" s="1368"/>
      <c r="HF80" s="1368"/>
      <c r="HG80" s="1368"/>
      <c r="HH80" s="1368"/>
      <c r="HI80" s="1368"/>
      <c r="HJ80" s="1368"/>
      <c r="HK80" s="1368"/>
      <c r="HL80" s="1368"/>
      <c r="HM80" s="1368"/>
      <c r="HN80" s="1368"/>
      <c r="HO80" s="1368"/>
      <c r="HP80" s="1368"/>
      <c r="HQ80" s="1368"/>
      <c r="HR80" s="1368"/>
      <c r="HS80" s="1368"/>
      <c r="HT80" s="1368"/>
      <c r="HU80" s="1368"/>
      <c r="HV80" s="1368"/>
      <c r="HW80" s="1368"/>
      <c r="HX80" s="1368"/>
      <c r="HY80" s="1368"/>
      <c r="HZ80" s="1368"/>
      <c r="IA80" s="1368"/>
      <c r="IB80" s="1368"/>
      <c r="IC80" s="1368"/>
      <c r="ID80" s="1368"/>
      <c r="IE80" s="1368"/>
      <c r="IF80" s="1368"/>
      <c r="IG80" s="1368"/>
      <c r="IH80" s="1368"/>
      <c r="II80" s="1368"/>
      <c r="IJ80" s="1368"/>
      <c r="IK80" s="1368"/>
      <c r="IL80" s="1368"/>
      <c r="IM80" s="1368"/>
      <c r="IN80" s="1368"/>
      <c r="IO80" s="1368"/>
      <c r="IP80" s="1368"/>
      <c r="IQ80" s="1368"/>
      <c r="IR80" s="1368"/>
      <c r="IS80" s="1368"/>
      <c r="IT80" s="1368"/>
      <c r="IU80" s="1368"/>
      <c r="IV80" s="1368"/>
      <c r="IW80" s="1368"/>
      <c r="IX80" s="1368"/>
      <c r="IY80" s="1368"/>
      <c r="IZ80" s="1368"/>
      <c r="JA80" s="1368"/>
      <c r="JB80" s="1368"/>
      <c r="JC80" s="1368"/>
    </row>
    <row r="81" spans="1:263">
      <c r="A81" s="1383" t="s">
        <v>1371</v>
      </c>
      <c r="B81" s="1383"/>
      <c r="C81" s="1383"/>
      <c r="D81" s="1383"/>
      <c r="E81" s="1383"/>
      <c r="F81" s="1383" t="s">
        <v>1372</v>
      </c>
      <c r="G81" s="1383"/>
      <c r="H81" s="1383"/>
      <c r="I81" s="1383"/>
      <c r="J81" s="1945"/>
      <c r="K81" s="1945"/>
      <c r="L81" s="1945"/>
      <c r="M81" s="1383"/>
      <c r="N81" s="5265" t="s">
        <v>1373</v>
      </c>
      <c r="O81" s="5265"/>
      <c r="P81" s="5265"/>
      <c r="Q81" s="5265"/>
      <c r="R81" s="5265"/>
      <c r="S81" s="5265"/>
      <c r="AI81" s="1368"/>
      <c r="AJ81" s="1368"/>
      <c r="AK81" s="1368"/>
      <c r="AL81" s="1368"/>
      <c r="AM81" s="1368"/>
      <c r="AN81" s="1368"/>
      <c r="AO81" s="1368"/>
      <c r="AP81" s="1368"/>
      <c r="AQ81" s="1368"/>
      <c r="AR81" s="1368"/>
      <c r="AS81" s="1368"/>
      <c r="AT81" s="1368"/>
      <c r="AU81" s="1368"/>
      <c r="AV81" s="1368"/>
      <c r="AW81" s="1368"/>
      <c r="AX81" s="1368"/>
      <c r="AY81" s="1368"/>
      <c r="AZ81" s="1368"/>
      <c r="BA81" s="1368"/>
      <c r="BB81" s="1368"/>
      <c r="BC81" s="1368"/>
      <c r="BD81" s="1368"/>
      <c r="BE81" s="1368"/>
      <c r="BF81" s="1368"/>
      <c r="BG81" s="1368"/>
      <c r="BH81" s="1368"/>
      <c r="BI81" s="1368"/>
      <c r="BJ81" s="1368"/>
      <c r="BK81" s="1368"/>
      <c r="BL81" s="1368"/>
      <c r="BM81" s="1368"/>
      <c r="BN81" s="1368"/>
      <c r="BO81" s="1368"/>
      <c r="BP81" s="1368"/>
      <c r="BQ81" s="1368"/>
      <c r="BR81" s="1368"/>
      <c r="BS81" s="1368"/>
      <c r="BT81" s="1368"/>
      <c r="BU81" s="1368"/>
      <c r="BV81" s="1368"/>
      <c r="BW81" s="1368"/>
      <c r="BX81" s="1368"/>
      <c r="BY81" s="1368"/>
      <c r="BZ81" s="1368"/>
      <c r="CA81" s="1368"/>
      <c r="CB81" s="1368"/>
      <c r="CC81" s="1368"/>
      <c r="CD81" s="1368"/>
      <c r="CE81" s="1368"/>
      <c r="CF81" s="1368"/>
      <c r="CG81" s="1368"/>
      <c r="CH81" s="1368"/>
      <c r="CI81" s="1368"/>
      <c r="CJ81" s="1368"/>
      <c r="CK81" s="1368"/>
      <c r="CL81" s="1368"/>
      <c r="CM81" s="1368"/>
      <c r="CN81" s="1368"/>
      <c r="CO81" s="1368"/>
      <c r="CP81" s="1368"/>
      <c r="CQ81" s="1368"/>
      <c r="CR81" s="1368"/>
      <c r="CS81" s="1368"/>
      <c r="CT81" s="1368"/>
      <c r="CU81" s="1368"/>
      <c r="CV81" s="1368"/>
      <c r="CW81" s="1368"/>
      <c r="CX81" s="1368"/>
      <c r="CY81" s="1368"/>
      <c r="CZ81" s="1368"/>
      <c r="DA81" s="1368"/>
      <c r="DB81" s="1368"/>
      <c r="DC81" s="1368"/>
      <c r="DD81" s="1368"/>
      <c r="DE81" s="1368"/>
      <c r="DF81" s="1368"/>
      <c r="DG81" s="1368"/>
      <c r="DH81" s="1368"/>
      <c r="DI81" s="1368"/>
      <c r="DJ81" s="1368"/>
      <c r="DK81" s="1368"/>
      <c r="DL81" s="1368"/>
      <c r="DM81" s="1368"/>
      <c r="DN81" s="1368"/>
      <c r="DO81" s="1368"/>
      <c r="DP81" s="1368"/>
      <c r="DQ81" s="1368"/>
      <c r="DR81" s="1368"/>
      <c r="DS81" s="1368"/>
      <c r="DT81" s="1368"/>
      <c r="DU81" s="1368"/>
      <c r="DV81" s="1368"/>
      <c r="DW81" s="1368"/>
      <c r="DX81" s="1368"/>
      <c r="DY81" s="1368"/>
      <c r="DZ81" s="1368"/>
      <c r="EA81" s="1368"/>
      <c r="EB81" s="1368"/>
      <c r="EC81" s="1368"/>
      <c r="ED81" s="1368"/>
      <c r="EE81" s="1368"/>
      <c r="EF81" s="1368"/>
      <c r="EG81" s="1368"/>
      <c r="EH81" s="1368"/>
      <c r="EI81" s="1368"/>
      <c r="EJ81" s="1368"/>
      <c r="EK81" s="1368"/>
      <c r="EL81" s="1368"/>
      <c r="EM81" s="1368"/>
      <c r="EN81" s="1368"/>
      <c r="EO81" s="1368"/>
      <c r="EP81" s="1368"/>
      <c r="EQ81" s="1368"/>
      <c r="ER81" s="1368"/>
      <c r="ES81" s="1368"/>
      <c r="ET81" s="1368"/>
      <c r="EU81" s="1368"/>
      <c r="EV81" s="1368"/>
      <c r="EW81" s="1368"/>
      <c r="EX81" s="1368"/>
      <c r="EY81" s="1368"/>
      <c r="EZ81" s="1368"/>
      <c r="FA81" s="1368"/>
      <c r="FB81" s="1368"/>
      <c r="FC81" s="1368"/>
      <c r="FD81" s="1368"/>
      <c r="FE81" s="1368"/>
      <c r="FF81" s="1368"/>
      <c r="FG81" s="1368"/>
      <c r="FH81" s="1368"/>
      <c r="FI81" s="1368"/>
      <c r="FJ81" s="1368"/>
      <c r="FK81" s="1368"/>
      <c r="FL81" s="1368"/>
      <c r="FM81" s="1368"/>
      <c r="FN81" s="1368"/>
      <c r="FO81" s="1368"/>
      <c r="FP81" s="1368"/>
      <c r="FQ81" s="1368"/>
      <c r="FR81" s="1368"/>
      <c r="FS81" s="1368"/>
      <c r="FT81" s="1368"/>
      <c r="FU81" s="1368"/>
      <c r="FV81" s="1368"/>
      <c r="FW81" s="1368"/>
      <c r="FX81" s="1368"/>
      <c r="FY81" s="1368"/>
      <c r="FZ81" s="1368"/>
      <c r="GA81" s="1368"/>
      <c r="GB81" s="1368"/>
      <c r="GC81" s="1368"/>
      <c r="GD81" s="1368"/>
      <c r="GE81" s="1368"/>
      <c r="GF81" s="1368"/>
      <c r="GG81" s="1368"/>
      <c r="GH81" s="1368"/>
      <c r="GI81" s="1368"/>
      <c r="GJ81" s="1368"/>
      <c r="GK81" s="1368"/>
      <c r="GL81" s="1368"/>
      <c r="GM81" s="1368"/>
      <c r="GN81" s="1368"/>
      <c r="GO81" s="1368"/>
      <c r="GP81" s="1368"/>
      <c r="GQ81" s="1368"/>
      <c r="GR81" s="1368"/>
      <c r="GS81" s="1368"/>
      <c r="GT81" s="1368"/>
      <c r="GU81" s="1368"/>
      <c r="GV81" s="1368"/>
      <c r="GW81" s="1368"/>
      <c r="GX81" s="1368"/>
      <c r="GY81" s="1368"/>
      <c r="GZ81" s="1368"/>
      <c r="HA81" s="1368"/>
      <c r="HB81" s="1368"/>
      <c r="HC81" s="1368"/>
      <c r="HD81" s="1368"/>
      <c r="HE81" s="1368"/>
      <c r="HF81" s="1368"/>
      <c r="HG81" s="1368"/>
      <c r="HH81" s="1368"/>
      <c r="HI81" s="1368"/>
      <c r="HJ81" s="1368"/>
      <c r="HK81" s="1368"/>
      <c r="HL81" s="1368"/>
      <c r="HM81" s="1368"/>
      <c r="HN81" s="1368"/>
      <c r="HO81" s="1368"/>
      <c r="HP81" s="1368"/>
      <c r="HQ81" s="1368"/>
      <c r="HR81" s="1368"/>
      <c r="HS81" s="1368"/>
      <c r="HT81" s="1368"/>
      <c r="HU81" s="1368"/>
      <c r="HV81" s="1368"/>
      <c r="HW81" s="1368"/>
      <c r="HX81" s="1368"/>
      <c r="HY81" s="1368"/>
      <c r="HZ81" s="1368"/>
      <c r="IA81" s="1368"/>
      <c r="IB81" s="1368"/>
      <c r="IC81" s="1368"/>
      <c r="ID81" s="1368"/>
      <c r="IE81" s="1368"/>
      <c r="IF81" s="1368"/>
      <c r="IG81" s="1368"/>
      <c r="IH81" s="1368"/>
      <c r="II81" s="1368"/>
      <c r="IJ81" s="1368"/>
      <c r="IK81" s="1368"/>
      <c r="IL81" s="1368"/>
      <c r="IM81" s="1368"/>
      <c r="IN81" s="1368"/>
      <c r="IO81" s="1368"/>
      <c r="IP81" s="1368"/>
      <c r="IQ81" s="1368"/>
      <c r="IR81" s="1368"/>
      <c r="IS81" s="1368"/>
      <c r="IT81" s="1368"/>
      <c r="IU81" s="1368"/>
      <c r="IV81" s="1368"/>
      <c r="IW81" s="1368"/>
      <c r="IX81" s="1368"/>
      <c r="IY81" s="1368"/>
      <c r="IZ81" s="1368"/>
      <c r="JA81" s="1368"/>
      <c r="JB81" s="1368"/>
      <c r="JC81" s="1368"/>
    </row>
    <row r="82" spans="1:263" ht="18">
      <c r="A82" s="1894" t="s">
        <v>1374</v>
      </c>
      <c r="B82" s="1875"/>
      <c r="C82" s="1946"/>
      <c r="D82" s="1383"/>
      <c r="E82" s="1383"/>
      <c r="F82" s="1368"/>
      <c r="G82" s="1368"/>
      <c r="H82" s="1368"/>
      <c r="I82" s="1368"/>
      <c r="J82" s="1693"/>
      <c r="K82" s="1693"/>
      <c r="L82" s="1693"/>
      <c r="M82" s="1368"/>
      <c r="N82" s="2306"/>
      <c r="O82" s="1533"/>
      <c r="P82" s="2306"/>
      <c r="Q82" s="2306"/>
      <c r="R82" s="2306"/>
      <c r="S82" s="1533"/>
      <c r="AI82" s="1368"/>
      <c r="AJ82" s="1368"/>
      <c r="AK82" s="1368"/>
      <c r="AL82" s="1368"/>
      <c r="AM82" s="1368"/>
      <c r="AN82" s="1368"/>
      <c r="AO82" s="1368"/>
      <c r="AP82" s="1368"/>
      <c r="AQ82" s="1368"/>
      <c r="AR82" s="1368"/>
      <c r="AS82" s="1368"/>
      <c r="AT82" s="1368"/>
      <c r="AU82" s="1368"/>
      <c r="AV82" s="1368"/>
      <c r="AW82" s="1368"/>
      <c r="AX82" s="1368"/>
      <c r="AY82" s="1368"/>
      <c r="AZ82" s="1368"/>
      <c r="BA82" s="1368"/>
      <c r="BB82" s="1368"/>
      <c r="BC82" s="1368"/>
      <c r="BD82" s="1368"/>
      <c r="BE82" s="1368"/>
      <c r="BF82" s="1368"/>
      <c r="BG82" s="1368"/>
      <c r="BH82" s="1368"/>
      <c r="BI82" s="1368"/>
      <c r="BJ82" s="1368"/>
      <c r="BK82" s="1368"/>
      <c r="BL82" s="1368"/>
      <c r="BM82" s="1368"/>
      <c r="BN82" s="1368"/>
      <c r="BO82" s="1368"/>
      <c r="BP82" s="1368"/>
      <c r="BQ82" s="1368"/>
      <c r="BR82" s="1368"/>
      <c r="BS82" s="1368"/>
      <c r="BT82" s="1368"/>
      <c r="BU82" s="1368"/>
      <c r="BV82" s="1368"/>
      <c r="BW82" s="1368"/>
      <c r="BX82" s="1368"/>
      <c r="BY82" s="1368"/>
      <c r="BZ82" s="1368"/>
      <c r="CA82" s="1368"/>
      <c r="CB82" s="1368"/>
      <c r="CC82" s="1368"/>
      <c r="CD82" s="1368"/>
      <c r="CE82" s="1368"/>
      <c r="CF82" s="1368"/>
      <c r="CG82" s="1368"/>
      <c r="CH82" s="1368"/>
      <c r="CI82" s="1368"/>
      <c r="CJ82" s="1368"/>
      <c r="CK82" s="1368"/>
      <c r="CL82" s="1368"/>
      <c r="CM82" s="1368"/>
      <c r="CN82" s="1368"/>
      <c r="CO82" s="1368"/>
      <c r="CP82" s="1368"/>
      <c r="CQ82" s="1368"/>
      <c r="CR82" s="1368"/>
      <c r="CS82" s="1368"/>
      <c r="CT82" s="1368"/>
      <c r="CU82" s="1368"/>
      <c r="CV82" s="1368"/>
      <c r="CW82" s="1368"/>
      <c r="CX82" s="1368"/>
      <c r="CY82" s="1368"/>
      <c r="CZ82" s="1368"/>
      <c r="DA82" s="1368"/>
      <c r="DB82" s="1368"/>
      <c r="DC82" s="1368"/>
      <c r="DD82" s="1368"/>
      <c r="DE82" s="1368"/>
      <c r="DF82" s="1368"/>
      <c r="DG82" s="1368"/>
      <c r="DH82" s="1368"/>
      <c r="DI82" s="1368"/>
      <c r="DJ82" s="1368"/>
      <c r="DK82" s="1368"/>
      <c r="DL82" s="1368"/>
      <c r="DM82" s="1368"/>
      <c r="DN82" s="1368"/>
      <c r="DO82" s="1368"/>
      <c r="DP82" s="1368"/>
      <c r="DQ82" s="1368"/>
      <c r="DR82" s="1368"/>
      <c r="DS82" s="1368"/>
      <c r="DT82" s="1368"/>
      <c r="DU82" s="1368"/>
      <c r="DV82" s="1368"/>
      <c r="DW82" s="1368"/>
      <c r="DX82" s="1368"/>
      <c r="DY82" s="1368"/>
      <c r="DZ82" s="1368"/>
      <c r="EA82" s="1368"/>
      <c r="EB82" s="1368"/>
      <c r="EC82" s="1368"/>
      <c r="ED82" s="1368"/>
      <c r="EE82" s="1368"/>
      <c r="EF82" s="1368"/>
      <c r="EG82" s="1368"/>
      <c r="EH82" s="1368"/>
      <c r="EI82" s="1368"/>
      <c r="EJ82" s="1368"/>
      <c r="EK82" s="1368"/>
      <c r="EL82" s="1368"/>
      <c r="EM82" s="1368"/>
      <c r="EN82" s="1368"/>
      <c r="EO82" s="1368"/>
      <c r="EP82" s="1368"/>
      <c r="EQ82" s="1368"/>
      <c r="ER82" s="1368"/>
      <c r="ES82" s="1368"/>
      <c r="ET82" s="1368"/>
      <c r="EU82" s="1368"/>
      <c r="EV82" s="1368"/>
      <c r="EW82" s="1368"/>
      <c r="EX82" s="1368"/>
      <c r="EY82" s="1368"/>
      <c r="EZ82" s="1368"/>
      <c r="FA82" s="1368"/>
      <c r="FB82" s="1368"/>
      <c r="FC82" s="1368"/>
      <c r="FD82" s="1368"/>
      <c r="FE82" s="1368"/>
      <c r="FF82" s="1368"/>
      <c r="FG82" s="1368"/>
      <c r="FH82" s="1368"/>
      <c r="FI82" s="1368"/>
      <c r="FJ82" s="1368"/>
      <c r="FK82" s="1368"/>
      <c r="FL82" s="1368"/>
      <c r="FM82" s="1368"/>
      <c r="FN82" s="1368"/>
      <c r="FO82" s="1368"/>
      <c r="FP82" s="1368"/>
      <c r="FQ82" s="1368"/>
      <c r="FR82" s="1368"/>
      <c r="FS82" s="1368"/>
      <c r="FT82" s="1368"/>
      <c r="FU82" s="1368"/>
      <c r="FV82" s="1368"/>
      <c r="FW82" s="1368"/>
      <c r="FX82" s="1368"/>
      <c r="FY82" s="1368"/>
      <c r="FZ82" s="1368"/>
      <c r="GA82" s="1368"/>
      <c r="GB82" s="1368"/>
      <c r="GC82" s="1368"/>
      <c r="GD82" s="1368"/>
      <c r="GE82" s="1368"/>
      <c r="GF82" s="1368"/>
      <c r="GG82" s="1368"/>
      <c r="GH82" s="1368"/>
      <c r="GI82" s="1368"/>
      <c r="GJ82" s="1368"/>
      <c r="GK82" s="1368"/>
      <c r="GL82" s="1368"/>
      <c r="GM82" s="1368"/>
      <c r="GN82" s="1368"/>
      <c r="GO82" s="1368"/>
      <c r="GP82" s="1368"/>
      <c r="GQ82" s="1368"/>
      <c r="GR82" s="1368"/>
      <c r="GS82" s="1368"/>
      <c r="GT82" s="1368"/>
      <c r="GU82" s="1368"/>
      <c r="GV82" s="1368"/>
      <c r="GW82" s="1368"/>
      <c r="GX82" s="1368"/>
      <c r="GY82" s="1368"/>
      <c r="GZ82" s="1368"/>
      <c r="HA82" s="1368"/>
      <c r="HB82" s="1368"/>
      <c r="HC82" s="1368"/>
      <c r="HD82" s="1368"/>
      <c r="HE82" s="1368"/>
      <c r="HF82" s="1368"/>
      <c r="HG82" s="1368"/>
      <c r="HH82" s="1368"/>
      <c r="HI82" s="1368"/>
      <c r="HJ82" s="1368"/>
      <c r="HK82" s="1368"/>
      <c r="HL82" s="1368"/>
      <c r="HM82" s="1368"/>
      <c r="HN82" s="1368"/>
      <c r="HO82" s="1368"/>
      <c r="HP82" s="1368"/>
      <c r="HQ82" s="1368"/>
      <c r="HR82" s="1368"/>
      <c r="HS82" s="1368"/>
      <c r="HT82" s="1368"/>
      <c r="HU82" s="1368"/>
      <c r="HV82" s="1368"/>
      <c r="HW82" s="1368"/>
      <c r="HX82" s="1368"/>
      <c r="HY82" s="1368"/>
      <c r="HZ82" s="1368"/>
      <c r="IA82" s="1368"/>
      <c r="IB82" s="1368"/>
      <c r="IC82" s="1368"/>
      <c r="ID82" s="1368"/>
      <c r="IE82" s="1368"/>
      <c r="IF82" s="1368"/>
      <c r="IG82" s="1368"/>
      <c r="IH82" s="1368"/>
      <c r="II82" s="1368"/>
      <c r="IJ82" s="1368"/>
      <c r="IK82" s="1368"/>
      <c r="IL82" s="1368"/>
      <c r="IM82" s="1368"/>
      <c r="IN82" s="1368"/>
      <c r="IO82" s="1368"/>
      <c r="IP82" s="1368"/>
      <c r="IQ82" s="1368"/>
      <c r="IR82" s="1368"/>
      <c r="IS82" s="1368"/>
      <c r="IT82" s="1368"/>
      <c r="IU82" s="1368"/>
      <c r="IV82" s="1368"/>
      <c r="IW82" s="1368"/>
      <c r="IX82" s="1368"/>
      <c r="IY82" s="1368"/>
      <c r="IZ82" s="1368"/>
      <c r="JA82" s="1368"/>
      <c r="JB82" s="1368"/>
      <c r="JC82" s="1368"/>
    </row>
    <row r="83" spans="1:263" ht="18">
      <c r="A83" s="4311"/>
      <c r="B83" s="4826"/>
      <c r="C83" s="4311"/>
      <c r="D83" s="1533"/>
      <c r="E83" s="1533"/>
      <c r="F83" s="1533"/>
      <c r="G83" s="1533"/>
      <c r="H83" s="1533"/>
      <c r="I83" s="1533"/>
      <c r="J83" s="2306"/>
      <c r="K83" s="2306"/>
      <c r="L83" s="2306"/>
      <c r="M83" s="1533"/>
      <c r="N83" s="1871"/>
      <c r="O83" s="2146"/>
      <c r="P83" s="1871"/>
      <c r="Q83" s="1871"/>
      <c r="R83" s="1871"/>
      <c r="S83" s="2146"/>
      <c r="AI83" s="1368"/>
      <c r="AJ83" s="1368"/>
      <c r="AK83" s="1368"/>
      <c r="AL83" s="1368"/>
      <c r="AM83" s="1368"/>
      <c r="AN83" s="1368"/>
      <c r="AO83" s="1368"/>
      <c r="AP83" s="1368"/>
      <c r="AQ83" s="1368"/>
      <c r="AR83" s="1368"/>
      <c r="AS83" s="1368"/>
      <c r="AT83" s="1368"/>
      <c r="AU83" s="1368"/>
      <c r="AV83" s="1368"/>
      <c r="AW83" s="1368"/>
      <c r="AX83" s="1368"/>
      <c r="AY83" s="1368"/>
      <c r="AZ83" s="1368"/>
      <c r="BA83" s="1368"/>
      <c r="BB83" s="1368"/>
      <c r="BC83" s="1368"/>
      <c r="BD83" s="1368"/>
      <c r="BE83" s="1368"/>
      <c r="BF83" s="1368"/>
      <c r="BG83" s="1368"/>
      <c r="BH83" s="1368"/>
      <c r="BI83" s="1368"/>
      <c r="BJ83" s="1368"/>
      <c r="BK83" s="1368"/>
      <c r="BL83" s="1368"/>
      <c r="BM83" s="1368"/>
      <c r="BN83" s="1368"/>
      <c r="BO83" s="1368"/>
      <c r="BP83" s="1368"/>
      <c r="BQ83" s="1368"/>
      <c r="BR83" s="1368"/>
      <c r="BS83" s="1368"/>
      <c r="BT83" s="1368"/>
      <c r="BU83" s="1368"/>
      <c r="BV83" s="1368"/>
      <c r="BW83" s="1368"/>
      <c r="BX83" s="1368"/>
      <c r="BY83" s="1368"/>
      <c r="BZ83" s="1368"/>
      <c r="CA83" s="1368"/>
      <c r="CB83" s="1368"/>
      <c r="CC83" s="1368"/>
      <c r="CD83" s="1368"/>
      <c r="CE83" s="1368"/>
      <c r="CF83" s="1368"/>
      <c r="CG83" s="1368"/>
      <c r="CH83" s="1368"/>
      <c r="CI83" s="1368"/>
      <c r="CJ83" s="1368"/>
      <c r="CK83" s="1368"/>
      <c r="CL83" s="1368"/>
      <c r="CM83" s="1368"/>
      <c r="CN83" s="1368"/>
      <c r="CO83" s="1368"/>
      <c r="CP83" s="1368"/>
      <c r="CQ83" s="1368"/>
      <c r="CR83" s="1368"/>
      <c r="CS83" s="1368"/>
      <c r="CT83" s="1368"/>
      <c r="CU83" s="1368"/>
      <c r="CV83" s="1368"/>
      <c r="CW83" s="1368"/>
      <c r="CX83" s="1368"/>
      <c r="CY83" s="1368"/>
      <c r="CZ83" s="1368"/>
      <c r="DA83" s="1368"/>
      <c r="DB83" s="1368"/>
      <c r="DC83" s="1368"/>
      <c r="DD83" s="1368"/>
      <c r="DE83" s="1368"/>
      <c r="DF83" s="1368"/>
      <c r="DG83" s="1368"/>
      <c r="DH83" s="1368"/>
      <c r="DI83" s="1368"/>
      <c r="DJ83" s="1368"/>
      <c r="DK83" s="1368"/>
      <c r="DL83" s="1368"/>
      <c r="DM83" s="1368"/>
      <c r="DN83" s="1368"/>
      <c r="DO83" s="1368"/>
      <c r="DP83" s="1368"/>
      <c r="DQ83" s="1368"/>
      <c r="DR83" s="1368"/>
      <c r="DS83" s="1368"/>
      <c r="DT83" s="1368"/>
      <c r="DU83" s="1368"/>
      <c r="DV83" s="1368"/>
      <c r="DW83" s="1368"/>
      <c r="DX83" s="1368"/>
      <c r="DY83" s="1368"/>
      <c r="DZ83" s="1368"/>
      <c r="EA83" s="1368"/>
      <c r="EB83" s="1368"/>
      <c r="EC83" s="1368"/>
      <c r="ED83" s="1368"/>
      <c r="EE83" s="1368"/>
      <c r="EF83" s="1368"/>
      <c r="EG83" s="1368"/>
      <c r="EH83" s="1368"/>
      <c r="EI83" s="1368"/>
      <c r="EJ83" s="1368"/>
      <c r="EK83" s="1368"/>
      <c r="EL83" s="1368"/>
      <c r="EM83" s="1368"/>
      <c r="EN83" s="1368"/>
      <c r="EO83" s="1368"/>
      <c r="EP83" s="1368"/>
      <c r="EQ83" s="1368"/>
      <c r="ER83" s="1368"/>
      <c r="ES83" s="1368"/>
      <c r="ET83" s="1368"/>
      <c r="EU83" s="1368"/>
      <c r="EV83" s="1368"/>
      <c r="EW83" s="1368"/>
      <c r="EX83" s="1368"/>
      <c r="EY83" s="1368"/>
      <c r="EZ83" s="1368"/>
      <c r="FA83" s="1368"/>
      <c r="FB83" s="1368"/>
      <c r="FC83" s="1368"/>
      <c r="FD83" s="1368"/>
      <c r="FE83" s="1368"/>
      <c r="FF83" s="1368"/>
      <c r="FG83" s="1368"/>
      <c r="FH83" s="1368"/>
      <c r="FI83" s="1368"/>
      <c r="FJ83" s="1368"/>
      <c r="FK83" s="1368"/>
      <c r="FL83" s="1368"/>
      <c r="FM83" s="1368"/>
      <c r="FN83" s="1368"/>
      <c r="FO83" s="1368"/>
      <c r="FP83" s="1368"/>
      <c r="FQ83" s="1368"/>
      <c r="FR83" s="1368"/>
      <c r="FS83" s="1368"/>
      <c r="FT83" s="1368"/>
      <c r="FU83" s="1368"/>
      <c r="FV83" s="1368"/>
      <c r="FW83" s="1368"/>
      <c r="FX83" s="1368"/>
      <c r="FY83" s="1368"/>
      <c r="FZ83" s="1368"/>
      <c r="GA83" s="1368"/>
      <c r="GB83" s="1368"/>
      <c r="GC83" s="1368"/>
      <c r="GD83" s="1368"/>
      <c r="GE83" s="1368"/>
      <c r="GF83" s="1368"/>
      <c r="GG83" s="1368"/>
      <c r="GH83" s="1368"/>
      <c r="GI83" s="1368"/>
      <c r="GJ83" s="1368"/>
      <c r="GK83" s="1368"/>
      <c r="GL83" s="1368"/>
      <c r="GM83" s="1368"/>
      <c r="GN83" s="1368"/>
      <c r="GO83" s="1368"/>
      <c r="GP83" s="1368"/>
      <c r="GQ83" s="1368"/>
      <c r="GR83" s="1368"/>
      <c r="GS83" s="1368"/>
      <c r="GT83" s="1368"/>
      <c r="GU83" s="1368"/>
      <c r="GV83" s="1368"/>
      <c r="GW83" s="1368"/>
      <c r="GX83" s="1368"/>
      <c r="GY83" s="1368"/>
      <c r="GZ83" s="1368"/>
      <c r="HA83" s="1368"/>
      <c r="HB83" s="1368"/>
      <c r="HC83" s="1368"/>
      <c r="HD83" s="1368"/>
      <c r="HE83" s="1368"/>
      <c r="HF83" s="1368"/>
      <c r="HG83" s="1368"/>
      <c r="HH83" s="1368"/>
      <c r="HI83" s="1368"/>
      <c r="HJ83" s="1368"/>
      <c r="HK83" s="1368"/>
      <c r="HL83" s="1368"/>
      <c r="HM83" s="1368"/>
      <c r="HN83" s="1368"/>
      <c r="HO83" s="1368"/>
      <c r="HP83" s="1368"/>
      <c r="HQ83" s="1368"/>
      <c r="HR83" s="1368"/>
      <c r="HS83" s="1368"/>
      <c r="HT83" s="1368"/>
      <c r="HU83" s="1368"/>
      <c r="HV83" s="1368"/>
      <c r="HW83" s="1368"/>
      <c r="HX83" s="1368"/>
      <c r="HY83" s="1368"/>
      <c r="HZ83" s="1368"/>
      <c r="IA83" s="1368"/>
      <c r="IB83" s="1368"/>
      <c r="IC83" s="1368"/>
      <c r="ID83" s="1368"/>
      <c r="IE83" s="1368"/>
      <c r="IF83" s="1368"/>
      <c r="IG83" s="1368"/>
      <c r="IH83" s="1368"/>
      <c r="II83" s="1368"/>
      <c r="IJ83" s="1368"/>
      <c r="IK83" s="1368"/>
      <c r="IL83" s="1368"/>
      <c r="IM83" s="1368"/>
      <c r="IN83" s="1368"/>
      <c r="IO83" s="1368"/>
      <c r="IP83" s="1368"/>
      <c r="IQ83" s="1368"/>
      <c r="IR83" s="1368"/>
      <c r="IS83" s="1368"/>
      <c r="IT83" s="1368"/>
      <c r="IU83" s="1368"/>
      <c r="IV83" s="1368"/>
      <c r="IW83" s="1368"/>
      <c r="IX83" s="1368"/>
      <c r="IY83" s="1368"/>
      <c r="IZ83" s="1368"/>
      <c r="JA83" s="1368"/>
      <c r="JB83" s="1368"/>
      <c r="JC83" s="1368"/>
    </row>
    <row r="84" spans="1:263" ht="18" thickBot="1">
      <c r="A84" s="4825" t="str">
        <f>'Data Sheet'!$C$25</f>
        <v xml:space="preserve">Niagara Mohawk Power Corporation </v>
      </c>
      <c r="B84" s="4311"/>
      <c r="C84" s="1533"/>
      <c r="D84" s="3837" t="str">
        <f>'Data Sheet'!$C$40</f>
        <v>April 30, 2024</v>
      </c>
      <c r="E84" s="2630" t="str">
        <f>'Data Sheet'!$C$38</f>
        <v>December 31, 2023</v>
      </c>
      <c r="F84" s="4825" t="str">
        <f>'Data Sheet'!$C$25</f>
        <v xml:space="preserve">Niagara Mohawk Power Corporation </v>
      </c>
      <c r="G84" s="1533"/>
      <c r="H84" s="1533"/>
      <c r="I84" s="1533"/>
      <c r="J84" s="3837" t="str">
        <f>'Data Sheet'!$C$40</f>
        <v>April 30, 2024</v>
      </c>
      <c r="K84" s="2306"/>
      <c r="L84" s="2630" t="str">
        <f>'Data Sheet'!$C$38</f>
        <v>December 31, 2023</v>
      </c>
      <c r="M84" s="1533"/>
      <c r="N84" s="4827" t="str">
        <f>'Data Sheet'!$C$25</f>
        <v xml:space="preserve">Niagara Mohawk Power Corporation </v>
      </c>
      <c r="O84" s="2146"/>
      <c r="P84" s="1871"/>
      <c r="Q84" s="4828" t="str">
        <f>'Data Sheet'!$C$40</f>
        <v>April 30, 2024</v>
      </c>
      <c r="R84" s="4293" t="str">
        <f>'Data Sheet'!$C$38</f>
        <v>December 31, 2023</v>
      </c>
      <c r="S84" s="2146"/>
      <c r="AI84" s="1368"/>
      <c r="AJ84" s="1368"/>
      <c r="AK84" s="1368"/>
      <c r="AL84" s="1368"/>
      <c r="AM84" s="1368"/>
      <c r="AN84" s="1368"/>
      <c r="AO84" s="1368"/>
      <c r="AP84" s="1368"/>
      <c r="AQ84" s="1368"/>
      <c r="AR84" s="1368"/>
      <c r="AS84" s="1368"/>
      <c r="AT84" s="1368"/>
      <c r="AU84" s="1368"/>
      <c r="AV84" s="1368"/>
      <c r="AW84" s="1368"/>
      <c r="AX84" s="1368"/>
      <c r="AY84" s="1368"/>
      <c r="AZ84" s="1368"/>
      <c r="BA84" s="1368"/>
      <c r="BB84" s="1368"/>
      <c r="BC84" s="1368"/>
      <c r="BD84" s="1368"/>
      <c r="BE84" s="1368"/>
      <c r="BF84" s="1368"/>
      <c r="BG84" s="1368"/>
      <c r="BH84" s="1368"/>
      <c r="BI84" s="1368"/>
      <c r="BJ84" s="1368"/>
      <c r="BK84" s="1368"/>
      <c r="BL84" s="1368"/>
      <c r="BM84" s="1368"/>
      <c r="BN84" s="1368"/>
      <c r="BO84" s="1368"/>
      <c r="BP84" s="1368"/>
      <c r="BQ84" s="1368"/>
      <c r="BR84" s="1368"/>
      <c r="BS84" s="1368"/>
      <c r="BT84" s="1368"/>
      <c r="BU84" s="1368"/>
      <c r="BV84" s="1368"/>
      <c r="BW84" s="1368"/>
      <c r="BX84" s="1368"/>
      <c r="BY84" s="1368"/>
      <c r="BZ84" s="1368"/>
      <c r="CA84" s="1368"/>
      <c r="CB84" s="1368"/>
      <c r="CC84" s="1368"/>
      <c r="CD84" s="1368"/>
      <c r="CE84" s="1368"/>
      <c r="CF84" s="1368"/>
      <c r="CG84" s="1368"/>
      <c r="CH84" s="1368"/>
      <c r="CI84" s="1368"/>
      <c r="CJ84" s="1368"/>
      <c r="CK84" s="1368"/>
      <c r="CL84" s="1368"/>
      <c r="CM84" s="1368"/>
      <c r="CN84" s="1368"/>
      <c r="CO84" s="1368"/>
      <c r="CP84" s="1368"/>
      <c r="CQ84" s="1368"/>
      <c r="CR84" s="1368"/>
      <c r="CS84" s="1368"/>
      <c r="CT84" s="1368"/>
      <c r="CU84" s="1368"/>
      <c r="CV84" s="1368"/>
      <c r="CW84" s="1368"/>
      <c r="CX84" s="1368"/>
      <c r="CY84" s="1368"/>
      <c r="CZ84" s="1368"/>
      <c r="DA84" s="1368"/>
      <c r="DB84" s="1368"/>
      <c r="DC84" s="1368"/>
      <c r="DD84" s="1368"/>
      <c r="DE84" s="1368"/>
      <c r="DF84" s="1368"/>
      <c r="DG84" s="1368"/>
      <c r="DH84" s="1368"/>
      <c r="DI84" s="1368"/>
      <c r="DJ84" s="1368"/>
      <c r="DK84" s="1368"/>
      <c r="DL84" s="1368"/>
      <c r="DM84" s="1368"/>
      <c r="DN84" s="1368"/>
      <c r="DO84" s="1368"/>
      <c r="DP84" s="1368"/>
      <c r="DQ84" s="1368"/>
      <c r="DR84" s="1368"/>
      <c r="DS84" s="1368"/>
      <c r="DT84" s="1368"/>
      <c r="DU84" s="1368"/>
      <c r="DV84" s="1368"/>
      <c r="DW84" s="1368"/>
      <c r="DX84" s="1368"/>
      <c r="DY84" s="1368"/>
      <c r="DZ84" s="1368"/>
      <c r="EA84" s="1368"/>
      <c r="EB84" s="1368"/>
      <c r="EC84" s="1368"/>
      <c r="ED84" s="1368"/>
      <c r="EE84" s="1368"/>
      <c r="EF84" s="1368"/>
      <c r="EG84" s="1368"/>
      <c r="EH84" s="1368"/>
      <c r="EI84" s="1368"/>
      <c r="EJ84" s="1368"/>
      <c r="EK84" s="1368"/>
      <c r="EL84" s="1368"/>
      <c r="EM84" s="1368"/>
      <c r="EN84" s="1368"/>
      <c r="EO84" s="1368"/>
      <c r="EP84" s="1368"/>
      <c r="EQ84" s="1368"/>
      <c r="ER84" s="1368"/>
      <c r="ES84" s="1368"/>
      <c r="ET84" s="1368"/>
      <c r="EU84" s="1368"/>
      <c r="EV84" s="1368"/>
      <c r="EW84" s="1368"/>
      <c r="EX84" s="1368"/>
      <c r="EY84" s="1368"/>
      <c r="EZ84" s="1368"/>
      <c r="FA84" s="1368"/>
      <c r="FB84" s="1368"/>
      <c r="FC84" s="1368"/>
      <c r="FD84" s="1368"/>
      <c r="FE84" s="1368"/>
      <c r="FF84" s="1368"/>
      <c r="FG84" s="1368"/>
      <c r="FH84" s="1368"/>
      <c r="FI84" s="1368"/>
      <c r="FJ84" s="1368"/>
      <c r="FK84" s="1368"/>
      <c r="FL84" s="1368"/>
      <c r="FM84" s="1368"/>
      <c r="FN84" s="1368"/>
      <c r="FO84" s="1368"/>
      <c r="FP84" s="1368"/>
      <c r="FQ84" s="1368"/>
      <c r="FR84" s="1368"/>
      <c r="FS84" s="1368"/>
      <c r="FT84" s="1368"/>
      <c r="FU84" s="1368"/>
      <c r="FV84" s="1368"/>
      <c r="FW84" s="1368"/>
      <c r="FX84" s="1368"/>
      <c r="FY84" s="1368"/>
      <c r="FZ84" s="1368"/>
      <c r="GA84" s="1368"/>
      <c r="GB84" s="1368"/>
      <c r="GC84" s="1368"/>
      <c r="GD84" s="1368"/>
      <c r="GE84" s="1368"/>
      <c r="GF84" s="1368"/>
      <c r="GG84" s="1368"/>
      <c r="GH84" s="1368"/>
      <c r="GI84" s="1368"/>
      <c r="GJ84" s="1368"/>
      <c r="GK84" s="1368"/>
      <c r="GL84" s="1368"/>
      <c r="GM84" s="1368"/>
      <c r="GN84" s="1368"/>
      <c r="GO84" s="1368"/>
      <c r="GP84" s="1368"/>
      <c r="GQ84" s="1368"/>
      <c r="GR84" s="1368"/>
      <c r="GS84" s="1368"/>
      <c r="GT84" s="1368"/>
      <c r="GU84" s="1368"/>
      <c r="GV84" s="1368"/>
      <c r="GW84" s="1368"/>
      <c r="GX84" s="1368"/>
      <c r="GY84" s="1368"/>
      <c r="GZ84" s="1368"/>
      <c r="HA84" s="1368"/>
      <c r="HB84" s="1368"/>
      <c r="HC84" s="1368"/>
      <c r="HD84" s="1368"/>
      <c r="HE84" s="1368"/>
      <c r="HF84" s="1368"/>
      <c r="HG84" s="1368"/>
      <c r="HH84" s="1368"/>
      <c r="HI84" s="1368"/>
      <c r="HJ84" s="1368"/>
      <c r="HK84" s="1368"/>
      <c r="HL84" s="1368"/>
      <c r="HM84" s="1368"/>
      <c r="HN84" s="1368"/>
      <c r="HO84" s="1368"/>
      <c r="HP84" s="1368"/>
      <c r="HQ84" s="1368"/>
      <c r="HR84" s="1368"/>
      <c r="HS84" s="1368"/>
      <c r="HT84" s="1368"/>
      <c r="HU84" s="1368"/>
      <c r="HV84" s="1368"/>
      <c r="HW84" s="1368"/>
      <c r="HX84" s="1368"/>
      <c r="HY84" s="1368"/>
      <c r="HZ84" s="1368"/>
      <c r="IA84" s="1368"/>
      <c r="IB84" s="1368"/>
      <c r="IC84" s="1368"/>
      <c r="ID84" s="1368"/>
      <c r="IE84" s="1368"/>
      <c r="IF84" s="1368"/>
      <c r="IG84" s="1368"/>
      <c r="IH84" s="1368"/>
      <c r="II84" s="1368"/>
      <c r="IJ84" s="1368"/>
      <c r="IK84" s="1368"/>
      <c r="IL84" s="1368"/>
      <c r="IM84" s="1368"/>
      <c r="IN84" s="1368"/>
      <c r="IO84" s="1368"/>
      <c r="IP84" s="1368"/>
      <c r="IQ84" s="1368"/>
      <c r="IR84" s="1368"/>
      <c r="IS84" s="1368"/>
      <c r="IT84" s="1368"/>
      <c r="IU84" s="1368"/>
      <c r="IV84" s="1368"/>
      <c r="IW84" s="1368"/>
      <c r="IX84" s="1368"/>
      <c r="IY84" s="1368"/>
      <c r="IZ84" s="1368"/>
      <c r="JA84" s="1368"/>
      <c r="JB84" s="1368"/>
      <c r="JC84" s="1368"/>
    </row>
    <row r="85" spans="1:263">
      <c r="A85" s="3254"/>
      <c r="B85" s="3544"/>
      <c r="C85" s="3544"/>
      <c r="D85" s="3544"/>
      <c r="E85" s="3274"/>
      <c r="F85" s="3254"/>
      <c r="G85" s="3544"/>
      <c r="H85" s="3544"/>
      <c r="I85" s="3544"/>
      <c r="J85" s="4468"/>
      <c r="K85" s="4468"/>
      <c r="L85" s="4468"/>
      <c r="M85" s="3274"/>
      <c r="N85" s="4471"/>
      <c r="O85" s="3544"/>
      <c r="P85" s="4468"/>
      <c r="Q85" s="4468"/>
      <c r="R85" s="4468"/>
      <c r="S85" s="3274"/>
      <c r="AI85" s="1368"/>
      <c r="AJ85" s="1368"/>
      <c r="AK85" s="1368"/>
      <c r="AL85" s="1368"/>
      <c r="AM85" s="1368"/>
      <c r="AN85" s="1368"/>
      <c r="AO85" s="1368"/>
      <c r="AP85" s="1368"/>
      <c r="AQ85" s="1368"/>
      <c r="AR85" s="1368"/>
      <c r="AS85" s="1368"/>
      <c r="AT85" s="1368"/>
      <c r="AU85" s="1368"/>
      <c r="AV85" s="1368"/>
      <c r="AW85" s="1368"/>
      <c r="AX85" s="1368"/>
      <c r="AY85" s="1368"/>
      <c r="AZ85" s="1368"/>
      <c r="BA85" s="1368"/>
      <c r="BB85" s="1368"/>
      <c r="BC85" s="1368"/>
      <c r="BD85" s="1368"/>
      <c r="BE85" s="1368"/>
      <c r="BF85" s="1368"/>
      <c r="BG85" s="1368"/>
      <c r="BH85" s="1368"/>
      <c r="BI85" s="1368"/>
      <c r="BJ85" s="1368"/>
      <c r="BK85" s="1368"/>
      <c r="BL85" s="1368"/>
      <c r="BM85" s="1368"/>
      <c r="BN85" s="1368"/>
      <c r="BO85" s="1368"/>
      <c r="BP85" s="1368"/>
      <c r="BQ85" s="1368"/>
      <c r="BR85" s="1368"/>
      <c r="BS85" s="1368"/>
      <c r="BT85" s="1368"/>
      <c r="BU85" s="1368"/>
      <c r="BV85" s="1368"/>
      <c r="BW85" s="1368"/>
      <c r="BX85" s="1368"/>
      <c r="BY85" s="1368"/>
      <c r="BZ85" s="1368"/>
      <c r="CA85" s="1368"/>
      <c r="CB85" s="1368"/>
      <c r="CC85" s="1368"/>
      <c r="CD85" s="1368"/>
      <c r="CE85" s="1368"/>
      <c r="CF85" s="1368"/>
      <c r="CG85" s="1368"/>
      <c r="CH85" s="1368"/>
      <c r="CI85" s="1368"/>
      <c r="CJ85" s="1368"/>
      <c r="CK85" s="1368"/>
      <c r="CL85" s="1368"/>
      <c r="CM85" s="1368"/>
      <c r="CN85" s="1368"/>
      <c r="CO85" s="1368"/>
      <c r="CP85" s="1368"/>
      <c r="CQ85" s="1368"/>
      <c r="CR85" s="1368"/>
      <c r="CS85" s="1368"/>
      <c r="CT85" s="1368"/>
      <c r="CU85" s="1368"/>
      <c r="CV85" s="1368"/>
      <c r="CW85" s="1368"/>
      <c r="CX85" s="1368"/>
      <c r="CY85" s="1368"/>
      <c r="CZ85" s="1368"/>
      <c r="DA85" s="1368"/>
      <c r="DB85" s="1368"/>
      <c r="DC85" s="1368"/>
      <c r="DD85" s="1368"/>
      <c r="DE85" s="1368"/>
      <c r="DF85" s="1368"/>
      <c r="DG85" s="1368"/>
      <c r="DH85" s="1368"/>
      <c r="DI85" s="1368"/>
      <c r="DJ85" s="1368"/>
      <c r="DK85" s="1368"/>
      <c r="DL85" s="1368"/>
      <c r="DM85" s="1368"/>
      <c r="DN85" s="1368"/>
      <c r="DO85" s="1368"/>
      <c r="DP85" s="1368"/>
      <c r="DQ85" s="1368"/>
      <c r="DR85" s="1368"/>
      <c r="DS85" s="1368"/>
      <c r="DT85" s="1368"/>
      <c r="DU85" s="1368"/>
      <c r="DV85" s="1368"/>
      <c r="DW85" s="1368"/>
      <c r="DX85" s="1368"/>
      <c r="DY85" s="1368"/>
      <c r="DZ85" s="1368"/>
      <c r="EA85" s="1368"/>
      <c r="EB85" s="1368"/>
      <c r="EC85" s="1368"/>
      <c r="ED85" s="1368"/>
      <c r="EE85" s="1368"/>
      <c r="EF85" s="1368"/>
      <c r="EG85" s="1368"/>
      <c r="EH85" s="1368"/>
      <c r="EI85" s="1368"/>
      <c r="EJ85" s="1368"/>
      <c r="EK85" s="1368"/>
      <c r="EL85" s="1368"/>
      <c r="EM85" s="1368"/>
      <c r="EN85" s="1368"/>
      <c r="EO85" s="1368"/>
      <c r="EP85" s="1368"/>
      <c r="EQ85" s="1368"/>
      <c r="ER85" s="1368"/>
      <c r="ES85" s="1368"/>
      <c r="ET85" s="1368"/>
      <c r="EU85" s="1368"/>
      <c r="EV85" s="1368"/>
      <c r="EW85" s="1368"/>
      <c r="EX85" s="1368"/>
      <c r="EY85" s="1368"/>
      <c r="EZ85" s="1368"/>
      <c r="FA85" s="1368"/>
      <c r="FB85" s="1368"/>
      <c r="FC85" s="1368"/>
      <c r="FD85" s="1368"/>
      <c r="FE85" s="1368"/>
      <c r="FF85" s="1368"/>
      <c r="FG85" s="1368"/>
      <c r="FH85" s="1368"/>
      <c r="FI85" s="1368"/>
      <c r="FJ85" s="1368"/>
      <c r="FK85" s="1368"/>
      <c r="FL85" s="1368"/>
      <c r="FM85" s="1368"/>
      <c r="FN85" s="1368"/>
      <c r="FO85" s="1368"/>
      <c r="FP85" s="1368"/>
      <c r="FQ85" s="1368"/>
      <c r="FR85" s="1368"/>
      <c r="FS85" s="1368"/>
      <c r="FT85" s="1368"/>
      <c r="FU85" s="1368"/>
      <c r="FV85" s="1368"/>
      <c r="FW85" s="1368"/>
      <c r="FX85" s="1368"/>
      <c r="FY85" s="1368"/>
      <c r="FZ85" s="1368"/>
      <c r="GA85" s="1368"/>
      <c r="GB85" s="1368"/>
      <c r="GC85" s="1368"/>
      <c r="GD85" s="1368"/>
      <c r="GE85" s="1368"/>
      <c r="GF85" s="1368"/>
      <c r="GG85" s="1368"/>
      <c r="GH85" s="1368"/>
      <c r="GI85" s="1368"/>
      <c r="GJ85" s="1368"/>
      <c r="GK85" s="1368"/>
      <c r="GL85" s="1368"/>
      <c r="GM85" s="1368"/>
      <c r="GN85" s="1368"/>
      <c r="GO85" s="1368"/>
      <c r="GP85" s="1368"/>
      <c r="GQ85" s="1368"/>
      <c r="GR85" s="1368"/>
      <c r="GS85" s="1368"/>
      <c r="GT85" s="1368"/>
      <c r="GU85" s="1368"/>
      <c r="GV85" s="1368"/>
      <c r="GW85" s="1368"/>
      <c r="GX85" s="1368"/>
      <c r="GY85" s="1368"/>
      <c r="GZ85" s="1368"/>
      <c r="HA85" s="1368"/>
      <c r="HB85" s="1368"/>
      <c r="HC85" s="1368"/>
      <c r="HD85" s="1368"/>
      <c r="HE85" s="1368"/>
      <c r="HF85" s="1368"/>
      <c r="HG85" s="1368"/>
      <c r="HH85" s="1368"/>
      <c r="HI85" s="1368"/>
      <c r="HJ85" s="1368"/>
      <c r="HK85" s="1368"/>
      <c r="HL85" s="1368"/>
      <c r="HM85" s="1368"/>
      <c r="HN85" s="1368"/>
      <c r="HO85" s="1368"/>
      <c r="HP85" s="1368"/>
      <c r="HQ85" s="1368"/>
      <c r="HR85" s="1368"/>
      <c r="HS85" s="1368"/>
      <c r="HT85" s="1368"/>
      <c r="HU85" s="1368"/>
      <c r="HV85" s="1368"/>
      <c r="HW85" s="1368"/>
      <c r="HX85" s="1368"/>
      <c r="HY85" s="1368"/>
      <c r="HZ85" s="1368"/>
      <c r="IA85" s="1368"/>
      <c r="IB85" s="1368"/>
      <c r="IC85" s="1368"/>
      <c r="ID85" s="1368"/>
      <c r="IE85" s="1368"/>
      <c r="IF85" s="1368"/>
      <c r="IG85" s="1368"/>
      <c r="IH85" s="1368"/>
      <c r="II85" s="1368"/>
      <c r="IJ85" s="1368"/>
      <c r="IK85" s="1368"/>
      <c r="IL85" s="1368"/>
      <c r="IM85" s="1368"/>
      <c r="IN85" s="1368"/>
      <c r="IO85" s="1368"/>
      <c r="IP85" s="1368"/>
      <c r="IQ85" s="1368"/>
      <c r="IR85" s="1368"/>
      <c r="IS85" s="1368"/>
      <c r="IT85" s="1368"/>
      <c r="IU85" s="1368"/>
      <c r="IV85" s="1368"/>
      <c r="IW85" s="1368"/>
      <c r="IX85" s="1368"/>
      <c r="IY85" s="1368"/>
      <c r="IZ85" s="1368"/>
      <c r="JA85" s="1368"/>
      <c r="JB85" s="1368"/>
      <c r="JC85" s="1368"/>
    </row>
    <row r="86" spans="1:263">
      <c r="A86" s="5341" t="s">
        <v>1934</v>
      </c>
      <c r="B86" s="5264"/>
      <c r="C86" s="5264"/>
      <c r="D86" s="5264"/>
      <c r="E86" s="5342"/>
      <c r="F86" s="5341" t="s">
        <v>1935</v>
      </c>
      <c r="G86" s="5264"/>
      <c r="H86" s="5264"/>
      <c r="I86" s="5264"/>
      <c r="J86" s="5264"/>
      <c r="K86" s="5264"/>
      <c r="L86" s="5264"/>
      <c r="M86" s="5342"/>
      <c r="N86" s="5341" t="s">
        <v>1935</v>
      </c>
      <c r="O86" s="5264"/>
      <c r="P86" s="5264"/>
      <c r="Q86" s="5264"/>
      <c r="R86" s="5264"/>
      <c r="S86" s="5342"/>
      <c r="AI86" s="1368"/>
      <c r="AJ86" s="1368"/>
      <c r="AK86" s="1368"/>
      <c r="AL86" s="1368"/>
      <c r="AM86" s="1368"/>
      <c r="AN86" s="1368"/>
      <c r="AO86" s="1368"/>
      <c r="AP86" s="1368"/>
      <c r="AQ86" s="1368"/>
      <c r="AR86" s="1368"/>
      <c r="AS86" s="1368"/>
      <c r="AT86" s="1368"/>
      <c r="AU86" s="1368"/>
      <c r="AV86" s="1368"/>
      <c r="AW86" s="1368"/>
      <c r="AX86" s="1368"/>
      <c r="AY86" s="1368"/>
      <c r="AZ86" s="1368"/>
      <c r="BA86" s="1368"/>
      <c r="BB86" s="1368"/>
      <c r="BC86" s="1368"/>
      <c r="BD86" s="1368"/>
      <c r="BE86" s="1368"/>
      <c r="BF86" s="1368"/>
      <c r="BG86" s="1368"/>
      <c r="BH86" s="1368"/>
      <c r="BI86" s="1368"/>
      <c r="BJ86" s="1368"/>
      <c r="BK86" s="1368"/>
      <c r="BL86" s="1368"/>
      <c r="BM86" s="1368"/>
      <c r="BN86" s="1368"/>
      <c r="BO86" s="1368"/>
      <c r="BP86" s="1368"/>
      <c r="BQ86" s="1368"/>
      <c r="BR86" s="1368"/>
      <c r="BS86" s="1368"/>
      <c r="BT86" s="1368"/>
      <c r="BU86" s="1368"/>
      <c r="BV86" s="1368"/>
      <c r="BW86" s="1368"/>
      <c r="BX86" s="1368"/>
      <c r="BY86" s="1368"/>
      <c r="BZ86" s="1368"/>
      <c r="CA86" s="1368"/>
      <c r="CB86" s="1368"/>
      <c r="CC86" s="1368"/>
      <c r="CD86" s="1368"/>
      <c r="CE86" s="1368"/>
      <c r="CF86" s="1368"/>
      <c r="CG86" s="1368"/>
      <c r="CH86" s="1368"/>
      <c r="CI86" s="1368"/>
      <c r="CJ86" s="1368"/>
      <c r="CK86" s="1368"/>
      <c r="CL86" s="1368"/>
      <c r="CM86" s="1368"/>
      <c r="CN86" s="1368"/>
      <c r="CO86" s="1368"/>
      <c r="CP86" s="1368"/>
      <c r="CQ86" s="1368"/>
      <c r="CR86" s="1368"/>
      <c r="CS86" s="1368"/>
      <c r="CT86" s="1368"/>
      <c r="CU86" s="1368"/>
      <c r="CV86" s="1368"/>
      <c r="CW86" s="1368"/>
      <c r="CX86" s="1368"/>
      <c r="CY86" s="1368"/>
      <c r="CZ86" s="1368"/>
      <c r="DA86" s="1368"/>
      <c r="DB86" s="1368"/>
      <c r="DC86" s="1368"/>
      <c r="DD86" s="1368"/>
      <c r="DE86" s="1368"/>
      <c r="DF86" s="1368"/>
      <c r="DG86" s="1368"/>
      <c r="DH86" s="1368"/>
      <c r="DI86" s="1368"/>
      <c r="DJ86" s="1368"/>
      <c r="DK86" s="1368"/>
      <c r="DL86" s="1368"/>
      <c r="DM86" s="1368"/>
      <c r="DN86" s="1368"/>
      <c r="DO86" s="1368"/>
      <c r="DP86" s="1368"/>
      <c r="DQ86" s="1368"/>
      <c r="DR86" s="1368"/>
      <c r="DS86" s="1368"/>
      <c r="DT86" s="1368"/>
      <c r="DU86" s="1368"/>
      <c r="DV86" s="1368"/>
      <c r="DW86" s="1368"/>
      <c r="DX86" s="1368"/>
      <c r="DY86" s="1368"/>
      <c r="DZ86" s="1368"/>
      <c r="EA86" s="1368"/>
      <c r="EB86" s="1368"/>
      <c r="EC86" s="1368"/>
      <c r="ED86" s="1368"/>
      <c r="EE86" s="1368"/>
      <c r="EF86" s="1368"/>
      <c r="EG86" s="1368"/>
      <c r="EH86" s="1368"/>
      <c r="EI86" s="1368"/>
      <c r="EJ86" s="1368"/>
      <c r="EK86" s="1368"/>
      <c r="EL86" s="1368"/>
      <c r="EM86" s="1368"/>
      <c r="EN86" s="1368"/>
      <c r="EO86" s="1368"/>
      <c r="EP86" s="1368"/>
      <c r="EQ86" s="1368"/>
      <c r="ER86" s="1368"/>
      <c r="ES86" s="1368"/>
      <c r="ET86" s="1368"/>
      <c r="EU86" s="1368"/>
      <c r="EV86" s="1368"/>
      <c r="EW86" s="1368"/>
      <c r="EX86" s="1368"/>
      <c r="EY86" s="1368"/>
      <c r="EZ86" s="1368"/>
      <c r="FA86" s="1368"/>
      <c r="FB86" s="1368"/>
      <c r="FC86" s="1368"/>
      <c r="FD86" s="1368"/>
      <c r="FE86" s="1368"/>
      <c r="FF86" s="1368"/>
      <c r="FG86" s="1368"/>
      <c r="FH86" s="1368"/>
      <c r="FI86" s="1368"/>
      <c r="FJ86" s="1368"/>
      <c r="FK86" s="1368"/>
      <c r="FL86" s="1368"/>
      <c r="FM86" s="1368"/>
      <c r="FN86" s="1368"/>
      <c r="FO86" s="1368"/>
      <c r="FP86" s="1368"/>
      <c r="FQ86" s="1368"/>
      <c r="FR86" s="1368"/>
      <c r="FS86" s="1368"/>
      <c r="FT86" s="1368"/>
      <c r="FU86" s="1368"/>
      <c r="FV86" s="1368"/>
      <c r="FW86" s="1368"/>
      <c r="FX86" s="1368"/>
      <c r="FY86" s="1368"/>
      <c r="FZ86" s="1368"/>
      <c r="GA86" s="1368"/>
      <c r="GB86" s="1368"/>
      <c r="GC86" s="1368"/>
      <c r="GD86" s="1368"/>
      <c r="GE86" s="1368"/>
      <c r="GF86" s="1368"/>
      <c r="GG86" s="1368"/>
      <c r="GH86" s="1368"/>
      <c r="GI86" s="1368"/>
      <c r="GJ86" s="1368"/>
      <c r="GK86" s="1368"/>
      <c r="GL86" s="1368"/>
      <c r="GM86" s="1368"/>
      <c r="GN86" s="1368"/>
      <c r="GO86" s="1368"/>
      <c r="GP86" s="1368"/>
      <c r="GQ86" s="1368"/>
      <c r="GR86" s="1368"/>
      <c r="GS86" s="1368"/>
      <c r="GT86" s="1368"/>
      <c r="GU86" s="1368"/>
      <c r="GV86" s="1368"/>
      <c r="GW86" s="1368"/>
      <c r="GX86" s="1368"/>
      <c r="GY86" s="1368"/>
      <c r="GZ86" s="1368"/>
      <c r="HA86" s="1368"/>
      <c r="HB86" s="1368"/>
      <c r="HC86" s="1368"/>
      <c r="HD86" s="1368"/>
      <c r="HE86" s="1368"/>
      <c r="HF86" s="1368"/>
      <c r="HG86" s="1368"/>
      <c r="HH86" s="1368"/>
      <c r="HI86" s="1368"/>
      <c r="HJ86" s="1368"/>
      <c r="HK86" s="1368"/>
      <c r="HL86" s="1368"/>
      <c r="HM86" s="1368"/>
      <c r="HN86" s="1368"/>
      <c r="HO86" s="1368"/>
      <c r="HP86" s="1368"/>
      <c r="HQ86" s="1368"/>
      <c r="HR86" s="1368"/>
      <c r="HS86" s="1368"/>
      <c r="HT86" s="1368"/>
      <c r="HU86" s="1368"/>
      <c r="HV86" s="1368"/>
      <c r="HW86" s="1368"/>
      <c r="HX86" s="1368"/>
      <c r="HY86" s="1368"/>
      <c r="HZ86" s="1368"/>
      <c r="IA86" s="1368"/>
      <c r="IB86" s="1368"/>
      <c r="IC86" s="1368"/>
      <c r="ID86" s="1368"/>
      <c r="IE86" s="1368"/>
      <c r="IF86" s="1368"/>
      <c r="IG86" s="1368"/>
      <c r="IH86" s="1368"/>
      <c r="II86" s="1368"/>
      <c r="IJ86" s="1368"/>
      <c r="IK86" s="1368"/>
      <c r="IL86" s="1368"/>
      <c r="IM86" s="1368"/>
      <c r="IN86" s="1368"/>
      <c r="IO86" s="1368"/>
      <c r="IP86" s="1368"/>
      <c r="IQ86" s="1368"/>
      <c r="IR86" s="1368"/>
      <c r="IS86" s="1368"/>
      <c r="IT86" s="1368"/>
      <c r="IU86" s="1368"/>
      <c r="IV86" s="1368"/>
      <c r="IW86" s="1368"/>
      <c r="IX86" s="1368"/>
      <c r="IY86" s="1368"/>
      <c r="IZ86" s="1368"/>
      <c r="JA86" s="1368"/>
      <c r="JB86" s="1368"/>
      <c r="JC86" s="1368"/>
    </row>
    <row r="87" spans="1:263">
      <c r="A87" s="5341" t="s">
        <v>1936</v>
      </c>
      <c r="B87" s="5264"/>
      <c r="C87" s="5264"/>
      <c r="D87" s="5264"/>
      <c r="E87" s="5342"/>
      <c r="F87" s="5341" t="s">
        <v>1936</v>
      </c>
      <c r="G87" s="5264"/>
      <c r="H87" s="5264"/>
      <c r="I87" s="5264"/>
      <c r="J87" s="5264"/>
      <c r="K87" s="5264"/>
      <c r="L87" s="5264"/>
      <c r="M87" s="5342"/>
      <c r="N87" s="5341" t="s">
        <v>1936</v>
      </c>
      <c r="O87" s="5264"/>
      <c r="P87" s="5264"/>
      <c r="Q87" s="5264"/>
      <c r="R87" s="5264"/>
      <c r="S87" s="5342"/>
      <c r="AI87" s="1368"/>
      <c r="AJ87" s="1368"/>
      <c r="AK87" s="1368"/>
      <c r="AL87" s="1368"/>
      <c r="AM87" s="1368"/>
      <c r="AN87" s="1368"/>
      <c r="AO87" s="1368"/>
      <c r="AP87" s="1368"/>
      <c r="AQ87" s="1368"/>
      <c r="AR87" s="1368"/>
      <c r="AS87" s="1368"/>
      <c r="AT87" s="1368"/>
      <c r="AU87" s="1368"/>
      <c r="AV87" s="1368"/>
      <c r="AW87" s="1368"/>
      <c r="AX87" s="1368"/>
      <c r="AY87" s="1368"/>
      <c r="AZ87" s="1368"/>
      <c r="BA87" s="1368"/>
      <c r="BB87" s="1368"/>
      <c r="BC87" s="1368"/>
      <c r="BD87" s="1368"/>
      <c r="BE87" s="1368"/>
      <c r="BF87" s="1368"/>
      <c r="BG87" s="1368"/>
      <c r="BH87" s="1368"/>
      <c r="BI87" s="1368"/>
      <c r="BJ87" s="1368"/>
      <c r="BK87" s="1368"/>
      <c r="BL87" s="1368"/>
      <c r="BM87" s="1368"/>
      <c r="BN87" s="1368"/>
      <c r="BO87" s="1368"/>
      <c r="BP87" s="1368"/>
      <c r="BQ87" s="1368"/>
      <c r="BR87" s="1368"/>
      <c r="BS87" s="1368"/>
      <c r="BT87" s="1368"/>
      <c r="BU87" s="1368"/>
      <c r="BV87" s="1368"/>
      <c r="BW87" s="1368"/>
      <c r="BX87" s="1368"/>
      <c r="BY87" s="1368"/>
      <c r="BZ87" s="1368"/>
      <c r="CA87" s="1368"/>
      <c r="CB87" s="1368"/>
      <c r="CC87" s="1368"/>
      <c r="CD87" s="1368"/>
      <c r="CE87" s="1368"/>
      <c r="CF87" s="1368"/>
      <c r="CG87" s="1368"/>
      <c r="CH87" s="1368"/>
      <c r="CI87" s="1368"/>
      <c r="CJ87" s="1368"/>
      <c r="CK87" s="1368"/>
      <c r="CL87" s="1368"/>
      <c r="CM87" s="1368"/>
      <c r="CN87" s="1368"/>
      <c r="CO87" s="1368"/>
      <c r="CP87" s="1368"/>
      <c r="CQ87" s="1368"/>
      <c r="CR87" s="1368"/>
      <c r="CS87" s="1368"/>
      <c r="CT87" s="1368"/>
      <c r="CU87" s="1368"/>
      <c r="CV87" s="1368"/>
      <c r="CW87" s="1368"/>
      <c r="CX87" s="1368"/>
      <c r="CY87" s="1368"/>
      <c r="CZ87" s="1368"/>
      <c r="DA87" s="1368"/>
      <c r="DB87" s="1368"/>
      <c r="DC87" s="1368"/>
      <c r="DD87" s="1368"/>
      <c r="DE87" s="1368"/>
      <c r="DF87" s="1368"/>
      <c r="DG87" s="1368"/>
      <c r="DH87" s="1368"/>
      <c r="DI87" s="1368"/>
      <c r="DJ87" s="1368"/>
      <c r="DK87" s="1368"/>
      <c r="DL87" s="1368"/>
      <c r="DM87" s="1368"/>
      <c r="DN87" s="1368"/>
      <c r="DO87" s="1368"/>
      <c r="DP87" s="1368"/>
      <c r="DQ87" s="1368"/>
      <c r="DR87" s="1368"/>
      <c r="DS87" s="1368"/>
      <c r="DT87" s="1368"/>
      <c r="DU87" s="1368"/>
      <c r="DV87" s="1368"/>
      <c r="DW87" s="1368"/>
      <c r="DX87" s="1368"/>
      <c r="DY87" s="1368"/>
      <c r="DZ87" s="1368"/>
      <c r="EA87" s="1368"/>
      <c r="EB87" s="1368"/>
      <c r="EC87" s="1368"/>
      <c r="ED87" s="1368"/>
      <c r="EE87" s="1368"/>
      <c r="EF87" s="1368"/>
      <c r="EG87" s="1368"/>
      <c r="EH87" s="1368"/>
      <c r="EI87" s="1368"/>
      <c r="EJ87" s="1368"/>
      <c r="EK87" s="1368"/>
      <c r="EL87" s="1368"/>
      <c r="EM87" s="1368"/>
      <c r="EN87" s="1368"/>
      <c r="EO87" s="1368"/>
      <c r="EP87" s="1368"/>
      <c r="EQ87" s="1368"/>
      <c r="ER87" s="1368"/>
      <c r="ES87" s="1368"/>
      <c r="ET87" s="1368"/>
      <c r="EU87" s="1368"/>
      <c r="EV87" s="1368"/>
      <c r="EW87" s="1368"/>
      <c r="EX87" s="1368"/>
      <c r="EY87" s="1368"/>
      <c r="EZ87" s="1368"/>
      <c r="FA87" s="1368"/>
      <c r="FB87" s="1368"/>
      <c r="FC87" s="1368"/>
      <c r="FD87" s="1368"/>
      <c r="FE87" s="1368"/>
      <c r="FF87" s="1368"/>
      <c r="FG87" s="1368"/>
      <c r="FH87" s="1368"/>
      <c r="FI87" s="1368"/>
      <c r="FJ87" s="1368"/>
      <c r="FK87" s="1368"/>
      <c r="FL87" s="1368"/>
      <c r="FM87" s="1368"/>
      <c r="FN87" s="1368"/>
      <c r="FO87" s="1368"/>
      <c r="FP87" s="1368"/>
      <c r="FQ87" s="1368"/>
      <c r="FR87" s="1368"/>
      <c r="FS87" s="1368"/>
      <c r="FT87" s="1368"/>
      <c r="FU87" s="1368"/>
      <c r="FV87" s="1368"/>
      <c r="FW87" s="1368"/>
      <c r="FX87" s="1368"/>
      <c r="FY87" s="1368"/>
      <c r="FZ87" s="1368"/>
      <c r="GA87" s="1368"/>
      <c r="GB87" s="1368"/>
      <c r="GC87" s="1368"/>
      <c r="GD87" s="1368"/>
      <c r="GE87" s="1368"/>
      <c r="GF87" s="1368"/>
      <c r="GG87" s="1368"/>
      <c r="GH87" s="1368"/>
      <c r="GI87" s="1368"/>
      <c r="GJ87" s="1368"/>
      <c r="GK87" s="1368"/>
      <c r="GL87" s="1368"/>
      <c r="GM87" s="1368"/>
      <c r="GN87" s="1368"/>
      <c r="GO87" s="1368"/>
      <c r="GP87" s="1368"/>
      <c r="GQ87" s="1368"/>
      <c r="GR87" s="1368"/>
      <c r="GS87" s="1368"/>
      <c r="GT87" s="1368"/>
      <c r="GU87" s="1368"/>
      <c r="GV87" s="1368"/>
      <c r="GW87" s="1368"/>
      <c r="GX87" s="1368"/>
      <c r="GY87" s="1368"/>
      <c r="GZ87" s="1368"/>
      <c r="HA87" s="1368"/>
      <c r="HB87" s="1368"/>
      <c r="HC87" s="1368"/>
      <c r="HD87" s="1368"/>
      <c r="HE87" s="1368"/>
      <c r="HF87" s="1368"/>
      <c r="HG87" s="1368"/>
      <c r="HH87" s="1368"/>
      <c r="HI87" s="1368"/>
      <c r="HJ87" s="1368"/>
      <c r="HK87" s="1368"/>
      <c r="HL87" s="1368"/>
      <c r="HM87" s="1368"/>
      <c r="HN87" s="1368"/>
      <c r="HO87" s="1368"/>
      <c r="HP87" s="1368"/>
      <c r="HQ87" s="1368"/>
      <c r="HR87" s="1368"/>
      <c r="HS87" s="1368"/>
      <c r="HT87" s="1368"/>
      <c r="HU87" s="1368"/>
      <c r="HV87" s="1368"/>
      <c r="HW87" s="1368"/>
      <c r="HX87" s="1368"/>
      <c r="HY87" s="1368"/>
      <c r="HZ87" s="1368"/>
      <c r="IA87" s="1368"/>
      <c r="IB87" s="1368"/>
      <c r="IC87" s="1368"/>
      <c r="ID87" s="1368"/>
      <c r="IE87" s="1368"/>
      <c r="IF87" s="1368"/>
      <c r="IG87" s="1368"/>
      <c r="IH87" s="1368"/>
      <c r="II87" s="1368"/>
      <c r="IJ87" s="1368"/>
      <c r="IK87" s="1368"/>
      <c r="IL87" s="1368"/>
      <c r="IM87" s="1368"/>
      <c r="IN87" s="1368"/>
      <c r="IO87" s="1368"/>
      <c r="IP87" s="1368"/>
      <c r="IQ87" s="1368"/>
      <c r="IR87" s="1368"/>
      <c r="IS87" s="1368"/>
      <c r="IT87" s="1368"/>
      <c r="IU87" s="1368"/>
      <c r="IV87" s="1368"/>
      <c r="IW87" s="1368"/>
      <c r="IX87" s="1368"/>
      <c r="IY87" s="1368"/>
      <c r="IZ87" s="1368"/>
      <c r="JA87" s="1368"/>
      <c r="JB87" s="1368"/>
      <c r="JC87" s="1368"/>
    </row>
    <row r="88" spans="1:263">
      <c r="A88" s="4224"/>
      <c r="B88" s="1533"/>
      <c r="C88" s="1533"/>
      <c r="D88" s="1533"/>
      <c r="E88" s="4228"/>
      <c r="F88" s="4224"/>
      <c r="G88" s="1533"/>
      <c r="H88" s="1533"/>
      <c r="I88" s="1533"/>
      <c r="J88" s="1533"/>
      <c r="K88" s="1533"/>
      <c r="L88" s="1533"/>
      <c r="M88" s="4228"/>
      <c r="N88" s="4224"/>
      <c r="O88" s="1533"/>
      <c r="P88" s="1533"/>
      <c r="Q88" s="1533"/>
      <c r="R88" s="1533"/>
      <c r="S88" s="4228"/>
      <c r="AI88" s="1368"/>
      <c r="AJ88" s="1368"/>
      <c r="AK88" s="1368"/>
      <c r="AL88" s="1368"/>
      <c r="AM88" s="1368"/>
      <c r="AN88" s="1368"/>
      <c r="AO88" s="1368"/>
      <c r="AP88" s="1368"/>
      <c r="AQ88" s="1368"/>
      <c r="AR88" s="1368"/>
      <c r="AS88" s="1368"/>
      <c r="AT88" s="1368"/>
      <c r="AU88" s="1368"/>
      <c r="AV88" s="1368"/>
      <c r="AW88" s="1368"/>
      <c r="AX88" s="1368"/>
      <c r="AY88" s="1368"/>
      <c r="AZ88" s="1368"/>
      <c r="BA88" s="1368"/>
      <c r="BB88" s="1368"/>
      <c r="BC88" s="1368"/>
      <c r="BD88" s="1368"/>
      <c r="BE88" s="1368"/>
      <c r="BF88" s="1368"/>
      <c r="BG88" s="1368"/>
      <c r="BH88" s="1368"/>
      <c r="BI88" s="1368"/>
      <c r="BJ88" s="1368"/>
      <c r="BK88" s="1368"/>
      <c r="BL88" s="1368"/>
      <c r="BM88" s="1368"/>
      <c r="BN88" s="1368"/>
      <c r="BO88" s="1368"/>
      <c r="BP88" s="1368"/>
      <c r="BQ88" s="1368"/>
      <c r="BR88" s="1368"/>
      <c r="BS88" s="1368"/>
      <c r="BT88" s="1368"/>
      <c r="BU88" s="1368"/>
      <c r="BV88" s="1368"/>
      <c r="BW88" s="1368"/>
      <c r="BX88" s="1368"/>
      <c r="BY88" s="1368"/>
      <c r="BZ88" s="1368"/>
      <c r="CA88" s="1368"/>
      <c r="CB88" s="1368"/>
      <c r="CC88" s="1368"/>
      <c r="CD88" s="1368"/>
      <c r="CE88" s="1368"/>
      <c r="CF88" s="1368"/>
      <c r="CG88" s="1368"/>
      <c r="CH88" s="1368"/>
      <c r="CI88" s="1368"/>
      <c r="CJ88" s="1368"/>
      <c r="CK88" s="1368"/>
      <c r="CL88" s="1368"/>
      <c r="CM88" s="1368"/>
      <c r="CN88" s="1368"/>
      <c r="CO88" s="1368"/>
      <c r="CP88" s="1368"/>
      <c r="CQ88" s="1368"/>
      <c r="CR88" s="1368"/>
      <c r="CS88" s="1368"/>
      <c r="CT88" s="1368"/>
      <c r="CU88" s="1368"/>
      <c r="CV88" s="1368"/>
      <c r="CW88" s="1368"/>
      <c r="CX88" s="1368"/>
      <c r="CY88" s="1368"/>
      <c r="CZ88" s="1368"/>
      <c r="DA88" s="1368"/>
      <c r="DB88" s="1368"/>
      <c r="DC88" s="1368"/>
      <c r="DD88" s="1368"/>
      <c r="DE88" s="1368"/>
      <c r="DF88" s="1368"/>
      <c r="DG88" s="1368"/>
      <c r="DH88" s="1368"/>
      <c r="DI88" s="1368"/>
      <c r="DJ88" s="1368"/>
      <c r="DK88" s="1368"/>
      <c r="DL88" s="1368"/>
      <c r="DM88" s="1368"/>
      <c r="DN88" s="1368"/>
      <c r="DO88" s="1368"/>
      <c r="DP88" s="1368"/>
      <c r="DQ88" s="1368"/>
      <c r="DR88" s="1368"/>
      <c r="DS88" s="1368"/>
      <c r="DT88" s="1368"/>
      <c r="DU88" s="1368"/>
      <c r="DV88" s="1368"/>
      <c r="DW88" s="1368"/>
      <c r="DX88" s="1368"/>
      <c r="DY88" s="1368"/>
      <c r="DZ88" s="1368"/>
      <c r="EA88" s="1368"/>
      <c r="EB88" s="1368"/>
      <c r="EC88" s="1368"/>
      <c r="ED88" s="1368"/>
      <c r="EE88" s="1368"/>
      <c r="EF88" s="1368"/>
      <c r="EG88" s="1368"/>
      <c r="EH88" s="1368"/>
      <c r="EI88" s="1368"/>
      <c r="EJ88" s="1368"/>
      <c r="EK88" s="1368"/>
      <c r="EL88" s="1368"/>
      <c r="EM88" s="1368"/>
      <c r="EN88" s="1368"/>
      <c r="EO88" s="1368"/>
      <c r="EP88" s="1368"/>
      <c r="EQ88" s="1368"/>
      <c r="ER88" s="1368"/>
      <c r="ES88" s="1368"/>
      <c r="ET88" s="1368"/>
      <c r="EU88" s="1368"/>
      <c r="EV88" s="1368"/>
      <c r="EW88" s="1368"/>
      <c r="EX88" s="1368"/>
      <c r="EY88" s="1368"/>
      <c r="EZ88" s="1368"/>
      <c r="FA88" s="1368"/>
      <c r="FB88" s="1368"/>
      <c r="FC88" s="1368"/>
      <c r="FD88" s="1368"/>
      <c r="FE88" s="1368"/>
      <c r="FF88" s="1368"/>
      <c r="FG88" s="1368"/>
      <c r="FH88" s="1368"/>
      <c r="FI88" s="1368"/>
      <c r="FJ88" s="1368"/>
      <c r="FK88" s="1368"/>
      <c r="FL88" s="1368"/>
      <c r="FM88" s="1368"/>
      <c r="FN88" s="1368"/>
      <c r="FO88" s="1368"/>
      <c r="FP88" s="1368"/>
      <c r="FQ88" s="1368"/>
      <c r="FR88" s="1368"/>
      <c r="FS88" s="1368"/>
      <c r="FT88" s="1368"/>
      <c r="FU88" s="1368"/>
      <c r="FV88" s="1368"/>
      <c r="FW88" s="1368"/>
      <c r="FX88" s="1368"/>
      <c r="FY88" s="1368"/>
      <c r="FZ88" s="1368"/>
      <c r="GA88" s="1368"/>
      <c r="GB88" s="1368"/>
      <c r="GC88" s="1368"/>
      <c r="GD88" s="1368"/>
      <c r="GE88" s="1368"/>
      <c r="GF88" s="1368"/>
      <c r="GG88" s="1368"/>
      <c r="GH88" s="1368"/>
      <c r="GI88" s="1368"/>
      <c r="GJ88" s="1368"/>
      <c r="GK88" s="1368"/>
      <c r="GL88" s="1368"/>
      <c r="GM88" s="1368"/>
      <c r="GN88" s="1368"/>
      <c r="GO88" s="1368"/>
      <c r="GP88" s="1368"/>
      <c r="GQ88" s="1368"/>
      <c r="GR88" s="1368"/>
      <c r="GS88" s="1368"/>
      <c r="GT88" s="1368"/>
      <c r="GU88" s="1368"/>
      <c r="GV88" s="1368"/>
      <c r="GW88" s="1368"/>
      <c r="GX88" s="1368"/>
      <c r="GY88" s="1368"/>
      <c r="GZ88" s="1368"/>
      <c r="HA88" s="1368"/>
      <c r="HB88" s="1368"/>
      <c r="HC88" s="1368"/>
      <c r="HD88" s="1368"/>
      <c r="HE88" s="1368"/>
      <c r="HF88" s="1368"/>
      <c r="HG88" s="1368"/>
      <c r="HH88" s="1368"/>
      <c r="HI88" s="1368"/>
      <c r="HJ88" s="1368"/>
      <c r="HK88" s="1368"/>
      <c r="HL88" s="1368"/>
      <c r="HM88" s="1368"/>
      <c r="HN88" s="1368"/>
      <c r="HO88" s="1368"/>
      <c r="HP88" s="1368"/>
      <c r="HQ88" s="1368"/>
      <c r="HR88" s="1368"/>
      <c r="HS88" s="1368"/>
      <c r="HT88" s="1368"/>
      <c r="HU88" s="1368"/>
      <c r="HV88" s="1368"/>
      <c r="HW88" s="1368"/>
      <c r="HX88" s="1368"/>
      <c r="HY88" s="1368"/>
      <c r="HZ88" s="1368"/>
      <c r="IA88" s="1368"/>
      <c r="IB88" s="1368"/>
      <c r="IC88" s="1368"/>
      <c r="ID88" s="1368"/>
      <c r="IE88" s="1368"/>
      <c r="IF88" s="1368"/>
      <c r="IG88" s="1368"/>
      <c r="IH88" s="1368"/>
      <c r="II88" s="1368"/>
      <c r="IJ88" s="1368"/>
      <c r="IK88" s="1368"/>
      <c r="IL88" s="1368"/>
      <c r="IM88" s="1368"/>
      <c r="IN88" s="1368"/>
      <c r="IO88" s="1368"/>
      <c r="IP88" s="1368"/>
      <c r="IQ88" s="1368"/>
      <c r="IR88" s="1368"/>
      <c r="IS88" s="1368"/>
      <c r="IT88" s="1368"/>
      <c r="IU88" s="1368"/>
      <c r="IV88" s="1368"/>
      <c r="IW88" s="1368"/>
      <c r="IX88" s="1368"/>
      <c r="IY88" s="1368"/>
      <c r="IZ88" s="1368"/>
      <c r="JA88" s="1368"/>
      <c r="JB88" s="1368"/>
      <c r="JC88" s="1368"/>
    </row>
    <row r="89" spans="1:263">
      <c r="A89" s="3670" t="s">
        <v>1746</v>
      </c>
      <c r="B89" s="4419" t="s">
        <v>1346</v>
      </c>
      <c r="C89" s="4419" t="s">
        <v>1347</v>
      </c>
      <c r="D89" s="1951" t="s">
        <v>1348</v>
      </c>
      <c r="E89" s="3567" t="s">
        <v>1746</v>
      </c>
      <c r="F89" s="3665" t="s">
        <v>1917</v>
      </c>
      <c r="G89" s="1951"/>
      <c r="H89" s="4419"/>
      <c r="I89" s="4419"/>
      <c r="J89" s="4419" t="s">
        <v>1349</v>
      </c>
      <c r="K89" s="1880" t="s">
        <v>1350</v>
      </c>
      <c r="L89" s="1951"/>
      <c r="M89" s="3567"/>
      <c r="N89" s="4472" t="s">
        <v>5961</v>
      </c>
      <c r="O89" s="1541"/>
      <c r="P89" s="1541"/>
      <c r="Q89" s="1541"/>
      <c r="R89" s="1541"/>
      <c r="S89" s="3312"/>
      <c r="AI89" s="1368"/>
      <c r="AJ89" s="1368"/>
      <c r="AK89" s="1368"/>
      <c r="AL89" s="1368"/>
      <c r="AM89" s="1368"/>
      <c r="AN89" s="1368"/>
      <c r="AO89" s="1368"/>
      <c r="AP89" s="1368"/>
      <c r="AQ89" s="1368"/>
      <c r="AR89" s="1368"/>
      <c r="AS89" s="1368"/>
      <c r="AT89" s="1368"/>
      <c r="AU89" s="1368"/>
      <c r="AV89" s="1368"/>
      <c r="AW89" s="1368"/>
      <c r="AX89" s="1368"/>
      <c r="AY89" s="1368"/>
      <c r="AZ89" s="1368"/>
      <c r="BA89" s="1368"/>
      <c r="BB89" s="1368"/>
      <c r="BC89" s="1368"/>
      <c r="BD89" s="1368"/>
      <c r="BE89" s="1368"/>
      <c r="BF89" s="1368"/>
      <c r="BG89" s="1368"/>
      <c r="BH89" s="1368"/>
      <c r="BI89" s="1368"/>
      <c r="BJ89" s="1368"/>
      <c r="BK89" s="1368"/>
      <c r="BL89" s="1368"/>
      <c r="BM89" s="1368"/>
      <c r="BN89" s="1368"/>
      <c r="BO89" s="1368"/>
      <c r="BP89" s="1368"/>
      <c r="BQ89" s="1368"/>
      <c r="BR89" s="1368"/>
      <c r="BS89" s="1368"/>
      <c r="BT89" s="1368"/>
      <c r="BU89" s="1368"/>
      <c r="BV89" s="1368"/>
      <c r="BW89" s="1368"/>
      <c r="BX89" s="1368"/>
      <c r="BY89" s="1368"/>
      <c r="BZ89" s="1368"/>
      <c r="CA89" s="1368"/>
      <c r="CB89" s="1368"/>
      <c r="CC89" s="1368"/>
      <c r="CD89" s="1368"/>
      <c r="CE89" s="1368"/>
      <c r="CF89" s="1368"/>
      <c r="CG89" s="1368"/>
      <c r="CH89" s="1368"/>
      <c r="CI89" s="1368"/>
      <c r="CJ89" s="1368"/>
      <c r="CK89" s="1368"/>
      <c r="CL89" s="1368"/>
      <c r="CM89" s="1368"/>
      <c r="CN89" s="1368"/>
      <c r="CO89" s="1368"/>
      <c r="CP89" s="1368"/>
      <c r="CQ89" s="1368"/>
      <c r="CR89" s="1368"/>
      <c r="CS89" s="1368"/>
      <c r="CT89" s="1368"/>
      <c r="CU89" s="1368"/>
      <c r="CV89" s="1368"/>
      <c r="CW89" s="1368"/>
      <c r="CX89" s="1368"/>
      <c r="CY89" s="1368"/>
      <c r="CZ89" s="1368"/>
      <c r="DA89" s="1368"/>
      <c r="DB89" s="1368"/>
      <c r="DC89" s="1368"/>
      <c r="DD89" s="1368"/>
      <c r="DE89" s="1368"/>
      <c r="DF89" s="1368"/>
      <c r="DG89" s="1368"/>
      <c r="DH89" s="1368"/>
      <c r="DI89" s="1368"/>
      <c r="DJ89" s="1368"/>
      <c r="DK89" s="1368"/>
      <c r="DL89" s="1368"/>
      <c r="DM89" s="1368"/>
      <c r="DN89" s="1368"/>
      <c r="DO89" s="1368"/>
      <c r="DP89" s="1368"/>
      <c r="DQ89" s="1368"/>
      <c r="DR89" s="1368"/>
      <c r="DS89" s="1368"/>
      <c r="DT89" s="1368"/>
      <c r="DU89" s="1368"/>
      <c r="DV89" s="1368"/>
      <c r="DW89" s="1368"/>
      <c r="DX89" s="1368"/>
      <c r="DY89" s="1368"/>
      <c r="DZ89" s="1368"/>
      <c r="EA89" s="1368"/>
      <c r="EB89" s="1368"/>
      <c r="EC89" s="1368"/>
      <c r="ED89" s="1368"/>
      <c r="EE89" s="1368"/>
      <c r="EF89" s="1368"/>
      <c r="EG89" s="1368"/>
      <c r="EH89" s="1368"/>
      <c r="EI89" s="1368"/>
      <c r="EJ89" s="1368"/>
      <c r="EK89" s="1368"/>
      <c r="EL89" s="1368"/>
      <c r="EM89" s="1368"/>
      <c r="EN89" s="1368"/>
      <c r="EO89" s="1368"/>
      <c r="EP89" s="1368"/>
      <c r="EQ89" s="1368"/>
      <c r="ER89" s="1368"/>
      <c r="ES89" s="1368"/>
      <c r="ET89" s="1368"/>
      <c r="EU89" s="1368"/>
      <c r="EV89" s="1368"/>
      <c r="EW89" s="1368"/>
      <c r="EX89" s="1368"/>
      <c r="EY89" s="1368"/>
      <c r="EZ89" s="1368"/>
      <c r="FA89" s="1368"/>
      <c r="FB89" s="1368"/>
      <c r="FC89" s="1368"/>
      <c r="FD89" s="1368"/>
      <c r="FE89" s="1368"/>
      <c r="FF89" s="1368"/>
      <c r="FG89" s="1368"/>
      <c r="FH89" s="1368"/>
      <c r="FI89" s="1368"/>
      <c r="FJ89" s="1368"/>
      <c r="FK89" s="1368"/>
      <c r="FL89" s="1368"/>
      <c r="FM89" s="1368"/>
      <c r="FN89" s="1368"/>
      <c r="FO89" s="1368"/>
      <c r="FP89" s="1368"/>
      <c r="FQ89" s="1368"/>
      <c r="FR89" s="1368"/>
      <c r="FS89" s="1368"/>
      <c r="FT89" s="1368"/>
      <c r="FU89" s="1368"/>
      <c r="FV89" s="1368"/>
      <c r="FW89" s="1368"/>
      <c r="FX89" s="1368"/>
      <c r="FY89" s="1368"/>
      <c r="FZ89" s="1368"/>
      <c r="GA89" s="1368"/>
      <c r="GB89" s="1368"/>
      <c r="GC89" s="1368"/>
      <c r="GD89" s="1368"/>
      <c r="GE89" s="1368"/>
      <c r="GF89" s="1368"/>
      <c r="GG89" s="1368"/>
      <c r="GH89" s="1368"/>
      <c r="GI89" s="1368"/>
      <c r="GJ89" s="1368"/>
      <c r="GK89" s="1368"/>
      <c r="GL89" s="1368"/>
      <c r="GM89" s="1368"/>
      <c r="GN89" s="1368"/>
      <c r="GO89" s="1368"/>
      <c r="GP89" s="1368"/>
      <c r="GQ89" s="1368"/>
      <c r="GR89" s="1368"/>
      <c r="GS89" s="1368"/>
      <c r="GT89" s="1368"/>
      <c r="GU89" s="1368"/>
      <c r="GV89" s="1368"/>
      <c r="GW89" s="1368"/>
      <c r="GX89" s="1368"/>
      <c r="GY89" s="1368"/>
      <c r="GZ89" s="1368"/>
      <c r="HA89" s="1368"/>
      <c r="HB89" s="1368"/>
      <c r="HC89" s="1368"/>
      <c r="HD89" s="1368"/>
      <c r="HE89" s="1368"/>
      <c r="HF89" s="1368"/>
      <c r="HG89" s="1368"/>
      <c r="HH89" s="1368"/>
      <c r="HI89" s="1368"/>
      <c r="HJ89" s="1368"/>
      <c r="HK89" s="1368"/>
      <c r="HL89" s="1368"/>
      <c r="HM89" s="1368"/>
      <c r="HN89" s="1368"/>
      <c r="HO89" s="1368"/>
      <c r="HP89" s="1368"/>
      <c r="HQ89" s="1368"/>
      <c r="HR89" s="1368"/>
      <c r="HS89" s="1368"/>
      <c r="HT89" s="1368"/>
      <c r="HU89" s="1368"/>
      <c r="HV89" s="1368"/>
      <c r="HW89" s="1368"/>
      <c r="HX89" s="1368"/>
      <c r="HY89" s="1368"/>
      <c r="HZ89" s="1368"/>
      <c r="IA89" s="1368"/>
      <c r="IB89" s="1368"/>
      <c r="IC89" s="1368"/>
      <c r="ID89" s="1368"/>
      <c r="IE89" s="1368"/>
      <c r="IF89" s="1368"/>
      <c r="IG89" s="1368"/>
      <c r="IH89" s="1368"/>
      <c r="II89" s="1368"/>
      <c r="IJ89" s="1368"/>
      <c r="IK89" s="1368"/>
      <c r="IL89" s="1368"/>
      <c r="IM89" s="1368"/>
      <c r="IN89" s="1368"/>
      <c r="IO89" s="1368"/>
      <c r="IP89" s="1368"/>
      <c r="IQ89" s="1368"/>
      <c r="IR89" s="1368"/>
      <c r="IS89" s="1368"/>
      <c r="IT89" s="1368"/>
      <c r="IU89" s="1368"/>
      <c r="IV89" s="1368"/>
      <c r="IW89" s="1368"/>
      <c r="IX89" s="1368"/>
      <c r="IY89" s="1368"/>
      <c r="IZ89" s="1368"/>
      <c r="JA89" s="1368"/>
      <c r="JB89" s="1368"/>
      <c r="JC89" s="1368"/>
    </row>
    <row r="90" spans="1:263">
      <c r="A90" s="3564"/>
      <c r="B90" s="4423" t="s">
        <v>1352</v>
      </c>
      <c r="C90" s="4423" t="s">
        <v>1352</v>
      </c>
      <c r="D90" s="4423" t="s">
        <v>1352</v>
      </c>
      <c r="E90" s="4428" t="s">
        <v>3493</v>
      </c>
      <c r="F90" s="4310" t="s">
        <v>3494</v>
      </c>
      <c r="G90" s="1859"/>
      <c r="H90" s="4423" t="s">
        <v>1353</v>
      </c>
      <c r="I90" s="4423" t="s">
        <v>1354</v>
      </c>
      <c r="J90" s="4423" t="s">
        <v>1918</v>
      </c>
      <c r="K90" s="4419" t="s">
        <v>3497</v>
      </c>
      <c r="L90" s="4419" t="s">
        <v>3497</v>
      </c>
      <c r="M90" s="4428" t="s">
        <v>1686</v>
      </c>
      <c r="N90" s="4310" t="s">
        <v>3498</v>
      </c>
      <c r="O90" s="1859"/>
      <c r="P90" s="4423" t="s">
        <v>3499</v>
      </c>
      <c r="Q90" s="4423" t="s">
        <v>3500</v>
      </c>
      <c r="R90" s="4423" t="s">
        <v>1355</v>
      </c>
      <c r="S90" s="4428" t="s">
        <v>1686</v>
      </c>
      <c r="AI90" s="1368"/>
      <c r="AJ90" s="1368"/>
      <c r="AK90" s="1368"/>
      <c r="AL90" s="1368"/>
      <c r="AM90" s="1368"/>
      <c r="AN90" s="1368"/>
      <c r="AO90" s="1368"/>
      <c r="AP90" s="1368"/>
      <c r="AQ90" s="1368"/>
      <c r="AR90" s="1368"/>
      <c r="AS90" s="1368"/>
      <c r="AT90" s="1368"/>
      <c r="AU90" s="1368"/>
      <c r="AV90" s="1368"/>
      <c r="AW90" s="1368"/>
      <c r="AX90" s="1368"/>
      <c r="AY90" s="1368"/>
      <c r="AZ90" s="1368"/>
      <c r="BA90" s="1368"/>
      <c r="BB90" s="1368"/>
      <c r="BC90" s="1368"/>
      <c r="BD90" s="1368"/>
      <c r="BE90" s="1368"/>
      <c r="BF90" s="1368"/>
      <c r="BG90" s="1368"/>
      <c r="BH90" s="1368"/>
      <c r="BI90" s="1368"/>
      <c r="BJ90" s="1368"/>
      <c r="BK90" s="1368"/>
      <c r="BL90" s="1368"/>
      <c r="BM90" s="1368"/>
      <c r="BN90" s="1368"/>
      <c r="BO90" s="1368"/>
      <c r="BP90" s="1368"/>
      <c r="BQ90" s="1368"/>
      <c r="BR90" s="1368"/>
      <c r="BS90" s="1368"/>
      <c r="BT90" s="1368"/>
      <c r="BU90" s="1368"/>
      <c r="BV90" s="1368"/>
      <c r="BW90" s="1368"/>
      <c r="BX90" s="1368"/>
      <c r="BY90" s="1368"/>
      <c r="BZ90" s="1368"/>
      <c r="CA90" s="1368"/>
      <c r="CB90" s="1368"/>
      <c r="CC90" s="1368"/>
      <c r="CD90" s="1368"/>
      <c r="CE90" s="1368"/>
      <c r="CF90" s="1368"/>
      <c r="CG90" s="1368"/>
      <c r="CH90" s="1368"/>
      <c r="CI90" s="1368"/>
      <c r="CJ90" s="1368"/>
      <c r="CK90" s="1368"/>
      <c r="CL90" s="1368"/>
      <c r="CM90" s="1368"/>
      <c r="CN90" s="1368"/>
      <c r="CO90" s="1368"/>
      <c r="CP90" s="1368"/>
      <c r="CQ90" s="1368"/>
      <c r="CR90" s="1368"/>
      <c r="CS90" s="1368"/>
      <c r="CT90" s="1368"/>
      <c r="CU90" s="1368"/>
      <c r="CV90" s="1368"/>
      <c r="CW90" s="1368"/>
      <c r="CX90" s="1368"/>
      <c r="CY90" s="1368"/>
      <c r="CZ90" s="1368"/>
      <c r="DA90" s="1368"/>
      <c r="DB90" s="1368"/>
      <c r="DC90" s="1368"/>
      <c r="DD90" s="1368"/>
      <c r="DE90" s="1368"/>
      <c r="DF90" s="1368"/>
      <c r="DG90" s="1368"/>
      <c r="DH90" s="1368"/>
      <c r="DI90" s="1368"/>
      <c r="DJ90" s="1368"/>
      <c r="DK90" s="1368"/>
      <c r="DL90" s="1368"/>
      <c r="DM90" s="1368"/>
      <c r="DN90" s="1368"/>
      <c r="DO90" s="1368"/>
      <c r="DP90" s="1368"/>
      <c r="DQ90" s="1368"/>
      <c r="DR90" s="1368"/>
      <c r="DS90" s="1368"/>
      <c r="DT90" s="1368"/>
      <c r="DU90" s="1368"/>
      <c r="DV90" s="1368"/>
      <c r="DW90" s="1368"/>
      <c r="DX90" s="1368"/>
      <c r="DY90" s="1368"/>
      <c r="DZ90" s="1368"/>
      <c r="EA90" s="1368"/>
      <c r="EB90" s="1368"/>
      <c r="EC90" s="1368"/>
      <c r="ED90" s="1368"/>
      <c r="EE90" s="1368"/>
      <c r="EF90" s="1368"/>
      <c r="EG90" s="1368"/>
      <c r="EH90" s="1368"/>
      <c r="EI90" s="1368"/>
      <c r="EJ90" s="1368"/>
      <c r="EK90" s="1368"/>
      <c r="EL90" s="1368"/>
      <c r="EM90" s="1368"/>
      <c r="EN90" s="1368"/>
      <c r="EO90" s="1368"/>
      <c r="EP90" s="1368"/>
      <c r="EQ90" s="1368"/>
      <c r="ER90" s="1368"/>
      <c r="ES90" s="1368"/>
      <c r="ET90" s="1368"/>
      <c r="EU90" s="1368"/>
      <c r="EV90" s="1368"/>
      <c r="EW90" s="1368"/>
      <c r="EX90" s="1368"/>
      <c r="EY90" s="1368"/>
      <c r="EZ90" s="1368"/>
      <c r="FA90" s="1368"/>
      <c r="FB90" s="1368"/>
      <c r="FC90" s="1368"/>
      <c r="FD90" s="1368"/>
      <c r="FE90" s="1368"/>
      <c r="FF90" s="1368"/>
      <c r="FG90" s="1368"/>
      <c r="FH90" s="1368"/>
      <c r="FI90" s="1368"/>
      <c r="FJ90" s="1368"/>
      <c r="FK90" s="1368"/>
      <c r="FL90" s="1368"/>
      <c r="FM90" s="1368"/>
      <c r="FN90" s="1368"/>
      <c r="FO90" s="1368"/>
      <c r="FP90" s="1368"/>
      <c r="FQ90" s="1368"/>
      <c r="FR90" s="1368"/>
      <c r="FS90" s="1368"/>
      <c r="FT90" s="1368"/>
      <c r="FU90" s="1368"/>
      <c r="FV90" s="1368"/>
      <c r="FW90" s="1368"/>
      <c r="FX90" s="1368"/>
      <c r="FY90" s="1368"/>
      <c r="FZ90" s="1368"/>
      <c r="GA90" s="1368"/>
      <c r="GB90" s="1368"/>
      <c r="GC90" s="1368"/>
      <c r="GD90" s="1368"/>
      <c r="GE90" s="1368"/>
      <c r="GF90" s="1368"/>
      <c r="GG90" s="1368"/>
      <c r="GH90" s="1368"/>
      <c r="GI90" s="1368"/>
      <c r="GJ90" s="1368"/>
      <c r="GK90" s="1368"/>
      <c r="GL90" s="1368"/>
      <c r="GM90" s="1368"/>
      <c r="GN90" s="1368"/>
      <c r="GO90" s="1368"/>
      <c r="GP90" s="1368"/>
      <c r="GQ90" s="1368"/>
      <c r="GR90" s="1368"/>
      <c r="GS90" s="1368"/>
      <c r="GT90" s="1368"/>
      <c r="GU90" s="1368"/>
      <c r="GV90" s="1368"/>
      <c r="GW90" s="1368"/>
      <c r="GX90" s="1368"/>
      <c r="GY90" s="1368"/>
      <c r="GZ90" s="1368"/>
      <c r="HA90" s="1368"/>
      <c r="HB90" s="1368"/>
      <c r="HC90" s="1368"/>
      <c r="HD90" s="1368"/>
      <c r="HE90" s="1368"/>
      <c r="HF90" s="1368"/>
      <c r="HG90" s="1368"/>
      <c r="HH90" s="1368"/>
      <c r="HI90" s="1368"/>
      <c r="HJ90" s="1368"/>
      <c r="HK90" s="1368"/>
      <c r="HL90" s="1368"/>
      <c r="HM90" s="1368"/>
      <c r="HN90" s="1368"/>
      <c r="HO90" s="1368"/>
      <c r="HP90" s="1368"/>
      <c r="HQ90" s="1368"/>
      <c r="HR90" s="1368"/>
      <c r="HS90" s="1368"/>
      <c r="HT90" s="1368"/>
      <c r="HU90" s="1368"/>
      <c r="HV90" s="1368"/>
      <c r="HW90" s="1368"/>
      <c r="HX90" s="1368"/>
      <c r="HY90" s="1368"/>
      <c r="HZ90" s="1368"/>
      <c r="IA90" s="1368"/>
      <c r="IB90" s="1368"/>
      <c r="IC90" s="1368"/>
      <c r="ID90" s="1368"/>
      <c r="IE90" s="1368"/>
      <c r="IF90" s="1368"/>
      <c r="IG90" s="1368"/>
      <c r="IH90" s="1368"/>
      <c r="II90" s="1368"/>
      <c r="IJ90" s="1368"/>
      <c r="IK90" s="1368"/>
      <c r="IL90" s="1368"/>
      <c r="IM90" s="1368"/>
      <c r="IN90" s="1368"/>
      <c r="IO90" s="1368"/>
      <c r="IP90" s="1368"/>
      <c r="IQ90" s="1368"/>
      <c r="IR90" s="1368"/>
      <c r="IS90" s="1368"/>
      <c r="IT90" s="1368"/>
      <c r="IU90" s="1368"/>
      <c r="IV90" s="1368"/>
      <c r="IW90" s="1368"/>
      <c r="IX90" s="1368"/>
      <c r="IY90" s="1368"/>
      <c r="IZ90" s="1368"/>
      <c r="JA90" s="1368"/>
      <c r="JB90" s="1368"/>
      <c r="JC90" s="1368"/>
    </row>
    <row r="91" spans="1:263">
      <c r="A91" s="3315" t="s">
        <v>1686</v>
      </c>
      <c r="B91" s="4423" t="s">
        <v>1356</v>
      </c>
      <c r="C91" s="4423" t="s">
        <v>1356</v>
      </c>
      <c r="D91" s="4423" t="s">
        <v>1356</v>
      </c>
      <c r="E91" s="4428" t="s">
        <v>3503</v>
      </c>
      <c r="F91" s="4310" t="s">
        <v>3504</v>
      </c>
      <c r="G91" s="1859"/>
      <c r="H91" s="4423" t="s">
        <v>1357</v>
      </c>
      <c r="I91" s="4423" t="s">
        <v>1357</v>
      </c>
      <c r="J91" s="4423" t="s">
        <v>1358</v>
      </c>
      <c r="K91" s="4423" t="s">
        <v>1359</v>
      </c>
      <c r="L91" s="4423" t="s">
        <v>1925</v>
      </c>
      <c r="M91" s="4428" t="s">
        <v>1689</v>
      </c>
      <c r="N91" s="4310" t="s">
        <v>3509</v>
      </c>
      <c r="O91" s="1859"/>
      <c r="P91" s="4423" t="s">
        <v>3509</v>
      </c>
      <c r="Q91" s="4423" t="s">
        <v>3509</v>
      </c>
      <c r="R91" s="4423" t="s">
        <v>1360</v>
      </c>
      <c r="S91" s="4428" t="s">
        <v>1689</v>
      </c>
      <c r="AI91" s="1368"/>
      <c r="AJ91" s="1368"/>
      <c r="AK91" s="1368"/>
      <c r="AL91" s="1368"/>
      <c r="AM91" s="1368"/>
      <c r="AN91" s="1368"/>
      <c r="AO91" s="1368"/>
      <c r="AP91" s="1368"/>
      <c r="AQ91" s="1368"/>
      <c r="AR91" s="1368"/>
      <c r="AS91" s="1368"/>
      <c r="AT91" s="1368"/>
      <c r="AU91" s="1368"/>
      <c r="AV91" s="1368"/>
      <c r="AW91" s="1368"/>
      <c r="AX91" s="1368"/>
      <c r="AY91" s="1368"/>
      <c r="AZ91" s="1368"/>
      <c r="BA91" s="1368"/>
      <c r="BB91" s="1368"/>
      <c r="BC91" s="1368"/>
      <c r="BD91" s="1368"/>
      <c r="BE91" s="1368"/>
      <c r="BF91" s="1368"/>
      <c r="BG91" s="1368"/>
      <c r="BH91" s="1368"/>
      <c r="BI91" s="1368"/>
      <c r="BJ91" s="1368"/>
      <c r="BK91" s="1368"/>
      <c r="BL91" s="1368"/>
      <c r="BM91" s="1368"/>
      <c r="BN91" s="1368"/>
      <c r="BO91" s="1368"/>
      <c r="BP91" s="1368"/>
      <c r="BQ91" s="1368"/>
      <c r="BR91" s="1368"/>
      <c r="BS91" s="1368"/>
      <c r="BT91" s="1368"/>
      <c r="BU91" s="1368"/>
      <c r="BV91" s="1368"/>
      <c r="BW91" s="1368"/>
      <c r="BX91" s="1368"/>
      <c r="BY91" s="1368"/>
      <c r="BZ91" s="1368"/>
      <c r="CA91" s="1368"/>
      <c r="CB91" s="1368"/>
      <c r="CC91" s="1368"/>
      <c r="CD91" s="1368"/>
      <c r="CE91" s="1368"/>
      <c r="CF91" s="1368"/>
      <c r="CG91" s="1368"/>
      <c r="CH91" s="1368"/>
      <c r="CI91" s="1368"/>
      <c r="CJ91" s="1368"/>
      <c r="CK91" s="1368"/>
      <c r="CL91" s="1368"/>
      <c r="CM91" s="1368"/>
      <c r="CN91" s="1368"/>
      <c r="CO91" s="1368"/>
      <c r="CP91" s="1368"/>
      <c r="CQ91" s="1368"/>
      <c r="CR91" s="1368"/>
      <c r="CS91" s="1368"/>
      <c r="CT91" s="1368"/>
      <c r="CU91" s="1368"/>
      <c r="CV91" s="1368"/>
      <c r="CW91" s="1368"/>
      <c r="CX91" s="1368"/>
      <c r="CY91" s="1368"/>
      <c r="CZ91" s="1368"/>
      <c r="DA91" s="1368"/>
      <c r="DB91" s="1368"/>
      <c r="DC91" s="1368"/>
      <c r="DD91" s="1368"/>
      <c r="DE91" s="1368"/>
      <c r="DF91" s="1368"/>
      <c r="DG91" s="1368"/>
      <c r="DH91" s="1368"/>
      <c r="DI91" s="1368"/>
      <c r="DJ91" s="1368"/>
      <c r="DK91" s="1368"/>
      <c r="DL91" s="1368"/>
      <c r="DM91" s="1368"/>
      <c r="DN91" s="1368"/>
      <c r="DO91" s="1368"/>
      <c r="DP91" s="1368"/>
      <c r="DQ91" s="1368"/>
      <c r="DR91" s="1368"/>
      <c r="DS91" s="1368"/>
      <c r="DT91" s="1368"/>
      <c r="DU91" s="1368"/>
      <c r="DV91" s="1368"/>
      <c r="DW91" s="1368"/>
      <c r="DX91" s="1368"/>
      <c r="DY91" s="1368"/>
      <c r="DZ91" s="1368"/>
      <c r="EA91" s="1368"/>
      <c r="EB91" s="1368"/>
      <c r="EC91" s="1368"/>
      <c r="ED91" s="1368"/>
      <c r="EE91" s="1368"/>
      <c r="EF91" s="1368"/>
      <c r="EG91" s="1368"/>
      <c r="EH91" s="1368"/>
      <c r="EI91" s="1368"/>
      <c r="EJ91" s="1368"/>
      <c r="EK91" s="1368"/>
      <c r="EL91" s="1368"/>
      <c r="EM91" s="1368"/>
      <c r="EN91" s="1368"/>
      <c r="EO91" s="1368"/>
      <c r="EP91" s="1368"/>
      <c r="EQ91" s="1368"/>
      <c r="ER91" s="1368"/>
      <c r="ES91" s="1368"/>
      <c r="ET91" s="1368"/>
      <c r="EU91" s="1368"/>
      <c r="EV91" s="1368"/>
      <c r="EW91" s="1368"/>
      <c r="EX91" s="1368"/>
      <c r="EY91" s="1368"/>
      <c r="EZ91" s="1368"/>
      <c r="FA91" s="1368"/>
      <c r="FB91" s="1368"/>
      <c r="FC91" s="1368"/>
      <c r="FD91" s="1368"/>
      <c r="FE91" s="1368"/>
      <c r="FF91" s="1368"/>
      <c r="FG91" s="1368"/>
      <c r="FH91" s="1368"/>
      <c r="FI91" s="1368"/>
      <c r="FJ91" s="1368"/>
      <c r="FK91" s="1368"/>
      <c r="FL91" s="1368"/>
      <c r="FM91" s="1368"/>
      <c r="FN91" s="1368"/>
      <c r="FO91" s="1368"/>
      <c r="FP91" s="1368"/>
      <c r="FQ91" s="1368"/>
      <c r="FR91" s="1368"/>
      <c r="FS91" s="1368"/>
      <c r="FT91" s="1368"/>
      <c r="FU91" s="1368"/>
      <c r="FV91" s="1368"/>
      <c r="FW91" s="1368"/>
      <c r="FX91" s="1368"/>
      <c r="FY91" s="1368"/>
      <c r="FZ91" s="1368"/>
      <c r="GA91" s="1368"/>
      <c r="GB91" s="1368"/>
      <c r="GC91" s="1368"/>
      <c r="GD91" s="1368"/>
      <c r="GE91" s="1368"/>
      <c r="GF91" s="1368"/>
      <c r="GG91" s="1368"/>
      <c r="GH91" s="1368"/>
      <c r="GI91" s="1368"/>
      <c r="GJ91" s="1368"/>
      <c r="GK91" s="1368"/>
      <c r="GL91" s="1368"/>
      <c r="GM91" s="1368"/>
      <c r="GN91" s="1368"/>
      <c r="GO91" s="1368"/>
      <c r="GP91" s="1368"/>
      <c r="GQ91" s="1368"/>
      <c r="GR91" s="1368"/>
      <c r="GS91" s="1368"/>
      <c r="GT91" s="1368"/>
      <c r="GU91" s="1368"/>
      <c r="GV91" s="1368"/>
      <c r="GW91" s="1368"/>
      <c r="GX91" s="1368"/>
      <c r="GY91" s="1368"/>
      <c r="GZ91" s="1368"/>
      <c r="HA91" s="1368"/>
      <c r="HB91" s="1368"/>
      <c r="HC91" s="1368"/>
      <c r="HD91" s="1368"/>
      <c r="HE91" s="1368"/>
      <c r="HF91" s="1368"/>
      <c r="HG91" s="1368"/>
      <c r="HH91" s="1368"/>
      <c r="HI91" s="1368"/>
      <c r="HJ91" s="1368"/>
      <c r="HK91" s="1368"/>
      <c r="HL91" s="1368"/>
      <c r="HM91" s="1368"/>
      <c r="HN91" s="1368"/>
      <c r="HO91" s="1368"/>
      <c r="HP91" s="1368"/>
      <c r="HQ91" s="1368"/>
      <c r="HR91" s="1368"/>
      <c r="HS91" s="1368"/>
      <c r="HT91" s="1368"/>
      <c r="HU91" s="1368"/>
      <c r="HV91" s="1368"/>
      <c r="HW91" s="1368"/>
      <c r="HX91" s="1368"/>
      <c r="HY91" s="1368"/>
      <c r="HZ91" s="1368"/>
      <c r="IA91" s="1368"/>
      <c r="IB91" s="1368"/>
      <c r="IC91" s="1368"/>
      <c r="ID91" s="1368"/>
      <c r="IE91" s="1368"/>
      <c r="IF91" s="1368"/>
      <c r="IG91" s="1368"/>
      <c r="IH91" s="1368"/>
      <c r="II91" s="1368"/>
      <c r="IJ91" s="1368"/>
      <c r="IK91" s="1368"/>
      <c r="IL91" s="1368"/>
      <c r="IM91" s="1368"/>
      <c r="IN91" s="1368"/>
      <c r="IO91" s="1368"/>
      <c r="IP91" s="1368"/>
      <c r="IQ91" s="1368"/>
      <c r="IR91" s="1368"/>
      <c r="IS91" s="1368"/>
      <c r="IT91" s="1368"/>
      <c r="IU91" s="1368"/>
      <c r="IV91" s="1368"/>
      <c r="IW91" s="1368"/>
      <c r="IX91" s="1368"/>
      <c r="IY91" s="1368"/>
      <c r="IZ91" s="1368"/>
      <c r="JA91" s="1368"/>
      <c r="JB91" s="1368"/>
      <c r="JC91" s="1368"/>
    </row>
    <row r="92" spans="1:263">
      <c r="A92" s="4307" t="s">
        <v>1689</v>
      </c>
      <c r="B92" s="4426" t="s">
        <v>2935</v>
      </c>
      <c r="C92" s="4426" t="s">
        <v>2936</v>
      </c>
      <c r="D92" s="4426" t="s">
        <v>2937</v>
      </c>
      <c r="E92" s="3568" t="s">
        <v>2938</v>
      </c>
      <c r="F92" s="4395" t="s">
        <v>2268</v>
      </c>
      <c r="G92" s="1860"/>
      <c r="H92" s="4426" t="s">
        <v>2269</v>
      </c>
      <c r="I92" s="4426" t="s">
        <v>2270</v>
      </c>
      <c r="J92" s="4426" t="s">
        <v>2271</v>
      </c>
      <c r="K92" s="4426" t="s">
        <v>2272</v>
      </c>
      <c r="L92" s="4426" t="s">
        <v>2273</v>
      </c>
      <c r="M92" s="3568"/>
      <c r="N92" s="4395" t="s">
        <v>2274</v>
      </c>
      <c r="O92" s="1860"/>
      <c r="P92" s="4426" t="s">
        <v>2275</v>
      </c>
      <c r="Q92" s="4426" t="s">
        <v>168</v>
      </c>
      <c r="R92" s="4426" t="s">
        <v>169</v>
      </c>
      <c r="S92" s="3568"/>
      <c r="AI92" s="1368"/>
      <c r="AJ92" s="1368"/>
      <c r="AK92" s="1368"/>
      <c r="AL92" s="1368"/>
      <c r="AM92" s="1368"/>
      <c r="AN92" s="1368"/>
      <c r="AO92" s="1368"/>
      <c r="AP92" s="1368"/>
      <c r="AQ92" s="1368"/>
      <c r="AR92" s="1368"/>
      <c r="AS92" s="1368"/>
      <c r="AT92" s="1368"/>
      <c r="AU92" s="1368"/>
      <c r="AV92" s="1368"/>
      <c r="AW92" s="1368"/>
      <c r="AX92" s="1368"/>
      <c r="AY92" s="1368"/>
      <c r="AZ92" s="1368"/>
      <c r="BA92" s="1368"/>
      <c r="BB92" s="1368"/>
      <c r="BC92" s="1368"/>
      <c r="BD92" s="1368"/>
      <c r="BE92" s="1368"/>
      <c r="BF92" s="1368"/>
      <c r="BG92" s="1368"/>
      <c r="BH92" s="1368"/>
      <c r="BI92" s="1368"/>
      <c r="BJ92" s="1368"/>
      <c r="BK92" s="1368"/>
      <c r="BL92" s="1368"/>
      <c r="BM92" s="1368"/>
      <c r="BN92" s="1368"/>
      <c r="BO92" s="1368"/>
      <c r="BP92" s="1368"/>
      <c r="BQ92" s="1368"/>
      <c r="BR92" s="1368"/>
      <c r="BS92" s="1368"/>
      <c r="BT92" s="1368"/>
      <c r="BU92" s="1368"/>
      <c r="BV92" s="1368"/>
      <c r="BW92" s="1368"/>
      <c r="BX92" s="1368"/>
      <c r="BY92" s="1368"/>
      <c r="BZ92" s="1368"/>
      <c r="CA92" s="1368"/>
      <c r="CB92" s="1368"/>
      <c r="CC92" s="1368"/>
      <c r="CD92" s="1368"/>
      <c r="CE92" s="1368"/>
      <c r="CF92" s="1368"/>
      <c r="CG92" s="1368"/>
      <c r="CH92" s="1368"/>
      <c r="CI92" s="1368"/>
      <c r="CJ92" s="1368"/>
      <c r="CK92" s="1368"/>
      <c r="CL92" s="1368"/>
      <c r="CM92" s="1368"/>
      <c r="CN92" s="1368"/>
      <c r="CO92" s="1368"/>
      <c r="CP92" s="1368"/>
      <c r="CQ92" s="1368"/>
      <c r="CR92" s="1368"/>
      <c r="CS92" s="1368"/>
      <c r="CT92" s="1368"/>
      <c r="CU92" s="1368"/>
      <c r="CV92" s="1368"/>
      <c r="CW92" s="1368"/>
      <c r="CX92" s="1368"/>
      <c r="CY92" s="1368"/>
      <c r="CZ92" s="1368"/>
      <c r="DA92" s="1368"/>
      <c r="DB92" s="1368"/>
      <c r="DC92" s="1368"/>
      <c r="DD92" s="1368"/>
      <c r="DE92" s="1368"/>
      <c r="DF92" s="1368"/>
      <c r="DG92" s="1368"/>
      <c r="DH92" s="1368"/>
      <c r="DI92" s="1368"/>
      <c r="DJ92" s="1368"/>
      <c r="DK92" s="1368"/>
      <c r="DL92" s="1368"/>
      <c r="DM92" s="1368"/>
      <c r="DN92" s="1368"/>
      <c r="DO92" s="1368"/>
      <c r="DP92" s="1368"/>
      <c r="DQ92" s="1368"/>
      <c r="DR92" s="1368"/>
      <c r="DS92" s="1368"/>
      <c r="DT92" s="1368"/>
      <c r="DU92" s="1368"/>
      <c r="DV92" s="1368"/>
      <c r="DW92" s="1368"/>
      <c r="DX92" s="1368"/>
      <c r="DY92" s="1368"/>
      <c r="DZ92" s="1368"/>
      <c r="EA92" s="1368"/>
      <c r="EB92" s="1368"/>
      <c r="EC92" s="1368"/>
      <c r="ED92" s="1368"/>
      <c r="EE92" s="1368"/>
      <c r="EF92" s="1368"/>
      <c r="EG92" s="1368"/>
      <c r="EH92" s="1368"/>
      <c r="EI92" s="1368"/>
      <c r="EJ92" s="1368"/>
      <c r="EK92" s="1368"/>
      <c r="EL92" s="1368"/>
      <c r="EM92" s="1368"/>
      <c r="EN92" s="1368"/>
      <c r="EO92" s="1368"/>
      <c r="EP92" s="1368"/>
      <c r="EQ92" s="1368"/>
      <c r="ER92" s="1368"/>
      <c r="ES92" s="1368"/>
      <c r="ET92" s="1368"/>
      <c r="EU92" s="1368"/>
      <c r="EV92" s="1368"/>
      <c r="EW92" s="1368"/>
      <c r="EX92" s="1368"/>
      <c r="EY92" s="1368"/>
      <c r="EZ92" s="1368"/>
      <c r="FA92" s="1368"/>
      <c r="FB92" s="1368"/>
      <c r="FC92" s="1368"/>
      <c r="FD92" s="1368"/>
      <c r="FE92" s="1368"/>
      <c r="FF92" s="1368"/>
      <c r="FG92" s="1368"/>
      <c r="FH92" s="1368"/>
      <c r="FI92" s="1368"/>
      <c r="FJ92" s="1368"/>
      <c r="FK92" s="1368"/>
      <c r="FL92" s="1368"/>
      <c r="FM92" s="1368"/>
      <c r="FN92" s="1368"/>
      <c r="FO92" s="1368"/>
      <c r="FP92" s="1368"/>
      <c r="FQ92" s="1368"/>
      <c r="FR92" s="1368"/>
      <c r="FS92" s="1368"/>
      <c r="FT92" s="1368"/>
      <c r="FU92" s="1368"/>
      <c r="FV92" s="1368"/>
      <c r="FW92" s="1368"/>
      <c r="FX92" s="1368"/>
      <c r="FY92" s="1368"/>
      <c r="FZ92" s="1368"/>
      <c r="GA92" s="1368"/>
      <c r="GB92" s="1368"/>
      <c r="GC92" s="1368"/>
      <c r="GD92" s="1368"/>
      <c r="GE92" s="1368"/>
      <c r="GF92" s="1368"/>
      <c r="GG92" s="1368"/>
      <c r="GH92" s="1368"/>
      <c r="GI92" s="1368"/>
      <c r="GJ92" s="1368"/>
      <c r="GK92" s="1368"/>
      <c r="GL92" s="1368"/>
      <c r="GM92" s="1368"/>
      <c r="GN92" s="1368"/>
      <c r="GO92" s="1368"/>
      <c r="GP92" s="1368"/>
      <c r="GQ92" s="1368"/>
      <c r="GR92" s="1368"/>
      <c r="GS92" s="1368"/>
      <c r="GT92" s="1368"/>
      <c r="GU92" s="1368"/>
      <c r="GV92" s="1368"/>
      <c r="GW92" s="1368"/>
      <c r="GX92" s="1368"/>
      <c r="GY92" s="1368"/>
      <c r="GZ92" s="1368"/>
      <c r="HA92" s="1368"/>
      <c r="HB92" s="1368"/>
      <c r="HC92" s="1368"/>
      <c r="HD92" s="1368"/>
      <c r="HE92" s="1368"/>
      <c r="HF92" s="1368"/>
      <c r="HG92" s="1368"/>
      <c r="HH92" s="1368"/>
      <c r="HI92" s="1368"/>
      <c r="HJ92" s="1368"/>
      <c r="HK92" s="1368"/>
      <c r="HL92" s="1368"/>
      <c r="HM92" s="1368"/>
      <c r="HN92" s="1368"/>
      <c r="HO92" s="1368"/>
      <c r="HP92" s="1368"/>
      <c r="HQ92" s="1368"/>
      <c r="HR92" s="1368"/>
      <c r="HS92" s="1368"/>
      <c r="HT92" s="1368"/>
      <c r="HU92" s="1368"/>
      <c r="HV92" s="1368"/>
      <c r="HW92" s="1368"/>
      <c r="HX92" s="1368"/>
      <c r="HY92" s="1368"/>
      <c r="HZ92" s="1368"/>
      <c r="IA92" s="1368"/>
      <c r="IB92" s="1368"/>
      <c r="IC92" s="1368"/>
      <c r="ID92" s="1368"/>
      <c r="IE92" s="1368"/>
      <c r="IF92" s="1368"/>
      <c r="IG92" s="1368"/>
      <c r="IH92" s="1368"/>
      <c r="II92" s="1368"/>
      <c r="IJ92" s="1368"/>
      <c r="IK92" s="1368"/>
      <c r="IL92" s="1368"/>
      <c r="IM92" s="1368"/>
      <c r="IN92" s="1368"/>
      <c r="IO92" s="1368"/>
      <c r="IP92" s="1368"/>
      <c r="IQ92" s="1368"/>
      <c r="IR92" s="1368"/>
      <c r="IS92" s="1368"/>
      <c r="IT92" s="1368"/>
      <c r="IU92" s="1368"/>
      <c r="IV92" s="1368"/>
      <c r="IW92" s="1368"/>
      <c r="IX92" s="1368"/>
      <c r="IY92" s="1368"/>
      <c r="IZ92" s="1368"/>
      <c r="JA92" s="1368"/>
      <c r="JB92" s="1368"/>
      <c r="JC92" s="1368"/>
    </row>
    <row r="93" spans="1:263">
      <c r="A93" s="4307" t="s">
        <v>1361</v>
      </c>
      <c r="B93" s="4432" t="s">
        <v>5710</v>
      </c>
      <c r="C93" s="4432" t="s">
        <v>5715</v>
      </c>
      <c r="D93" s="4432" t="s">
        <v>5715</v>
      </c>
      <c r="E93" s="3278" t="s">
        <v>5311</v>
      </c>
      <c r="F93" s="4352"/>
      <c r="G93" s="4432"/>
      <c r="H93" s="4432" t="s">
        <v>5710</v>
      </c>
      <c r="I93" s="4432" t="s">
        <v>5710</v>
      </c>
      <c r="J93" s="4432"/>
      <c r="K93" s="2325"/>
      <c r="L93" s="2325"/>
      <c r="M93" s="3549">
        <v>1</v>
      </c>
      <c r="N93" s="4352"/>
      <c r="O93" s="1582"/>
      <c r="P93" s="1582"/>
      <c r="Q93" s="1582">
        <v>11853.53</v>
      </c>
      <c r="R93" s="1582">
        <f t="shared" ref="R93:R94" si="1">SUM(O93:Q93)</f>
        <v>11853.53</v>
      </c>
      <c r="S93" s="3549" t="s">
        <v>1361</v>
      </c>
      <c r="AI93" s="1368"/>
      <c r="AJ93" s="1368"/>
      <c r="AK93" s="1368"/>
      <c r="AL93" s="1368"/>
      <c r="AM93" s="1368"/>
      <c r="AN93" s="1368"/>
      <c r="AO93" s="1368"/>
      <c r="AP93" s="1368"/>
      <c r="AQ93" s="1368"/>
      <c r="AR93" s="1368"/>
      <c r="AS93" s="1368"/>
      <c r="AT93" s="1368"/>
      <c r="AU93" s="1368"/>
      <c r="AV93" s="1368"/>
      <c r="AW93" s="1368"/>
      <c r="AX93" s="1368"/>
      <c r="AY93" s="1368"/>
      <c r="AZ93" s="1368"/>
      <c r="BA93" s="1368"/>
      <c r="BB93" s="1368"/>
      <c r="BC93" s="1368"/>
      <c r="BD93" s="1368"/>
      <c r="BE93" s="1368"/>
      <c r="BF93" s="1368"/>
      <c r="BG93" s="1368"/>
      <c r="BH93" s="1368"/>
      <c r="BI93" s="1368"/>
      <c r="BJ93" s="1368"/>
      <c r="BK93" s="1368"/>
      <c r="BL93" s="1368"/>
      <c r="BM93" s="1368"/>
      <c r="BN93" s="1368"/>
      <c r="BO93" s="1368"/>
      <c r="BP93" s="1368"/>
      <c r="BQ93" s="1368"/>
      <c r="BR93" s="1368"/>
      <c r="BS93" s="1368"/>
      <c r="BT93" s="1368"/>
      <c r="BU93" s="1368"/>
      <c r="BV93" s="1368"/>
      <c r="BW93" s="1368"/>
      <c r="BX93" s="1368"/>
      <c r="BY93" s="1368"/>
      <c r="BZ93" s="1368"/>
      <c r="CA93" s="1368"/>
      <c r="CB93" s="1368"/>
      <c r="CC93" s="1368"/>
      <c r="CD93" s="1368"/>
      <c r="CE93" s="1368"/>
      <c r="CF93" s="1368"/>
      <c r="CG93" s="1368"/>
      <c r="CH93" s="1368"/>
      <c r="CI93" s="1368"/>
      <c r="CJ93" s="1368"/>
      <c r="CK93" s="1368"/>
      <c r="CL93" s="1368"/>
      <c r="CM93" s="1368"/>
      <c r="CN93" s="1368"/>
      <c r="CO93" s="1368"/>
      <c r="CP93" s="1368"/>
      <c r="CQ93" s="1368"/>
      <c r="CR93" s="1368"/>
      <c r="CS93" s="1368"/>
      <c r="CT93" s="1368"/>
      <c r="CU93" s="1368"/>
      <c r="CV93" s="1368"/>
      <c r="CW93" s="1368"/>
      <c r="CX93" s="1368"/>
      <c r="CY93" s="1368"/>
      <c r="CZ93" s="1368"/>
      <c r="DA93" s="1368"/>
      <c r="DB93" s="1368"/>
      <c r="DC93" s="1368"/>
      <c r="DD93" s="1368"/>
      <c r="DE93" s="1368"/>
      <c r="DF93" s="1368"/>
      <c r="DG93" s="1368"/>
      <c r="DH93" s="1368"/>
      <c r="DI93" s="1368"/>
      <c r="DJ93" s="1368"/>
      <c r="DK93" s="1368"/>
      <c r="DL93" s="1368"/>
      <c r="DM93" s="1368"/>
      <c r="DN93" s="1368"/>
      <c r="DO93" s="1368"/>
      <c r="DP93" s="1368"/>
      <c r="DQ93" s="1368"/>
      <c r="DR93" s="1368"/>
      <c r="DS93" s="1368"/>
      <c r="DT93" s="1368"/>
      <c r="DU93" s="1368"/>
      <c r="DV93" s="1368"/>
      <c r="DW93" s="1368"/>
      <c r="DX93" s="1368"/>
      <c r="DY93" s="1368"/>
      <c r="DZ93" s="1368"/>
      <c r="EA93" s="1368"/>
      <c r="EB93" s="1368"/>
      <c r="EC93" s="1368"/>
      <c r="ED93" s="1368"/>
      <c r="EE93" s="1368"/>
      <c r="EF93" s="1368"/>
      <c r="EG93" s="1368"/>
      <c r="EH93" s="1368"/>
      <c r="EI93" s="1368"/>
      <c r="EJ93" s="1368"/>
      <c r="EK93" s="1368"/>
      <c r="EL93" s="1368"/>
      <c r="EM93" s="1368"/>
      <c r="EN93" s="1368"/>
      <c r="EO93" s="1368"/>
      <c r="EP93" s="1368"/>
      <c r="EQ93" s="1368"/>
      <c r="ER93" s="1368"/>
      <c r="ES93" s="1368"/>
      <c r="ET93" s="1368"/>
      <c r="EU93" s="1368"/>
      <c r="EV93" s="1368"/>
      <c r="EW93" s="1368"/>
      <c r="EX93" s="1368"/>
      <c r="EY93" s="1368"/>
      <c r="EZ93" s="1368"/>
      <c r="FA93" s="1368"/>
      <c r="FB93" s="1368"/>
      <c r="FC93" s="1368"/>
      <c r="FD93" s="1368"/>
      <c r="FE93" s="1368"/>
      <c r="FF93" s="1368"/>
      <c r="FG93" s="1368"/>
      <c r="FH93" s="1368"/>
      <c r="FI93" s="1368"/>
      <c r="FJ93" s="1368"/>
      <c r="FK93" s="1368"/>
      <c r="FL93" s="1368"/>
      <c r="FM93" s="1368"/>
      <c r="FN93" s="1368"/>
      <c r="FO93" s="1368"/>
      <c r="FP93" s="1368"/>
      <c r="FQ93" s="1368"/>
      <c r="FR93" s="1368"/>
      <c r="FS93" s="1368"/>
      <c r="FT93" s="1368"/>
      <c r="FU93" s="1368"/>
      <c r="FV93" s="1368"/>
      <c r="FW93" s="1368"/>
      <c r="FX93" s="1368"/>
      <c r="FY93" s="1368"/>
      <c r="FZ93" s="1368"/>
      <c r="GA93" s="1368"/>
      <c r="GB93" s="1368"/>
      <c r="GC93" s="1368"/>
      <c r="GD93" s="1368"/>
      <c r="GE93" s="1368"/>
      <c r="GF93" s="1368"/>
      <c r="GG93" s="1368"/>
      <c r="GH93" s="1368"/>
      <c r="GI93" s="1368"/>
      <c r="GJ93" s="1368"/>
      <c r="GK93" s="1368"/>
      <c r="GL93" s="1368"/>
      <c r="GM93" s="1368"/>
      <c r="GN93" s="1368"/>
      <c r="GO93" s="1368"/>
      <c r="GP93" s="1368"/>
      <c r="GQ93" s="1368"/>
      <c r="GR93" s="1368"/>
      <c r="GS93" s="1368"/>
      <c r="GT93" s="1368"/>
      <c r="GU93" s="1368"/>
      <c r="GV93" s="1368"/>
      <c r="GW93" s="1368"/>
      <c r="GX93" s="1368"/>
      <c r="GY93" s="1368"/>
      <c r="GZ93" s="1368"/>
      <c r="HA93" s="1368"/>
      <c r="HB93" s="1368"/>
      <c r="HC93" s="1368"/>
      <c r="HD93" s="1368"/>
      <c r="HE93" s="1368"/>
      <c r="HF93" s="1368"/>
      <c r="HG93" s="1368"/>
      <c r="HH93" s="1368"/>
      <c r="HI93" s="1368"/>
      <c r="HJ93" s="1368"/>
      <c r="HK93" s="1368"/>
      <c r="HL93" s="1368"/>
      <c r="HM93" s="1368"/>
      <c r="HN93" s="1368"/>
      <c r="HO93" s="1368"/>
      <c r="HP93" s="1368"/>
      <c r="HQ93" s="1368"/>
      <c r="HR93" s="1368"/>
      <c r="HS93" s="1368"/>
      <c r="HT93" s="1368"/>
      <c r="HU93" s="1368"/>
      <c r="HV93" s="1368"/>
      <c r="HW93" s="1368"/>
      <c r="HX93" s="1368"/>
      <c r="HY93" s="1368"/>
      <c r="HZ93" s="1368"/>
      <c r="IA93" s="1368"/>
      <c r="IB93" s="1368"/>
      <c r="IC93" s="1368"/>
      <c r="ID93" s="1368"/>
      <c r="IE93" s="1368"/>
      <c r="IF93" s="1368"/>
      <c r="IG93" s="1368"/>
      <c r="IH93" s="1368"/>
      <c r="II93" s="1368"/>
      <c r="IJ93" s="1368"/>
      <c r="IK93" s="1368"/>
      <c r="IL93" s="1368"/>
      <c r="IM93" s="1368"/>
      <c r="IN93" s="1368"/>
      <c r="IO93" s="1368"/>
      <c r="IP93" s="1368"/>
      <c r="IQ93" s="1368"/>
      <c r="IR93" s="1368"/>
      <c r="IS93" s="1368"/>
      <c r="IT93" s="1368"/>
      <c r="IU93" s="1368"/>
      <c r="IV93" s="1368"/>
      <c r="IW93" s="1368"/>
      <c r="IX93" s="1368"/>
      <c r="IY93" s="1368"/>
      <c r="IZ93" s="1368"/>
      <c r="JA93" s="1368"/>
      <c r="JB93" s="1368"/>
      <c r="JC93" s="1368"/>
    </row>
    <row r="94" spans="1:263">
      <c r="A94" s="4307" t="s">
        <v>1362</v>
      </c>
      <c r="B94" s="4432" t="s">
        <v>5711</v>
      </c>
      <c r="C94" s="4432" t="s">
        <v>5715</v>
      </c>
      <c r="D94" s="4432" t="s">
        <v>5715</v>
      </c>
      <c r="E94" s="3278" t="s">
        <v>5311</v>
      </c>
      <c r="F94" s="4352"/>
      <c r="G94" s="4432"/>
      <c r="H94" s="4432" t="s">
        <v>5711</v>
      </c>
      <c r="I94" s="4432" t="s">
        <v>5711</v>
      </c>
      <c r="J94" s="4432"/>
      <c r="K94" s="2325"/>
      <c r="L94" s="2325"/>
      <c r="M94" s="3549">
        <v>2</v>
      </c>
      <c r="N94" s="4352"/>
      <c r="O94" s="2325"/>
      <c r="P94" s="2325"/>
      <c r="Q94" s="2325">
        <v>770.38</v>
      </c>
      <c r="R94" s="1582">
        <f t="shared" si="1"/>
        <v>770.38</v>
      </c>
      <c r="S94" s="3549" t="s">
        <v>1362</v>
      </c>
      <c r="AI94" s="1368"/>
      <c r="AJ94" s="1368"/>
      <c r="AK94" s="1368"/>
      <c r="AL94" s="1368"/>
      <c r="AM94" s="1368"/>
      <c r="AN94" s="1368"/>
      <c r="AO94" s="1368"/>
      <c r="AP94" s="1368"/>
      <c r="AQ94" s="1368"/>
      <c r="AR94" s="1368"/>
      <c r="AS94" s="1368"/>
      <c r="AT94" s="1368"/>
      <c r="AU94" s="1368"/>
      <c r="AV94" s="1368"/>
      <c r="AW94" s="1368"/>
      <c r="AX94" s="1368"/>
      <c r="AY94" s="1368"/>
      <c r="AZ94" s="1368"/>
      <c r="BA94" s="1368"/>
      <c r="BB94" s="1368"/>
      <c r="BC94" s="1368"/>
      <c r="BD94" s="1368"/>
      <c r="BE94" s="1368"/>
      <c r="BF94" s="1368"/>
      <c r="BG94" s="1368"/>
      <c r="BH94" s="1368"/>
      <c r="BI94" s="1368"/>
      <c r="BJ94" s="1368"/>
      <c r="BK94" s="1368"/>
      <c r="BL94" s="1368"/>
      <c r="BM94" s="1368"/>
      <c r="BN94" s="1368"/>
      <c r="BO94" s="1368"/>
      <c r="BP94" s="1368"/>
      <c r="BQ94" s="1368"/>
      <c r="BR94" s="1368"/>
      <c r="BS94" s="1368"/>
      <c r="BT94" s="1368"/>
      <c r="BU94" s="1368"/>
      <c r="BV94" s="1368"/>
      <c r="BW94" s="1368"/>
      <c r="BX94" s="1368"/>
      <c r="BY94" s="1368"/>
      <c r="BZ94" s="1368"/>
      <c r="CA94" s="1368"/>
      <c r="CB94" s="1368"/>
      <c r="CC94" s="1368"/>
      <c r="CD94" s="1368"/>
      <c r="CE94" s="1368"/>
      <c r="CF94" s="1368"/>
      <c r="CG94" s="1368"/>
      <c r="CH94" s="1368"/>
      <c r="CI94" s="1368"/>
      <c r="CJ94" s="1368"/>
      <c r="CK94" s="1368"/>
      <c r="CL94" s="1368"/>
      <c r="CM94" s="1368"/>
      <c r="CN94" s="1368"/>
      <c r="CO94" s="1368"/>
      <c r="CP94" s="1368"/>
      <c r="CQ94" s="1368"/>
      <c r="CR94" s="1368"/>
      <c r="CS94" s="1368"/>
      <c r="CT94" s="1368"/>
      <c r="CU94" s="1368"/>
      <c r="CV94" s="1368"/>
      <c r="CW94" s="1368"/>
      <c r="CX94" s="1368"/>
      <c r="CY94" s="1368"/>
      <c r="CZ94" s="1368"/>
      <c r="DA94" s="1368"/>
      <c r="DB94" s="1368"/>
      <c r="DC94" s="1368"/>
      <c r="DD94" s="1368"/>
      <c r="DE94" s="1368"/>
      <c r="DF94" s="1368"/>
      <c r="DG94" s="1368"/>
      <c r="DH94" s="1368"/>
      <c r="DI94" s="1368"/>
      <c r="DJ94" s="1368"/>
      <c r="DK94" s="1368"/>
      <c r="DL94" s="1368"/>
      <c r="DM94" s="1368"/>
      <c r="DN94" s="1368"/>
      <c r="DO94" s="1368"/>
      <c r="DP94" s="1368"/>
      <c r="DQ94" s="1368"/>
      <c r="DR94" s="1368"/>
      <c r="DS94" s="1368"/>
      <c r="DT94" s="1368"/>
      <c r="DU94" s="1368"/>
      <c r="DV94" s="1368"/>
      <c r="DW94" s="1368"/>
      <c r="DX94" s="1368"/>
      <c r="DY94" s="1368"/>
      <c r="DZ94" s="1368"/>
      <c r="EA94" s="1368"/>
      <c r="EB94" s="1368"/>
      <c r="EC94" s="1368"/>
      <c r="ED94" s="1368"/>
      <c r="EE94" s="1368"/>
      <c r="EF94" s="1368"/>
      <c r="EG94" s="1368"/>
      <c r="EH94" s="1368"/>
      <c r="EI94" s="1368"/>
      <c r="EJ94" s="1368"/>
      <c r="EK94" s="1368"/>
      <c r="EL94" s="1368"/>
      <c r="EM94" s="1368"/>
      <c r="EN94" s="1368"/>
      <c r="EO94" s="1368"/>
      <c r="EP94" s="1368"/>
      <c r="EQ94" s="1368"/>
      <c r="ER94" s="1368"/>
      <c r="ES94" s="1368"/>
      <c r="ET94" s="1368"/>
      <c r="EU94" s="1368"/>
      <c r="EV94" s="1368"/>
      <c r="EW94" s="1368"/>
      <c r="EX94" s="1368"/>
      <c r="EY94" s="1368"/>
      <c r="EZ94" s="1368"/>
      <c r="FA94" s="1368"/>
      <c r="FB94" s="1368"/>
      <c r="FC94" s="1368"/>
      <c r="FD94" s="1368"/>
      <c r="FE94" s="1368"/>
      <c r="FF94" s="1368"/>
      <c r="FG94" s="1368"/>
      <c r="FH94" s="1368"/>
      <c r="FI94" s="1368"/>
      <c r="FJ94" s="1368"/>
      <c r="FK94" s="1368"/>
      <c r="FL94" s="1368"/>
      <c r="FM94" s="1368"/>
      <c r="FN94" s="1368"/>
      <c r="FO94" s="1368"/>
      <c r="FP94" s="1368"/>
      <c r="FQ94" s="1368"/>
      <c r="FR94" s="1368"/>
      <c r="FS94" s="1368"/>
      <c r="FT94" s="1368"/>
      <c r="FU94" s="1368"/>
      <c r="FV94" s="1368"/>
      <c r="FW94" s="1368"/>
      <c r="FX94" s="1368"/>
      <c r="FY94" s="1368"/>
      <c r="FZ94" s="1368"/>
      <c r="GA94" s="1368"/>
      <c r="GB94" s="1368"/>
      <c r="GC94" s="1368"/>
      <c r="GD94" s="1368"/>
      <c r="GE94" s="1368"/>
      <c r="GF94" s="1368"/>
      <c r="GG94" s="1368"/>
      <c r="GH94" s="1368"/>
      <c r="GI94" s="1368"/>
      <c r="GJ94" s="1368"/>
      <c r="GK94" s="1368"/>
      <c r="GL94" s="1368"/>
      <c r="GM94" s="1368"/>
      <c r="GN94" s="1368"/>
      <c r="GO94" s="1368"/>
      <c r="GP94" s="1368"/>
      <c r="GQ94" s="1368"/>
      <c r="GR94" s="1368"/>
      <c r="GS94" s="1368"/>
      <c r="GT94" s="1368"/>
      <c r="GU94" s="1368"/>
      <c r="GV94" s="1368"/>
      <c r="GW94" s="1368"/>
      <c r="GX94" s="1368"/>
      <c r="GY94" s="1368"/>
      <c r="GZ94" s="1368"/>
      <c r="HA94" s="1368"/>
      <c r="HB94" s="1368"/>
      <c r="HC94" s="1368"/>
      <c r="HD94" s="1368"/>
      <c r="HE94" s="1368"/>
      <c r="HF94" s="1368"/>
      <c r="HG94" s="1368"/>
      <c r="HH94" s="1368"/>
      <c r="HI94" s="1368"/>
      <c r="HJ94" s="1368"/>
      <c r="HK94" s="1368"/>
      <c r="HL94" s="1368"/>
      <c r="HM94" s="1368"/>
      <c r="HN94" s="1368"/>
      <c r="HO94" s="1368"/>
      <c r="HP94" s="1368"/>
      <c r="HQ94" s="1368"/>
      <c r="HR94" s="1368"/>
      <c r="HS94" s="1368"/>
      <c r="HT94" s="1368"/>
      <c r="HU94" s="1368"/>
      <c r="HV94" s="1368"/>
      <c r="HW94" s="1368"/>
      <c r="HX94" s="1368"/>
      <c r="HY94" s="1368"/>
      <c r="HZ94" s="1368"/>
      <c r="IA94" s="1368"/>
      <c r="IB94" s="1368"/>
      <c r="IC94" s="1368"/>
      <c r="ID94" s="1368"/>
      <c r="IE94" s="1368"/>
      <c r="IF94" s="1368"/>
      <c r="IG94" s="1368"/>
      <c r="IH94" s="1368"/>
      <c r="II94" s="1368"/>
      <c r="IJ94" s="1368"/>
      <c r="IK94" s="1368"/>
      <c r="IL94" s="1368"/>
      <c r="IM94" s="1368"/>
      <c r="IN94" s="1368"/>
      <c r="IO94" s="1368"/>
      <c r="IP94" s="1368"/>
      <c r="IQ94" s="1368"/>
      <c r="IR94" s="1368"/>
      <c r="IS94" s="1368"/>
      <c r="IT94" s="1368"/>
      <c r="IU94" s="1368"/>
      <c r="IV94" s="1368"/>
      <c r="IW94" s="1368"/>
      <c r="IX94" s="1368"/>
      <c r="IY94" s="1368"/>
      <c r="IZ94" s="1368"/>
      <c r="JA94" s="1368"/>
      <c r="JB94" s="1368"/>
      <c r="JC94" s="1368"/>
    </row>
    <row r="95" spans="1:263">
      <c r="A95" s="4307" t="s">
        <v>1363</v>
      </c>
      <c r="B95" s="4432"/>
      <c r="C95" s="4432"/>
      <c r="D95" s="4432"/>
      <c r="E95" s="3278"/>
      <c r="F95" s="4352"/>
      <c r="G95" s="4432"/>
      <c r="H95" s="4432"/>
      <c r="I95" s="4432"/>
      <c r="J95" s="4432"/>
      <c r="K95" s="2325"/>
      <c r="L95" s="2325"/>
      <c r="M95" s="3549" t="s">
        <v>1363</v>
      </c>
      <c r="N95" s="4352"/>
      <c r="O95" s="2325"/>
      <c r="P95" s="2325"/>
      <c r="Q95" s="2325"/>
      <c r="R95" s="2325">
        <f t="shared" ref="R95:R156" si="2">SUM(O95:Q95)</f>
        <v>0</v>
      </c>
      <c r="S95" s="3549" t="s">
        <v>1363</v>
      </c>
      <c r="AI95" s="1368"/>
      <c r="AJ95" s="1368"/>
      <c r="AK95" s="1368"/>
      <c r="AL95" s="1368"/>
      <c r="AM95" s="1368"/>
      <c r="AN95" s="1368"/>
      <c r="AO95" s="1368"/>
      <c r="AP95" s="1368"/>
      <c r="AQ95" s="1368"/>
      <c r="AR95" s="1368"/>
      <c r="AS95" s="1368"/>
      <c r="AT95" s="1368"/>
      <c r="AU95" s="1368"/>
      <c r="AV95" s="1368"/>
      <c r="AW95" s="1368"/>
      <c r="AX95" s="1368"/>
      <c r="AY95" s="1368"/>
      <c r="AZ95" s="1368"/>
      <c r="BA95" s="1368"/>
      <c r="BB95" s="1368"/>
      <c r="BC95" s="1368"/>
      <c r="BD95" s="1368"/>
      <c r="BE95" s="1368"/>
      <c r="BF95" s="1368"/>
      <c r="BG95" s="1368"/>
      <c r="BH95" s="1368"/>
      <c r="BI95" s="1368"/>
      <c r="BJ95" s="1368"/>
      <c r="BK95" s="1368"/>
      <c r="BL95" s="1368"/>
      <c r="BM95" s="1368"/>
      <c r="BN95" s="1368"/>
      <c r="BO95" s="1368"/>
      <c r="BP95" s="1368"/>
      <c r="BQ95" s="1368"/>
      <c r="BR95" s="1368"/>
      <c r="BS95" s="1368"/>
      <c r="BT95" s="1368"/>
      <c r="BU95" s="1368"/>
      <c r="BV95" s="1368"/>
      <c r="BW95" s="1368"/>
      <c r="BX95" s="1368"/>
      <c r="BY95" s="1368"/>
      <c r="BZ95" s="1368"/>
      <c r="CA95" s="1368"/>
      <c r="CB95" s="1368"/>
      <c r="CC95" s="1368"/>
      <c r="CD95" s="1368"/>
      <c r="CE95" s="1368"/>
      <c r="CF95" s="1368"/>
      <c r="CG95" s="1368"/>
      <c r="CH95" s="1368"/>
      <c r="CI95" s="1368"/>
      <c r="CJ95" s="1368"/>
      <c r="CK95" s="1368"/>
      <c r="CL95" s="1368"/>
      <c r="CM95" s="1368"/>
      <c r="CN95" s="1368"/>
      <c r="CO95" s="1368"/>
      <c r="CP95" s="1368"/>
      <c r="CQ95" s="1368"/>
      <c r="CR95" s="1368"/>
      <c r="CS95" s="1368"/>
      <c r="CT95" s="1368"/>
      <c r="CU95" s="1368"/>
      <c r="CV95" s="1368"/>
      <c r="CW95" s="1368"/>
      <c r="CX95" s="1368"/>
      <c r="CY95" s="1368"/>
      <c r="CZ95" s="1368"/>
      <c r="DA95" s="1368"/>
      <c r="DB95" s="1368"/>
      <c r="DC95" s="1368"/>
      <c r="DD95" s="1368"/>
      <c r="DE95" s="1368"/>
      <c r="DF95" s="1368"/>
      <c r="DG95" s="1368"/>
      <c r="DH95" s="1368"/>
      <c r="DI95" s="1368"/>
      <c r="DJ95" s="1368"/>
      <c r="DK95" s="1368"/>
      <c r="DL95" s="1368"/>
      <c r="DM95" s="1368"/>
      <c r="DN95" s="1368"/>
      <c r="DO95" s="1368"/>
      <c r="DP95" s="1368"/>
      <c r="DQ95" s="1368"/>
      <c r="DR95" s="1368"/>
      <c r="DS95" s="1368"/>
      <c r="DT95" s="1368"/>
      <c r="DU95" s="1368"/>
      <c r="DV95" s="1368"/>
      <c r="DW95" s="1368"/>
      <c r="DX95" s="1368"/>
      <c r="DY95" s="1368"/>
      <c r="DZ95" s="1368"/>
      <c r="EA95" s="1368"/>
      <c r="EB95" s="1368"/>
      <c r="EC95" s="1368"/>
      <c r="ED95" s="1368"/>
      <c r="EE95" s="1368"/>
      <c r="EF95" s="1368"/>
      <c r="EG95" s="1368"/>
      <c r="EH95" s="1368"/>
      <c r="EI95" s="1368"/>
      <c r="EJ95" s="1368"/>
      <c r="EK95" s="1368"/>
      <c r="EL95" s="1368"/>
      <c r="EM95" s="1368"/>
      <c r="EN95" s="1368"/>
      <c r="EO95" s="1368"/>
      <c r="EP95" s="1368"/>
      <c r="EQ95" s="1368"/>
      <c r="ER95" s="1368"/>
      <c r="ES95" s="1368"/>
      <c r="ET95" s="1368"/>
      <c r="EU95" s="1368"/>
      <c r="EV95" s="1368"/>
      <c r="EW95" s="1368"/>
      <c r="EX95" s="1368"/>
      <c r="EY95" s="1368"/>
      <c r="EZ95" s="1368"/>
      <c r="FA95" s="1368"/>
      <c r="FB95" s="1368"/>
      <c r="FC95" s="1368"/>
      <c r="FD95" s="1368"/>
      <c r="FE95" s="1368"/>
      <c r="FF95" s="1368"/>
      <c r="FG95" s="1368"/>
      <c r="FH95" s="1368"/>
      <c r="FI95" s="1368"/>
      <c r="FJ95" s="1368"/>
      <c r="FK95" s="1368"/>
      <c r="FL95" s="1368"/>
      <c r="FM95" s="1368"/>
      <c r="FN95" s="1368"/>
      <c r="FO95" s="1368"/>
      <c r="FP95" s="1368"/>
      <c r="FQ95" s="1368"/>
      <c r="FR95" s="1368"/>
      <c r="FS95" s="1368"/>
      <c r="FT95" s="1368"/>
      <c r="FU95" s="1368"/>
      <c r="FV95" s="1368"/>
      <c r="FW95" s="1368"/>
      <c r="FX95" s="1368"/>
      <c r="FY95" s="1368"/>
      <c r="FZ95" s="1368"/>
      <c r="GA95" s="1368"/>
      <c r="GB95" s="1368"/>
      <c r="GC95" s="1368"/>
      <c r="GD95" s="1368"/>
      <c r="GE95" s="1368"/>
      <c r="GF95" s="1368"/>
      <c r="GG95" s="1368"/>
      <c r="GH95" s="1368"/>
      <c r="GI95" s="1368"/>
      <c r="GJ95" s="1368"/>
      <c r="GK95" s="1368"/>
      <c r="GL95" s="1368"/>
      <c r="GM95" s="1368"/>
      <c r="GN95" s="1368"/>
      <c r="GO95" s="1368"/>
      <c r="GP95" s="1368"/>
      <c r="GQ95" s="1368"/>
      <c r="GR95" s="1368"/>
      <c r="GS95" s="1368"/>
      <c r="GT95" s="1368"/>
      <c r="GU95" s="1368"/>
      <c r="GV95" s="1368"/>
      <c r="GW95" s="1368"/>
      <c r="GX95" s="1368"/>
      <c r="GY95" s="1368"/>
      <c r="GZ95" s="1368"/>
      <c r="HA95" s="1368"/>
      <c r="HB95" s="1368"/>
      <c r="HC95" s="1368"/>
      <c r="HD95" s="1368"/>
      <c r="HE95" s="1368"/>
      <c r="HF95" s="1368"/>
      <c r="HG95" s="1368"/>
      <c r="HH95" s="1368"/>
      <c r="HI95" s="1368"/>
      <c r="HJ95" s="1368"/>
      <c r="HK95" s="1368"/>
      <c r="HL95" s="1368"/>
      <c r="HM95" s="1368"/>
      <c r="HN95" s="1368"/>
      <c r="HO95" s="1368"/>
      <c r="HP95" s="1368"/>
      <c r="HQ95" s="1368"/>
      <c r="HR95" s="1368"/>
      <c r="HS95" s="1368"/>
      <c r="HT95" s="1368"/>
      <c r="HU95" s="1368"/>
      <c r="HV95" s="1368"/>
      <c r="HW95" s="1368"/>
      <c r="HX95" s="1368"/>
      <c r="HY95" s="1368"/>
      <c r="HZ95" s="1368"/>
      <c r="IA95" s="1368"/>
      <c r="IB95" s="1368"/>
      <c r="IC95" s="1368"/>
      <c r="ID95" s="1368"/>
      <c r="IE95" s="1368"/>
      <c r="IF95" s="1368"/>
      <c r="IG95" s="1368"/>
      <c r="IH95" s="1368"/>
      <c r="II95" s="1368"/>
      <c r="IJ95" s="1368"/>
      <c r="IK95" s="1368"/>
      <c r="IL95" s="1368"/>
      <c r="IM95" s="1368"/>
      <c r="IN95" s="1368"/>
      <c r="IO95" s="1368"/>
      <c r="IP95" s="1368"/>
      <c r="IQ95" s="1368"/>
      <c r="IR95" s="1368"/>
      <c r="IS95" s="1368"/>
      <c r="IT95" s="1368"/>
      <c r="IU95" s="1368"/>
      <c r="IV95" s="1368"/>
      <c r="IW95" s="1368"/>
      <c r="IX95" s="1368"/>
      <c r="IY95" s="1368"/>
      <c r="IZ95" s="1368"/>
      <c r="JA95" s="1368"/>
      <c r="JB95" s="1368"/>
      <c r="JC95" s="1368"/>
    </row>
    <row r="96" spans="1:263">
      <c r="A96" s="4307" t="s">
        <v>1364</v>
      </c>
      <c r="B96" s="4432"/>
      <c r="C96" s="4432"/>
      <c r="D96" s="4432"/>
      <c r="E96" s="3278"/>
      <c r="F96" s="4352"/>
      <c r="G96" s="4432"/>
      <c r="H96" s="4432"/>
      <c r="I96" s="4432"/>
      <c r="J96" s="4432"/>
      <c r="K96" s="2325"/>
      <c r="L96" s="2325"/>
      <c r="M96" s="3549" t="s">
        <v>1364</v>
      </c>
      <c r="N96" s="4352"/>
      <c r="O96" s="2325"/>
      <c r="P96" s="2325"/>
      <c r="Q96" s="2325"/>
      <c r="R96" s="2325">
        <f t="shared" si="2"/>
        <v>0</v>
      </c>
      <c r="S96" s="3549" t="s">
        <v>1364</v>
      </c>
      <c r="AI96" s="1368"/>
      <c r="AJ96" s="1368"/>
      <c r="AK96" s="1368"/>
      <c r="AL96" s="1368"/>
      <c r="AM96" s="1368"/>
      <c r="AN96" s="1368"/>
      <c r="AO96" s="1368"/>
      <c r="AP96" s="1368"/>
      <c r="AQ96" s="1368"/>
      <c r="AR96" s="1368"/>
      <c r="AS96" s="1368"/>
      <c r="AT96" s="1368"/>
      <c r="AU96" s="1368"/>
      <c r="AV96" s="1368"/>
      <c r="AW96" s="1368"/>
      <c r="AX96" s="1368"/>
      <c r="AY96" s="1368"/>
      <c r="AZ96" s="1368"/>
      <c r="BA96" s="1368"/>
      <c r="BB96" s="1368"/>
      <c r="BC96" s="1368"/>
      <c r="BD96" s="1368"/>
      <c r="BE96" s="1368"/>
      <c r="BF96" s="1368"/>
      <c r="BG96" s="1368"/>
      <c r="BH96" s="1368"/>
      <c r="BI96" s="1368"/>
      <c r="BJ96" s="1368"/>
      <c r="BK96" s="1368"/>
      <c r="BL96" s="1368"/>
      <c r="BM96" s="1368"/>
      <c r="BN96" s="1368"/>
      <c r="BO96" s="1368"/>
      <c r="BP96" s="1368"/>
      <c r="BQ96" s="1368"/>
      <c r="BR96" s="1368"/>
      <c r="BS96" s="1368"/>
      <c r="BT96" s="1368"/>
      <c r="BU96" s="1368"/>
      <c r="BV96" s="1368"/>
      <c r="BW96" s="1368"/>
      <c r="BX96" s="1368"/>
      <c r="BY96" s="1368"/>
      <c r="BZ96" s="1368"/>
      <c r="CA96" s="1368"/>
      <c r="CB96" s="1368"/>
      <c r="CC96" s="1368"/>
      <c r="CD96" s="1368"/>
      <c r="CE96" s="1368"/>
      <c r="CF96" s="1368"/>
      <c r="CG96" s="1368"/>
      <c r="CH96" s="1368"/>
      <c r="CI96" s="1368"/>
      <c r="CJ96" s="1368"/>
      <c r="CK96" s="1368"/>
      <c r="CL96" s="1368"/>
      <c r="CM96" s="1368"/>
      <c r="CN96" s="1368"/>
      <c r="CO96" s="1368"/>
      <c r="CP96" s="1368"/>
      <c r="CQ96" s="1368"/>
      <c r="CR96" s="1368"/>
      <c r="CS96" s="1368"/>
      <c r="CT96" s="1368"/>
      <c r="CU96" s="1368"/>
      <c r="CV96" s="1368"/>
      <c r="CW96" s="1368"/>
      <c r="CX96" s="1368"/>
      <c r="CY96" s="1368"/>
      <c r="CZ96" s="1368"/>
      <c r="DA96" s="1368"/>
      <c r="DB96" s="1368"/>
      <c r="DC96" s="1368"/>
      <c r="DD96" s="1368"/>
      <c r="DE96" s="1368"/>
      <c r="DF96" s="1368"/>
      <c r="DG96" s="1368"/>
      <c r="DH96" s="1368"/>
      <c r="DI96" s="1368"/>
      <c r="DJ96" s="1368"/>
      <c r="DK96" s="1368"/>
      <c r="DL96" s="1368"/>
      <c r="DM96" s="1368"/>
      <c r="DN96" s="1368"/>
      <c r="DO96" s="1368"/>
      <c r="DP96" s="1368"/>
      <c r="DQ96" s="1368"/>
      <c r="DR96" s="1368"/>
      <c r="DS96" s="1368"/>
      <c r="DT96" s="1368"/>
      <c r="DU96" s="1368"/>
      <c r="DV96" s="1368"/>
      <c r="DW96" s="1368"/>
      <c r="DX96" s="1368"/>
      <c r="DY96" s="1368"/>
      <c r="DZ96" s="1368"/>
      <c r="EA96" s="1368"/>
      <c r="EB96" s="1368"/>
      <c r="EC96" s="1368"/>
      <c r="ED96" s="1368"/>
      <c r="EE96" s="1368"/>
      <c r="EF96" s="1368"/>
      <c r="EG96" s="1368"/>
      <c r="EH96" s="1368"/>
      <c r="EI96" s="1368"/>
      <c r="EJ96" s="1368"/>
      <c r="EK96" s="1368"/>
      <c r="EL96" s="1368"/>
      <c r="EM96" s="1368"/>
      <c r="EN96" s="1368"/>
      <c r="EO96" s="1368"/>
      <c r="EP96" s="1368"/>
      <c r="EQ96" s="1368"/>
      <c r="ER96" s="1368"/>
      <c r="ES96" s="1368"/>
      <c r="ET96" s="1368"/>
      <c r="EU96" s="1368"/>
      <c r="EV96" s="1368"/>
      <c r="EW96" s="1368"/>
      <c r="EX96" s="1368"/>
      <c r="EY96" s="1368"/>
      <c r="EZ96" s="1368"/>
      <c r="FA96" s="1368"/>
      <c r="FB96" s="1368"/>
      <c r="FC96" s="1368"/>
      <c r="FD96" s="1368"/>
      <c r="FE96" s="1368"/>
      <c r="FF96" s="1368"/>
      <c r="FG96" s="1368"/>
      <c r="FH96" s="1368"/>
      <c r="FI96" s="1368"/>
      <c r="FJ96" s="1368"/>
      <c r="FK96" s="1368"/>
      <c r="FL96" s="1368"/>
      <c r="FM96" s="1368"/>
      <c r="FN96" s="1368"/>
      <c r="FO96" s="1368"/>
      <c r="FP96" s="1368"/>
      <c r="FQ96" s="1368"/>
      <c r="FR96" s="1368"/>
      <c r="FS96" s="1368"/>
      <c r="FT96" s="1368"/>
      <c r="FU96" s="1368"/>
      <c r="FV96" s="1368"/>
      <c r="FW96" s="1368"/>
      <c r="FX96" s="1368"/>
      <c r="FY96" s="1368"/>
      <c r="FZ96" s="1368"/>
      <c r="GA96" s="1368"/>
      <c r="GB96" s="1368"/>
      <c r="GC96" s="1368"/>
      <c r="GD96" s="1368"/>
      <c r="GE96" s="1368"/>
      <c r="GF96" s="1368"/>
      <c r="GG96" s="1368"/>
      <c r="GH96" s="1368"/>
      <c r="GI96" s="1368"/>
      <c r="GJ96" s="1368"/>
      <c r="GK96" s="1368"/>
      <c r="GL96" s="1368"/>
      <c r="GM96" s="1368"/>
      <c r="GN96" s="1368"/>
      <c r="GO96" s="1368"/>
      <c r="GP96" s="1368"/>
      <c r="GQ96" s="1368"/>
      <c r="GR96" s="1368"/>
      <c r="GS96" s="1368"/>
      <c r="GT96" s="1368"/>
      <c r="GU96" s="1368"/>
      <c r="GV96" s="1368"/>
      <c r="GW96" s="1368"/>
      <c r="GX96" s="1368"/>
      <c r="GY96" s="1368"/>
      <c r="GZ96" s="1368"/>
      <c r="HA96" s="1368"/>
      <c r="HB96" s="1368"/>
      <c r="HC96" s="1368"/>
      <c r="HD96" s="1368"/>
      <c r="HE96" s="1368"/>
      <c r="HF96" s="1368"/>
      <c r="HG96" s="1368"/>
      <c r="HH96" s="1368"/>
      <c r="HI96" s="1368"/>
      <c r="HJ96" s="1368"/>
      <c r="HK96" s="1368"/>
      <c r="HL96" s="1368"/>
      <c r="HM96" s="1368"/>
      <c r="HN96" s="1368"/>
      <c r="HO96" s="1368"/>
      <c r="HP96" s="1368"/>
      <c r="HQ96" s="1368"/>
      <c r="HR96" s="1368"/>
      <c r="HS96" s="1368"/>
      <c r="HT96" s="1368"/>
      <c r="HU96" s="1368"/>
      <c r="HV96" s="1368"/>
      <c r="HW96" s="1368"/>
      <c r="HX96" s="1368"/>
      <c r="HY96" s="1368"/>
      <c r="HZ96" s="1368"/>
      <c r="IA96" s="1368"/>
      <c r="IB96" s="1368"/>
      <c r="IC96" s="1368"/>
      <c r="ID96" s="1368"/>
      <c r="IE96" s="1368"/>
      <c r="IF96" s="1368"/>
      <c r="IG96" s="1368"/>
      <c r="IH96" s="1368"/>
      <c r="II96" s="1368"/>
      <c r="IJ96" s="1368"/>
      <c r="IK96" s="1368"/>
      <c r="IL96" s="1368"/>
      <c r="IM96" s="1368"/>
      <c r="IN96" s="1368"/>
      <c r="IO96" s="1368"/>
      <c r="IP96" s="1368"/>
      <c r="IQ96" s="1368"/>
      <c r="IR96" s="1368"/>
      <c r="IS96" s="1368"/>
      <c r="IT96" s="1368"/>
      <c r="IU96" s="1368"/>
      <c r="IV96" s="1368"/>
      <c r="IW96" s="1368"/>
      <c r="IX96" s="1368"/>
      <c r="IY96" s="1368"/>
      <c r="IZ96" s="1368"/>
      <c r="JA96" s="1368"/>
      <c r="JB96" s="1368"/>
      <c r="JC96" s="1368"/>
    </row>
    <row r="97" spans="1:263">
      <c r="A97" s="4307" t="s">
        <v>1365</v>
      </c>
      <c r="B97" s="4432"/>
      <c r="C97" s="4432"/>
      <c r="D97" s="4432"/>
      <c r="E97" s="3278"/>
      <c r="F97" s="4352"/>
      <c r="G97" s="4432"/>
      <c r="H97" s="4432"/>
      <c r="I97" s="4432"/>
      <c r="J97" s="4432"/>
      <c r="K97" s="2325"/>
      <c r="L97" s="2325"/>
      <c r="M97" s="3549" t="s">
        <v>1365</v>
      </c>
      <c r="N97" s="4352"/>
      <c r="O97" s="2325"/>
      <c r="P97" s="2325"/>
      <c r="Q97" s="2325"/>
      <c r="R97" s="2325">
        <f t="shared" si="2"/>
        <v>0</v>
      </c>
      <c r="S97" s="3549" t="s">
        <v>1365</v>
      </c>
      <c r="AI97" s="1368"/>
      <c r="AJ97" s="1368"/>
      <c r="AK97" s="1368"/>
      <c r="AL97" s="1368"/>
      <c r="AM97" s="1368"/>
      <c r="AN97" s="1368"/>
      <c r="AO97" s="1368"/>
      <c r="AP97" s="1368"/>
      <c r="AQ97" s="1368"/>
      <c r="AR97" s="1368"/>
      <c r="AS97" s="1368"/>
      <c r="AT97" s="1368"/>
      <c r="AU97" s="1368"/>
      <c r="AV97" s="1368"/>
      <c r="AW97" s="1368"/>
      <c r="AX97" s="1368"/>
      <c r="AY97" s="1368"/>
      <c r="AZ97" s="1368"/>
      <c r="BA97" s="1368"/>
      <c r="BB97" s="1368"/>
      <c r="BC97" s="1368"/>
      <c r="BD97" s="1368"/>
      <c r="BE97" s="1368"/>
      <c r="BF97" s="1368"/>
      <c r="BG97" s="1368"/>
      <c r="BH97" s="1368"/>
      <c r="BI97" s="1368"/>
      <c r="BJ97" s="1368"/>
      <c r="BK97" s="1368"/>
      <c r="BL97" s="1368"/>
      <c r="BM97" s="1368"/>
      <c r="BN97" s="1368"/>
      <c r="BO97" s="1368"/>
      <c r="BP97" s="1368"/>
      <c r="BQ97" s="1368"/>
      <c r="BR97" s="1368"/>
      <c r="BS97" s="1368"/>
      <c r="BT97" s="1368"/>
      <c r="BU97" s="1368"/>
      <c r="BV97" s="1368"/>
      <c r="BW97" s="1368"/>
      <c r="BX97" s="1368"/>
      <c r="BY97" s="1368"/>
      <c r="BZ97" s="1368"/>
      <c r="CA97" s="1368"/>
      <c r="CB97" s="1368"/>
      <c r="CC97" s="1368"/>
      <c r="CD97" s="1368"/>
      <c r="CE97" s="1368"/>
      <c r="CF97" s="1368"/>
      <c r="CG97" s="1368"/>
      <c r="CH97" s="1368"/>
      <c r="CI97" s="1368"/>
      <c r="CJ97" s="1368"/>
      <c r="CK97" s="1368"/>
      <c r="CL97" s="1368"/>
      <c r="CM97" s="1368"/>
      <c r="CN97" s="1368"/>
      <c r="CO97" s="1368"/>
      <c r="CP97" s="1368"/>
      <c r="CQ97" s="1368"/>
      <c r="CR97" s="1368"/>
      <c r="CS97" s="1368"/>
      <c r="CT97" s="1368"/>
      <c r="CU97" s="1368"/>
      <c r="CV97" s="1368"/>
      <c r="CW97" s="1368"/>
      <c r="CX97" s="1368"/>
      <c r="CY97" s="1368"/>
      <c r="CZ97" s="1368"/>
      <c r="DA97" s="1368"/>
      <c r="DB97" s="1368"/>
      <c r="DC97" s="1368"/>
      <c r="DD97" s="1368"/>
      <c r="DE97" s="1368"/>
      <c r="DF97" s="1368"/>
      <c r="DG97" s="1368"/>
      <c r="DH97" s="1368"/>
      <c r="DI97" s="1368"/>
      <c r="DJ97" s="1368"/>
      <c r="DK97" s="1368"/>
      <c r="DL97" s="1368"/>
      <c r="DM97" s="1368"/>
      <c r="DN97" s="1368"/>
      <c r="DO97" s="1368"/>
      <c r="DP97" s="1368"/>
      <c r="DQ97" s="1368"/>
      <c r="DR97" s="1368"/>
      <c r="DS97" s="1368"/>
      <c r="DT97" s="1368"/>
      <c r="DU97" s="1368"/>
      <c r="DV97" s="1368"/>
      <c r="DW97" s="1368"/>
      <c r="DX97" s="1368"/>
      <c r="DY97" s="1368"/>
      <c r="DZ97" s="1368"/>
      <c r="EA97" s="1368"/>
      <c r="EB97" s="1368"/>
      <c r="EC97" s="1368"/>
      <c r="ED97" s="1368"/>
      <c r="EE97" s="1368"/>
      <c r="EF97" s="1368"/>
      <c r="EG97" s="1368"/>
      <c r="EH97" s="1368"/>
      <c r="EI97" s="1368"/>
      <c r="EJ97" s="1368"/>
      <c r="EK97" s="1368"/>
      <c r="EL97" s="1368"/>
      <c r="EM97" s="1368"/>
      <c r="EN97" s="1368"/>
      <c r="EO97" s="1368"/>
      <c r="EP97" s="1368"/>
      <c r="EQ97" s="1368"/>
      <c r="ER97" s="1368"/>
      <c r="ES97" s="1368"/>
      <c r="ET97" s="1368"/>
      <c r="EU97" s="1368"/>
      <c r="EV97" s="1368"/>
      <c r="EW97" s="1368"/>
      <c r="EX97" s="1368"/>
      <c r="EY97" s="1368"/>
      <c r="EZ97" s="1368"/>
      <c r="FA97" s="1368"/>
      <c r="FB97" s="1368"/>
      <c r="FC97" s="1368"/>
      <c r="FD97" s="1368"/>
      <c r="FE97" s="1368"/>
      <c r="FF97" s="1368"/>
      <c r="FG97" s="1368"/>
      <c r="FH97" s="1368"/>
      <c r="FI97" s="1368"/>
      <c r="FJ97" s="1368"/>
      <c r="FK97" s="1368"/>
      <c r="FL97" s="1368"/>
      <c r="FM97" s="1368"/>
      <c r="FN97" s="1368"/>
      <c r="FO97" s="1368"/>
      <c r="FP97" s="1368"/>
      <c r="FQ97" s="1368"/>
      <c r="FR97" s="1368"/>
      <c r="FS97" s="1368"/>
      <c r="FT97" s="1368"/>
      <c r="FU97" s="1368"/>
      <c r="FV97" s="1368"/>
      <c r="FW97" s="1368"/>
      <c r="FX97" s="1368"/>
      <c r="FY97" s="1368"/>
      <c r="FZ97" s="1368"/>
      <c r="GA97" s="1368"/>
      <c r="GB97" s="1368"/>
      <c r="GC97" s="1368"/>
      <c r="GD97" s="1368"/>
      <c r="GE97" s="1368"/>
      <c r="GF97" s="1368"/>
      <c r="GG97" s="1368"/>
      <c r="GH97" s="1368"/>
      <c r="GI97" s="1368"/>
      <c r="GJ97" s="1368"/>
      <c r="GK97" s="1368"/>
      <c r="GL97" s="1368"/>
      <c r="GM97" s="1368"/>
      <c r="GN97" s="1368"/>
      <c r="GO97" s="1368"/>
      <c r="GP97" s="1368"/>
      <c r="GQ97" s="1368"/>
      <c r="GR97" s="1368"/>
      <c r="GS97" s="1368"/>
      <c r="GT97" s="1368"/>
      <c r="GU97" s="1368"/>
      <c r="GV97" s="1368"/>
      <c r="GW97" s="1368"/>
      <c r="GX97" s="1368"/>
      <c r="GY97" s="1368"/>
      <c r="GZ97" s="1368"/>
      <c r="HA97" s="1368"/>
      <c r="HB97" s="1368"/>
      <c r="HC97" s="1368"/>
      <c r="HD97" s="1368"/>
      <c r="HE97" s="1368"/>
      <c r="HF97" s="1368"/>
      <c r="HG97" s="1368"/>
      <c r="HH97" s="1368"/>
      <c r="HI97" s="1368"/>
      <c r="HJ97" s="1368"/>
      <c r="HK97" s="1368"/>
      <c r="HL97" s="1368"/>
      <c r="HM97" s="1368"/>
      <c r="HN97" s="1368"/>
      <c r="HO97" s="1368"/>
      <c r="HP97" s="1368"/>
      <c r="HQ97" s="1368"/>
      <c r="HR97" s="1368"/>
      <c r="HS97" s="1368"/>
      <c r="HT97" s="1368"/>
      <c r="HU97" s="1368"/>
      <c r="HV97" s="1368"/>
      <c r="HW97" s="1368"/>
      <c r="HX97" s="1368"/>
      <c r="HY97" s="1368"/>
      <c r="HZ97" s="1368"/>
      <c r="IA97" s="1368"/>
      <c r="IB97" s="1368"/>
      <c r="IC97" s="1368"/>
      <c r="ID97" s="1368"/>
      <c r="IE97" s="1368"/>
      <c r="IF97" s="1368"/>
      <c r="IG97" s="1368"/>
      <c r="IH97" s="1368"/>
      <c r="II97" s="1368"/>
      <c r="IJ97" s="1368"/>
      <c r="IK97" s="1368"/>
      <c r="IL97" s="1368"/>
      <c r="IM97" s="1368"/>
      <c r="IN97" s="1368"/>
      <c r="IO97" s="1368"/>
      <c r="IP97" s="1368"/>
      <c r="IQ97" s="1368"/>
      <c r="IR97" s="1368"/>
      <c r="IS97" s="1368"/>
      <c r="IT97" s="1368"/>
      <c r="IU97" s="1368"/>
      <c r="IV97" s="1368"/>
      <c r="IW97" s="1368"/>
      <c r="IX97" s="1368"/>
      <c r="IY97" s="1368"/>
      <c r="IZ97" s="1368"/>
      <c r="JA97" s="1368"/>
      <c r="JB97" s="1368"/>
      <c r="JC97" s="1368"/>
    </row>
    <row r="98" spans="1:263">
      <c r="A98" s="4307" t="s">
        <v>1366</v>
      </c>
      <c r="B98" s="4432"/>
      <c r="C98" s="4432"/>
      <c r="D98" s="4432"/>
      <c r="E98" s="3278"/>
      <c r="F98" s="4352"/>
      <c r="G98" s="4432"/>
      <c r="H98" s="4432"/>
      <c r="I98" s="4432"/>
      <c r="J98" s="4432"/>
      <c r="K98" s="2325"/>
      <c r="L98" s="2325"/>
      <c r="M98" s="3549" t="s">
        <v>1366</v>
      </c>
      <c r="N98" s="4352"/>
      <c r="O98" s="2325"/>
      <c r="P98" s="2325"/>
      <c r="Q98" s="2325"/>
      <c r="R98" s="2325">
        <f t="shared" si="2"/>
        <v>0</v>
      </c>
      <c r="S98" s="3549" t="s">
        <v>1366</v>
      </c>
      <c r="AI98" s="1368"/>
      <c r="AJ98" s="1368"/>
      <c r="AK98" s="1368"/>
      <c r="AL98" s="1368"/>
      <c r="AM98" s="1368"/>
      <c r="AN98" s="1368"/>
      <c r="AO98" s="1368"/>
      <c r="AP98" s="1368"/>
      <c r="AQ98" s="1368"/>
      <c r="AR98" s="1368"/>
      <c r="AS98" s="1368"/>
      <c r="AT98" s="1368"/>
      <c r="AU98" s="1368"/>
      <c r="AV98" s="1368"/>
      <c r="AW98" s="1368"/>
      <c r="AX98" s="1368"/>
      <c r="AY98" s="1368"/>
      <c r="AZ98" s="1368"/>
      <c r="BA98" s="1368"/>
      <c r="BB98" s="1368"/>
      <c r="BC98" s="1368"/>
      <c r="BD98" s="1368"/>
      <c r="BE98" s="1368"/>
      <c r="BF98" s="1368"/>
      <c r="BG98" s="1368"/>
      <c r="BH98" s="1368"/>
      <c r="BI98" s="1368"/>
      <c r="BJ98" s="1368"/>
      <c r="BK98" s="1368"/>
      <c r="BL98" s="1368"/>
      <c r="BM98" s="1368"/>
      <c r="BN98" s="1368"/>
      <c r="BO98" s="1368"/>
      <c r="BP98" s="1368"/>
      <c r="BQ98" s="1368"/>
      <c r="BR98" s="1368"/>
      <c r="BS98" s="1368"/>
      <c r="BT98" s="1368"/>
      <c r="BU98" s="1368"/>
      <c r="BV98" s="1368"/>
      <c r="BW98" s="1368"/>
      <c r="BX98" s="1368"/>
      <c r="BY98" s="1368"/>
      <c r="BZ98" s="1368"/>
      <c r="CA98" s="1368"/>
      <c r="CB98" s="1368"/>
      <c r="CC98" s="1368"/>
      <c r="CD98" s="1368"/>
      <c r="CE98" s="1368"/>
      <c r="CF98" s="1368"/>
      <c r="CG98" s="1368"/>
      <c r="CH98" s="1368"/>
      <c r="CI98" s="1368"/>
      <c r="CJ98" s="1368"/>
      <c r="CK98" s="1368"/>
      <c r="CL98" s="1368"/>
      <c r="CM98" s="1368"/>
      <c r="CN98" s="1368"/>
      <c r="CO98" s="1368"/>
      <c r="CP98" s="1368"/>
      <c r="CQ98" s="1368"/>
      <c r="CR98" s="1368"/>
      <c r="CS98" s="1368"/>
      <c r="CT98" s="1368"/>
      <c r="CU98" s="1368"/>
      <c r="CV98" s="1368"/>
      <c r="CW98" s="1368"/>
      <c r="CX98" s="1368"/>
      <c r="CY98" s="1368"/>
      <c r="CZ98" s="1368"/>
      <c r="DA98" s="1368"/>
      <c r="DB98" s="1368"/>
      <c r="DC98" s="1368"/>
      <c r="DD98" s="1368"/>
      <c r="DE98" s="1368"/>
      <c r="DF98" s="1368"/>
      <c r="DG98" s="1368"/>
      <c r="DH98" s="1368"/>
      <c r="DI98" s="1368"/>
      <c r="DJ98" s="1368"/>
      <c r="DK98" s="1368"/>
      <c r="DL98" s="1368"/>
      <c r="DM98" s="1368"/>
      <c r="DN98" s="1368"/>
      <c r="DO98" s="1368"/>
      <c r="DP98" s="1368"/>
      <c r="DQ98" s="1368"/>
      <c r="DR98" s="1368"/>
      <c r="DS98" s="1368"/>
      <c r="DT98" s="1368"/>
      <c r="DU98" s="1368"/>
      <c r="DV98" s="1368"/>
      <c r="DW98" s="1368"/>
      <c r="DX98" s="1368"/>
      <c r="DY98" s="1368"/>
      <c r="DZ98" s="1368"/>
      <c r="EA98" s="1368"/>
      <c r="EB98" s="1368"/>
      <c r="EC98" s="1368"/>
      <c r="ED98" s="1368"/>
      <c r="EE98" s="1368"/>
      <c r="EF98" s="1368"/>
      <c r="EG98" s="1368"/>
      <c r="EH98" s="1368"/>
      <c r="EI98" s="1368"/>
      <c r="EJ98" s="1368"/>
      <c r="EK98" s="1368"/>
      <c r="EL98" s="1368"/>
      <c r="EM98" s="1368"/>
      <c r="EN98" s="1368"/>
      <c r="EO98" s="1368"/>
      <c r="EP98" s="1368"/>
      <c r="EQ98" s="1368"/>
      <c r="ER98" s="1368"/>
      <c r="ES98" s="1368"/>
      <c r="ET98" s="1368"/>
      <c r="EU98" s="1368"/>
      <c r="EV98" s="1368"/>
      <c r="EW98" s="1368"/>
      <c r="EX98" s="1368"/>
      <c r="EY98" s="1368"/>
      <c r="EZ98" s="1368"/>
      <c r="FA98" s="1368"/>
      <c r="FB98" s="1368"/>
      <c r="FC98" s="1368"/>
      <c r="FD98" s="1368"/>
      <c r="FE98" s="1368"/>
      <c r="FF98" s="1368"/>
      <c r="FG98" s="1368"/>
      <c r="FH98" s="1368"/>
      <c r="FI98" s="1368"/>
      <c r="FJ98" s="1368"/>
      <c r="FK98" s="1368"/>
      <c r="FL98" s="1368"/>
      <c r="FM98" s="1368"/>
      <c r="FN98" s="1368"/>
      <c r="FO98" s="1368"/>
      <c r="FP98" s="1368"/>
      <c r="FQ98" s="1368"/>
      <c r="FR98" s="1368"/>
      <c r="FS98" s="1368"/>
      <c r="FT98" s="1368"/>
      <c r="FU98" s="1368"/>
      <c r="FV98" s="1368"/>
      <c r="FW98" s="1368"/>
      <c r="FX98" s="1368"/>
      <c r="FY98" s="1368"/>
      <c r="FZ98" s="1368"/>
      <c r="GA98" s="1368"/>
      <c r="GB98" s="1368"/>
      <c r="GC98" s="1368"/>
      <c r="GD98" s="1368"/>
      <c r="GE98" s="1368"/>
      <c r="GF98" s="1368"/>
      <c r="GG98" s="1368"/>
      <c r="GH98" s="1368"/>
      <c r="GI98" s="1368"/>
      <c r="GJ98" s="1368"/>
      <c r="GK98" s="1368"/>
      <c r="GL98" s="1368"/>
      <c r="GM98" s="1368"/>
      <c r="GN98" s="1368"/>
      <c r="GO98" s="1368"/>
      <c r="GP98" s="1368"/>
      <c r="GQ98" s="1368"/>
      <c r="GR98" s="1368"/>
      <c r="GS98" s="1368"/>
      <c r="GT98" s="1368"/>
      <c r="GU98" s="1368"/>
      <c r="GV98" s="1368"/>
      <c r="GW98" s="1368"/>
      <c r="GX98" s="1368"/>
      <c r="GY98" s="1368"/>
      <c r="GZ98" s="1368"/>
      <c r="HA98" s="1368"/>
      <c r="HB98" s="1368"/>
      <c r="HC98" s="1368"/>
      <c r="HD98" s="1368"/>
      <c r="HE98" s="1368"/>
      <c r="HF98" s="1368"/>
      <c r="HG98" s="1368"/>
      <c r="HH98" s="1368"/>
      <c r="HI98" s="1368"/>
      <c r="HJ98" s="1368"/>
      <c r="HK98" s="1368"/>
      <c r="HL98" s="1368"/>
      <c r="HM98" s="1368"/>
      <c r="HN98" s="1368"/>
      <c r="HO98" s="1368"/>
      <c r="HP98" s="1368"/>
      <c r="HQ98" s="1368"/>
      <c r="HR98" s="1368"/>
      <c r="HS98" s="1368"/>
      <c r="HT98" s="1368"/>
      <c r="HU98" s="1368"/>
      <c r="HV98" s="1368"/>
      <c r="HW98" s="1368"/>
      <c r="HX98" s="1368"/>
      <c r="HY98" s="1368"/>
      <c r="HZ98" s="1368"/>
      <c r="IA98" s="1368"/>
      <c r="IB98" s="1368"/>
      <c r="IC98" s="1368"/>
      <c r="ID98" s="1368"/>
      <c r="IE98" s="1368"/>
      <c r="IF98" s="1368"/>
      <c r="IG98" s="1368"/>
      <c r="IH98" s="1368"/>
      <c r="II98" s="1368"/>
      <c r="IJ98" s="1368"/>
      <c r="IK98" s="1368"/>
      <c r="IL98" s="1368"/>
      <c r="IM98" s="1368"/>
      <c r="IN98" s="1368"/>
      <c r="IO98" s="1368"/>
      <c r="IP98" s="1368"/>
      <c r="IQ98" s="1368"/>
      <c r="IR98" s="1368"/>
      <c r="IS98" s="1368"/>
      <c r="IT98" s="1368"/>
      <c r="IU98" s="1368"/>
      <c r="IV98" s="1368"/>
      <c r="IW98" s="1368"/>
      <c r="IX98" s="1368"/>
      <c r="IY98" s="1368"/>
      <c r="IZ98" s="1368"/>
      <c r="JA98" s="1368"/>
      <c r="JB98" s="1368"/>
      <c r="JC98" s="1368"/>
    </row>
    <row r="99" spans="1:263">
      <c r="A99" s="4307" t="s">
        <v>1367</v>
      </c>
      <c r="B99" s="4432"/>
      <c r="C99" s="4432"/>
      <c r="D99" s="4432"/>
      <c r="E99" s="3278"/>
      <c r="F99" s="4352"/>
      <c r="G99" s="4432"/>
      <c r="H99" s="4432"/>
      <c r="I99" s="4432"/>
      <c r="J99" s="4432"/>
      <c r="K99" s="2325"/>
      <c r="L99" s="2325"/>
      <c r="M99" s="3549" t="s">
        <v>1367</v>
      </c>
      <c r="N99" s="4352"/>
      <c r="O99" s="2325"/>
      <c r="P99" s="2325"/>
      <c r="Q99" s="2325"/>
      <c r="R99" s="2325">
        <f t="shared" si="2"/>
        <v>0</v>
      </c>
      <c r="S99" s="3549" t="s">
        <v>1367</v>
      </c>
      <c r="AI99" s="1368"/>
      <c r="AJ99" s="1368"/>
      <c r="AK99" s="1368"/>
      <c r="AL99" s="1368"/>
      <c r="AM99" s="1368"/>
      <c r="AN99" s="1368"/>
      <c r="AO99" s="1368"/>
      <c r="AP99" s="1368"/>
      <c r="AQ99" s="1368"/>
      <c r="AR99" s="1368"/>
      <c r="AS99" s="1368"/>
      <c r="AT99" s="1368"/>
      <c r="AU99" s="1368"/>
      <c r="AV99" s="1368"/>
      <c r="AW99" s="1368"/>
      <c r="AX99" s="1368"/>
      <c r="AY99" s="1368"/>
      <c r="AZ99" s="1368"/>
      <c r="BA99" s="1368"/>
      <c r="BB99" s="1368"/>
      <c r="BC99" s="1368"/>
      <c r="BD99" s="1368"/>
      <c r="BE99" s="1368"/>
      <c r="BF99" s="1368"/>
      <c r="BG99" s="1368"/>
      <c r="BH99" s="1368"/>
      <c r="BI99" s="1368"/>
      <c r="BJ99" s="1368"/>
      <c r="BK99" s="1368"/>
      <c r="BL99" s="1368"/>
      <c r="BM99" s="1368"/>
      <c r="BN99" s="1368"/>
      <c r="BO99" s="1368"/>
      <c r="BP99" s="1368"/>
      <c r="BQ99" s="1368"/>
      <c r="BR99" s="1368"/>
      <c r="BS99" s="1368"/>
      <c r="BT99" s="1368"/>
      <c r="BU99" s="1368"/>
      <c r="BV99" s="1368"/>
      <c r="BW99" s="1368"/>
      <c r="BX99" s="1368"/>
      <c r="BY99" s="1368"/>
      <c r="BZ99" s="1368"/>
      <c r="CA99" s="1368"/>
      <c r="CB99" s="1368"/>
      <c r="CC99" s="1368"/>
      <c r="CD99" s="1368"/>
      <c r="CE99" s="1368"/>
      <c r="CF99" s="1368"/>
      <c r="CG99" s="1368"/>
      <c r="CH99" s="1368"/>
      <c r="CI99" s="1368"/>
      <c r="CJ99" s="1368"/>
      <c r="CK99" s="1368"/>
      <c r="CL99" s="1368"/>
      <c r="CM99" s="1368"/>
      <c r="CN99" s="1368"/>
      <c r="CO99" s="1368"/>
      <c r="CP99" s="1368"/>
      <c r="CQ99" s="1368"/>
      <c r="CR99" s="1368"/>
      <c r="CS99" s="1368"/>
      <c r="CT99" s="1368"/>
      <c r="CU99" s="1368"/>
      <c r="CV99" s="1368"/>
      <c r="CW99" s="1368"/>
      <c r="CX99" s="1368"/>
      <c r="CY99" s="1368"/>
      <c r="CZ99" s="1368"/>
      <c r="DA99" s="1368"/>
      <c r="DB99" s="1368"/>
      <c r="DC99" s="1368"/>
      <c r="DD99" s="1368"/>
      <c r="DE99" s="1368"/>
      <c r="DF99" s="1368"/>
      <c r="DG99" s="1368"/>
      <c r="DH99" s="1368"/>
      <c r="DI99" s="1368"/>
      <c r="DJ99" s="1368"/>
      <c r="DK99" s="1368"/>
      <c r="DL99" s="1368"/>
      <c r="DM99" s="1368"/>
      <c r="DN99" s="1368"/>
      <c r="DO99" s="1368"/>
      <c r="DP99" s="1368"/>
      <c r="DQ99" s="1368"/>
      <c r="DR99" s="1368"/>
      <c r="DS99" s="1368"/>
      <c r="DT99" s="1368"/>
      <c r="DU99" s="1368"/>
      <c r="DV99" s="1368"/>
      <c r="DW99" s="1368"/>
      <c r="DX99" s="1368"/>
      <c r="DY99" s="1368"/>
      <c r="DZ99" s="1368"/>
      <c r="EA99" s="1368"/>
      <c r="EB99" s="1368"/>
      <c r="EC99" s="1368"/>
      <c r="ED99" s="1368"/>
      <c r="EE99" s="1368"/>
      <c r="EF99" s="1368"/>
      <c r="EG99" s="1368"/>
      <c r="EH99" s="1368"/>
      <c r="EI99" s="1368"/>
      <c r="EJ99" s="1368"/>
      <c r="EK99" s="1368"/>
      <c r="EL99" s="1368"/>
      <c r="EM99" s="1368"/>
      <c r="EN99" s="1368"/>
      <c r="EO99" s="1368"/>
      <c r="EP99" s="1368"/>
      <c r="EQ99" s="1368"/>
      <c r="ER99" s="1368"/>
      <c r="ES99" s="1368"/>
      <c r="ET99" s="1368"/>
      <c r="EU99" s="1368"/>
      <c r="EV99" s="1368"/>
      <c r="EW99" s="1368"/>
      <c r="EX99" s="1368"/>
      <c r="EY99" s="1368"/>
      <c r="EZ99" s="1368"/>
      <c r="FA99" s="1368"/>
      <c r="FB99" s="1368"/>
      <c r="FC99" s="1368"/>
      <c r="FD99" s="1368"/>
      <c r="FE99" s="1368"/>
      <c r="FF99" s="1368"/>
      <c r="FG99" s="1368"/>
      <c r="FH99" s="1368"/>
      <c r="FI99" s="1368"/>
      <c r="FJ99" s="1368"/>
      <c r="FK99" s="1368"/>
      <c r="FL99" s="1368"/>
      <c r="FM99" s="1368"/>
      <c r="FN99" s="1368"/>
      <c r="FO99" s="1368"/>
      <c r="FP99" s="1368"/>
      <c r="FQ99" s="1368"/>
      <c r="FR99" s="1368"/>
      <c r="FS99" s="1368"/>
      <c r="FT99" s="1368"/>
      <c r="FU99" s="1368"/>
      <c r="FV99" s="1368"/>
      <c r="FW99" s="1368"/>
      <c r="FX99" s="1368"/>
      <c r="FY99" s="1368"/>
      <c r="FZ99" s="1368"/>
      <c r="GA99" s="1368"/>
      <c r="GB99" s="1368"/>
      <c r="GC99" s="1368"/>
      <c r="GD99" s="1368"/>
      <c r="GE99" s="1368"/>
      <c r="GF99" s="1368"/>
      <c r="GG99" s="1368"/>
      <c r="GH99" s="1368"/>
      <c r="GI99" s="1368"/>
      <c r="GJ99" s="1368"/>
      <c r="GK99" s="1368"/>
      <c r="GL99" s="1368"/>
      <c r="GM99" s="1368"/>
      <c r="GN99" s="1368"/>
      <c r="GO99" s="1368"/>
      <c r="GP99" s="1368"/>
      <c r="GQ99" s="1368"/>
      <c r="GR99" s="1368"/>
      <c r="GS99" s="1368"/>
      <c r="GT99" s="1368"/>
      <c r="GU99" s="1368"/>
      <c r="GV99" s="1368"/>
      <c r="GW99" s="1368"/>
      <c r="GX99" s="1368"/>
      <c r="GY99" s="1368"/>
      <c r="GZ99" s="1368"/>
      <c r="HA99" s="1368"/>
      <c r="HB99" s="1368"/>
      <c r="HC99" s="1368"/>
      <c r="HD99" s="1368"/>
      <c r="HE99" s="1368"/>
      <c r="HF99" s="1368"/>
      <c r="HG99" s="1368"/>
      <c r="HH99" s="1368"/>
      <c r="HI99" s="1368"/>
      <c r="HJ99" s="1368"/>
      <c r="HK99" s="1368"/>
      <c r="HL99" s="1368"/>
      <c r="HM99" s="1368"/>
      <c r="HN99" s="1368"/>
      <c r="HO99" s="1368"/>
      <c r="HP99" s="1368"/>
      <c r="HQ99" s="1368"/>
      <c r="HR99" s="1368"/>
      <c r="HS99" s="1368"/>
      <c r="HT99" s="1368"/>
      <c r="HU99" s="1368"/>
      <c r="HV99" s="1368"/>
      <c r="HW99" s="1368"/>
      <c r="HX99" s="1368"/>
      <c r="HY99" s="1368"/>
      <c r="HZ99" s="1368"/>
      <c r="IA99" s="1368"/>
      <c r="IB99" s="1368"/>
      <c r="IC99" s="1368"/>
      <c r="ID99" s="1368"/>
      <c r="IE99" s="1368"/>
      <c r="IF99" s="1368"/>
      <c r="IG99" s="1368"/>
      <c r="IH99" s="1368"/>
      <c r="II99" s="1368"/>
      <c r="IJ99" s="1368"/>
      <c r="IK99" s="1368"/>
      <c r="IL99" s="1368"/>
      <c r="IM99" s="1368"/>
      <c r="IN99" s="1368"/>
      <c r="IO99" s="1368"/>
      <c r="IP99" s="1368"/>
      <c r="IQ99" s="1368"/>
      <c r="IR99" s="1368"/>
      <c r="IS99" s="1368"/>
      <c r="IT99" s="1368"/>
      <c r="IU99" s="1368"/>
      <c r="IV99" s="1368"/>
      <c r="IW99" s="1368"/>
      <c r="IX99" s="1368"/>
      <c r="IY99" s="1368"/>
      <c r="IZ99" s="1368"/>
      <c r="JA99" s="1368"/>
      <c r="JB99" s="1368"/>
      <c r="JC99" s="1368"/>
    </row>
    <row r="100" spans="1:263">
      <c r="A100" s="4307" t="s">
        <v>1368</v>
      </c>
      <c r="B100" s="4432"/>
      <c r="C100" s="4432"/>
      <c r="D100" s="4432"/>
      <c r="E100" s="3278"/>
      <c r="F100" s="4352"/>
      <c r="G100" s="4432"/>
      <c r="H100" s="4432"/>
      <c r="I100" s="4432"/>
      <c r="J100" s="4432"/>
      <c r="K100" s="2325"/>
      <c r="L100" s="2325"/>
      <c r="M100" s="3549" t="s">
        <v>1368</v>
      </c>
      <c r="N100" s="4352"/>
      <c r="O100" s="2325"/>
      <c r="P100" s="2325"/>
      <c r="Q100" s="2325"/>
      <c r="R100" s="2325">
        <f t="shared" si="2"/>
        <v>0</v>
      </c>
      <c r="S100" s="3549" t="s">
        <v>1368</v>
      </c>
      <c r="AI100" s="1368"/>
      <c r="AJ100" s="1368"/>
      <c r="AK100" s="1368"/>
      <c r="AL100" s="1368"/>
      <c r="AM100" s="1368"/>
      <c r="AN100" s="1368"/>
      <c r="AO100" s="1368"/>
      <c r="AP100" s="1368"/>
      <c r="AQ100" s="1368"/>
      <c r="AR100" s="1368"/>
      <c r="AS100" s="1368"/>
      <c r="AT100" s="1368"/>
      <c r="AU100" s="1368"/>
      <c r="AV100" s="1368"/>
      <c r="AW100" s="1368"/>
      <c r="AX100" s="1368"/>
      <c r="AY100" s="1368"/>
      <c r="AZ100" s="1368"/>
      <c r="BA100" s="1368"/>
      <c r="BB100" s="1368"/>
      <c r="BC100" s="1368"/>
      <c r="BD100" s="1368"/>
      <c r="BE100" s="1368"/>
      <c r="BF100" s="1368"/>
      <c r="BG100" s="1368"/>
      <c r="BH100" s="1368"/>
      <c r="BI100" s="1368"/>
      <c r="BJ100" s="1368"/>
      <c r="BK100" s="1368"/>
      <c r="BL100" s="1368"/>
      <c r="BM100" s="1368"/>
      <c r="BN100" s="1368"/>
      <c r="BO100" s="1368"/>
      <c r="BP100" s="1368"/>
      <c r="BQ100" s="1368"/>
      <c r="BR100" s="1368"/>
      <c r="BS100" s="1368"/>
      <c r="BT100" s="1368"/>
      <c r="BU100" s="1368"/>
      <c r="BV100" s="1368"/>
      <c r="BW100" s="1368"/>
      <c r="BX100" s="1368"/>
      <c r="BY100" s="1368"/>
      <c r="BZ100" s="1368"/>
      <c r="CA100" s="1368"/>
      <c r="CB100" s="1368"/>
      <c r="CC100" s="1368"/>
      <c r="CD100" s="1368"/>
      <c r="CE100" s="1368"/>
      <c r="CF100" s="1368"/>
      <c r="CG100" s="1368"/>
      <c r="CH100" s="1368"/>
      <c r="CI100" s="1368"/>
      <c r="CJ100" s="1368"/>
      <c r="CK100" s="1368"/>
      <c r="CL100" s="1368"/>
      <c r="CM100" s="1368"/>
      <c r="CN100" s="1368"/>
      <c r="CO100" s="1368"/>
      <c r="CP100" s="1368"/>
      <c r="CQ100" s="1368"/>
      <c r="CR100" s="1368"/>
      <c r="CS100" s="1368"/>
      <c r="CT100" s="1368"/>
      <c r="CU100" s="1368"/>
      <c r="CV100" s="1368"/>
      <c r="CW100" s="1368"/>
      <c r="CX100" s="1368"/>
      <c r="CY100" s="1368"/>
      <c r="CZ100" s="1368"/>
      <c r="DA100" s="1368"/>
      <c r="DB100" s="1368"/>
      <c r="DC100" s="1368"/>
      <c r="DD100" s="1368"/>
      <c r="DE100" s="1368"/>
      <c r="DF100" s="1368"/>
      <c r="DG100" s="1368"/>
      <c r="DH100" s="1368"/>
      <c r="DI100" s="1368"/>
      <c r="DJ100" s="1368"/>
      <c r="DK100" s="1368"/>
      <c r="DL100" s="1368"/>
      <c r="DM100" s="1368"/>
      <c r="DN100" s="1368"/>
      <c r="DO100" s="1368"/>
      <c r="DP100" s="1368"/>
      <c r="DQ100" s="1368"/>
      <c r="DR100" s="1368"/>
      <c r="DS100" s="1368"/>
      <c r="DT100" s="1368"/>
      <c r="DU100" s="1368"/>
      <c r="DV100" s="1368"/>
      <c r="DW100" s="1368"/>
      <c r="DX100" s="1368"/>
      <c r="DY100" s="1368"/>
      <c r="DZ100" s="1368"/>
      <c r="EA100" s="1368"/>
      <c r="EB100" s="1368"/>
      <c r="EC100" s="1368"/>
      <c r="ED100" s="1368"/>
      <c r="EE100" s="1368"/>
      <c r="EF100" s="1368"/>
      <c r="EG100" s="1368"/>
      <c r="EH100" s="1368"/>
      <c r="EI100" s="1368"/>
      <c r="EJ100" s="1368"/>
      <c r="EK100" s="1368"/>
      <c r="EL100" s="1368"/>
      <c r="EM100" s="1368"/>
      <c r="EN100" s="1368"/>
      <c r="EO100" s="1368"/>
      <c r="EP100" s="1368"/>
      <c r="EQ100" s="1368"/>
      <c r="ER100" s="1368"/>
      <c r="ES100" s="1368"/>
      <c r="ET100" s="1368"/>
      <c r="EU100" s="1368"/>
      <c r="EV100" s="1368"/>
      <c r="EW100" s="1368"/>
      <c r="EX100" s="1368"/>
      <c r="EY100" s="1368"/>
      <c r="EZ100" s="1368"/>
      <c r="FA100" s="1368"/>
      <c r="FB100" s="1368"/>
      <c r="FC100" s="1368"/>
      <c r="FD100" s="1368"/>
      <c r="FE100" s="1368"/>
      <c r="FF100" s="1368"/>
      <c r="FG100" s="1368"/>
      <c r="FH100" s="1368"/>
      <c r="FI100" s="1368"/>
      <c r="FJ100" s="1368"/>
      <c r="FK100" s="1368"/>
      <c r="FL100" s="1368"/>
      <c r="FM100" s="1368"/>
      <c r="FN100" s="1368"/>
      <c r="FO100" s="1368"/>
      <c r="FP100" s="1368"/>
      <c r="FQ100" s="1368"/>
      <c r="FR100" s="1368"/>
      <c r="FS100" s="1368"/>
      <c r="FT100" s="1368"/>
      <c r="FU100" s="1368"/>
      <c r="FV100" s="1368"/>
      <c r="FW100" s="1368"/>
      <c r="FX100" s="1368"/>
      <c r="FY100" s="1368"/>
      <c r="FZ100" s="1368"/>
      <c r="GA100" s="1368"/>
      <c r="GB100" s="1368"/>
      <c r="GC100" s="1368"/>
      <c r="GD100" s="1368"/>
      <c r="GE100" s="1368"/>
      <c r="GF100" s="1368"/>
      <c r="GG100" s="1368"/>
      <c r="GH100" s="1368"/>
      <c r="GI100" s="1368"/>
      <c r="GJ100" s="1368"/>
      <c r="GK100" s="1368"/>
      <c r="GL100" s="1368"/>
      <c r="GM100" s="1368"/>
      <c r="GN100" s="1368"/>
      <c r="GO100" s="1368"/>
      <c r="GP100" s="1368"/>
      <c r="GQ100" s="1368"/>
      <c r="GR100" s="1368"/>
      <c r="GS100" s="1368"/>
      <c r="GT100" s="1368"/>
      <c r="GU100" s="1368"/>
      <c r="GV100" s="1368"/>
      <c r="GW100" s="1368"/>
      <c r="GX100" s="1368"/>
      <c r="GY100" s="1368"/>
      <c r="GZ100" s="1368"/>
      <c r="HA100" s="1368"/>
      <c r="HB100" s="1368"/>
      <c r="HC100" s="1368"/>
      <c r="HD100" s="1368"/>
      <c r="HE100" s="1368"/>
      <c r="HF100" s="1368"/>
      <c r="HG100" s="1368"/>
      <c r="HH100" s="1368"/>
      <c r="HI100" s="1368"/>
      <c r="HJ100" s="1368"/>
      <c r="HK100" s="1368"/>
      <c r="HL100" s="1368"/>
      <c r="HM100" s="1368"/>
      <c r="HN100" s="1368"/>
      <c r="HO100" s="1368"/>
      <c r="HP100" s="1368"/>
      <c r="HQ100" s="1368"/>
      <c r="HR100" s="1368"/>
      <c r="HS100" s="1368"/>
      <c r="HT100" s="1368"/>
      <c r="HU100" s="1368"/>
      <c r="HV100" s="1368"/>
      <c r="HW100" s="1368"/>
      <c r="HX100" s="1368"/>
      <c r="HY100" s="1368"/>
      <c r="HZ100" s="1368"/>
      <c r="IA100" s="1368"/>
      <c r="IB100" s="1368"/>
      <c r="IC100" s="1368"/>
      <c r="ID100" s="1368"/>
      <c r="IE100" s="1368"/>
      <c r="IF100" s="1368"/>
      <c r="IG100" s="1368"/>
      <c r="IH100" s="1368"/>
      <c r="II100" s="1368"/>
      <c r="IJ100" s="1368"/>
      <c r="IK100" s="1368"/>
      <c r="IL100" s="1368"/>
      <c r="IM100" s="1368"/>
      <c r="IN100" s="1368"/>
      <c r="IO100" s="1368"/>
      <c r="IP100" s="1368"/>
      <c r="IQ100" s="1368"/>
      <c r="IR100" s="1368"/>
      <c r="IS100" s="1368"/>
      <c r="IT100" s="1368"/>
      <c r="IU100" s="1368"/>
      <c r="IV100" s="1368"/>
      <c r="IW100" s="1368"/>
      <c r="IX100" s="1368"/>
      <c r="IY100" s="1368"/>
      <c r="IZ100" s="1368"/>
      <c r="JA100" s="1368"/>
      <c r="JB100" s="1368"/>
      <c r="JC100" s="1368"/>
    </row>
    <row r="101" spans="1:263">
      <c r="A101" s="4307" t="s">
        <v>1369</v>
      </c>
      <c r="B101" s="4432"/>
      <c r="C101" s="4432"/>
      <c r="D101" s="4432"/>
      <c r="E101" s="3278"/>
      <c r="F101" s="4352"/>
      <c r="G101" s="4432"/>
      <c r="H101" s="4432"/>
      <c r="I101" s="4432"/>
      <c r="J101" s="4432"/>
      <c r="K101" s="2325"/>
      <c r="L101" s="2325"/>
      <c r="M101" s="3549" t="s">
        <v>1369</v>
      </c>
      <c r="N101" s="4352"/>
      <c r="O101" s="2325"/>
      <c r="P101" s="2325"/>
      <c r="Q101" s="2325"/>
      <c r="R101" s="2325">
        <f t="shared" si="2"/>
        <v>0</v>
      </c>
      <c r="S101" s="3549" t="s">
        <v>1369</v>
      </c>
      <c r="AI101" s="1368"/>
      <c r="AJ101" s="1368"/>
      <c r="AK101" s="1368"/>
      <c r="AL101" s="1368"/>
      <c r="AM101" s="1368"/>
      <c r="AN101" s="1368"/>
      <c r="AO101" s="1368"/>
      <c r="AP101" s="1368"/>
      <c r="AQ101" s="1368"/>
      <c r="AR101" s="1368"/>
      <c r="AS101" s="1368"/>
      <c r="AT101" s="1368"/>
      <c r="AU101" s="1368"/>
      <c r="AV101" s="1368"/>
      <c r="AW101" s="1368"/>
      <c r="AX101" s="1368"/>
      <c r="AY101" s="1368"/>
      <c r="AZ101" s="1368"/>
      <c r="BA101" s="1368"/>
      <c r="BB101" s="1368"/>
      <c r="BC101" s="1368"/>
      <c r="BD101" s="1368"/>
      <c r="BE101" s="1368"/>
      <c r="BF101" s="1368"/>
      <c r="BG101" s="1368"/>
      <c r="BH101" s="1368"/>
      <c r="BI101" s="1368"/>
      <c r="BJ101" s="1368"/>
      <c r="BK101" s="1368"/>
      <c r="BL101" s="1368"/>
      <c r="BM101" s="1368"/>
      <c r="BN101" s="1368"/>
      <c r="BO101" s="1368"/>
      <c r="BP101" s="1368"/>
      <c r="BQ101" s="1368"/>
      <c r="BR101" s="1368"/>
      <c r="BS101" s="1368"/>
      <c r="BT101" s="1368"/>
      <c r="BU101" s="1368"/>
      <c r="BV101" s="1368"/>
      <c r="BW101" s="1368"/>
      <c r="BX101" s="1368"/>
      <c r="BY101" s="1368"/>
      <c r="BZ101" s="1368"/>
      <c r="CA101" s="1368"/>
      <c r="CB101" s="1368"/>
      <c r="CC101" s="1368"/>
      <c r="CD101" s="1368"/>
      <c r="CE101" s="1368"/>
      <c r="CF101" s="1368"/>
      <c r="CG101" s="1368"/>
      <c r="CH101" s="1368"/>
      <c r="CI101" s="1368"/>
      <c r="CJ101" s="1368"/>
      <c r="CK101" s="1368"/>
      <c r="CL101" s="1368"/>
      <c r="CM101" s="1368"/>
      <c r="CN101" s="1368"/>
      <c r="CO101" s="1368"/>
      <c r="CP101" s="1368"/>
      <c r="CQ101" s="1368"/>
      <c r="CR101" s="1368"/>
      <c r="CS101" s="1368"/>
      <c r="CT101" s="1368"/>
      <c r="CU101" s="1368"/>
      <c r="CV101" s="1368"/>
      <c r="CW101" s="1368"/>
      <c r="CX101" s="1368"/>
      <c r="CY101" s="1368"/>
      <c r="CZ101" s="1368"/>
      <c r="DA101" s="1368"/>
      <c r="DB101" s="1368"/>
      <c r="DC101" s="1368"/>
      <c r="DD101" s="1368"/>
      <c r="DE101" s="1368"/>
      <c r="DF101" s="1368"/>
      <c r="DG101" s="1368"/>
      <c r="DH101" s="1368"/>
      <c r="DI101" s="1368"/>
      <c r="DJ101" s="1368"/>
      <c r="DK101" s="1368"/>
      <c r="DL101" s="1368"/>
      <c r="DM101" s="1368"/>
      <c r="DN101" s="1368"/>
      <c r="DO101" s="1368"/>
      <c r="DP101" s="1368"/>
      <c r="DQ101" s="1368"/>
      <c r="DR101" s="1368"/>
      <c r="DS101" s="1368"/>
      <c r="DT101" s="1368"/>
      <c r="DU101" s="1368"/>
      <c r="DV101" s="1368"/>
      <c r="DW101" s="1368"/>
      <c r="DX101" s="1368"/>
      <c r="DY101" s="1368"/>
      <c r="DZ101" s="1368"/>
      <c r="EA101" s="1368"/>
      <c r="EB101" s="1368"/>
      <c r="EC101" s="1368"/>
      <c r="ED101" s="1368"/>
      <c r="EE101" s="1368"/>
      <c r="EF101" s="1368"/>
      <c r="EG101" s="1368"/>
      <c r="EH101" s="1368"/>
      <c r="EI101" s="1368"/>
      <c r="EJ101" s="1368"/>
      <c r="EK101" s="1368"/>
      <c r="EL101" s="1368"/>
      <c r="EM101" s="1368"/>
      <c r="EN101" s="1368"/>
      <c r="EO101" s="1368"/>
      <c r="EP101" s="1368"/>
      <c r="EQ101" s="1368"/>
      <c r="ER101" s="1368"/>
      <c r="ES101" s="1368"/>
      <c r="ET101" s="1368"/>
      <c r="EU101" s="1368"/>
      <c r="EV101" s="1368"/>
      <c r="EW101" s="1368"/>
      <c r="EX101" s="1368"/>
      <c r="EY101" s="1368"/>
      <c r="EZ101" s="1368"/>
      <c r="FA101" s="1368"/>
      <c r="FB101" s="1368"/>
      <c r="FC101" s="1368"/>
      <c r="FD101" s="1368"/>
      <c r="FE101" s="1368"/>
      <c r="FF101" s="1368"/>
      <c r="FG101" s="1368"/>
      <c r="FH101" s="1368"/>
      <c r="FI101" s="1368"/>
      <c r="FJ101" s="1368"/>
      <c r="FK101" s="1368"/>
      <c r="FL101" s="1368"/>
      <c r="FM101" s="1368"/>
      <c r="FN101" s="1368"/>
      <c r="FO101" s="1368"/>
      <c r="FP101" s="1368"/>
      <c r="FQ101" s="1368"/>
      <c r="FR101" s="1368"/>
      <c r="FS101" s="1368"/>
      <c r="FT101" s="1368"/>
      <c r="FU101" s="1368"/>
      <c r="FV101" s="1368"/>
      <c r="FW101" s="1368"/>
      <c r="FX101" s="1368"/>
      <c r="FY101" s="1368"/>
      <c r="FZ101" s="1368"/>
      <c r="GA101" s="1368"/>
      <c r="GB101" s="1368"/>
      <c r="GC101" s="1368"/>
      <c r="GD101" s="1368"/>
      <c r="GE101" s="1368"/>
      <c r="GF101" s="1368"/>
      <c r="GG101" s="1368"/>
      <c r="GH101" s="1368"/>
      <c r="GI101" s="1368"/>
      <c r="GJ101" s="1368"/>
      <c r="GK101" s="1368"/>
      <c r="GL101" s="1368"/>
      <c r="GM101" s="1368"/>
      <c r="GN101" s="1368"/>
      <c r="GO101" s="1368"/>
      <c r="GP101" s="1368"/>
      <c r="GQ101" s="1368"/>
      <c r="GR101" s="1368"/>
      <c r="GS101" s="1368"/>
      <c r="GT101" s="1368"/>
      <c r="GU101" s="1368"/>
      <c r="GV101" s="1368"/>
      <c r="GW101" s="1368"/>
      <c r="GX101" s="1368"/>
      <c r="GY101" s="1368"/>
      <c r="GZ101" s="1368"/>
      <c r="HA101" s="1368"/>
      <c r="HB101" s="1368"/>
      <c r="HC101" s="1368"/>
      <c r="HD101" s="1368"/>
      <c r="HE101" s="1368"/>
      <c r="HF101" s="1368"/>
      <c r="HG101" s="1368"/>
      <c r="HH101" s="1368"/>
      <c r="HI101" s="1368"/>
      <c r="HJ101" s="1368"/>
      <c r="HK101" s="1368"/>
      <c r="HL101" s="1368"/>
      <c r="HM101" s="1368"/>
      <c r="HN101" s="1368"/>
      <c r="HO101" s="1368"/>
      <c r="HP101" s="1368"/>
      <c r="HQ101" s="1368"/>
      <c r="HR101" s="1368"/>
      <c r="HS101" s="1368"/>
      <c r="HT101" s="1368"/>
      <c r="HU101" s="1368"/>
      <c r="HV101" s="1368"/>
      <c r="HW101" s="1368"/>
      <c r="HX101" s="1368"/>
      <c r="HY101" s="1368"/>
      <c r="HZ101" s="1368"/>
      <c r="IA101" s="1368"/>
      <c r="IB101" s="1368"/>
      <c r="IC101" s="1368"/>
      <c r="ID101" s="1368"/>
      <c r="IE101" s="1368"/>
      <c r="IF101" s="1368"/>
      <c r="IG101" s="1368"/>
      <c r="IH101" s="1368"/>
      <c r="II101" s="1368"/>
      <c r="IJ101" s="1368"/>
      <c r="IK101" s="1368"/>
      <c r="IL101" s="1368"/>
      <c r="IM101" s="1368"/>
      <c r="IN101" s="1368"/>
      <c r="IO101" s="1368"/>
      <c r="IP101" s="1368"/>
      <c r="IQ101" s="1368"/>
      <c r="IR101" s="1368"/>
      <c r="IS101" s="1368"/>
      <c r="IT101" s="1368"/>
      <c r="IU101" s="1368"/>
      <c r="IV101" s="1368"/>
      <c r="IW101" s="1368"/>
      <c r="IX101" s="1368"/>
      <c r="IY101" s="1368"/>
      <c r="IZ101" s="1368"/>
      <c r="JA101" s="1368"/>
      <c r="JB101" s="1368"/>
      <c r="JC101" s="1368"/>
    </row>
    <row r="102" spans="1:263">
      <c r="A102" s="4307" t="s">
        <v>1703</v>
      </c>
      <c r="B102" s="4432"/>
      <c r="C102" s="4432"/>
      <c r="D102" s="4432"/>
      <c r="E102" s="3278"/>
      <c r="F102" s="4352"/>
      <c r="G102" s="4432"/>
      <c r="H102" s="4432"/>
      <c r="I102" s="4432"/>
      <c r="J102" s="4432"/>
      <c r="K102" s="2325"/>
      <c r="L102" s="2325"/>
      <c r="M102" s="3549" t="s">
        <v>1703</v>
      </c>
      <c r="N102" s="4352"/>
      <c r="O102" s="2325"/>
      <c r="P102" s="2325"/>
      <c r="Q102" s="2325"/>
      <c r="R102" s="2325">
        <f t="shared" si="2"/>
        <v>0</v>
      </c>
      <c r="S102" s="3549" t="s">
        <v>1703</v>
      </c>
      <c r="AI102" s="1368"/>
      <c r="AJ102" s="1368"/>
      <c r="AK102" s="1368"/>
      <c r="AL102" s="1368"/>
      <c r="AM102" s="1368"/>
      <c r="AN102" s="1368"/>
      <c r="AO102" s="1368"/>
      <c r="AP102" s="1368"/>
      <c r="AQ102" s="1368"/>
      <c r="AR102" s="1368"/>
      <c r="AS102" s="1368"/>
      <c r="AT102" s="1368"/>
      <c r="AU102" s="1368"/>
      <c r="AV102" s="1368"/>
      <c r="AW102" s="1368"/>
      <c r="AX102" s="1368"/>
      <c r="AY102" s="1368"/>
      <c r="AZ102" s="1368"/>
      <c r="BA102" s="1368"/>
      <c r="BB102" s="1368"/>
      <c r="BC102" s="1368"/>
      <c r="BD102" s="1368"/>
      <c r="BE102" s="1368"/>
      <c r="BF102" s="1368"/>
      <c r="BG102" s="1368"/>
      <c r="BH102" s="1368"/>
      <c r="BI102" s="1368"/>
      <c r="BJ102" s="1368"/>
      <c r="BK102" s="1368"/>
      <c r="BL102" s="1368"/>
      <c r="BM102" s="1368"/>
      <c r="BN102" s="1368"/>
      <c r="BO102" s="1368"/>
      <c r="BP102" s="1368"/>
      <c r="BQ102" s="1368"/>
      <c r="BR102" s="1368"/>
      <c r="BS102" s="1368"/>
      <c r="BT102" s="1368"/>
      <c r="BU102" s="1368"/>
      <c r="BV102" s="1368"/>
      <c r="BW102" s="1368"/>
      <c r="BX102" s="1368"/>
      <c r="BY102" s="1368"/>
      <c r="BZ102" s="1368"/>
      <c r="CA102" s="1368"/>
      <c r="CB102" s="1368"/>
      <c r="CC102" s="1368"/>
      <c r="CD102" s="1368"/>
      <c r="CE102" s="1368"/>
      <c r="CF102" s="1368"/>
      <c r="CG102" s="1368"/>
      <c r="CH102" s="1368"/>
      <c r="CI102" s="1368"/>
      <c r="CJ102" s="1368"/>
      <c r="CK102" s="1368"/>
      <c r="CL102" s="1368"/>
      <c r="CM102" s="1368"/>
      <c r="CN102" s="1368"/>
      <c r="CO102" s="1368"/>
      <c r="CP102" s="1368"/>
      <c r="CQ102" s="1368"/>
      <c r="CR102" s="1368"/>
      <c r="CS102" s="1368"/>
      <c r="CT102" s="1368"/>
      <c r="CU102" s="1368"/>
      <c r="CV102" s="1368"/>
      <c r="CW102" s="1368"/>
      <c r="CX102" s="1368"/>
      <c r="CY102" s="1368"/>
      <c r="CZ102" s="1368"/>
      <c r="DA102" s="1368"/>
      <c r="DB102" s="1368"/>
      <c r="DC102" s="1368"/>
      <c r="DD102" s="1368"/>
      <c r="DE102" s="1368"/>
      <c r="DF102" s="1368"/>
      <c r="DG102" s="1368"/>
      <c r="DH102" s="1368"/>
      <c r="DI102" s="1368"/>
      <c r="DJ102" s="1368"/>
      <c r="DK102" s="1368"/>
      <c r="DL102" s="1368"/>
      <c r="DM102" s="1368"/>
      <c r="DN102" s="1368"/>
      <c r="DO102" s="1368"/>
      <c r="DP102" s="1368"/>
      <c r="DQ102" s="1368"/>
      <c r="DR102" s="1368"/>
      <c r="DS102" s="1368"/>
      <c r="DT102" s="1368"/>
      <c r="DU102" s="1368"/>
      <c r="DV102" s="1368"/>
      <c r="DW102" s="1368"/>
      <c r="DX102" s="1368"/>
      <c r="DY102" s="1368"/>
      <c r="DZ102" s="1368"/>
      <c r="EA102" s="1368"/>
      <c r="EB102" s="1368"/>
      <c r="EC102" s="1368"/>
      <c r="ED102" s="1368"/>
      <c r="EE102" s="1368"/>
      <c r="EF102" s="1368"/>
      <c r="EG102" s="1368"/>
      <c r="EH102" s="1368"/>
      <c r="EI102" s="1368"/>
      <c r="EJ102" s="1368"/>
      <c r="EK102" s="1368"/>
      <c r="EL102" s="1368"/>
      <c r="EM102" s="1368"/>
      <c r="EN102" s="1368"/>
      <c r="EO102" s="1368"/>
      <c r="EP102" s="1368"/>
      <c r="EQ102" s="1368"/>
      <c r="ER102" s="1368"/>
      <c r="ES102" s="1368"/>
      <c r="ET102" s="1368"/>
      <c r="EU102" s="1368"/>
      <c r="EV102" s="1368"/>
      <c r="EW102" s="1368"/>
      <c r="EX102" s="1368"/>
      <c r="EY102" s="1368"/>
      <c r="EZ102" s="1368"/>
      <c r="FA102" s="1368"/>
      <c r="FB102" s="1368"/>
      <c r="FC102" s="1368"/>
      <c r="FD102" s="1368"/>
      <c r="FE102" s="1368"/>
      <c r="FF102" s="1368"/>
      <c r="FG102" s="1368"/>
      <c r="FH102" s="1368"/>
      <c r="FI102" s="1368"/>
      <c r="FJ102" s="1368"/>
      <c r="FK102" s="1368"/>
      <c r="FL102" s="1368"/>
      <c r="FM102" s="1368"/>
      <c r="FN102" s="1368"/>
      <c r="FO102" s="1368"/>
      <c r="FP102" s="1368"/>
      <c r="FQ102" s="1368"/>
      <c r="FR102" s="1368"/>
      <c r="FS102" s="1368"/>
      <c r="FT102" s="1368"/>
      <c r="FU102" s="1368"/>
      <c r="FV102" s="1368"/>
      <c r="FW102" s="1368"/>
      <c r="FX102" s="1368"/>
      <c r="FY102" s="1368"/>
      <c r="FZ102" s="1368"/>
      <c r="GA102" s="1368"/>
      <c r="GB102" s="1368"/>
      <c r="GC102" s="1368"/>
      <c r="GD102" s="1368"/>
      <c r="GE102" s="1368"/>
      <c r="GF102" s="1368"/>
      <c r="GG102" s="1368"/>
      <c r="GH102" s="1368"/>
      <c r="GI102" s="1368"/>
      <c r="GJ102" s="1368"/>
      <c r="GK102" s="1368"/>
      <c r="GL102" s="1368"/>
      <c r="GM102" s="1368"/>
      <c r="GN102" s="1368"/>
      <c r="GO102" s="1368"/>
      <c r="GP102" s="1368"/>
      <c r="GQ102" s="1368"/>
      <c r="GR102" s="1368"/>
      <c r="GS102" s="1368"/>
      <c r="GT102" s="1368"/>
      <c r="GU102" s="1368"/>
      <c r="GV102" s="1368"/>
      <c r="GW102" s="1368"/>
      <c r="GX102" s="1368"/>
      <c r="GY102" s="1368"/>
      <c r="GZ102" s="1368"/>
      <c r="HA102" s="1368"/>
      <c r="HB102" s="1368"/>
      <c r="HC102" s="1368"/>
      <c r="HD102" s="1368"/>
      <c r="HE102" s="1368"/>
      <c r="HF102" s="1368"/>
      <c r="HG102" s="1368"/>
      <c r="HH102" s="1368"/>
      <c r="HI102" s="1368"/>
      <c r="HJ102" s="1368"/>
      <c r="HK102" s="1368"/>
      <c r="HL102" s="1368"/>
      <c r="HM102" s="1368"/>
      <c r="HN102" s="1368"/>
      <c r="HO102" s="1368"/>
      <c r="HP102" s="1368"/>
      <c r="HQ102" s="1368"/>
      <c r="HR102" s="1368"/>
      <c r="HS102" s="1368"/>
      <c r="HT102" s="1368"/>
      <c r="HU102" s="1368"/>
      <c r="HV102" s="1368"/>
      <c r="HW102" s="1368"/>
      <c r="HX102" s="1368"/>
      <c r="HY102" s="1368"/>
      <c r="HZ102" s="1368"/>
      <c r="IA102" s="1368"/>
      <c r="IB102" s="1368"/>
      <c r="IC102" s="1368"/>
      <c r="ID102" s="1368"/>
      <c r="IE102" s="1368"/>
      <c r="IF102" s="1368"/>
      <c r="IG102" s="1368"/>
      <c r="IH102" s="1368"/>
      <c r="II102" s="1368"/>
      <c r="IJ102" s="1368"/>
      <c r="IK102" s="1368"/>
      <c r="IL102" s="1368"/>
      <c r="IM102" s="1368"/>
      <c r="IN102" s="1368"/>
      <c r="IO102" s="1368"/>
      <c r="IP102" s="1368"/>
      <c r="IQ102" s="1368"/>
      <c r="IR102" s="1368"/>
      <c r="IS102" s="1368"/>
      <c r="IT102" s="1368"/>
      <c r="IU102" s="1368"/>
      <c r="IV102" s="1368"/>
      <c r="IW102" s="1368"/>
      <c r="IX102" s="1368"/>
      <c r="IY102" s="1368"/>
      <c r="IZ102" s="1368"/>
      <c r="JA102" s="1368"/>
      <c r="JB102" s="1368"/>
      <c r="JC102" s="1368"/>
    </row>
    <row r="103" spans="1:263">
      <c r="A103" s="4307" t="s">
        <v>1704</v>
      </c>
      <c r="B103" s="4432"/>
      <c r="C103" s="4432"/>
      <c r="D103" s="4432"/>
      <c r="E103" s="3278"/>
      <c r="F103" s="4352"/>
      <c r="G103" s="4432"/>
      <c r="H103" s="4432"/>
      <c r="I103" s="4432"/>
      <c r="J103" s="4432"/>
      <c r="K103" s="2325"/>
      <c r="L103" s="2325"/>
      <c r="M103" s="3549" t="s">
        <v>1704</v>
      </c>
      <c r="N103" s="4352"/>
      <c r="O103" s="2325"/>
      <c r="P103" s="2325"/>
      <c r="Q103" s="2325"/>
      <c r="R103" s="2325">
        <f t="shared" si="2"/>
        <v>0</v>
      </c>
      <c r="S103" s="3549" t="s">
        <v>1704</v>
      </c>
      <c r="AI103" s="1368"/>
      <c r="AJ103" s="1368"/>
      <c r="AK103" s="1368"/>
      <c r="AL103" s="1368"/>
      <c r="AM103" s="1368"/>
      <c r="AN103" s="1368"/>
      <c r="AO103" s="1368"/>
      <c r="AP103" s="1368"/>
      <c r="AQ103" s="1368"/>
      <c r="AR103" s="1368"/>
      <c r="AS103" s="1368"/>
      <c r="AT103" s="1368"/>
      <c r="AU103" s="1368"/>
      <c r="AV103" s="1368"/>
      <c r="AW103" s="1368"/>
      <c r="AX103" s="1368"/>
      <c r="AY103" s="1368"/>
      <c r="AZ103" s="1368"/>
      <c r="BA103" s="1368"/>
      <c r="BB103" s="1368"/>
      <c r="BC103" s="1368"/>
      <c r="BD103" s="1368"/>
      <c r="BE103" s="1368"/>
      <c r="BF103" s="1368"/>
      <c r="BG103" s="1368"/>
      <c r="BH103" s="1368"/>
      <c r="BI103" s="1368"/>
      <c r="BJ103" s="1368"/>
      <c r="BK103" s="1368"/>
      <c r="BL103" s="1368"/>
      <c r="BM103" s="1368"/>
      <c r="BN103" s="1368"/>
      <c r="BO103" s="1368"/>
      <c r="BP103" s="1368"/>
      <c r="BQ103" s="1368"/>
      <c r="BR103" s="1368"/>
      <c r="BS103" s="1368"/>
      <c r="BT103" s="1368"/>
      <c r="BU103" s="1368"/>
      <c r="BV103" s="1368"/>
      <c r="BW103" s="1368"/>
      <c r="BX103" s="1368"/>
      <c r="BY103" s="1368"/>
      <c r="BZ103" s="1368"/>
      <c r="CA103" s="1368"/>
      <c r="CB103" s="1368"/>
      <c r="CC103" s="1368"/>
      <c r="CD103" s="1368"/>
      <c r="CE103" s="1368"/>
      <c r="CF103" s="1368"/>
      <c r="CG103" s="1368"/>
      <c r="CH103" s="1368"/>
      <c r="CI103" s="1368"/>
      <c r="CJ103" s="1368"/>
      <c r="CK103" s="1368"/>
      <c r="CL103" s="1368"/>
      <c r="CM103" s="1368"/>
      <c r="CN103" s="1368"/>
      <c r="CO103" s="1368"/>
      <c r="CP103" s="1368"/>
      <c r="CQ103" s="1368"/>
      <c r="CR103" s="1368"/>
      <c r="CS103" s="1368"/>
      <c r="CT103" s="1368"/>
      <c r="CU103" s="1368"/>
      <c r="CV103" s="1368"/>
      <c r="CW103" s="1368"/>
      <c r="CX103" s="1368"/>
      <c r="CY103" s="1368"/>
      <c r="CZ103" s="1368"/>
      <c r="DA103" s="1368"/>
      <c r="DB103" s="1368"/>
      <c r="DC103" s="1368"/>
      <c r="DD103" s="1368"/>
      <c r="DE103" s="1368"/>
      <c r="DF103" s="1368"/>
      <c r="DG103" s="1368"/>
      <c r="DH103" s="1368"/>
      <c r="DI103" s="1368"/>
      <c r="DJ103" s="1368"/>
      <c r="DK103" s="1368"/>
      <c r="DL103" s="1368"/>
      <c r="DM103" s="1368"/>
      <c r="DN103" s="1368"/>
      <c r="DO103" s="1368"/>
      <c r="DP103" s="1368"/>
      <c r="DQ103" s="1368"/>
      <c r="DR103" s="1368"/>
      <c r="DS103" s="1368"/>
      <c r="DT103" s="1368"/>
      <c r="DU103" s="1368"/>
      <c r="DV103" s="1368"/>
      <c r="DW103" s="1368"/>
      <c r="DX103" s="1368"/>
      <c r="DY103" s="1368"/>
      <c r="DZ103" s="1368"/>
      <c r="EA103" s="1368"/>
      <c r="EB103" s="1368"/>
      <c r="EC103" s="1368"/>
      <c r="ED103" s="1368"/>
      <c r="EE103" s="1368"/>
      <c r="EF103" s="1368"/>
      <c r="EG103" s="1368"/>
      <c r="EH103" s="1368"/>
      <c r="EI103" s="1368"/>
      <c r="EJ103" s="1368"/>
      <c r="EK103" s="1368"/>
      <c r="EL103" s="1368"/>
      <c r="EM103" s="1368"/>
      <c r="EN103" s="1368"/>
      <c r="EO103" s="1368"/>
      <c r="EP103" s="1368"/>
      <c r="EQ103" s="1368"/>
      <c r="ER103" s="1368"/>
      <c r="ES103" s="1368"/>
      <c r="ET103" s="1368"/>
      <c r="EU103" s="1368"/>
      <c r="EV103" s="1368"/>
      <c r="EW103" s="1368"/>
      <c r="EX103" s="1368"/>
      <c r="EY103" s="1368"/>
      <c r="EZ103" s="1368"/>
      <c r="FA103" s="1368"/>
      <c r="FB103" s="1368"/>
      <c r="FC103" s="1368"/>
      <c r="FD103" s="1368"/>
      <c r="FE103" s="1368"/>
      <c r="FF103" s="1368"/>
      <c r="FG103" s="1368"/>
      <c r="FH103" s="1368"/>
      <c r="FI103" s="1368"/>
      <c r="FJ103" s="1368"/>
      <c r="FK103" s="1368"/>
      <c r="FL103" s="1368"/>
      <c r="FM103" s="1368"/>
      <c r="FN103" s="1368"/>
      <c r="FO103" s="1368"/>
      <c r="FP103" s="1368"/>
      <c r="FQ103" s="1368"/>
      <c r="FR103" s="1368"/>
      <c r="FS103" s="1368"/>
      <c r="FT103" s="1368"/>
      <c r="FU103" s="1368"/>
      <c r="FV103" s="1368"/>
      <c r="FW103" s="1368"/>
      <c r="FX103" s="1368"/>
      <c r="FY103" s="1368"/>
      <c r="FZ103" s="1368"/>
      <c r="GA103" s="1368"/>
      <c r="GB103" s="1368"/>
      <c r="GC103" s="1368"/>
      <c r="GD103" s="1368"/>
      <c r="GE103" s="1368"/>
      <c r="GF103" s="1368"/>
      <c r="GG103" s="1368"/>
      <c r="GH103" s="1368"/>
      <c r="GI103" s="1368"/>
      <c r="GJ103" s="1368"/>
      <c r="GK103" s="1368"/>
      <c r="GL103" s="1368"/>
      <c r="GM103" s="1368"/>
      <c r="GN103" s="1368"/>
      <c r="GO103" s="1368"/>
      <c r="GP103" s="1368"/>
      <c r="GQ103" s="1368"/>
      <c r="GR103" s="1368"/>
      <c r="GS103" s="1368"/>
      <c r="GT103" s="1368"/>
      <c r="GU103" s="1368"/>
      <c r="GV103" s="1368"/>
      <c r="GW103" s="1368"/>
      <c r="GX103" s="1368"/>
      <c r="GY103" s="1368"/>
      <c r="GZ103" s="1368"/>
      <c r="HA103" s="1368"/>
      <c r="HB103" s="1368"/>
      <c r="HC103" s="1368"/>
      <c r="HD103" s="1368"/>
      <c r="HE103" s="1368"/>
      <c r="HF103" s="1368"/>
      <c r="HG103" s="1368"/>
      <c r="HH103" s="1368"/>
      <c r="HI103" s="1368"/>
      <c r="HJ103" s="1368"/>
      <c r="HK103" s="1368"/>
      <c r="HL103" s="1368"/>
      <c r="HM103" s="1368"/>
      <c r="HN103" s="1368"/>
      <c r="HO103" s="1368"/>
      <c r="HP103" s="1368"/>
      <c r="HQ103" s="1368"/>
      <c r="HR103" s="1368"/>
      <c r="HS103" s="1368"/>
      <c r="HT103" s="1368"/>
      <c r="HU103" s="1368"/>
      <c r="HV103" s="1368"/>
      <c r="HW103" s="1368"/>
      <c r="HX103" s="1368"/>
      <c r="HY103" s="1368"/>
      <c r="HZ103" s="1368"/>
      <c r="IA103" s="1368"/>
      <c r="IB103" s="1368"/>
      <c r="IC103" s="1368"/>
      <c r="ID103" s="1368"/>
      <c r="IE103" s="1368"/>
      <c r="IF103" s="1368"/>
      <c r="IG103" s="1368"/>
      <c r="IH103" s="1368"/>
      <c r="II103" s="1368"/>
      <c r="IJ103" s="1368"/>
      <c r="IK103" s="1368"/>
      <c r="IL103" s="1368"/>
      <c r="IM103" s="1368"/>
      <c r="IN103" s="1368"/>
      <c r="IO103" s="1368"/>
      <c r="IP103" s="1368"/>
      <c r="IQ103" s="1368"/>
      <c r="IR103" s="1368"/>
      <c r="IS103" s="1368"/>
      <c r="IT103" s="1368"/>
      <c r="IU103" s="1368"/>
      <c r="IV103" s="1368"/>
      <c r="IW103" s="1368"/>
      <c r="IX103" s="1368"/>
      <c r="IY103" s="1368"/>
      <c r="IZ103" s="1368"/>
      <c r="JA103" s="1368"/>
      <c r="JB103" s="1368"/>
      <c r="JC103" s="1368"/>
    </row>
    <row r="104" spans="1:263">
      <c r="A104" s="4307">
        <v>12</v>
      </c>
      <c r="B104" s="4432"/>
      <c r="C104" s="4432"/>
      <c r="D104" s="4432"/>
      <c r="E104" s="3278"/>
      <c r="F104" s="4352"/>
      <c r="G104" s="4432"/>
      <c r="H104" s="4432"/>
      <c r="I104" s="4432"/>
      <c r="J104" s="4432"/>
      <c r="K104" s="2325"/>
      <c r="L104" s="2325"/>
      <c r="M104" s="3549">
        <v>12</v>
      </c>
      <c r="N104" s="4352"/>
      <c r="O104" s="2325"/>
      <c r="P104" s="2325"/>
      <c r="Q104" s="2325"/>
      <c r="R104" s="2325">
        <f t="shared" si="2"/>
        <v>0</v>
      </c>
      <c r="S104" s="3549">
        <v>12</v>
      </c>
      <c r="AI104" s="1368"/>
      <c r="AJ104" s="1368"/>
      <c r="AK104" s="1368"/>
      <c r="AL104" s="1368"/>
      <c r="AM104" s="1368"/>
      <c r="AN104" s="1368"/>
      <c r="AO104" s="1368"/>
      <c r="AP104" s="1368"/>
      <c r="AQ104" s="1368"/>
      <c r="AR104" s="1368"/>
      <c r="AS104" s="1368"/>
      <c r="AT104" s="1368"/>
      <c r="AU104" s="1368"/>
      <c r="AV104" s="1368"/>
      <c r="AW104" s="1368"/>
      <c r="AX104" s="1368"/>
      <c r="AY104" s="1368"/>
      <c r="AZ104" s="1368"/>
      <c r="BA104" s="1368"/>
      <c r="BB104" s="1368"/>
      <c r="BC104" s="1368"/>
      <c r="BD104" s="1368"/>
      <c r="BE104" s="1368"/>
      <c r="BF104" s="1368"/>
      <c r="BG104" s="1368"/>
      <c r="BH104" s="1368"/>
      <c r="BI104" s="1368"/>
      <c r="BJ104" s="1368"/>
      <c r="BK104" s="1368"/>
      <c r="BL104" s="1368"/>
      <c r="BM104" s="1368"/>
      <c r="BN104" s="1368"/>
      <c r="BO104" s="1368"/>
      <c r="BP104" s="1368"/>
      <c r="BQ104" s="1368"/>
      <c r="BR104" s="1368"/>
      <c r="BS104" s="1368"/>
      <c r="BT104" s="1368"/>
      <c r="BU104" s="1368"/>
      <c r="BV104" s="1368"/>
      <c r="BW104" s="1368"/>
      <c r="BX104" s="1368"/>
      <c r="BY104" s="1368"/>
      <c r="BZ104" s="1368"/>
      <c r="CA104" s="1368"/>
      <c r="CB104" s="1368"/>
      <c r="CC104" s="1368"/>
      <c r="CD104" s="1368"/>
      <c r="CE104" s="1368"/>
      <c r="CF104" s="1368"/>
      <c r="CG104" s="1368"/>
      <c r="CH104" s="1368"/>
      <c r="CI104" s="1368"/>
      <c r="CJ104" s="1368"/>
      <c r="CK104" s="1368"/>
      <c r="CL104" s="1368"/>
      <c r="CM104" s="1368"/>
      <c r="CN104" s="1368"/>
      <c r="CO104" s="1368"/>
      <c r="CP104" s="1368"/>
      <c r="CQ104" s="1368"/>
      <c r="CR104" s="1368"/>
      <c r="CS104" s="1368"/>
      <c r="CT104" s="1368"/>
      <c r="CU104" s="1368"/>
      <c r="CV104" s="1368"/>
      <c r="CW104" s="1368"/>
      <c r="CX104" s="1368"/>
      <c r="CY104" s="1368"/>
      <c r="CZ104" s="1368"/>
      <c r="DA104" s="1368"/>
      <c r="DB104" s="1368"/>
      <c r="DC104" s="1368"/>
      <c r="DD104" s="1368"/>
      <c r="DE104" s="1368"/>
      <c r="DF104" s="1368"/>
      <c r="DG104" s="1368"/>
      <c r="DH104" s="1368"/>
      <c r="DI104" s="1368"/>
      <c r="DJ104" s="1368"/>
      <c r="DK104" s="1368"/>
      <c r="DL104" s="1368"/>
      <c r="DM104" s="1368"/>
      <c r="DN104" s="1368"/>
      <c r="DO104" s="1368"/>
      <c r="DP104" s="1368"/>
      <c r="DQ104" s="1368"/>
      <c r="DR104" s="1368"/>
      <c r="DS104" s="1368"/>
      <c r="DT104" s="1368"/>
      <c r="DU104" s="1368"/>
      <c r="DV104" s="1368"/>
      <c r="DW104" s="1368"/>
      <c r="DX104" s="1368"/>
      <c r="DY104" s="1368"/>
      <c r="DZ104" s="1368"/>
      <c r="EA104" s="1368"/>
      <c r="EB104" s="1368"/>
      <c r="EC104" s="1368"/>
      <c r="ED104" s="1368"/>
      <c r="EE104" s="1368"/>
      <c r="EF104" s="1368"/>
      <c r="EG104" s="1368"/>
      <c r="EH104" s="1368"/>
      <c r="EI104" s="1368"/>
      <c r="EJ104" s="1368"/>
      <c r="EK104" s="1368"/>
      <c r="EL104" s="1368"/>
      <c r="EM104" s="1368"/>
      <c r="EN104" s="1368"/>
      <c r="EO104" s="1368"/>
      <c r="EP104" s="1368"/>
      <c r="EQ104" s="1368"/>
      <c r="ER104" s="1368"/>
      <c r="ES104" s="1368"/>
      <c r="ET104" s="1368"/>
      <c r="EU104" s="1368"/>
      <c r="EV104" s="1368"/>
      <c r="EW104" s="1368"/>
      <c r="EX104" s="1368"/>
      <c r="EY104" s="1368"/>
      <c r="EZ104" s="1368"/>
      <c r="FA104" s="1368"/>
      <c r="FB104" s="1368"/>
      <c r="FC104" s="1368"/>
      <c r="FD104" s="1368"/>
      <c r="FE104" s="1368"/>
      <c r="FF104" s="1368"/>
      <c r="FG104" s="1368"/>
      <c r="FH104" s="1368"/>
      <c r="FI104" s="1368"/>
      <c r="FJ104" s="1368"/>
      <c r="FK104" s="1368"/>
      <c r="FL104" s="1368"/>
      <c r="FM104" s="1368"/>
      <c r="FN104" s="1368"/>
      <c r="FO104" s="1368"/>
      <c r="FP104" s="1368"/>
      <c r="FQ104" s="1368"/>
      <c r="FR104" s="1368"/>
      <c r="FS104" s="1368"/>
      <c r="FT104" s="1368"/>
      <c r="FU104" s="1368"/>
      <c r="FV104" s="1368"/>
      <c r="FW104" s="1368"/>
      <c r="FX104" s="1368"/>
      <c r="FY104" s="1368"/>
      <c r="FZ104" s="1368"/>
      <c r="GA104" s="1368"/>
      <c r="GB104" s="1368"/>
      <c r="GC104" s="1368"/>
      <c r="GD104" s="1368"/>
      <c r="GE104" s="1368"/>
      <c r="GF104" s="1368"/>
      <c r="GG104" s="1368"/>
      <c r="GH104" s="1368"/>
      <c r="GI104" s="1368"/>
      <c r="GJ104" s="1368"/>
      <c r="GK104" s="1368"/>
      <c r="GL104" s="1368"/>
      <c r="GM104" s="1368"/>
      <c r="GN104" s="1368"/>
      <c r="GO104" s="1368"/>
      <c r="GP104" s="1368"/>
      <c r="GQ104" s="1368"/>
      <c r="GR104" s="1368"/>
      <c r="GS104" s="1368"/>
      <c r="GT104" s="1368"/>
      <c r="GU104" s="1368"/>
      <c r="GV104" s="1368"/>
      <c r="GW104" s="1368"/>
      <c r="GX104" s="1368"/>
      <c r="GY104" s="1368"/>
      <c r="GZ104" s="1368"/>
      <c r="HA104" s="1368"/>
      <c r="HB104" s="1368"/>
      <c r="HC104" s="1368"/>
      <c r="HD104" s="1368"/>
      <c r="HE104" s="1368"/>
      <c r="HF104" s="1368"/>
      <c r="HG104" s="1368"/>
      <c r="HH104" s="1368"/>
      <c r="HI104" s="1368"/>
      <c r="HJ104" s="1368"/>
      <c r="HK104" s="1368"/>
      <c r="HL104" s="1368"/>
      <c r="HM104" s="1368"/>
      <c r="HN104" s="1368"/>
      <c r="HO104" s="1368"/>
      <c r="HP104" s="1368"/>
      <c r="HQ104" s="1368"/>
      <c r="HR104" s="1368"/>
      <c r="HS104" s="1368"/>
      <c r="HT104" s="1368"/>
      <c r="HU104" s="1368"/>
      <c r="HV104" s="1368"/>
      <c r="HW104" s="1368"/>
      <c r="HX104" s="1368"/>
      <c r="HY104" s="1368"/>
      <c r="HZ104" s="1368"/>
      <c r="IA104" s="1368"/>
      <c r="IB104" s="1368"/>
      <c r="IC104" s="1368"/>
      <c r="ID104" s="1368"/>
      <c r="IE104" s="1368"/>
      <c r="IF104" s="1368"/>
      <c r="IG104" s="1368"/>
      <c r="IH104" s="1368"/>
      <c r="II104" s="1368"/>
      <c r="IJ104" s="1368"/>
      <c r="IK104" s="1368"/>
      <c r="IL104" s="1368"/>
      <c r="IM104" s="1368"/>
      <c r="IN104" s="1368"/>
      <c r="IO104" s="1368"/>
      <c r="IP104" s="1368"/>
      <c r="IQ104" s="1368"/>
      <c r="IR104" s="1368"/>
      <c r="IS104" s="1368"/>
      <c r="IT104" s="1368"/>
      <c r="IU104" s="1368"/>
      <c r="IV104" s="1368"/>
      <c r="IW104" s="1368"/>
      <c r="IX104" s="1368"/>
      <c r="IY104" s="1368"/>
      <c r="IZ104" s="1368"/>
      <c r="JA104" s="1368"/>
      <c r="JB104" s="1368"/>
      <c r="JC104" s="1368"/>
    </row>
    <row r="105" spans="1:263">
      <c r="A105" s="4307">
        <v>13</v>
      </c>
      <c r="B105" s="4432"/>
      <c r="C105" s="4432"/>
      <c r="D105" s="4432"/>
      <c r="E105" s="3278"/>
      <c r="F105" s="4352"/>
      <c r="G105" s="4432"/>
      <c r="H105" s="4432"/>
      <c r="I105" s="4432"/>
      <c r="J105" s="4432"/>
      <c r="K105" s="2325"/>
      <c r="L105" s="2325"/>
      <c r="M105" s="3549">
        <v>13</v>
      </c>
      <c r="N105" s="4352"/>
      <c r="O105" s="2325"/>
      <c r="P105" s="2325"/>
      <c r="Q105" s="2325"/>
      <c r="R105" s="2325">
        <f t="shared" si="2"/>
        <v>0</v>
      </c>
      <c r="S105" s="3549">
        <v>13</v>
      </c>
      <c r="AI105" s="1368"/>
      <c r="AJ105" s="1368"/>
      <c r="AK105" s="1368"/>
      <c r="AL105" s="1368"/>
      <c r="AM105" s="1368"/>
      <c r="AN105" s="1368"/>
      <c r="AO105" s="1368"/>
      <c r="AP105" s="1368"/>
      <c r="AQ105" s="1368"/>
      <c r="AR105" s="1368"/>
      <c r="AS105" s="1368"/>
      <c r="AT105" s="1368"/>
      <c r="AU105" s="1368"/>
      <c r="AV105" s="1368"/>
      <c r="AW105" s="1368"/>
      <c r="AX105" s="1368"/>
      <c r="AY105" s="1368"/>
      <c r="AZ105" s="1368"/>
      <c r="BA105" s="1368"/>
      <c r="BB105" s="1368"/>
      <c r="BC105" s="1368"/>
      <c r="BD105" s="1368"/>
      <c r="BE105" s="1368"/>
      <c r="BF105" s="1368"/>
      <c r="BG105" s="1368"/>
      <c r="BH105" s="1368"/>
      <c r="BI105" s="1368"/>
      <c r="BJ105" s="1368"/>
      <c r="BK105" s="1368"/>
      <c r="BL105" s="1368"/>
      <c r="BM105" s="1368"/>
      <c r="BN105" s="1368"/>
      <c r="BO105" s="1368"/>
      <c r="BP105" s="1368"/>
      <c r="BQ105" s="1368"/>
      <c r="BR105" s="1368"/>
      <c r="BS105" s="1368"/>
      <c r="BT105" s="1368"/>
      <c r="BU105" s="1368"/>
      <c r="BV105" s="1368"/>
      <c r="BW105" s="1368"/>
      <c r="BX105" s="1368"/>
      <c r="BY105" s="1368"/>
      <c r="BZ105" s="1368"/>
      <c r="CA105" s="1368"/>
      <c r="CB105" s="1368"/>
      <c r="CC105" s="1368"/>
      <c r="CD105" s="1368"/>
      <c r="CE105" s="1368"/>
      <c r="CF105" s="1368"/>
      <c r="CG105" s="1368"/>
      <c r="CH105" s="1368"/>
      <c r="CI105" s="1368"/>
      <c r="CJ105" s="1368"/>
      <c r="CK105" s="1368"/>
      <c r="CL105" s="1368"/>
      <c r="CM105" s="1368"/>
      <c r="CN105" s="1368"/>
      <c r="CO105" s="1368"/>
      <c r="CP105" s="1368"/>
      <c r="CQ105" s="1368"/>
      <c r="CR105" s="1368"/>
      <c r="CS105" s="1368"/>
      <c r="CT105" s="1368"/>
      <c r="CU105" s="1368"/>
      <c r="CV105" s="1368"/>
      <c r="CW105" s="1368"/>
      <c r="CX105" s="1368"/>
      <c r="CY105" s="1368"/>
      <c r="CZ105" s="1368"/>
      <c r="DA105" s="1368"/>
      <c r="DB105" s="1368"/>
      <c r="DC105" s="1368"/>
      <c r="DD105" s="1368"/>
      <c r="DE105" s="1368"/>
      <c r="DF105" s="1368"/>
      <c r="DG105" s="1368"/>
      <c r="DH105" s="1368"/>
      <c r="DI105" s="1368"/>
      <c r="DJ105" s="1368"/>
      <c r="DK105" s="1368"/>
      <c r="DL105" s="1368"/>
      <c r="DM105" s="1368"/>
      <c r="DN105" s="1368"/>
      <c r="DO105" s="1368"/>
      <c r="DP105" s="1368"/>
      <c r="DQ105" s="1368"/>
      <c r="DR105" s="1368"/>
      <c r="DS105" s="1368"/>
      <c r="DT105" s="1368"/>
      <c r="DU105" s="1368"/>
      <c r="DV105" s="1368"/>
      <c r="DW105" s="1368"/>
      <c r="DX105" s="1368"/>
      <c r="DY105" s="1368"/>
      <c r="DZ105" s="1368"/>
      <c r="EA105" s="1368"/>
      <c r="EB105" s="1368"/>
      <c r="EC105" s="1368"/>
      <c r="ED105" s="1368"/>
      <c r="EE105" s="1368"/>
      <c r="EF105" s="1368"/>
      <c r="EG105" s="1368"/>
      <c r="EH105" s="1368"/>
      <c r="EI105" s="1368"/>
      <c r="EJ105" s="1368"/>
      <c r="EK105" s="1368"/>
      <c r="EL105" s="1368"/>
      <c r="EM105" s="1368"/>
      <c r="EN105" s="1368"/>
      <c r="EO105" s="1368"/>
      <c r="EP105" s="1368"/>
      <c r="EQ105" s="1368"/>
      <c r="ER105" s="1368"/>
      <c r="ES105" s="1368"/>
      <c r="ET105" s="1368"/>
      <c r="EU105" s="1368"/>
      <c r="EV105" s="1368"/>
      <c r="EW105" s="1368"/>
      <c r="EX105" s="1368"/>
      <c r="EY105" s="1368"/>
      <c r="EZ105" s="1368"/>
      <c r="FA105" s="1368"/>
      <c r="FB105" s="1368"/>
      <c r="FC105" s="1368"/>
      <c r="FD105" s="1368"/>
      <c r="FE105" s="1368"/>
      <c r="FF105" s="1368"/>
      <c r="FG105" s="1368"/>
      <c r="FH105" s="1368"/>
      <c r="FI105" s="1368"/>
      <c r="FJ105" s="1368"/>
      <c r="FK105" s="1368"/>
      <c r="FL105" s="1368"/>
      <c r="FM105" s="1368"/>
      <c r="FN105" s="1368"/>
      <c r="FO105" s="1368"/>
      <c r="FP105" s="1368"/>
      <c r="FQ105" s="1368"/>
      <c r="FR105" s="1368"/>
      <c r="FS105" s="1368"/>
      <c r="FT105" s="1368"/>
      <c r="FU105" s="1368"/>
      <c r="FV105" s="1368"/>
      <c r="FW105" s="1368"/>
      <c r="FX105" s="1368"/>
      <c r="FY105" s="1368"/>
      <c r="FZ105" s="1368"/>
      <c r="GA105" s="1368"/>
      <c r="GB105" s="1368"/>
      <c r="GC105" s="1368"/>
      <c r="GD105" s="1368"/>
      <c r="GE105" s="1368"/>
      <c r="GF105" s="1368"/>
      <c r="GG105" s="1368"/>
      <c r="GH105" s="1368"/>
      <c r="GI105" s="1368"/>
      <c r="GJ105" s="1368"/>
      <c r="GK105" s="1368"/>
      <c r="GL105" s="1368"/>
      <c r="GM105" s="1368"/>
      <c r="GN105" s="1368"/>
      <c r="GO105" s="1368"/>
      <c r="GP105" s="1368"/>
      <c r="GQ105" s="1368"/>
      <c r="GR105" s="1368"/>
      <c r="GS105" s="1368"/>
      <c r="GT105" s="1368"/>
      <c r="GU105" s="1368"/>
      <c r="GV105" s="1368"/>
      <c r="GW105" s="1368"/>
      <c r="GX105" s="1368"/>
      <c r="GY105" s="1368"/>
      <c r="GZ105" s="1368"/>
      <c r="HA105" s="1368"/>
      <c r="HB105" s="1368"/>
      <c r="HC105" s="1368"/>
      <c r="HD105" s="1368"/>
      <c r="HE105" s="1368"/>
      <c r="HF105" s="1368"/>
      <c r="HG105" s="1368"/>
      <c r="HH105" s="1368"/>
      <c r="HI105" s="1368"/>
      <c r="HJ105" s="1368"/>
      <c r="HK105" s="1368"/>
      <c r="HL105" s="1368"/>
      <c r="HM105" s="1368"/>
      <c r="HN105" s="1368"/>
      <c r="HO105" s="1368"/>
      <c r="HP105" s="1368"/>
      <c r="HQ105" s="1368"/>
      <c r="HR105" s="1368"/>
      <c r="HS105" s="1368"/>
      <c r="HT105" s="1368"/>
      <c r="HU105" s="1368"/>
      <c r="HV105" s="1368"/>
      <c r="HW105" s="1368"/>
      <c r="HX105" s="1368"/>
      <c r="HY105" s="1368"/>
      <c r="HZ105" s="1368"/>
      <c r="IA105" s="1368"/>
      <c r="IB105" s="1368"/>
      <c r="IC105" s="1368"/>
      <c r="ID105" s="1368"/>
      <c r="IE105" s="1368"/>
      <c r="IF105" s="1368"/>
      <c r="IG105" s="1368"/>
      <c r="IH105" s="1368"/>
      <c r="II105" s="1368"/>
      <c r="IJ105" s="1368"/>
      <c r="IK105" s="1368"/>
      <c r="IL105" s="1368"/>
      <c r="IM105" s="1368"/>
      <c r="IN105" s="1368"/>
      <c r="IO105" s="1368"/>
      <c r="IP105" s="1368"/>
      <c r="IQ105" s="1368"/>
      <c r="IR105" s="1368"/>
      <c r="IS105" s="1368"/>
      <c r="IT105" s="1368"/>
      <c r="IU105" s="1368"/>
      <c r="IV105" s="1368"/>
      <c r="IW105" s="1368"/>
      <c r="IX105" s="1368"/>
      <c r="IY105" s="1368"/>
      <c r="IZ105" s="1368"/>
      <c r="JA105" s="1368"/>
      <c r="JB105" s="1368"/>
      <c r="JC105" s="1368"/>
    </row>
    <row r="106" spans="1:263">
      <c r="A106" s="4307">
        <v>14</v>
      </c>
      <c r="B106" s="4432"/>
      <c r="C106" s="4432"/>
      <c r="D106" s="4432"/>
      <c r="E106" s="3278"/>
      <c r="F106" s="4352"/>
      <c r="G106" s="4432"/>
      <c r="H106" s="4432"/>
      <c r="I106" s="4432"/>
      <c r="J106" s="4432"/>
      <c r="K106" s="2325"/>
      <c r="L106" s="2325"/>
      <c r="M106" s="3549">
        <v>14</v>
      </c>
      <c r="N106" s="4352"/>
      <c r="O106" s="2325"/>
      <c r="P106" s="2325"/>
      <c r="Q106" s="2325"/>
      <c r="R106" s="2325">
        <f t="shared" si="2"/>
        <v>0</v>
      </c>
      <c r="S106" s="3549">
        <v>14</v>
      </c>
      <c r="AI106" s="1368"/>
      <c r="AJ106" s="1368"/>
      <c r="AK106" s="1368"/>
      <c r="AL106" s="1368"/>
      <c r="AM106" s="1368"/>
      <c r="AN106" s="1368"/>
      <c r="AO106" s="1368"/>
      <c r="AP106" s="1368"/>
      <c r="AQ106" s="1368"/>
      <c r="AR106" s="1368"/>
      <c r="AS106" s="1368"/>
      <c r="AT106" s="1368"/>
      <c r="AU106" s="1368"/>
      <c r="AV106" s="1368"/>
      <c r="AW106" s="1368"/>
      <c r="AX106" s="1368"/>
      <c r="AY106" s="1368"/>
      <c r="AZ106" s="1368"/>
      <c r="BA106" s="1368"/>
      <c r="BB106" s="1368"/>
      <c r="BC106" s="1368"/>
      <c r="BD106" s="1368"/>
      <c r="BE106" s="1368"/>
      <c r="BF106" s="1368"/>
      <c r="BG106" s="1368"/>
      <c r="BH106" s="1368"/>
      <c r="BI106" s="1368"/>
      <c r="BJ106" s="1368"/>
      <c r="BK106" s="1368"/>
      <c r="BL106" s="1368"/>
      <c r="BM106" s="1368"/>
      <c r="BN106" s="1368"/>
      <c r="BO106" s="1368"/>
      <c r="BP106" s="1368"/>
      <c r="BQ106" s="1368"/>
      <c r="BR106" s="1368"/>
      <c r="BS106" s="1368"/>
      <c r="BT106" s="1368"/>
      <c r="BU106" s="1368"/>
      <c r="BV106" s="1368"/>
      <c r="BW106" s="1368"/>
      <c r="BX106" s="1368"/>
      <c r="BY106" s="1368"/>
      <c r="BZ106" s="1368"/>
      <c r="CA106" s="1368"/>
      <c r="CB106" s="1368"/>
      <c r="CC106" s="1368"/>
      <c r="CD106" s="1368"/>
      <c r="CE106" s="1368"/>
      <c r="CF106" s="1368"/>
      <c r="CG106" s="1368"/>
      <c r="CH106" s="1368"/>
      <c r="CI106" s="1368"/>
      <c r="CJ106" s="1368"/>
      <c r="CK106" s="1368"/>
      <c r="CL106" s="1368"/>
      <c r="CM106" s="1368"/>
      <c r="CN106" s="1368"/>
      <c r="CO106" s="1368"/>
      <c r="CP106" s="1368"/>
      <c r="CQ106" s="1368"/>
      <c r="CR106" s="1368"/>
      <c r="CS106" s="1368"/>
      <c r="CT106" s="1368"/>
      <c r="CU106" s="1368"/>
      <c r="CV106" s="1368"/>
      <c r="CW106" s="1368"/>
      <c r="CX106" s="1368"/>
      <c r="CY106" s="1368"/>
      <c r="CZ106" s="1368"/>
      <c r="DA106" s="1368"/>
      <c r="DB106" s="1368"/>
      <c r="DC106" s="1368"/>
      <c r="DD106" s="1368"/>
      <c r="DE106" s="1368"/>
      <c r="DF106" s="1368"/>
      <c r="DG106" s="1368"/>
      <c r="DH106" s="1368"/>
      <c r="DI106" s="1368"/>
      <c r="DJ106" s="1368"/>
      <c r="DK106" s="1368"/>
      <c r="DL106" s="1368"/>
      <c r="DM106" s="1368"/>
      <c r="DN106" s="1368"/>
      <c r="DO106" s="1368"/>
      <c r="DP106" s="1368"/>
      <c r="DQ106" s="1368"/>
      <c r="DR106" s="1368"/>
      <c r="DS106" s="1368"/>
      <c r="DT106" s="1368"/>
      <c r="DU106" s="1368"/>
      <c r="DV106" s="1368"/>
      <c r="DW106" s="1368"/>
      <c r="DX106" s="1368"/>
      <c r="DY106" s="1368"/>
      <c r="DZ106" s="1368"/>
      <c r="EA106" s="1368"/>
      <c r="EB106" s="1368"/>
      <c r="EC106" s="1368"/>
      <c r="ED106" s="1368"/>
      <c r="EE106" s="1368"/>
      <c r="EF106" s="1368"/>
      <c r="EG106" s="1368"/>
      <c r="EH106" s="1368"/>
      <c r="EI106" s="1368"/>
      <c r="EJ106" s="1368"/>
      <c r="EK106" s="1368"/>
      <c r="EL106" s="1368"/>
      <c r="EM106" s="1368"/>
      <c r="EN106" s="1368"/>
      <c r="EO106" s="1368"/>
      <c r="EP106" s="1368"/>
      <c r="EQ106" s="1368"/>
      <c r="ER106" s="1368"/>
      <c r="ES106" s="1368"/>
      <c r="ET106" s="1368"/>
      <c r="EU106" s="1368"/>
      <c r="EV106" s="1368"/>
      <c r="EW106" s="1368"/>
      <c r="EX106" s="1368"/>
      <c r="EY106" s="1368"/>
      <c r="EZ106" s="1368"/>
      <c r="FA106" s="1368"/>
      <c r="FB106" s="1368"/>
      <c r="FC106" s="1368"/>
      <c r="FD106" s="1368"/>
      <c r="FE106" s="1368"/>
      <c r="FF106" s="1368"/>
      <c r="FG106" s="1368"/>
      <c r="FH106" s="1368"/>
      <c r="FI106" s="1368"/>
      <c r="FJ106" s="1368"/>
      <c r="FK106" s="1368"/>
      <c r="FL106" s="1368"/>
      <c r="FM106" s="1368"/>
      <c r="FN106" s="1368"/>
      <c r="FO106" s="1368"/>
      <c r="FP106" s="1368"/>
      <c r="FQ106" s="1368"/>
      <c r="FR106" s="1368"/>
      <c r="FS106" s="1368"/>
      <c r="FT106" s="1368"/>
      <c r="FU106" s="1368"/>
      <c r="FV106" s="1368"/>
      <c r="FW106" s="1368"/>
      <c r="FX106" s="1368"/>
      <c r="FY106" s="1368"/>
      <c r="FZ106" s="1368"/>
      <c r="GA106" s="1368"/>
      <c r="GB106" s="1368"/>
      <c r="GC106" s="1368"/>
      <c r="GD106" s="1368"/>
      <c r="GE106" s="1368"/>
      <c r="GF106" s="1368"/>
      <c r="GG106" s="1368"/>
      <c r="GH106" s="1368"/>
      <c r="GI106" s="1368"/>
      <c r="GJ106" s="1368"/>
      <c r="GK106" s="1368"/>
      <c r="GL106" s="1368"/>
      <c r="GM106" s="1368"/>
      <c r="GN106" s="1368"/>
      <c r="GO106" s="1368"/>
      <c r="GP106" s="1368"/>
      <c r="GQ106" s="1368"/>
      <c r="GR106" s="1368"/>
      <c r="GS106" s="1368"/>
      <c r="GT106" s="1368"/>
      <c r="GU106" s="1368"/>
      <c r="GV106" s="1368"/>
      <c r="GW106" s="1368"/>
      <c r="GX106" s="1368"/>
      <c r="GY106" s="1368"/>
      <c r="GZ106" s="1368"/>
      <c r="HA106" s="1368"/>
      <c r="HB106" s="1368"/>
      <c r="HC106" s="1368"/>
      <c r="HD106" s="1368"/>
      <c r="HE106" s="1368"/>
      <c r="HF106" s="1368"/>
      <c r="HG106" s="1368"/>
      <c r="HH106" s="1368"/>
      <c r="HI106" s="1368"/>
      <c r="HJ106" s="1368"/>
      <c r="HK106" s="1368"/>
      <c r="HL106" s="1368"/>
      <c r="HM106" s="1368"/>
      <c r="HN106" s="1368"/>
      <c r="HO106" s="1368"/>
      <c r="HP106" s="1368"/>
      <c r="HQ106" s="1368"/>
      <c r="HR106" s="1368"/>
      <c r="HS106" s="1368"/>
      <c r="HT106" s="1368"/>
      <c r="HU106" s="1368"/>
      <c r="HV106" s="1368"/>
      <c r="HW106" s="1368"/>
      <c r="HX106" s="1368"/>
      <c r="HY106" s="1368"/>
      <c r="HZ106" s="1368"/>
      <c r="IA106" s="1368"/>
      <c r="IB106" s="1368"/>
      <c r="IC106" s="1368"/>
      <c r="ID106" s="1368"/>
      <c r="IE106" s="1368"/>
      <c r="IF106" s="1368"/>
      <c r="IG106" s="1368"/>
      <c r="IH106" s="1368"/>
      <c r="II106" s="1368"/>
      <c r="IJ106" s="1368"/>
      <c r="IK106" s="1368"/>
      <c r="IL106" s="1368"/>
      <c r="IM106" s="1368"/>
      <c r="IN106" s="1368"/>
      <c r="IO106" s="1368"/>
      <c r="IP106" s="1368"/>
      <c r="IQ106" s="1368"/>
      <c r="IR106" s="1368"/>
      <c r="IS106" s="1368"/>
      <c r="IT106" s="1368"/>
      <c r="IU106" s="1368"/>
      <c r="IV106" s="1368"/>
      <c r="IW106" s="1368"/>
      <c r="IX106" s="1368"/>
      <c r="IY106" s="1368"/>
      <c r="IZ106" s="1368"/>
      <c r="JA106" s="1368"/>
      <c r="JB106" s="1368"/>
      <c r="JC106" s="1368"/>
    </row>
    <row r="107" spans="1:263">
      <c r="A107" s="4307">
        <v>15</v>
      </c>
      <c r="B107" s="4432"/>
      <c r="C107" s="4432"/>
      <c r="D107" s="4432"/>
      <c r="E107" s="3278"/>
      <c r="F107" s="4352"/>
      <c r="G107" s="4432"/>
      <c r="H107" s="4432"/>
      <c r="I107" s="4432"/>
      <c r="J107" s="4432"/>
      <c r="K107" s="2325"/>
      <c r="L107" s="2325"/>
      <c r="M107" s="3549">
        <v>15</v>
      </c>
      <c r="N107" s="4352"/>
      <c r="O107" s="2325"/>
      <c r="P107" s="2325"/>
      <c r="Q107" s="2325"/>
      <c r="R107" s="2325">
        <f t="shared" si="2"/>
        <v>0</v>
      </c>
      <c r="S107" s="3549">
        <v>15</v>
      </c>
      <c r="AI107" s="1368"/>
      <c r="AJ107" s="1368"/>
      <c r="AK107" s="1368"/>
      <c r="AL107" s="1368"/>
      <c r="AM107" s="1368"/>
      <c r="AN107" s="1368"/>
      <c r="AO107" s="1368"/>
      <c r="AP107" s="1368"/>
      <c r="AQ107" s="1368"/>
      <c r="AR107" s="1368"/>
      <c r="AS107" s="1368"/>
      <c r="AT107" s="1368"/>
      <c r="AU107" s="1368"/>
      <c r="AV107" s="1368"/>
      <c r="AW107" s="1368"/>
      <c r="AX107" s="1368"/>
      <c r="AY107" s="1368"/>
      <c r="AZ107" s="1368"/>
      <c r="BA107" s="1368"/>
      <c r="BB107" s="1368"/>
      <c r="BC107" s="1368"/>
      <c r="BD107" s="1368"/>
      <c r="BE107" s="1368"/>
      <c r="BF107" s="1368"/>
      <c r="BG107" s="1368"/>
      <c r="BH107" s="1368"/>
      <c r="BI107" s="1368"/>
      <c r="BJ107" s="1368"/>
      <c r="BK107" s="1368"/>
      <c r="BL107" s="1368"/>
      <c r="BM107" s="1368"/>
      <c r="BN107" s="1368"/>
      <c r="BO107" s="1368"/>
      <c r="BP107" s="1368"/>
      <c r="BQ107" s="1368"/>
      <c r="BR107" s="1368"/>
      <c r="BS107" s="1368"/>
      <c r="BT107" s="1368"/>
      <c r="BU107" s="1368"/>
      <c r="BV107" s="1368"/>
      <c r="BW107" s="1368"/>
      <c r="BX107" s="1368"/>
      <c r="BY107" s="1368"/>
      <c r="BZ107" s="1368"/>
      <c r="CA107" s="1368"/>
      <c r="CB107" s="1368"/>
      <c r="CC107" s="1368"/>
      <c r="CD107" s="1368"/>
      <c r="CE107" s="1368"/>
      <c r="CF107" s="1368"/>
      <c r="CG107" s="1368"/>
      <c r="CH107" s="1368"/>
      <c r="CI107" s="1368"/>
      <c r="CJ107" s="1368"/>
      <c r="CK107" s="1368"/>
      <c r="CL107" s="1368"/>
      <c r="CM107" s="1368"/>
      <c r="CN107" s="1368"/>
      <c r="CO107" s="1368"/>
      <c r="CP107" s="1368"/>
      <c r="CQ107" s="1368"/>
      <c r="CR107" s="1368"/>
      <c r="CS107" s="1368"/>
      <c r="CT107" s="1368"/>
      <c r="CU107" s="1368"/>
      <c r="CV107" s="1368"/>
      <c r="CW107" s="1368"/>
      <c r="CX107" s="1368"/>
      <c r="CY107" s="1368"/>
      <c r="CZ107" s="1368"/>
      <c r="DA107" s="1368"/>
      <c r="DB107" s="1368"/>
      <c r="DC107" s="1368"/>
      <c r="DD107" s="1368"/>
      <c r="DE107" s="1368"/>
      <c r="DF107" s="1368"/>
      <c r="DG107" s="1368"/>
      <c r="DH107" s="1368"/>
      <c r="DI107" s="1368"/>
      <c r="DJ107" s="1368"/>
      <c r="DK107" s="1368"/>
      <c r="DL107" s="1368"/>
      <c r="DM107" s="1368"/>
      <c r="DN107" s="1368"/>
      <c r="DO107" s="1368"/>
      <c r="DP107" s="1368"/>
      <c r="DQ107" s="1368"/>
      <c r="DR107" s="1368"/>
      <c r="DS107" s="1368"/>
      <c r="DT107" s="1368"/>
      <c r="DU107" s="1368"/>
      <c r="DV107" s="1368"/>
      <c r="DW107" s="1368"/>
      <c r="DX107" s="1368"/>
      <c r="DY107" s="1368"/>
      <c r="DZ107" s="1368"/>
      <c r="EA107" s="1368"/>
      <c r="EB107" s="1368"/>
      <c r="EC107" s="1368"/>
      <c r="ED107" s="1368"/>
      <c r="EE107" s="1368"/>
      <c r="EF107" s="1368"/>
      <c r="EG107" s="1368"/>
      <c r="EH107" s="1368"/>
      <c r="EI107" s="1368"/>
      <c r="EJ107" s="1368"/>
      <c r="EK107" s="1368"/>
      <c r="EL107" s="1368"/>
      <c r="EM107" s="1368"/>
      <c r="EN107" s="1368"/>
      <c r="EO107" s="1368"/>
      <c r="EP107" s="1368"/>
      <c r="EQ107" s="1368"/>
      <c r="ER107" s="1368"/>
      <c r="ES107" s="1368"/>
      <c r="ET107" s="1368"/>
      <c r="EU107" s="1368"/>
      <c r="EV107" s="1368"/>
      <c r="EW107" s="1368"/>
      <c r="EX107" s="1368"/>
      <c r="EY107" s="1368"/>
      <c r="EZ107" s="1368"/>
      <c r="FA107" s="1368"/>
      <c r="FB107" s="1368"/>
      <c r="FC107" s="1368"/>
      <c r="FD107" s="1368"/>
      <c r="FE107" s="1368"/>
      <c r="FF107" s="1368"/>
      <c r="FG107" s="1368"/>
      <c r="FH107" s="1368"/>
      <c r="FI107" s="1368"/>
      <c r="FJ107" s="1368"/>
      <c r="FK107" s="1368"/>
      <c r="FL107" s="1368"/>
      <c r="FM107" s="1368"/>
      <c r="FN107" s="1368"/>
      <c r="FO107" s="1368"/>
      <c r="FP107" s="1368"/>
      <c r="FQ107" s="1368"/>
      <c r="FR107" s="1368"/>
      <c r="FS107" s="1368"/>
      <c r="FT107" s="1368"/>
      <c r="FU107" s="1368"/>
      <c r="FV107" s="1368"/>
      <c r="FW107" s="1368"/>
      <c r="FX107" s="1368"/>
      <c r="FY107" s="1368"/>
      <c r="FZ107" s="1368"/>
      <c r="GA107" s="1368"/>
      <c r="GB107" s="1368"/>
      <c r="GC107" s="1368"/>
      <c r="GD107" s="1368"/>
      <c r="GE107" s="1368"/>
      <c r="GF107" s="1368"/>
      <c r="GG107" s="1368"/>
      <c r="GH107" s="1368"/>
      <c r="GI107" s="1368"/>
      <c r="GJ107" s="1368"/>
      <c r="GK107" s="1368"/>
      <c r="GL107" s="1368"/>
      <c r="GM107" s="1368"/>
      <c r="GN107" s="1368"/>
      <c r="GO107" s="1368"/>
      <c r="GP107" s="1368"/>
      <c r="GQ107" s="1368"/>
      <c r="GR107" s="1368"/>
      <c r="GS107" s="1368"/>
      <c r="GT107" s="1368"/>
      <c r="GU107" s="1368"/>
      <c r="GV107" s="1368"/>
      <c r="GW107" s="1368"/>
      <c r="GX107" s="1368"/>
      <c r="GY107" s="1368"/>
      <c r="GZ107" s="1368"/>
      <c r="HA107" s="1368"/>
      <c r="HB107" s="1368"/>
      <c r="HC107" s="1368"/>
      <c r="HD107" s="1368"/>
      <c r="HE107" s="1368"/>
      <c r="HF107" s="1368"/>
      <c r="HG107" s="1368"/>
      <c r="HH107" s="1368"/>
      <c r="HI107" s="1368"/>
      <c r="HJ107" s="1368"/>
      <c r="HK107" s="1368"/>
      <c r="HL107" s="1368"/>
      <c r="HM107" s="1368"/>
      <c r="HN107" s="1368"/>
      <c r="HO107" s="1368"/>
      <c r="HP107" s="1368"/>
      <c r="HQ107" s="1368"/>
      <c r="HR107" s="1368"/>
      <c r="HS107" s="1368"/>
      <c r="HT107" s="1368"/>
      <c r="HU107" s="1368"/>
      <c r="HV107" s="1368"/>
      <c r="HW107" s="1368"/>
      <c r="HX107" s="1368"/>
      <c r="HY107" s="1368"/>
      <c r="HZ107" s="1368"/>
      <c r="IA107" s="1368"/>
      <c r="IB107" s="1368"/>
      <c r="IC107" s="1368"/>
      <c r="ID107" s="1368"/>
      <c r="IE107" s="1368"/>
      <c r="IF107" s="1368"/>
      <c r="IG107" s="1368"/>
      <c r="IH107" s="1368"/>
      <c r="II107" s="1368"/>
      <c r="IJ107" s="1368"/>
      <c r="IK107" s="1368"/>
      <c r="IL107" s="1368"/>
      <c r="IM107" s="1368"/>
      <c r="IN107" s="1368"/>
      <c r="IO107" s="1368"/>
      <c r="IP107" s="1368"/>
      <c r="IQ107" s="1368"/>
      <c r="IR107" s="1368"/>
      <c r="IS107" s="1368"/>
      <c r="IT107" s="1368"/>
      <c r="IU107" s="1368"/>
      <c r="IV107" s="1368"/>
      <c r="IW107" s="1368"/>
      <c r="IX107" s="1368"/>
      <c r="IY107" s="1368"/>
      <c r="IZ107" s="1368"/>
      <c r="JA107" s="1368"/>
      <c r="JB107" s="1368"/>
      <c r="JC107" s="1368"/>
    </row>
    <row r="108" spans="1:263">
      <c r="A108" s="4307">
        <v>16</v>
      </c>
      <c r="B108" s="4432"/>
      <c r="C108" s="4432"/>
      <c r="D108" s="4432"/>
      <c r="E108" s="3278"/>
      <c r="F108" s="4352"/>
      <c r="G108" s="4432"/>
      <c r="H108" s="4432"/>
      <c r="I108" s="4432"/>
      <c r="J108" s="4432"/>
      <c r="K108" s="2325"/>
      <c r="L108" s="2325"/>
      <c r="M108" s="3549">
        <v>16</v>
      </c>
      <c r="N108" s="4352"/>
      <c r="O108" s="2325"/>
      <c r="P108" s="2325"/>
      <c r="Q108" s="2325"/>
      <c r="R108" s="2325">
        <f t="shared" si="2"/>
        <v>0</v>
      </c>
      <c r="S108" s="3549">
        <v>16</v>
      </c>
      <c r="AI108" s="1368"/>
      <c r="AJ108" s="1368"/>
      <c r="AK108" s="1368"/>
      <c r="AL108" s="1368"/>
      <c r="AM108" s="1368"/>
      <c r="AN108" s="1368"/>
      <c r="AO108" s="1368"/>
      <c r="AP108" s="1368"/>
      <c r="AQ108" s="1368"/>
      <c r="AR108" s="1368"/>
      <c r="AS108" s="1368"/>
      <c r="AT108" s="1368"/>
      <c r="AU108" s="1368"/>
      <c r="AV108" s="1368"/>
      <c r="AW108" s="1368"/>
      <c r="AX108" s="1368"/>
      <c r="AY108" s="1368"/>
      <c r="AZ108" s="1368"/>
      <c r="BA108" s="1368"/>
      <c r="BB108" s="1368"/>
      <c r="BC108" s="1368"/>
      <c r="BD108" s="1368"/>
      <c r="BE108" s="1368"/>
      <c r="BF108" s="1368"/>
      <c r="BG108" s="1368"/>
      <c r="BH108" s="1368"/>
      <c r="BI108" s="1368"/>
      <c r="BJ108" s="1368"/>
      <c r="BK108" s="1368"/>
      <c r="BL108" s="1368"/>
      <c r="BM108" s="1368"/>
      <c r="BN108" s="1368"/>
      <c r="BO108" s="1368"/>
      <c r="BP108" s="1368"/>
      <c r="BQ108" s="1368"/>
      <c r="BR108" s="1368"/>
      <c r="BS108" s="1368"/>
      <c r="BT108" s="1368"/>
      <c r="BU108" s="1368"/>
      <c r="BV108" s="1368"/>
      <c r="BW108" s="1368"/>
      <c r="BX108" s="1368"/>
      <c r="BY108" s="1368"/>
      <c r="BZ108" s="1368"/>
      <c r="CA108" s="1368"/>
      <c r="CB108" s="1368"/>
      <c r="CC108" s="1368"/>
      <c r="CD108" s="1368"/>
      <c r="CE108" s="1368"/>
      <c r="CF108" s="1368"/>
      <c r="CG108" s="1368"/>
      <c r="CH108" s="1368"/>
      <c r="CI108" s="1368"/>
      <c r="CJ108" s="1368"/>
      <c r="CK108" s="1368"/>
      <c r="CL108" s="1368"/>
      <c r="CM108" s="1368"/>
      <c r="CN108" s="1368"/>
      <c r="CO108" s="1368"/>
      <c r="CP108" s="1368"/>
      <c r="CQ108" s="1368"/>
      <c r="CR108" s="1368"/>
      <c r="CS108" s="1368"/>
      <c r="CT108" s="1368"/>
      <c r="CU108" s="1368"/>
      <c r="CV108" s="1368"/>
      <c r="CW108" s="1368"/>
      <c r="CX108" s="1368"/>
      <c r="CY108" s="1368"/>
      <c r="CZ108" s="1368"/>
      <c r="DA108" s="1368"/>
      <c r="DB108" s="1368"/>
      <c r="DC108" s="1368"/>
      <c r="DD108" s="1368"/>
      <c r="DE108" s="1368"/>
      <c r="DF108" s="1368"/>
      <c r="DG108" s="1368"/>
      <c r="DH108" s="1368"/>
      <c r="DI108" s="1368"/>
      <c r="DJ108" s="1368"/>
      <c r="DK108" s="1368"/>
      <c r="DL108" s="1368"/>
      <c r="DM108" s="1368"/>
      <c r="DN108" s="1368"/>
      <c r="DO108" s="1368"/>
      <c r="DP108" s="1368"/>
      <c r="DQ108" s="1368"/>
      <c r="DR108" s="1368"/>
      <c r="DS108" s="1368"/>
      <c r="DT108" s="1368"/>
      <c r="DU108" s="1368"/>
      <c r="DV108" s="1368"/>
      <c r="DW108" s="1368"/>
      <c r="DX108" s="1368"/>
      <c r="DY108" s="1368"/>
      <c r="DZ108" s="1368"/>
      <c r="EA108" s="1368"/>
      <c r="EB108" s="1368"/>
      <c r="EC108" s="1368"/>
      <c r="ED108" s="1368"/>
      <c r="EE108" s="1368"/>
      <c r="EF108" s="1368"/>
      <c r="EG108" s="1368"/>
      <c r="EH108" s="1368"/>
      <c r="EI108" s="1368"/>
      <c r="EJ108" s="1368"/>
      <c r="EK108" s="1368"/>
      <c r="EL108" s="1368"/>
      <c r="EM108" s="1368"/>
      <c r="EN108" s="1368"/>
      <c r="EO108" s="1368"/>
      <c r="EP108" s="1368"/>
      <c r="EQ108" s="1368"/>
      <c r="ER108" s="1368"/>
      <c r="ES108" s="1368"/>
      <c r="ET108" s="1368"/>
      <c r="EU108" s="1368"/>
      <c r="EV108" s="1368"/>
      <c r="EW108" s="1368"/>
      <c r="EX108" s="1368"/>
      <c r="EY108" s="1368"/>
      <c r="EZ108" s="1368"/>
      <c r="FA108" s="1368"/>
      <c r="FB108" s="1368"/>
      <c r="FC108" s="1368"/>
      <c r="FD108" s="1368"/>
      <c r="FE108" s="1368"/>
      <c r="FF108" s="1368"/>
      <c r="FG108" s="1368"/>
      <c r="FH108" s="1368"/>
      <c r="FI108" s="1368"/>
      <c r="FJ108" s="1368"/>
      <c r="FK108" s="1368"/>
      <c r="FL108" s="1368"/>
      <c r="FM108" s="1368"/>
      <c r="FN108" s="1368"/>
      <c r="FO108" s="1368"/>
      <c r="FP108" s="1368"/>
      <c r="FQ108" s="1368"/>
      <c r="FR108" s="1368"/>
      <c r="FS108" s="1368"/>
      <c r="FT108" s="1368"/>
      <c r="FU108" s="1368"/>
      <c r="FV108" s="1368"/>
      <c r="FW108" s="1368"/>
      <c r="FX108" s="1368"/>
      <c r="FY108" s="1368"/>
      <c r="FZ108" s="1368"/>
      <c r="GA108" s="1368"/>
      <c r="GB108" s="1368"/>
      <c r="GC108" s="1368"/>
      <c r="GD108" s="1368"/>
      <c r="GE108" s="1368"/>
      <c r="GF108" s="1368"/>
      <c r="GG108" s="1368"/>
      <c r="GH108" s="1368"/>
      <c r="GI108" s="1368"/>
      <c r="GJ108" s="1368"/>
      <c r="GK108" s="1368"/>
      <c r="GL108" s="1368"/>
      <c r="GM108" s="1368"/>
      <c r="GN108" s="1368"/>
      <c r="GO108" s="1368"/>
      <c r="GP108" s="1368"/>
      <c r="GQ108" s="1368"/>
      <c r="GR108" s="1368"/>
      <c r="GS108" s="1368"/>
      <c r="GT108" s="1368"/>
      <c r="GU108" s="1368"/>
      <c r="GV108" s="1368"/>
      <c r="GW108" s="1368"/>
      <c r="GX108" s="1368"/>
      <c r="GY108" s="1368"/>
      <c r="GZ108" s="1368"/>
      <c r="HA108" s="1368"/>
      <c r="HB108" s="1368"/>
      <c r="HC108" s="1368"/>
      <c r="HD108" s="1368"/>
      <c r="HE108" s="1368"/>
      <c r="HF108" s="1368"/>
      <c r="HG108" s="1368"/>
      <c r="HH108" s="1368"/>
      <c r="HI108" s="1368"/>
      <c r="HJ108" s="1368"/>
      <c r="HK108" s="1368"/>
      <c r="HL108" s="1368"/>
      <c r="HM108" s="1368"/>
      <c r="HN108" s="1368"/>
      <c r="HO108" s="1368"/>
      <c r="HP108" s="1368"/>
      <c r="HQ108" s="1368"/>
      <c r="HR108" s="1368"/>
      <c r="HS108" s="1368"/>
      <c r="HT108" s="1368"/>
      <c r="HU108" s="1368"/>
      <c r="HV108" s="1368"/>
      <c r="HW108" s="1368"/>
      <c r="HX108" s="1368"/>
      <c r="HY108" s="1368"/>
      <c r="HZ108" s="1368"/>
      <c r="IA108" s="1368"/>
      <c r="IB108" s="1368"/>
      <c r="IC108" s="1368"/>
      <c r="ID108" s="1368"/>
      <c r="IE108" s="1368"/>
      <c r="IF108" s="1368"/>
      <c r="IG108" s="1368"/>
      <c r="IH108" s="1368"/>
      <c r="II108" s="1368"/>
      <c r="IJ108" s="1368"/>
      <c r="IK108" s="1368"/>
      <c r="IL108" s="1368"/>
      <c r="IM108" s="1368"/>
      <c r="IN108" s="1368"/>
      <c r="IO108" s="1368"/>
      <c r="IP108" s="1368"/>
      <c r="IQ108" s="1368"/>
      <c r="IR108" s="1368"/>
      <c r="IS108" s="1368"/>
      <c r="IT108" s="1368"/>
      <c r="IU108" s="1368"/>
      <c r="IV108" s="1368"/>
      <c r="IW108" s="1368"/>
      <c r="IX108" s="1368"/>
      <c r="IY108" s="1368"/>
      <c r="IZ108" s="1368"/>
      <c r="JA108" s="1368"/>
      <c r="JB108" s="1368"/>
      <c r="JC108" s="1368"/>
    </row>
    <row r="109" spans="1:263">
      <c r="A109" s="4307">
        <v>17</v>
      </c>
      <c r="B109" s="4432"/>
      <c r="C109" s="4432"/>
      <c r="D109" s="4432"/>
      <c r="E109" s="3278"/>
      <c r="F109" s="4352"/>
      <c r="G109" s="4432"/>
      <c r="H109" s="4432"/>
      <c r="I109" s="4432"/>
      <c r="J109" s="4432"/>
      <c r="K109" s="2325"/>
      <c r="L109" s="2325"/>
      <c r="M109" s="3549">
        <v>17</v>
      </c>
      <c r="N109" s="4352"/>
      <c r="O109" s="2325"/>
      <c r="P109" s="2325"/>
      <c r="Q109" s="2325"/>
      <c r="R109" s="2325">
        <f t="shared" si="2"/>
        <v>0</v>
      </c>
      <c r="S109" s="3549">
        <v>17</v>
      </c>
      <c r="AI109" s="1368"/>
      <c r="AJ109" s="1368"/>
      <c r="AK109" s="1368"/>
      <c r="AL109" s="1368"/>
      <c r="AM109" s="1368"/>
      <c r="AN109" s="1368"/>
      <c r="AO109" s="1368"/>
      <c r="AP109" s="1368"/>
      <c r="AQ109" s="1368"/>
      <c r="AR109" s="1368"/>
      <c r="AS109" s="1368"/>
      <c r="AT109" s="1368"/>
      <c r="AU109" s="1368"/>
      <c r="AV109" s="1368"/>
      <c r="AW109" s="1368"/>
      <c r="AX109" s="1368"/>
      <c r="AY109" s="1368"/>
      <c r="AZ109" s="1368"/>
      <c r="BA109" s="1368"/>
      <c r="BB109" s="1368"/>
      <c r="BC109" s="1368"/>
      <c r="BD109" s="1368"/>
      <c r="BE109" s="1368"/>
      <c r="BF109" s="1368"/>
      <c r="BG109" s="1368"/>
      <c r="BH109" s="1368"/>
      <c r="BI109" s="1368"/>
      <c r="BJ109" s="1368"/>
      <c r="BK109" s="1368"/>
      <c r="BL109" s="1368"/>
      <c r="BM109" s="1368"/>
      <c r="BN109" s="1368"/>
      <c r="BO109" s="1368"/>
      <c r="BP109" s="1368"/>
      <c r="BQ109" s="1368"/>
      <c r="BR109" s="1368"/>
      <c r="BS109" s="1368"/>
      <c r="BT109" s="1368"/>
      <c r="BU109" s="1368"/>
      <c r="BV109" s="1368"/>
      <c r="BW109" s="1368"/>
      <c r="BX109" s="1368"/>
      <c r="BY109" s="1368"/>
      <c r="BZ109" s="1368"/>
      <c r="CA109" s="1368"/>
      <c r="CB109" s="1368"/>
      <c r="CC109" s="1368"/>
      <c r="CD109" s="1368"/>
      <c r="CE109" s="1368"/>
      <c r="CF109" s="1368"/>
      <c r="CG109" s="1368"/>
      <c r="CH109" s="1368"/>
      <c r="CI109" s="1368"/>
      <c r="CJ109" s="1368"/>
      <c r="CK109" s="1368"/>
      <c r="CL109" s="1368"/>
      <c r="CM109" s="1368"/>
      <c r="CN109" s="1368"/>
      <c r="CO109" s="1368"/>
      <c r="CP109" s="1368"/>
      <c r="CQ109" s="1368"/>
      <c r="CR109" s="1368"/>
      <c r="CS109" s="1368"/>
      <c r="CT109" s="1368"/>
      <c r="CU109" s="1368"/>
      <c r="CV109" s="1368"/>
      <c r="CW109" s="1368"/>
      <c r="CX109" s="1368"/>
      <c r="CY109" s="1368"/>
      <c r="CZ109" s="1368"/>
      <c r="DA109" s="1368"/>
      <c r="DB109" s="1368"/>
      <c r="DC109" s="1368"/>
      <c r="DD109" s="1368"/>
      <c r="DE109" s="1368"/>
      <c r="DF109" s="1368"/>
      <c r="DG109" s="1368"/>
      <c r="DH109" s="1368"/>
      <c r="DI109" s="1368"/>
      <c r="DJ109" s="1368"/>
      <c r="DK109" s="1368"/>
      <c r="DL109" s="1368"/>
      <c r="DM109" s="1368"/>
      <c r="DN109" s="1368"/>
      <c r="DO109" s="1368"/>
      <c r="DP109" s="1368"/>
      <c r="DQ109" s="1368"/>
      <c r="DR109" s="1368"/>
      <c r="DS109" s="1368"/>
      <c r="DT109" s="1368"/>
      <c r="DU109" s="1368"/>
      <c r="DV109" s="1368"/>
      <c r="DW109" s="1368"/>
      <c r="DX109" s="1368"/>
      <c r="DY109" s="1368"/>
      <c r="DZ109" s="1368"/>
      <c r="EA109" s="1368"/>
      <c r="EB109" s="1368"/>
      <c r="EC109" s="1368"/>
      <c r="ED109" s="1368"/>
      <c r="EE109" s="1368"/>
      <c r="EF109" s="1368"/>
      <c r="EG109" s="1368"/>
      <c r="EH109" s="1368"/>
      <c r="EI109" s="1368"/>
      <c r="EJ109" s="1368"/>
      <c r="EK109" s="1368"/>
      <c r="EL109" s="1368"/>
      <c r="EM109" s="1368"/>
      <c r="EN109" s="1368"/>
      <c r="EO109" s="1368"/>
      <c r="EP109" s="1368"/>
      <c r="EQ109" s="1368"/>
      <c r="ER109" s="1368"/>
      <c r="ES109" s="1368"/>
      <c r="ET109" s="1368"/>
      <c r="EU109" s="1368"/>
      <c r="EV109" s="1368"/>
      <c r="EW109" s="1368"/>
      <c r="EX109" s="1368"/>
      <c r="EY109" s="1368"/>
      <c r="EZ109" s="1368"/>
      <c r="FA109" s="1368"/>
      <c r="FB109" s="1368"/>
      <c r="FC109" s="1368"/>
      <c r="FD109" s="1368"/>
      <c r="FE109" s="1368"/>
      <c r="FF109" s="1368"/>
      <c r="FG109" s="1368"/>
      <c r="FH109" s="1368"/>
      <c r="FI109" s="1368"/>
      <c r="FJ109" s="1368"/>
      <c r="FK109" s="1368"/>
      <c r="FL109" s="1368"/>
      <c r="FM109" s="1368"/>
      <c r="FN109" s="1368"/>
      <c r="FO109" s="1368"/>
      <c r="FP109" s="1368"/>
      <c r="FQ109" s="1368"/>
      <c r="FR109" s="1368"/>
      <c r="FS109" s="1368"/>
      <c r="FT109" s="1368"/>
      <c r="FU109" s="1368"/>
      <c r="FV109" s="1368"/>
      <c r="FW109" s="1368"/>
      <c r="FX109" s="1368"/>
      <c r="FY109" s="1368"/>
      <c r="FZ109" s="1368"/>
      <c r="GA109" s="1368"/>
      <c r="GB109" s="1368"/>
      <c r="GC109" s="1368"/>
      <c r="GD109" s="1368"/>
      <c r="GE109" s="1368"/>
      <c r="GF109" s="1368"/>
      <c r="GG109" s="1368"/>
      <c r="GH109" s="1368"/>
      <c r="GI109" s="1368"/>
      <c r="GJ109" s="1368"/>
      <c r="GK109" s="1368"/>
      <c r="GL109" s="1368"/>
      <c r="GM109" s="1368"/>
      <c r="GN109" s="1368"/>
      <c r="GO109" s="1368"/>
      <c r="GP109" s="1368"/>
      <c r="GQ109" s="1368"/>
      <c r="GR109" s="1368"/>
      <c r="GS109" s="1368"/>
      <c r="GT109" s="1368"/>
      <c r="GU109" s="1368"/>
      <c r="GV109" s="1368"/>
      <c r="GW109" s="1368"/>
      <c r="GX109" s="1368"/>
      <c r="GY109" s="1368"/>
      <c r="GZ109" s="1368"/>
      <c r="HA109" s="1368"/>
      <c r="HB109" s="1368"/>
      <c r="HC109" s="1368"/>
      <c r="HD109" s="1368"/>
      <c r="HE109" s="1368"/>
      <c r="HF109" s="1368"/>
      <c r="HG109" s="1368"/>
      <c r="HH109" s="1368"/>
      <c r="HI109" s="1368"/>
      <c r="HJ109" s="1368"/>
      <c r="HK109" s="1368"/>
      <c r="HL109" s="1368"/>
      <c r="HM109" s="1368"/>
      <c r="HN109" s="1368"/>
      <c r="HO109" s="1368"/>
      <c r="HP109" s="1368"/>
      <c r="HQ109" s="1368"/>
      <c r="HR109" s="1368"/>
      <c r="HS109" s="1368"/>
      <c r="HT109" s="1368"/>
      <c r="HU109" s="1368"/>
      <c r="HV109" s="1368"/>
      <c r="HW109" s="1368"/>
      <c r="HX109" s="1368"/>
      <c r="HY109" s="1368"/>
      <c r="HZ109" s="1368"/>
      <c r="IA109" s="1368"/>
      <c r="IB109" s="1368"/>
      <c r="IC109" s="1368"/>
      <c r="ID109" s="1368"/>
      <c r="IE109" s="1368"/>
      <c r="IF109" s="1368"/>
      <c r="IG109" s="1368"/>
      <c r="IH109" s="1368"/>
      <c r="II109" s="1368"/>
      <c r="IJ109" s="1368"/>
      <c r="IK109" s="1368"/>
      <c r="IL109" s="1368"/>
      <c r="IM109" s="1368"/>
      <c r="IN109" s="1368"/>
      <c r="IO109" s="1368"/>
      <c r="IP109" s="1368"/>
      <c r="IQ109" s="1368"/>
      <c r="IR109" s="1368"/>
      <c r="IS109" s="1368"/>
      <c r="IT109" s="1368"/>
      <c r="IU109" s="1368"/>
      <c r="IV109" s="1368"/>
      <c r="IW109" s="1368"/>
      <c r="IX109" s="1368"/>
      <c r="IY109" s="1368"/>
      <c r="IZ109" s="1368"/>
      <c r="JA109" s="1368"/>
      <c r="JB109" s="1368"/>
      <c r="JC109" s="1368"/>
    </row>
    <row r="110" spans="1:263">
      <c r="A110" s="4307">
        <v>18</v>
      </c>
      <c r="B110" s="4432"/>
      <c r="C110" s="4432"/>
      <c r="D110" s="4432"/>
      <c r="E110" s="3278"/>
      <c r="F110" s="4352"/>
      <c r="G110" s="4432"/>
      <c r="H110" s="4432"/>
      <c r="I110" s="4432"/>
      <c r="J110" s="4432"/>
      <c r="K110" s="2325"/>
      <c r="L110" s="2325"/>
      <c r="M110" s="3549">
        <v>18</v>
      </c>
      <c r="N110" s="4352"/>
      <c r="O110" s="2325"/>
      <c r="P110" s="2325"/>
      <c r="Q110" s="2325"/>
      <c r="R110" s="2325">
        <f t="shared" si="2"/>
        <v>0</v>
      </c>
      <c r="S110" s="3549">
        <v>18</v>
      </c>
      <c r="AI110" s="1368"/>
      <c r="AJ110" s="1368"/>
      <c r="AK110" s="1368"/>
      <c r="AL110" s="1368"/>
      <c r="AM110" s="1368"/>
      <c r="AN110" s="1368"/>
      <c r="AO110" s="1368"/>
      <c r="AP110" s="1368"/>
      <c r="AQ110" s="1368"/>
      <c r="AR110" s="1368"/>
      <c r="AS110" s="1368"/>
      <c r="AT110" s="1368"/>
      <c r="AU110" s="1368"/>
      <c r="AV110" s="1368"/>
      <c r="AW110" s="1368"/>
      <c r="AX110" s="1368"/>
      <c r="AY110" s="1368"/>
      <c r="AZ110" s="1368"/>
      <c r="BA110" s="1368"/>
      <c r="BB110" s="1368"/>
      <c r="BC110" s="1368"/>
      <c r="BD110" s="1368"/>
      <c r="BE110" s="1368"/>
      <c r="BF110" s="1368"/>
      <c r="BG110" s="1368"/>
      <c r="BH110" s="1368"/>
      <c r="BI110" s="1368"/>
      <c r="BJ110" s="1368"/>
      <c r="BK110" s="1368"/>
      <c r="BL110" s="1368"/>
      <c r="BM110" s="1368"/>
      <c r="BN110" s="1368"/>
      <c r="BO110" s="1368"/>
      <c r="BP110" s="1368"/>
      <c r="BQ110" s="1368"/>
      <c r="BR110" s="1368"/>
      <c r="BS110" s="1368"/>
      <c r="BT110" s="1368"/>
      <c r="BU110" s="1368"/>
      <c r="BV110" s="1368"/>
      <c r="BW110" s="1368"/>
      <c r="BX110" s="1368"/>
      <c r="BY110" s="1368"/>
      <c r="BZ110" s="1368"/>
      <c r="CA110" s="1368"/>
      <c r="CB110" s="1368"/>
      <c r="CC110" s="1368"/>
      <c r="CD110" s="1368"/>
      <c r="CE110" s="1368"/>
      <c r="CF110" s="1368"/>
      <c r="CG110" s="1368"/>
      <c r="CH110" s="1368"/>
      <c r="CI110" s="1368"/>
      <c r="CJ110" s="1368"/>
      <c r="CK110" s="1368"/>
      <c r="CL110" s="1368"/>
      <c r="CM110" s="1368"/>
      <c r="CN110" s="1368"/>
      <c r="CO110" s="1368"/>
      <c r="CP110" s="1368"/>
      <c r="CQ110" s="1368"/>
      <c r="CR110" s="1368"/>
      <c r="CS110" s="1368"/>
      <c r="CT110" s="1368"/>
      <c r="CU110" s="1368"/>
      <c r="CV110" s="1368"/>
      <c r="CW110" s="1368"/>
      <c r="CX110" s="1368"/>
      <c r="CY110" s="1368"/>
      <c r="CZ110" s="1368"/>
      <c r="DA110" s="1368"/>
      <c r="DB110" s="1368"/>
      <c r="DC110" s="1368"/>
      <c r="DD110" s="1368"/>
      <c r="DE110" s="1368"/>
      <c r="DF110" s="1368"/>
      <c r="DG110" s="1368"/>
      <c r="DH110" s="1368"/>
      <c r="DI110" s="1368"/>
      <c r="DJ110" s="1368"/>
      <c r="DK110" s="1368"/>
      <c r="DL110" s="1368"/>
      <c r="DM110" s="1368"/>
      <c r="DN110" s="1368"/>
      <c r="DO110" s="1368"/>
      <c r="DP110" s="1368"/>
      <c r="DQ110" s="1368"/>
      <c r="DR110" s="1368"/>
      <c r="DS110" s="1368"/>
      <c r="DT110" s="1368"/>
      <c r="DU110" s="1368"/>
      <c r="DV110" s="1368"/>
      <c r="DW110" s="1368"/>
      <c r="DX110" s="1368"/>
      <c r="DY110" s="1368"/>
      <c r="DZ110" s="1368"/>
      <c r="EA110" s="1368"/>
      <c r="EB110" s="1368"/>
      <c r="EC110" s="1368"/>
      <c r="ED110" s="1368"/>
      <c r="EE110" s="1368"/>
      <c r="EF110" s="1368"/>
      <c r="EG110" s="1368"/>
      <c r="EH110" s="1368"/>
      <c r="EI110" s="1368"/>
      <c r="EJ110" s="1368"/>
      <c r="EK110" s="1368"/>
      <c r="EL110" s="1368"/>
      <c r="EM110" s="1368"/>
      <c r="EN110" s="1368"/>
      <c r="EO110" s="1368"/>
      <c r="EP110" s="1368"/>
      <c r="EQ110" s="1368"/>
      <c r="ER110" s="1368"/>
      <c r="ES110" s="1368"/>
      <c r="ET110" s="1368"/>
      <c r="EU110" s="1368"/>
      <c r="EV110" s="1368"/>
      <c r="EW110" s="1368"/>
      <c r="EX110" s="1368"/>
      <c r="EY110" s="1368"/>
      <c r="EZ110" s="1368"/>
      <c r="FA110" s="1368"/>
      <c r="FB110" s="1368"/>
      <c r="FC110" s="1368"/>
      <c r="FD110" s="1368"/>
      <c r="FE110" s="1368"/>
      <c r="FF110" s="1368"/>
      <c r="FG110" s="1368"/>
      <c r="FH110" s="1368"/>
      <c r="FI110" s="1368"/>
      <c r="FJ110" s="1368"/>
      <c r="FK110" s="1368"/>
      <c r="FL110" s="1368"/>
      <c r="FM110" s="1368"/>
      <c r="FN110" s="1368"/>
      <c r="FO110" s="1368"/>
      <c r="FP110" s="1368"/>
      <c r="FQ110" s="1368"/>
      <c r="FR110" s="1368"/>
      <c r="FS110" s="1368"/>
      <c r="FT110" s="1368"/>
      <c r="FU110" s="1368"/>
      <c r="FV110" s="1368"/>
      <c r="FW110" s="1368"/>
      <c r="FX110" s="1368"/>
      <c r="FY110" s="1368"/>
      <c r="FZ110" s="1368"/>
      <c r="GA110" s="1368"/>
      <c r="GB110" s="1368"/>
      <c r="GC110" s="1368"/>
      <c r="GD110" s="1368"/>
      <c r="GE110" s="1368"/>
      <c r="GF110" s="1368"/>
      <c r="GG110" s="1368"/>
      <c r="GH110" s="1368"/>
      <c r="GI110" s="1368"/>
      <c r="GJ110" s="1368"/>
      <c r="GK110" s="1368"/>
      <c r="GL110" s="1368"/>
      <c r="GM110" s="1368"/>
      <c r="GN110" s="1368"/>
      <c r="GO110" s="1368"/>
      <c r="GP110" s="1368"/>
      <c r="GQ110" s="1368"/>
      <c r="GR110" s="1368"/>
      <c r="GS110" s="1368"/>
      <c r="GT110" s="1368"/>
      <c r="GU110" s="1368"/>
      <c r="GV110" s="1368"/>
      <c r="GW110" s="1368"/>
      <c r="GX110" s="1368"/>
      <c r="GY110" s="1368"/>
      <c r="GZ110" s="1368"/>
      <c r="HA110" s="1368"/>
      <c r="HB110" s="1368"/>
      <c r="HC110" s="1368"/>
      <c r="HD110" s="1368"/>
      <c r="HE110" s="1368"/>
      <c r="HF110" s="1368"/>
      <c r="HG110" s="1368"/>
      <c r="HH110" s="1368"/>
      <c r="HI110" s="1368"/>
      <c r="HJ110" s="1368"/>
      <c r="HK110" s="1368"/>
      <c r="HL110" s="1368"/>
      <c r="HM110" s="1368"/>
      <c r="HN110" s="1368"/>
      <c r="HO110" s="1368"/>
      <c r="HP110" s="1368"/>
      <c r="HQ110" s="1368"/>
      <c r="HR110" s="1368"/>
      <c r="HS110" s="1368"/>
      <c r="HT110" s="1368"/>
      <c r="HU110" s="1368"/>
      <c r="HV110" s="1368"/>
      <c r="HW110" s="1368"/>
      <c r="HX110" s="1368"/>
      <c r="HY110" s="1368"/>
      <c r="HZ110" s="1368"/>
      <c r="IA110" s="1368"/>
      <c r="IB110" s="1368"/>
      <c r="IC110" s="1368"/>
      <c r="ID110" s="1368"/>
      <c r="IE110" s="1368"/>
      <c r="IF110" s="1368"/>
      <c r="IG110" s="1368"/>
      <c r="IH110" s="1368"/>
      <c r="II110" s="1368"/>
      <c r="IJ110" s="1368"/>
      <c r="IK110" s="1368"/>
      <c r="IL110" s="1368"/>
      <c r="IM110" s="1368"/>
      <c r="IN110" s="1368"/>
      <c r="IO110" s="1368"/>
      <c r="IP110" s="1368"/>
      <c r="IQ110" s="1368"/>
      <c r="IR110" s="1368"/>
      <c r="IS110" s="1368"/>
      <c r="IT110" s="1368"/>
      <c r="IU110" s="1368"/>
      <c r="IV110" s="1368"/>
      <c r="IW110" s="1368"/>
      <c r="IX110" s="1368"/>
      <c r="IY110" s="1368"/>
      <c r="IZ110" s="1368"/>
      <c r="JA110" s="1368"/>
      <c r="JB110" s="1368"/>
      <c r="JC110" s="1368"/>
    </row>
    <row r="111" spans="1:263">
      <c r="A111" s="4307">
        <v>19</v>
      </c>
      <c r="B111" s="4432"/>
      <c r="C111" s="4432"/>
      <c r="D111" s="4432"/>
      <c r="E111" s="3278"/>
      <c r="F111" s="4352"/>
      <c r="G111" s="4432"/>
      <c r="H111" s="4432"/>
      <c r="I111" s="4432"/>
      <c r="J111" s="4432"/>
      <c r="K111" s="2325"/>
      <c r="L111" s="2325"/>
      <c r="M111" s="3549">
        <v>19</v>
      </c>
      <c r="N111" s="4352"/>
      <c r="O111" s="2325"/>
      <c r="P111" s="2325"/>
      <c r="Q111" s="2325"/>
      <c r="R111" s="2325">
        <f t="shared" si="2"/>
        <v>0</v>
      </c>
      <c r="S111" s="3549">
        <v>19</v>
      </c>
      <c r="AI111" s="1368"/>
      <c r="AJ111" s="1368"/>
      <c r="AK111" s="1368"/>
      <c r="AL111" s="1368"/>
      <c r="AM111" s="1368"/>
      <c r="AN111" s="1368"/>
      <c r="AO111" s="1368"/>
      <c r="AP111" s="1368"/>
      <c r="AQ111" s="1368"/>
      <c r="AR111" s="1368"/>
      <c r="AS111" s="1368"/>
      <c r="AT111" s="1368"/>
      <c r="AU111" s="1368"/>
      <c r="AV111" s="1368"/>
      <c r="AW111" s="1368"/>
      <c r="AX111" s="1368"/>
      <c r="AY111" s="1368"/>
      <c r="AZ111" s="1368"/>
      <c r="BA111" s="1368"/>
      <c r="BB111" s="1368"/>
      <c r="BC111" s="1368"/>
      <c r="BD111" s="1368"/>
      <c r="BE111" s="1368"/>
      <c r="BF111" s="1368"/>
      <c r="BG111" s="1368"/>
      <c r="BH111" s="1368"/>
      <c r="BI111" s="1368"/>
      <c r="BJ111" s="1368"/>
      <c r="BK111" s="1368"/>
      <c r="BL111" s="1368"/>
      <c r="BM111" s="1368"/>
      <c r="BN111" s="1368"/>
      <c r="BO111" s="1368"/>
      <c r="BP111" s="1368"/>
      <c r="BQ111" s="1368"/>
      <c r="BR111" s="1368"/>
      <c r="BS111" s="1368"/>
      <c r="BT111" s="1368"/>
      <c r="BU111" s="1368"/>
      <c r="BV111" s="1368"/>
      <c r="BW111" s="1368"/>
      <c r="BX111" s="1368"/>
      <c r="BY111" s="1368"/>
      <c r="BZ111" s="1368"/>
      <c r="CA111" s="1368"/>
      <c r="CB111" s="1368"/>
      <c r="CC111" s="1368"/>
      <c r="CD111" s="1368"/>
      <c r="CE111" s="1368"/>
      <c r="CF111" s="1368"/>
      <c r="CG111" s="1368"/>
      <c r="CH111" s="1368"/>
      <c r="CI111" s="1368"/>
      <c r="CJ111" s="1368"/>
      <c r="CK111" s="1368"/>
      <c r="CL111" s="1368"/>
      <c r="CM111" s="1368"/>
      <c r="CN111" s="1368"/>
      <c r="CO111" s="1368"/>
      <c r="CP111" s="1368"/>
      <c r="CQ111" s="1368"/>
      <c r="CR111" s="1368"/>
      <c r="CS111" s="1368"/>
      <c r="CT111" s="1368"/>
      <c r="CU111" s="1368"/>
      <c r="CV111" s="1368"/>
      <c r="CW111" s="1368"/>
      <c r="CX111" s="1368"/>
      <c r="CY111" s="1368"/>
      <c r="CZ111" s="1368"/>
      <c r="DA111" s="1368"/>
      <c r="DB111" s="1368"/>
      <c r="DC111" s="1368"/>
      <c r="DD111" s="1368"/>
      <c r="DE111" s="1368"/>
      <c r="DF111" s="1368"/>
      <c r="DG111" s="1368"/>
      <c r="DH111" s="1368"/>
      <c r="DI111" s="1368"/>
      <c r="DJ111" s="1368"/>
      <c r="DK111" s="1368"/>
      <c r="DL111" s="1368"/>
      <c r="DM111" s="1368"/>
      <c r="DN111" s="1368"/>
      <c r="DO111" s="1368"/>
      <c r="DP111" s="1368"/>
      <c r="DQ111" s="1368"/>
      <c r="DR111" s="1368"/>
      <c r="DS111" s="1368"/>
      <c r="DT111" s="1368"/>
      <c r="DU111" s="1368"/>
      <c r="DV111" s="1368"/>
      <c r="DW111" s="1368"/>
      <c r="DX111" s="1368"/>
      <c r="DY111" s="1368"/>
      <c r="DZ111" s="1368"/>
      <c r="EA111" s="1368"/>
      <c r="EB111" s="1368"/>
      <c r="EC111" s="1368"/>
      <c r="ED111" s="1368"/>
      <c r="EE111" s="1368"/>
      <c r="EF111" s="1368"/>
      <c r="EG111" s="1368"/>
      <c r="EH111" s="1368"/>
      <c r="EI111" s="1368"/>
      <c r="EJ111" s="1368"/>
      <c r="EK111" s="1368"/>
      <c r="EL111" s="1368"/>
      <c r="EM111" s="1368"/>
      <c r="EN111" s="1368"/>
      <c r="EO111" s="1368"/>
      <c r="EP111" s="1368"/>
      <c r="EQ111" s="1368"/>
      <c r="ER111" s="1368"/>
      <c r="ES111" s="1368"/>
      <c r="ET111" s="1368"/>
      <c r="EU111" s="1368"/>
      <c r="EV111" s="1368"/>
      <c r="EW111" s="1368"/>
      <c r="EX111" s="1368"/>
      <c r="EY111" s="1368"/>
      <c r="EZ111" s="1368"/>
      <c r="FA111" s="1368"/>
      <c r="FB111" s="1368"/>
      <c r="FC111" s="1368"/>
      <c r="FD111" s="1368"/>
      <c r="FE111" s="1368"/>
      <c r="FF111" s="1368"/>
      <c r="FG111" s="1368"/>
      <c r="FH111" s="1368"/>
      <c r="FI111" s="1368"/>
      <c r="FJ111" s="1368"/>
      <c r="FK111" s="1368"/>
      <c r="FL111" s="1368"/>
      <c r="FM111" s="1368"/>
      <c r="FN111" s="1368"/>
      <c r="FO111" s="1368"/>
      <c r="FP111" s="1368"/>
      <c r="FQ111" s="1368"/>
      <c r="FR111" s="1368"/>
      <c r="FS111" s="1368"/>
      <c r="FT111" s="1368"/>
      <c r="FU111" s="1368"/>
      <c r="FV111" s="1368"/>
      <c r="FW111" s="1368"/>
      <c r="FX111" s="1368"/>
      <c r="FY111" s="1368"/>
      <c r="FZ111" s="1368"/>
      <c r="GA111" s="1368"/>
      <c r="GB111" s="1368"/>
      <c r="GC111" s="1368"/>
      <c r="GD111" s="1368"/>
      <c r="GE111" s="1368"/>
      <c r="GF111" s="1368"/>
      <c r="GG111" s="1368"/>
      <c r="GH111" s="1368"/>
      <c r="GI111" s="1368"/>
      <c r="GJ111" s="1368"/>
      <c r="GK111" s="1368"/>
      <c r="GL111" s="1368"/>
      <c r="GM111" s="1368"/>
      <c r="GN111" s="1368"/>
      <c r="GO111" s="1368"/>
      <c r="GP111" s="1368"/>
      <c r="GQ111" s="1368"/>
      <c r="GR111" s="1368"/>
      <c r="GS111" s="1368"/>
      <c r="GT111" s="1368"/>
      <c r="GU111" s="1368"/>
      <c r="GV111" s="1368"/>
      <c r="GW111" s="1368"/>
      <c r="GX111" s="1368"/>
      <c r="GY111" s="1368"/>
      <c r="GZ111" s="1368"/>
      <c r="HA111" s="1368"/>
      <c r="HB111" s="1368"/>
      <c r="HC111" s="1368"/>
      <c r="HD111" s="1368"/>
      <c r="HE111" s="1368"/>
      <c r="HF111" s="1368"/>
      <c r="HG111" s="1368"/>
      <c r="HH111" s="1368"/>
      <c r="HI111" s="1368"/>
      <c r="HJ111" s="1368"/>
      <c r="HK111" s="1368"/>
      <c r="HL111" s="1368"/>
      <c r="HM111" s="1368"/>
      <c r="HN111" s="1368"/>
      <c r="HO111" s="1368"/>
      <c r="HP111" s="1368"/>
      <c r="HQ111" s="1368"/>
      <c r="HR111" s="1368"/>
      <c r="HS111" s="1368"/>
      <c r="HT111" s="1368"/>
      <c r="HU111" s="1368"/>
      <c r="HV111" s="1368"/>
      <c r="HW111" s="1368"/>
      <c r="HX111" s="1368"/>
      <c r="HY111" s="1368"/>
      <c r="HZ111" s="1368"/>
      <c r="IA111" s="1368"/>
      <c r="IB111" s="1368"/>
      <c r="IC111" s="1368"/>
      <c r="ID111" s="1368"/>
      <c r="IE111" s="1368"/>
      <c r="IF111" s="1368"/>
      <c r="IG111" s="1368"/>
      <c r="IH111" s="1368"/>
      <c r="II111" s="1368"/>
      <c r="IJ111" s="1368"/>
      <c r="IK111" s="1368"/>
      <c r="IL111" s="1368"/>
      <c r="IM111" s="1368"/>
      <c r="IN111" s="1368"/>
      <c r="IO111" s="1368"/>
      <c r="IP111" s="1368"/>
      <c r="IQ111" s="1368"/>
      <c r="IR111" s="1368"/>
      <c r="IS111" s="1368"/>
      <c r="IT111" s="1368"/>
      <c r="IU111" s="1368"/>
      <c r="IV111" s="1368"/>
      <c r="IW111" s="1368"/>
      <c r="IX111" s="1368"/>
      <c r="IY111" s="1368"/>
      <c r="IZ111" s="1368"/>
      <c r="JA111" s="1368"/>
      <c r="JB111" s="1368"/>
      <c r="JC111" s="1368"/>
    </row>
    <row r="112" spans="1:263">
      <c r="A112" s="4307">
        <v>20</v>
      </c>
      <c r="B112" s="4432"/>
      <c r="C112" s="4432"/>
      <c r="D112" s="4432"/>
      <c r="E112" s="3278"/>
      <c r="F112" s="4352"/>
      <c r="G112" s="4432"/>
      <c r="H112" s="4432"/>
      <c r="I112" s="4432"/>
      <c r="J112" s="4432"/>
      <c r="K112" s="2325"/>
      <c r="L112" s="2325"/>
      <c r="M112" s="3549">
        <v>20</v>
      </c>
      <c r="N112" s="4352"/>
      <c r="O112" s="2325"/>
      <c r="P112" s="2325"/>
      <c r="Q112" s="2325"/>
      <c r="R112" s="2325">
        <f t="shared" si="2"/>
        <v>0</v>
      </c>
      <c r="S112" s="3549">
        <v>20</v>
      </c>
      <c r="AI112" s="1368"/>
      <c r="AJ112" s="1368"/>
      <c r="AK112" s="1368"/>
      <c r="AL112" s="1368"/>
      <c r="AM112" s="1368"/>
      <c r="AN112" s="1368"/>
      <c r="AO112" s="1368"/>
      <c r="AP112" s="1368"/>
      <c r="AQ112" s="1368"/>
      <c r="AR112" s="1368"/>
      <c r="AS112" s="1368"/>
      <c r="AT112" s="1368"/>
      <c r="AU112" s="1368"/>
      <c r="AV112" s="1368"/>
      <c r="AW112" s="1368"/>
      <c r="AX112" s="1368"/>
      <c r="AY112" s="1368"/>
      <c r="AZ112" s="1368"/>
      <c r="BA112" s="1368"/>
      <c r="BB112" s="1368"/>
      <c r="BC112" s="1368"/>
      <c r="BD112" s="1368"/>
      <c r="BE112" s="1368"/>
      <c r="BF112" s="1368"/>
      <c r="BG112" s="1368"/>
      <c r="BH112" s="1368"/>
      <c r="BI112" s="1368"/>
      <c r="BJ112" s="1368"/>
      <c r="BK112" s="1368"/>
      <c r="BL112" s="1368"/>
      <c r="BM112" s="1368"/>
      <c r="BN112" s="1368"/>
      <c r="BO112" s="1368"/>
      <c r="BP112" s="1368"/>
      <c r="BQ112" s="1368"/>
      <c r="BR112" s="1368"/>
      <c r="BS112" s="1368"/>
      <c r="BT112" s="1368"/>
      <c r="BU112" s="1368"/>
      <c r="BV112" s="1368"/>
      <c r="BW112" s="1368"/>
      <c r="BX112" s="1368"/>
      <c r="BY112" s="1368"/>
      <c r="BZ112" s="1368"/>
      <c r="CA112" s="1368"/>
      <c r="CB112" s="1368"/>
      <c r="CC112" s="1368"/>
      <c r="CD112" s="1368"/>
      <c r="CE112" s="1368"/>
      <c r="CF112" s="1368"/>
      <c r="CG112" s="1368"/>
      <c r="CH112" s="1368"/>
      <c r="CI112" s="1368"/>
      <c r="CJ112" s="1368"/>
      <c r="CK112" s="1368"/>
      <c r="CL112" s="1368"/>
      <c r="CM112" s="1368"/>
      <c r="CN112" s="1368"/>
      <c r="CO112" s="1368"/>
      <c r="CP112" s="1368"/>
      <c r="CQ112" s="1368"/>
      <c r="CR112" s="1368"/>
      <c r="CS112" s="1368"/>
      <c r="CT112" s="1368"/>
      <c r="CU112" s="1368"/>
      <c r="CV112" s="1368"/>
      <c r="CW112" s="1368"/>
      <c r="CX112" s="1368"/>
      <c r="CY112" s="1368"/>
      <c r="CZ112" s="1368"/>
      <c r="DA112" s="1368"/>
      <c r="DB112" s="1368"/>
      <c r="DC112" s="1368"/>
      <c r="DD112" s="1368"/>
      <c r="DE112" s="1368"/>
      <c r="DF112" s="1368"/>
      <c r="DG112" s="1368"/>
      <c r="DH112" s="1368"/>
      <c r="DI112" s="1368"/>
      <c r="DJ112" s="1368"/>
      <c r="DK112" s="1368"/>
      <c r="DL112" s="1368"/>
      <c r="DM112" s="1368"/>
      <c r="DN112" s="1368"/>
      <c r="DO112" s="1368"/>
      <c r="DP112" s="1368"/>
      <c r="DQ112" s="1368"/>
      <c r="DR112" s="1368"/>
      <c r="DS112" s="1368"/>
      <c r="DT112" s="1368"/>
      <c r="DU112" s="1368"/>
      <c r="DV112" s="1368"/>
      <c r="DW112" s="1368"/>
      <c r="DX112" s="1368"/>
      <c r="DY112" s="1368"/>
      <c r="DZ112" s="1368"/>
      <c r="EA112" s="1368"/>
      <c r="EB112" s="1368"/>
      <c r="EC112" s="1368"/>
      <c r="ED112" s="1368"/>
      <c r="EE112" s="1368"/>
      <c r="EF112" s="1368"/>
      <c r="EG112" s="1368"/>
      <c r="EH112" s="1368"/>
      <c r="EI112" s="1368"/>
      <c r="EJ112" s="1368"/>
      <c r="EK112" s="1368"/>
      <c r="EL112" s="1368"/>
      <c r="EM112" s="1368"/>
      <c r="EN112" s="1368"/>
      <c r="EO112" s="1368"/>
      <c r="EP112" s="1368"/>
      <c r="EQ112" s="1368"/>
      <c r="ER112" s="1368"/>
      <c r="ES112" s="1368"/>
      <c r="ET112" s="1368"/>
      <c r="EU112" s="1368"/>
      <c r="EV112" s="1368"/>
      <c r="EW112" s="1368"/>
      <c r="EX112" s="1368"/>
      <c r="EY112" s="1368"/>
      <c r="EZ112" s="1368"/>
      <c r="FA112" s="1368"/>
      <c r="FB112" s="1368"/>
      <c r="FC112" s="1368"/>
      <c r="FD112" s="1368"/>
      <c r="FE112" s="1368"/>
      <c r="FF112" s="1368"/>
      <c r="FG112" s="1368"/>
      <c r="FH112" s="1368"/>
      <c r="FI112" s="1368"/>
      <c r="FJ112" s="1368"/>
      <c r="FK112" s="1368"/>
      <c r="FL112" s="1368"/>
      <c r="FM112" s="1368"/>
      <c r="FN112" s="1368"/>
      <c r="FO112" s="1368"/>
      <c r="FP112" s="1368"/>
      <c r="FQ112" s="1368"/>
      <c r="FR112" s="1368"/>
      <c r="FS112" s="1368"/>
      <c r="FT112" s="1368"/>
      <c r="FU112" s="1368"/>
      <c r="FV112" s="1368"/>
      <c r="FW112" s="1368"/>
      <c r="FX112" s="1368"/>
      <c r="FY112" s="1368"/>
      <c r="FZ112" s="1368"/>
      <c r="GA112" s="1368"/>
      <c r="GB112" s="1368"/>
      <c r="GC112" s="1368"/>
      <c r="GD112" s="1368"/>
      <c r="GE112" s="1368"/>
      <c r="GF112" s="1368"/>
      <c r="GG112" s="1368"/>
      <c r="GH112" s="1368"/>
      <c r="GI112" s="1368"/>
      <c r="GJ112" s="1368"/>
      <c r="GK112" s="1368"/>
      <c r="GL112" s="1368"/>
      <c r="GM112" s="1368"/>
      <c r="GN112" s="1368"/>
      <c r="GO112" s="1368"/>
      <c r="GP112" s="1368"/>
      <c r="GQ112" s="1368"/>
      <c r="GR112" s="1368"/>
      <c r="GS112" s="1368"/>
      <c r="GT112" s="1368"/>
      <c r="GU112" s="1368"/>
      <c r="GV112" s="1368"/>
      <c r="GW112" s="1368"/>
      <c r="GX112" s="1368"/>
      <c r="GY112" s="1368"/>
      <c r="GZ112" s="1368"/>
      <c r="HA112" s="1368"/>
      <c r="HB112" s="1368"/>
      <c r="HC112" s="1368"/>
      <c r="HD112" s="1368"/>
      <c r="HE112" s="1368"/>
      <c r="HF112" s="1368"/>
      <c r="HG112" s="1368"/>
      <c r="HH112" s="1368"/>
      <c r="HI112" s="1368"/>
      <c r="HJ112" s="1368"/>
      <c r="HK112" s="1368"/>
      <c r="HL112" s="1368"/>
      <c r="HM112" s="1368"/>
      <c r="HN112" s="1368"/>
      <c r="HO112" s="1368"/>
      <c r="HP112" s="1368"/>
      <c r="HQ112" s="1368"/>
      <c r="HR112" s="1368"/>
      <c r="HS112" s="1368"/>
      <c r="HT112" s="1368"/>
      <c r="HU112" s="1368"/>
      <c r="HV112" s="1368"/>
      <c r="HW112" s="1368"/>
      <c r="HX112" s="1368"/>
      <c r="HY112" s="1368"/>
      <c r="HZ112" s="1368"/>
      <c r="IA112" s="1368"/>
      <c r="IB112" s="1368"/>
      <c r="IC112" s="1368"/>
      <c r="ID112" s="1368"/>
      <c r="IE112" s="1368"/>
      <c r="IF112" s="1368"/>
      <c r="IG112" s="1368"/>
      <c r="IH112" s="1368"/>
      <c r="II112" s="1368"/>
      <c r="IJ112" s="1368"/>
      <c r="IK112" s="1368"/>
      <c r="IL112" s="1368"/>
      <c r="IM112" s="1368"/>
      <c r="IN112" s="1368"/>
      <c r="IO112" s="1368"/>
      <c r="IP112" s="1368"/>
      <c r="IQ112" s="1368"/>
      <c r="IR112" s="1368"/>
      <c r="IS112" s="1368"/>
      <c r="IT112" s="1368"/>
      <c r="IU112" s="1368"/>
      <c r="IV112" s="1368"/>
      <c r="IW112" s="1368"/>
      <c r="IX112" s="1368"/>
      <c r="IY112" s="1368"/>
      <c r="IZ112" s="1368"/>
      <c r="JA112" s="1368"/>
      <c r="JB112" s="1368"/>
      <c r="JC112" s="1368"/>
    </row>
    <row r="113" spans="1:263">
      <c r="A113" s="4307">
        <v>21</v>
      </c>
      <c r="B113" s="4432"/>
      <c r="C113" s="4432"/>
      <c r="D113" s="4432"/>
      <c r="E113" s="3278"/>
      <c r="F113" s="4352"/>
      <c r="G113" s="4432"/>
      <c r="H113" s="4432"/>
      <c r="I113" s="4432"/>
      <c r="J113" s="4432"/>
      <c r="K113" s="2325"/>
      <c r="L113" s="2325"/>
      <c r="M113" s="3549">
        <v>21</v>
      </c>
      <c r="N113" s="4352"/>
      <c r="O113" s="2325"/>
      <c r="P113" s="2325"/>
      <c r="Q113" s="2325"/>
      <c r="R113" s="2325">
        <f t="shared" si="2"/>
        <v>0</v>
      </c>
      <c r="S113" s="3549">
        <v>21</v>
      </c>
      <c r="AI113" s="1368"/>
      <c r="AJ113" s="1368"/>
      <c r="AK113" s="1368"/>
      <c r="AL113" s="1368"/>
      <c r="AM113" s="1368"/>
      <c r="AN113" s="1368"/>
      <c r="AO113" s="1368"/>
      <c r="AP113" s="1368"/>
      <c r="AQ113" s="1368"/>
      <c r="AR113" s="1368"/>
      <c r="AS113" s="1368"/>
      <c r="AT113" s="1368"/>
      <c r="AU113" s="1368"/>
      <c r="AV113" s="1368"/>
      <c r="AW113" s="1368"/>
      <c r="AX113" s="1368"/>
      <c r="AY113" s="1368"/>
      <c r="AZ113" s="1368"/>
      <c r="BA113" s="1368"/>
      <c r="BB113" s="1368"/>
      <c r="BC113" s="1368"/>
      <c r="BD113" s="1368"/>
      <c r="BE113" s="1368"/>
      <c r="BF113" s="1368"/>
      <c r="BG113" s="1368"/>
      <c r="BH113" s="1368"/>
      <c r="BI113" s="1368"/>
      <c r="BJ113" s="1368"/>
      <c r="BK113" s="1368"/>
      <c r="BL113" s="1368"/>
      <c r="BM113" s="1368"/>
      <c r="BN113" s="1368"/>
      <c r="BO113" s="1368"/>
      <c r="BP113" s="1368"/>
      <c r="BQ113" s="1368"/>
      <c r="BR113" s="1368"/>
      <c r="BS113" s="1368"/>
      <c r="BT113" s="1368"/>
      <c r="BU113" s="1368"/>
      <c r="BV113" s="1368"/>
      <c r="BW113" s="1368"/>
      <c r="BX113" s="1368"/>
      <c r="BY113" s="1368"/>
      <c r="BZ113" s="1368"/>
      <c r="CA113" s="1368"/>
      <c r="CB113" s="1368"/>
      <c r="CC113" s="1368"/>
      <c r="CD113" s="1368"/>
      <c r="CE113" s="1368"/>
      <c r="CF113" s="1368"/>
      <c r="CG113" s="1368"/>
      <c r="CH113" s="1368"/>
      <c r="CI113" s="1368"/>
      <c r="CJ113" s="1368"/>
      <c r="CK113" s="1368"/>
      <c r="CL113" s="1368"/>
      <c r="CM113" s="1368"/>
      <c r="CN113" s="1368"/>
      <c r="CO113" s="1368"/>
      <c r="CP113" s="1368"/>
      <c r="CQ113" s="1368"/>
      <c r="CR113" s="1368"/>
      <c r="CS113" s="1368"/>
      <c r="CT113" s="1368"/>
      <c r="CU113" s="1368"/>
      <c r="CV113" s="1368"/>
      <c r="CW113" s="1368"/>
      <c r="CX113" s="1368"/>
      <c r="CY113" s="1368"/>
      <c r="CZ113" s="1368"/>
      <c r="DA113" s="1368"/>
      <c r="DB113" s="1368"/>
      <c r="DC113" s="1368"/>
      <c r="DD113" s="1368"/>
      <c r="DE113" s="1368"/>
      <c r="DF113" s="1368"/>
      <c r="DG113" s="1368"/>
      <c r="DH113" s="1368"/>
      <c r="DI113" s="1368"/>
      <c r="DJ113" s="1368"/>
      <c r="DK113" s="1368"/>
      <c r="DL113" s="1368"/>
      <c r="DM113" s="1368"/>
      <c r="DN113" s="1368"/>
      <c r="DO113" s="1368"/>
      <c r="DP113" s="1368"/>
      <c r="DQ113" s="1368"/>
      <c r="DR113" s="1368"/>
      <c r="DS113" s="1368"/>
      <c r="DT113" s="1368"/>
      <c r="DU113" s="1368"/>
      <c r="DV113" s="1368"/>
      <c r="DW113" s="1368"/>
      <c r="DX113" s="1368"/>
      <c r="DY113" s="1368"/>
      <c r="DZ113" s="1368"/>
      <c r="EA113" s="1368"/>
      <c r="EB113" s="1368"/>
      <c r="EC113" s="1368"/>
      <c r="ED113" s="1368"/>
      <c r="EE113" s="1368"/>
      <c r="EF113" s="1368"/>
      <c r="EG113" s="1368"/>
      <c r="EH113" s="1368"/>
      <c r="EI113" s="1368"/>
      <c r="EJ113" s="1368"/>
      <c r="EK113" s="1368"/>
      <c r="EL113" s="1368"/>
      <c r="EM113" s="1368"/>
      <c r="EN113" s="1368"/>
      <c r="EO113" s="1368"/>
      <c r="EP113" s="1368"/>
      <c r="EQ113" s="1368"/>
      <c r="ER113" s="1368"/>
      <c r="ES113" s="1368"/>
      <c r="ET113" s="1368"/>
      <c r="EU113" s="1368"/>
      <c r="EV113" s="1368"/>
      <c r="EW113" s="1368"/>
      <c r="EX113" s="1368"/>
      <c r="EY113" s="1368"/>
      <c r="EZ113" s="1368"/>
      <c r="FA113" s="1368"/>
      <c r="FB113" s="1368"/>
      <c r="FC113" s="1368"/>
      <c r="FD113" s="1368"/>
      <c r="FE113" s="1368"/>
      <c r="FF113" s="1368"/>
      <c r="FG113" s="1368"/>
      <c r="FH113" s="1368"/>
      <c r="FI113" s="1368"/>
      <c r="FJ113" s="1368"/>
      <c r="FK113" s="1368"/>
      <c r="FL113" s="1368"/>
      <c r="FM113" s="1368"/>
      <c r="FN113" s="1368"/>
      <c r="FO113" s="1368"/>
      <c r="FP113" s="1368"/>
      <c r="FQ113" s="1368"/>
      <c r="FR113" s="1368"/>
      <c r="FS113" s="1368"/>
      <c r="FT113" s="1368"/>
      <c r="FU113" s="1368"/>
      <c r="FV113" s="1368"/>
      <c r="FW113" s="1368"/>
      <c r="FX113" s="1368"/>
      <c r="FY113" s="1368"/>
      <c r="FZ113" s="1368"/>
      <c r="GA113" s="1368"/>
      <c r="GB113" s="1368"/>
      <c r="GC113" s="1368"/>
      <c r="GD113" s="1368"/>
      <c r="GE113" s="1368"/>
      <c r="GF113" s="1368"/>
      <c r="GG113" s="1368"/>
      <c r="GH113" s="1368"/>
      <c r="GI113" s="1368"/>
      <c r="GJ113" s="1368"/>
      <c r="GK113" s="1368"/>
      <c r="GL113" s="1368"/>
      <c r="GM113" s="1368"/>
      <c r="GN113" s="1368"/>
      <c r="GO113" s="1368"/>
      <c r="GP113" s="1368"/>
      <c r="GQ113" s="1368"/>
      <c r="GR113" s="1368"/>
      <c r="GS113" s="1368"/>
      <c r="GT113" s="1368"/>
      <c r="GU113" s="1368"/>
      <c r="GV113" s="1368"/>
      <c r="GW113" s="1368"/>
      <c r="GX113" s="1368"/>
      <c r="GY113" s="1368"/>
      <c r="GZ113" s="1368"/>
      <c r="HA113" s="1368"/>
      <c r="HB113" s="1368"/>
      <c r="HC113" s="1368"/>
      <c r="HD113" s="1368"/>
      <c r="HE113" s="1368"/>
      <c r="HF113" s="1368"/>
      <c r="HG113" s="1368"/>
      <c r="HH113" s="1368"/>
      <c r="HI113" s="1368"/>
      <c r="HJ113" s="1368"/>
      <c r="HK113" s="1368"/>
      <c r="HL113" s="1368"/>
      <c r="HM113" s="1368"/>
      <c r="HN113" s="1368"/>
      <c r="HO113" s="1368"/>
      <c r="HP113" s="1368"/>
      <c r="HQ113" s="1368"/>
      <c r="HR113" s="1368"/>
      <c r="HS113" s="1368"/>
      <c r="HT113" s="1368"/>
      <c r="HU113" s="1368"/>
      <c r="HV113" s="1368"/>
      <c r="HW113" s="1368"/>
      <c r="HX113" s="1368"/>
      <c r="HY113" s="1368"/>
      <c r="HZ113" s="1368"/>
      <c r="IA113" s="1368"/>
      <c r="IB113" s="1368"/>
      <c r="IC113" s="1368"/>
      <c r="ID113" s="1368"/>
      <c r="IE113" s="1368"/>
      <c r="IF113" s="1368"/>
      <c r="IG113" s="1368"/>
      <c r="IH113" s="1368"/>
      <c r="II113" s="1368"/>
      <c r="IJ113" s="1368"/>
      <c r="IK113" s="1368"/>
      <c r="IL113" s="1368"/>
      <c r="IM113" s="1368"/>
      <c r="IN113" s="1368"/>
      <c r="IO113" s="1368"/>
      <c r="IP113" s="1368"/>
      <c r="IQ113" s="1368"/>
      <c r="IR113" s="1368"/>
      <c r="IS113" s="1368"/>
      <c r="IT113" s="1368"/>
      <c r="IU113" s="1368"/>
      <c r="IV113" s="1368"/>
      <c r="IW113" s="1368"/>
      <c r="IX113" s="1368"/>
      <c r="IY113" s="1368"/>
      <c r="IZ113" s="1368"/>
      <c r="JA113" s="1368"/>
      <c r="JB113" s="1368"/>
      <c r="JC113" s="1368"/>
    </row>
    <row r="114" spans="1:263">
      <c r="A114" s="4307">
        <v>22</v>
      </c>
      <c r="B114" s="4432"/>
      <c r="C114" s="4432"/>
      <c r="D114" s="4432"/>
      <c r="E114" s="3278"/>
      <c r="F114" s="4352"/>
      <c r="G114" s="4432"/>
      <c r="H114" s="4432"/>
      <c r="I114" s="4432"/>
      <c r="J114" s="4432"/>
      <c r="K114" s="2325"/>
      <c r="L114" s="2325"/>
      <c r="M114" s="3549">
        <v>22</v>
      </c>
      <c r="N114" s="4352"/>
      <c r="O114" s="2325"/>
      <c r="P114" s="2325"/>
      <c r="Q114" s="2325"/>
      <c r="R114" s="2325">
        <f t="shared" si="2"/>
        <v>0</v>
      </c>
      <c r="S114" s="3549">
        <v>22</v>
      </c>
      <c r="AI114" s="1368"/>
      <c r="AJ114" s="1368"/>
      <c r="AK114" s="1368"/>
      <c r="AL114" s="1368"/>
      <c r="AM114" s="1368"/>
      <c r="AN114" s="1368"/>
      <c r="AO114" s="1368"/>
      <c r="AP114" s="1368"/>
      <c r="AQ114" s="1368"/>
      <c r="AR114" s="1368"/>
      <c r="AS114" s="1368"/>
      <c r="AT114" s="1368"/>
      <c r="AU114" s="1368"/>
      <c r="AV114" s="1368"/>
      <c r="AW114" s="1368"/>
      <c r="AX114" s="1368"/>
      <c r="AY114" s="1368"/>
      <c r="AZ114" s="1368"/>
      <c r="BA114" s="1368"/>
      <c r="BB114" s="1368"/>
      <c r="BC114" s="1368"/>
      <c r="BD114" s="1368"/>
      <c r="BE114" s="1368"/>
      <c r="BF114" s="1368"/>
      <c r="BG114" s="1368"/>
      <c r="BH114" s="1368"/>
      <c r="BI114" s="1368"/>
      <c r="BJ114" s="1368"/>
      <c r="BK114" s="1368"/>
      <c r="BL114" s="1368"/>
      <c r="BM114" s="1368"/>
      <c r="BN114" s="1368"/>
      <c r="BO114" s="1368"/>
      <c r="BP114" s="1368"/>
      <c r="BQ114" s="1368"/>
      <c r="BR114" s="1368"/>
      <c r="BS114" s="1368"/>
      <c r="BT114" s="1368"/>
      <c r="BU114" s="1368"/>
      <c r="BV114" s="1368"/>
      <c r="BW114" s="1368"/>
      <c r="BX114" s="1368"/>
      <c r="BY114" s="1368"/>
      <c r="BZ114" s="1368"/>
      <c r="CA114" s="1368"/>
      <c r="CB114" s="1368"/>
      <c r="CC114" s="1368"/>
      <c r="CD114" s="1368"/>
      <c r="CE114" s="1368"/>
      <c r="CF114" s="1368"/>
      <c r="CG114" s="1368"/>
      <c r="CH114" s="1368"/>
      <c r="CI114" s="1368"/>
      <c r="CJ114" s="1368"/>
      <c r="CK114" s="1368"/>
      <c r="CL114" s="1368"/>
      <c r="CM114" s="1368"/>
      <c r="CN114" s="1368"/>
      <c r="CO114" s="1368"/>
      <c r="CP114" s="1368"/>
      <c r="CQ114" s="1368"/>
      <c r="CR114" s="1368"/>
      <c r="CS114" s="1368"/>
      <c r="CT114" s="1368"/>
      <c r="CU114" s="1368"/>
      <c r="CV114" s="1368"/>
      <c r="CW114" s="1368"/>
      <c r="CX114" s="1368"/>
      <c r="CY114" s="1368"/>
      <c r="CZ114" s="1368"/>
      <c r="DA114" s="1368"/>
      <c r="DB114" s="1368"/>
      <c r="DC114" s="1368"/>
      <c r="DD114" s="1368"/>
      <c r="DE114" s="1368"/>
      <c r="DF114" s="1368"/>
      <c r="DG114" s="1368"/>
      <c r="DH114" s="1368"/>
      <c r="DI114" s="1368"/>
      <c r="DJ114" s="1368"/>
      <c r="DK114" s="1368"/>
      <c r="DL114" s="1368"/>
      <c r="DM114" s="1368"/>
      <c r="DN114" s="1368"/>
      <c r="DO114" s="1368"/>
      <c r="DP114" s="1368"/>
      <c r="DQ114" s="1368"/>
      <c r="DR114" s="1368"/>
      <c r="DS114" s="1368"/>
      <c r="DT114" s="1368"/>
      <c r="DU114" s="1368"/>
      <c r="DV114" s="1368"/>
      <c r="DW114" s="1368"/>
      <c r="DX114" s="1368"/>
      <c r="DY114" s="1368"/>
      <c r="DZ114" s="1368"/>
      <c r="EA114" s="1368"/>
      <c r="EB114" s="1368"/>
      <c r="EC114" s="1368"/>
      <c r="ED114" s="1368"/>
      <c r="EE114" s="1368"/>
      <c r="EF114" s="1368"/>
      <c r="EG114" s="1368"/>
      <c r="EH114" s="1368"/>
      <c r="EI114" s="1368"/>
      <c r="EJ114" s="1368"/>
      <c r="EK114" s="1368"/>
      <c r="EL114" s="1368"/>
      <c r="EM114" s="1368"/>
      <c r="EN114" s="1368"/>
      <c r="EO114" s="1368"/>
      <c r="EP114" s="1368"/>
      <c r="EQ114" s="1368"/>
      <c r="ER114" s="1368"/>
      <c r="ES114" s="1368"/>
      <c r="ET114" s="1368"/>
      <c r="EU114" s="1368"/>
      <c r="EV114" s="1368"/>
      <c r="EW114" s="1368"/>
      <c r="EX114" s="1368"/>
      <c r="EY114" s="1368"/>
      <c r="EZ114" s="1368"/>
      <c r="FA114" s="1368"/>
      <c r="FB114" s="1368"/>
      <c r="FC114" s="1368"/>
      <c r="FD114" s="1368"/>
      <c r="FE114" s="1368"/>
      <c r="FF114" s="1368"/>
      <c r="FG114" s="1368"/>
      <c r="FH114" s="1368"/>
      <c r="FI114" s="1368"/>
      <c r="FJ114" s="1368"/>
      <c r="FK114" s="1368"/>
      <c r="FL114" s="1368"/>
      <c r="FM114" s="1368"/>
      <c r="FN114" s="1368"/>
      <c r="FO114" s="1368"/>
      <c r="FP114" s="1368"/>
      <c r="FQ114" s="1368"/>
      <c r="FR114" s="1368"/>
      <c r="FS114" s="1368"/>
      <c r="FT114" s="1368"/>
      <c r="FU114" s="1368"/>
      <c r="FV114" s="1368"/>
      <c r="FW114" s="1368"/>
      <c r="FX114" s="1368"/>
      <c r="FY114" s="1368"/>
      <c r="FZ114" s="1368"/>
      <c r="GA114" s="1368"/>
      <c r="GB114" s="1368"/>
      <c r="GC114" s="1368"/>
      <c r="GD114" s="1368"/>
      <c r="GE114" s="1368"/>
      <c r="GF114" s="1368"/>
      <c r="GG114" s="1368"/>
      <c r="GH114" s="1368"/>
      <c r="GI114" s="1368"/>
      <c r="GJ114" s="1368"/>
      <c r="GK114" s="1368"/>
      <c r="GL114" s="1368"/>
      <c r="GM114" s="1368"/>
      <c r="GN114" s="1368"/>
      <c r="GO114" s="1368"/>
      <c r="GP114" s="1368"/>
      <c r="GQ114" s="1368"/>
      <c r="GR114" s="1368"/>
      <c r="GS114" s="1368"/>
      <c r="GT114" s="1368"/>
      <c r="GU114" s="1368"/>
      <c r="GV114" s="1368"/>
      <c r="GW114" s="1368"/>
      <c r="GX114" s="1368"/>
      <c r="GY114" s="1368"/>
      <c r="GZ114" s="1368"/>
      <c r="HA114" s="1368"/>
      <c r="HB114" s="1368"/>
      <c r="HC114" s="1368"/>
      <c r="HD114" s="1368"/>
      <c r="HE114" s="1368"/>
      <c r="HF114" s="1368"/>
      <c r="HG114" s="1368"/>
      <c r="HH114" s="1368"/>
      <c r="HI114" s="1368"/>
      <c r="HJ114" s="1368"/>
      <c r="HK114" s="1368"/>
      <c r="HL114" s="1368"/>
      <c r="HM114" s="1368"/>
      <c r="HN114" s="1368"/>
      <c r="HO114" s="1368"/>
      <c r="HP114" s="1368"/>
      <c r="HQ114" s="1368"/>
      <c r="HR114" s="1368"/>
      <c r="HS114" s="1368"/>
      <c r="HT114" s="1368"/>
      <c r="HU114" s="1368"/>
      <c r="HV114" s="1368"/>
      <c r="HW114" s="1368"/>
      <c r="HX114" s="1368"/>
      <c r="HY114" s="1368"/>
      <c r="HZ114" s="1368"/>
      <c r="IA114" s="1368"/>
      <c r="IB114" s="1368"/>
      <c r="IC114" s="1368"/>
      <c r="ID114" s="1368"/>
      <c r="IE114" s="1368"/>
      <c r="IF114" s="1368"/>
      <c r="IG114" s="1368"/>
      <c r="IH114" s="1368"/>
      <c r="II114" s="1368"/>
      <c r="IJ114" s="1368"/>
      <c r="IK114" s="1368"/>
      <c r="IL114" s="1368"/>
      <c r="IM114" s="1368"/>
      <c r="IN114" s="1368"/>
      <c r="IO114" s="1368"/>
      <c r="IP114" s="1368"/>
      <c r="IQ114" s="1368"/>
      <c r="IR114" s="1368"/>
      <c r="IS114" s="1368"/>
      <c r="IT114" s="1368"/>
      <c r="IU114" s="1368"/>
      <c r="IV114" s="1368"/>
      <c r="IW114" s="1368"/>
      <c r="IX114" s="1368"/>
      <c r="IY114" s="1368"/>
      <c r="IZ114" s="1368"/>
      <c r="JA114" s="1368"/>
      <c r="JB114" s="1368"/>
      <c r="JC114" s="1368"/>
    </row>
    <row r="115" spans="1:263">
      <c r="A115" s="4307">
        <v>23</v>
      </c>
      <c r="B115" s="4432"/>
      <c r="C115" s="4432"/>
      <c r="D115" s="4432"/>
      <c r="E115" s="3278"/>
      <c r="F115" s="4352"/>
      <c r="G115" s="4432"/>
      <c r="H115" s="4432"/>
      <c r="I115" s="4432"/>
      <c r="J115" s="4432"/>
      <c r="K115" s="2325"/>
      <c r="L115" s="2325"/>
      <c r="M115" s="3549">
        <v>23</v>
      </c>
      <c r="N115" s="4352"/>
      <c r="O115" s="2325"/>
      <c r="P115" s="2325"/>
      <c r="Q115" s="2325"/>
      <c r="R115" s="2325">
        <f t="shared" si="2"/>
        <v>0</v>
      </c>
      <c r="S115" s="3549">
        <v>23</v>
      </c>
      <c r="AI115" s="1368"/>
      <c r="AJ115" s="1368"/>
      <c r="AK115" s="1368"/>
      <c r="AL115" s="1368"/>
      <c r="AM115" s="1368"/>
      <c r="AN115" s="1368"/>
      <c r="AO115" s="1368"/>
      <c r="AP115" s="1368"/>
      <c r="AQ115" s="1368"/>
      <c r="AR115" s="1368"/>
      <c r="AS115" s="1368"/>
      <c r="AT115" s="1368"/>
      <c r="AU115" s="1368"/>
      <c r="AV115" s="1368"/>
      <c r="AW115" s="1368"/>
      <c r="AX115" s="1368"/>
      <c r="AY115" s="1368"/>
      <c r="AZ115" s="1368"/>
      <c r="BA115" s="1368"/>
      <c r="BB115" s="1368"/>
      <c r="BC115" s="1368"/>
      <c r="BD115" s="1368"/>
      <c r="BE115" s="1368"/>
      <c r="BF115" s="1368"/>
      <c r="BG115" s="1368"/>
      <c r="BH115" s="1368"/>
      <c r="BI115" s="1368"/>
      <c r="BJ115" s="1368"/>
      <c r="BK115" s="1368"/>
      <c r="BL115" s="1368"/>
      <c r="BM115" s="1368"/>
      <c r="BN115" s="1368"/>
      <c r="BO115" s="1368"/>
      <c r="BP115" s="1368"/>
      <c r="BQ115" s="1368"/>
      <c r="BR115" s="1368"/>
      <c r="BS115" s="1368"/>
      <c r="BT115" s="1368"/>
      <c r="BU115" s="1368"/>
      <c r="BV115" s="1368"/>
      <c r="BW115" s="1368"/>
      <c r="BX115" s="1368"/>
      <c r="BY115" s="1368"/>
      <c r="BZ115" s="1368"/>
      <c r="CA115" s="1368"/>
      <c r="CB115" s="1368"/>
      <c r="CC115" s="1368"/>
      <c r="CD115" s="1368"/>
      <c r="CE115" s="1368"/>
      <c r="CF115" s="1368"/>
      <c r="CG115" s="1368"/>
      <c r="CH115" s="1368"/>
      <c r="CI115" s="1368"/>
      <c r="CJ115" s="1368"/>
      <c r="CK115" s="1368"/>
      <c r="CL115" s="1368"/>
      <c r="CM115" s="1368"/>
      <c r="CN115" s="1368"/>
      <c r="CO115" s="1368"/>
      <c r="CP115" s="1368"/>
      <c r="CQ115" s="1368"/>
      <c r="CR115" s="1368"/>
      <c r="CS115" s="1368"/>
      <c r="CT115" s="1368"/>
      <c r="CU115" s="1368"/>
      <c r="CV115" s="1368"/>
      <c r="CW115" s="1368"/>
      <c r="CX115" s="1368"/>
      <c r="CY115" s="1368"/>
      <c r="CZ115" s="1368"/>
      <c r="DA115" s="1368"/>
      <c r="DB115" s="1368"/>
      <c r="DC115" s="1368"/>
      <c r="DD115" s="1368"/>
      <c r="DE115" s="1368"/>
      <c r="DF115" s="1368"/>
      <c r="DG115" s="1368"/>
      <c r="DH115" s="1368"/>
      <c r="DI115" s="1368"/>
      <c r="DJ115" s="1368"/>
      <c r="DK115" s="1368"/>
      <c r="DL115" s="1368"/>
      <c r="DM115" s="1368"/>
      <c r="DN115" s="1368"/>
      <c r="DO115" s="1368"/>
      <c r="DP115" s="1368"/>
      <c r="DQ115" s="1368"/>
      <c r="DR115" s="1368"/>
      <c r="DS115" s="1368"/>
      <c r="DT115" s="1368"/>
      <c r="DU115" s="1368"/>
      <c r="DV115" s="1368"/>
      <c r="DW115" s="1368"/>
      <c r="DX115" s="1368"/>
      <c r="DY115" s="1368"/>
      <c r="DZ115" s="1368"/>
      <c r="EA115" s="1368"/>
      <c r="EB115" s="1368"/>
      <c r="EC115" s="1368"/>
      <c r="ED115" s="1368"/>
      <c r="EE115" s="1368"/>
      <c r="EF115" s="1368"/>
      <c r="EG115" s="1368"/>
      <c r="EH115" s="1368"/>
      <c r="EI115" s="1368"/>
      <c r="EJ115" s="1368"/>
      <c r="EK115" s="1368"/>
      <c r="EL115" s="1368"/>
      <c r="EM115" s="1368"/>
      <c r="EN115" s="1368"/>
      <c r="EO115" s="1368"/>
      <c r="EP115" s="1368"/>
      <c r="EQ115" s="1368"/>
      <c r="ER115" s="1368"/>
      <c r="ES115" s="1368"/>
      <c r="ET115" s="1368"/>
      <c r="EU115" s="1368"/>
      <c r="EV115" s="1368"/>
      <c r="EW115" s="1368"/>
      <c r="EX115" s="1368"/>
      <c r="EY115" s="1368"/>
      <c r="EZ115" s="1368"/>
      <c r="FA115" s="1368"/>
      <c r="FB115" s="1368"/>
      <c r="FC115" s="1368"/>
      <c r="FD115" s="1368"/>
      <c r="FE115" s="1368"/>
      <c r="FF115" s="1368"/>
      <c r="FG115" s="1368"/>
      <c r="FH115" s="1368"/>
      <c r="FI115" s="1368"/>
      <c r="FJ115" s="1368"/>
      <c r="FK115" s="1368"/>
      <c r="FL115" s="1368"/>
      <c r="FM115" s="1368"/>
      <c r="FN115" s="1368"/>
      <c r="FO115" s="1368"/>
      <c r="FP115" s="1368"/>
      <c r="FQ115" s="1368"/>
      <c r="FR115" s="1368"/>
      <c r="FS115" s="1368"/>
      <c r="FT115" s="1368"/>
      <c r="FU115" s="1368"/>
      <c r="FV115" s="1368"/>
      <c r="FW115" s="1368"/>
      <c r="FX115" s="1368"/>
      <c r="FY115" s="1368"/>
      <c r="FZ115" s="1368"/>
      <c r="GA115" s="1368"/>
      <c r="GB115" s="1368"/>
      <c r="GC115" s="1368"/>
      <c r="GD115" s="1368"/>
      <c r="GE115" s="1368"/>
      <c r="GF115" s="1368"/>
      <c r="GG115" s="1368"/>
      <c r="GH115" s="1368"/>
      <c r="GI115" s="1368"/>
      <c r="GJ115" s="1368"/>
      <c r="GK115" s="1368"/>
      <c r="GL115" s="1368"/>
      <c r="GM115" s="1368"/>
      <c r="GN115" s="1368"/>
      <c r="GO115" s="1368"/>
      <c r="GP115" s="1368"/>
      <c r="GQ115" s="1368"/>
      <c r="GR115" s="1368"/>
      <c r="GS115" s="1368"/>
      <c r="GT115" s="1368"/>
      <c r="GU115" s="1368"/>
      <c r="GV115" s="1368"/>
      <c r="GW115" s="1368"/>
      <c r="GX115" s="1368"/>
      <c r="GY115" s="1368"/>
      <c r="GZ115" s="1368"/>
      <c r="HA115" s="1368"/>
      <c r="HB115" s="1368"/>
      <c r="HC115" s="1368"/>
      <c r="HD115" s="1368"/>
      <c r="HE115" s="1368"/>
      <c r="HF115" s="1368"/>
      <c r="HG115" s="1368"/>
      <c r="HH115" s="1368"/>
      <c r="HI115" s="1368"/>
      <c r="HJ115" s="1368"/>
      <c r="HK115" s="1368"/>
      <c r="HL115" s="1368"/>
      <c r="HM115" s="1368"/>
      <c r="HN115" s="1368"/>
      <c r="HO115" s="1368"/>
      <c r="HP115" s="1368"/>
      <c r="HQ115" s="1368"/>
      <c r="HR115" s="1368"/>
      <c r="HS115" s="1368"/>
      <c r="HT115" s="1368"/>
      <c r="HU115" s="1368"/>
      <c r="HV115" s="1368"/>
      <c r="HW115" s="1368"/>
      <c r="HX115" s="1368"/>
      <c r="HY115" s="1368"/>
      <c r="HZ115" s="1368"/>
      <c r="IA115" s="1368"/>
      <c r="IB115" s="1368"/>
      <c r="IC115" s="1368"/>
      <c r="ID115" s="1368"/>
      <c r="IE115" s="1368"/>
      <c r="IF115" s="1368"/>
      <c r="IG115" s="1368"/>
      <c r="IH115" s="1368"/>
      <c r="II115" s="1368"/>
      <c r="IJ115" s="1368"/>
      <c r="IK115" s="1368"/>
      <c r="IL115" s="1368"/>
      <c r="IM115" s="1368"/>
      <c r="IN115" s="1368"/>
      <c r="IO115" s="1368"/>
      <c r="IP115" s="1368"/>
      <c r="IQ115" s="1368"/>
      <c r="IR115" s="1368"/>
      <c r="IS115" s="1368"/>
      <c r="IT115" s="1368"/>
      <c r="IU115" s="1368"/>
      <c r="IV115" s="1368"/>
      <c r="IW115" s="1368"/>
      <c r="IX115" s="1368"/>
      <c r="IY115" s="1368"/>
      <c r="IZ115" s="1368"/>
      <c r="JA115" s="1368"/>
      <c r="JB115" s="1368"/>
      <c r="JC115" s="1368"/>
    </row>
    <row r="116" spans="1:263">
      <c r="A116" s="4307">
        <v>24</v>
      </c>
      <c r="B116" s="4432"/>
      <c r="C116" s="4432"/>
      <c r="D116" s="4432"/>
      <c r="E116" s="3278"/>
      <c r="F116" s="4352"/>
      <c r="G116" s="4432"/>
      <c r="H116" s="4432"/>
      <c r="I116" s="4432"/>
      <c r="J116" s="4432"/>
      <c r="K116" s="2325"/>
      <c r="L116" s="2325"/>
      <c r="M116" s="3549">
        <v>24</v>
      </c>
      <c r="N116" s="4352"/>
      <c r="O116" s="2325"/>
      <c r="P116" s="2325"/>
      <c r="Q116" s="2325"/>
      <c r="R116" s="2325">
        <f t="shared" si="2"/>
        <v>0</v>
      </c>
      <c r="S116" s="3549">
        <v>24</v>
      </c>
      <c r="AI116" s="1368"/>
      <c r="AJ116" s="1368"/>
      <c r="AK116" s="1368"/>
      <c r="AL116" s="1368"/>
      <c r="AM116" s="1368"/>
      <c r="AN116" s="1368"/>
      <c r="AO116" s="1368"/>
      <c r="AP116" s="1368"/>
      <c r="AQ116" s="1368"/>
      <c r="AR116" s="1368"/>
      <c r="AS116" s="1368"/>
      <c r="AT116" s="1368"/>
      <c r="AU116" s="1368"/>
      <c r="AV116" s="1368"/>
      <c r="AW116" s="1368"/>
      <c r="AX116" s="1368"/>
      <c r="AY116" s="1368"/>
      <c r="AZ116" s="1368"/>
      <c r="BA116" s="1368"/>
      <c r="BB116" s="1368"/>
      <c r="BC116" s="1368"/>
      <c r="BD116" s="1368"/>
      <c r="BE116" s="1368"/>
      <c r="BF116" s="1368"/>
      <c r="BG116" s="1368"/>
      <c r="BH116" s="1368"/>
      <c r="BI116" s="1368"/>
      <c r="BJ116" s="1368"/>
      <c r="BK116" s="1368"/>
      <c r="BL116" s="1368"/>
      <c r="BM116" s="1368"/>
      <c r="BN116" s="1368"/>
      <c r="BO116" s="1368"/>
      <c r="BP116" s="1368"/>
      <c r="BQ116" s="1368"/>
      <c r="BR116" s="1368"/>
      <c r="BS116" s="1368"/>
      <c r="BT116" s="1368"/>
      <c r="BU116" s="1368"/>
      <c r="BV116" s="1368"/>
      <c r="BW116" s="1368"/>
      <c r="BX116" s="1368"/>
      <c r="BY116" s="1368"/>
      <c r="BZ116" s="1368"/>
      <c r="CA116" s="1368"/>
      <c r="CB116" s="1368"/>
      <c r="CC116" s="1368"/>
      <c r="CD116" s="1368"/>
      <c r="CE116" s="1368"/>
      <c r="CF116" s="1368"/>
      <c r="CG116" s="1368"/>
      <c r="CH116" s="1368"/>
      <c r="CI116" s="1368"/>
      <c r="CJ116" s="1368"/>
      <c r="CK116" s="1368"/>
      <c r="CL116" s="1368"/>
      <c r="CM116" s="1368"/>
      <c r="CN116" s="1368"/>
      <c r="CO116" s="1368"/>
      <c r="CP116" s="1368"/>
      <c r="CQ116" s="1368"/>
      <c r="CR116" s="1368"/>
      <c r="CS116" s="1368"/>
      <c r="CT116" s="1368"/>
      <c r="CU116" s="1368"/>
      <c r="CV116" s="1368"/>
      <c r="CW116" s="1368"/>
      <c r="CX116" s="1368"/>
      <c r="CY116" s="1368"/>
      <c r="CZ116" s="1368"/>
      <c r="DA116" s="1368"/>
      <c r="DB116" s="1368"/>
      <c r="DC116" s="1368"/>
      <c r="DD116" s="1368"/>
      <c r="DE116" s="1368"/>
      <c r="DF116" s="1368"/>
      <c r="DG116" s="1368"/>
      <c r="DH116" s="1368"/>
      <c r="DI116" s="1368"/>
      <c r="DJ116" s="1368"/>
      <c r="DK116" s="1368"/>
      <c r="DL116" s="1368"/>
      <c r="DM116" s="1368"/>
      <c r="DN116" s="1368"/>
      <c r="DO116" s="1368"/>
      <c r="DP116" s="1368"/>
      <c r="DQ116" s="1368"/>
      <c r="DR116" s="1368"/>
      <c r="DS116" s="1368"/>
      <c r="DT116" s="1368"/>
      <c r="DU116" s="1368"/>
      <c r="DV116" s="1368"/>
      <c r="DW116" s="1368"/>
      <c r="DX116" s="1368"/>
      <c r="DY116" s="1368"/>
      <c r="DZ116" s="1368"/>
      <c r="EA116" s="1368"/>
      <c r="EB116" s="1368"/>
      <c r="EC116" s="1368"/>
      <c r="ED116" s="1368"/>
      <c r="EE116" s="1368"/>
      <c r="EF116" s="1368"/>
      <c r="EG116" s="1368"/>
      <c r="EH116" s="1368"/>
      <c r="EI116" s="1368"/>
      <c r="EJ116" s="1368"/>
      <c r="EK116" s="1368"/>
      <c r="EL116" s="1368"/>
      <c r="EM116" s="1368"/>
      <c r="EN116" s="1368"/>
      <c r="EO116" s="1368"/>
      <c r="EP116" s="1368"/>
      <c r="EQ116" s="1368"/>
      <c r="ER116" s="1368"/>
      <c r="ES116" s="1368"/>
      <c r="ET116" s="1368"/>
      <c r="EU116" s="1368"/>
      <c r="EV116" s="1368"/>
      <c r="EW116" s="1368"/>
      <c r="EX116" s="1368"/>
      <c r="EY116" s="1368"/>
      <c r="EZ116" s="1368"/>
      <c r="FA116" s="1368"/>
      <c r="FB116" s="1368"/>
      <c r="FC116" s="1368"/>
      <c r="FD116" s="1368"/>
      <c r="FE116" s="1368"/>
      <c r="FF116" s="1368"/>
      <c r="FG116" s="1368"/>
      <c r="FH116" s="1368"/>
      <c r="FI116" s="1368"/>
      <c r="FJ116" s="1368"/>
      <c r="FK116" s="1368"/>
      <c r="FL116" s="1368"/>
      <c r="FM116" s="1368"/>
      <c r="FN116" s="1368"/>
      <c r="FO116" s="1368"/>
      <c r="FP116" s="1368"/>
      <c r="FQ116" s="1368"/>
      <c r="FR116" s="1368"/>
      <c r="FS116" s="1368"/>
      <c r="FT116" s="1368"/>
      <c r="FU116" s="1368"/>
      <c r="FV116" s="1368"/>
      <c r="FW116" s="1368"/>
      <c r="FX116" s="1368"/>
      <c r="FY116" s="1368"/>
      <c r="FZ116" s="1368"/>
      <c r="GA116" s="1368"/>
      <c r="GB116" s="1368"/>
      <c r="GC116" s="1368"/>
      <c r="GD116" s="1368"/>
      <c r="GE116" s="1368"/>
      <c r="GF116" s="1368"/>
      <c r="GG116" s="1368"/>
      <c r="GH116" s="1368"/>
      <c r="GI116" s="1368"/>
      <c r="GJ116" s="1368"/>
      <c r="GK116" s="1368"/>
      <c r="GL116" s="1368"/>
      <c r="GM116" s="1368"/>
      <c r="GN116" s="1368"/>
      <c r="GO116" s="1368"/>
      <c r="GP116" s="1368"/>
      <c r="GQ116" s="1368"/>
      <c r="GR116" s="1368"/>
      <c r="GS116" s="1368"/>
      <c r="GT116" s="1368"/>
      <c r="GU116" s="1368"/>
      <c r="GV116" s="1368"/>
      <c r="GW116" s="1368"/>
      <c r="GX116" s="1368"/>
      <c r="GY116" s="1368"/>
      <c r="GZ116" s="1368"/>
      <c r="HA116" s="1368"/>
      <c r="HB116" s="1368"/>
      <c r="HC116" s="1368"/>
      <c r="HD116" s="1368"/>
      <c r="HE116" s="1368"/>
      <c r="HF116" s="1368"/>
      <c r="HG116" s="1368"/>
      <c r="HH116" s="1368"/>
      <c r="HI116" s="1368"/>
      <c r="HJ116" s="1368"/>
      <c r="HK116" s="1368"/>
      <c r="HL116" s="1368"/>
      <c r="HM116" s="1368"/>
      <c r="HN116" s="1368"/>
      <c r="HO116" s="1368"/>
      <c r="HP116" s="1368"/>
      <c r="HQ116" s="1368"/>
      <c r="HR116" s="1368"/>
      <c r="HS116" s="1368"/>
      <c r="HT116" s="1368"/>
      <c r="HU116" s="1368"/>
      <c r="HV116" s="1368"/>
      <c r="HW116" s="1368"/>
      <c r="HX116" s="1368"/>
      <c r="HY116" s="1368"/>
      <c r="HZ116" s="1368"/>
      <c r="IA116" s="1368"/>
      <c r="IB116" s="1368"/>
      <c r="IC116" s="1368"/>
      <c r="ID116" s="1368"/>
      <c r="IE116" s="1368"/>
      <c r="IF116" s="1368"/>
      <c r="IG116" s="1368"/>
      <c r="IH116" s="1368"/>
      <c r="II116" s="1368"/>
      <c r="IJ116" s="1368"/>
      <c r="IK116" s="1368"/>
      <c r="IL116" s="1368"/>
      <c r="IM116" s="1368"/>
      <c r="IN116" s="1368"/>
      <c r="IO116" s="1368"/>
      <c r="IP116" s="1368"/>
      <c r="IQ116" s="1368"/>
      <c r="IR116" s="1368"/>
      <c r="IS116" s="1368"/>
      <c r="IT116" s="1368"/>
      <c r="IU116" s="1368"/>
      <c r="IV116" s="1368"/>
      <c r="IW116" s="1368"/>
      <c r="IX116" s="1368"/>
      <c r="IY116" s="1368"/>
      <c r="IZ116" s="1368"/>
      <c r="JA116" s="1368"/>
      <c r="JB116" s="1368"/>
      <c r="JC116" s="1368"/>
    </row>
    <row r="117" spans="1:263">
      <c r="A117" s="4307">
        <v>25</v>
      </c>
      <c r="B117" s="4432"/>
      <c r="C117" s="4432"/>
      <c r="D117" s="4432"/>
      <c r="E117" s="3278"/>
      <c r="F117" s="4352"/>
      <c r="G117" s="4432"/>
      <c r="H117" s="4432"/>
      <c r="I117" s="4432"/>
      <c r="J117" s="4432"/>
      <c r="K117" s="2325"/>
      <c r="L117" s="2325"/>
      <c r="M117" s="3549">
        <v>25</v>
      </c>
      <c r="N117" s="4352"/>
      <c r="O117" s="2325"/>
      <c r="P117" s="2325"/>
      <c r="Q117" s="2325"/>
      <c r="R117" s="2325">
        <f t="shared" si="2"/>
        <v>0</v>
      </c>
      <c r="S117" s="3549">
        <v>25</v>
      </c>
      <c r="AI117" s="1368"/>
      <c r="AJ117" s="1368"/>
      <c r="AK117" s="1368"/>
      <c r="AL117" s="1368"/>
      <c r="AM117" s="1368"/>
      <c r="AN117" s="1368"/>
      <c r="AO117" s="1368"/>
      <c r="AP117" s="1368"/>
      <c r="AQ117" s="1368"/>
      <c r="AR117" s="1368"/>
      <c r="AS117" s="1368"/>
      <c r="AT117" s="1368"/>
      <c r="AU117" s="1368"/>
      <c r="AV117" s="1368"/>
      <c r="AW117" s="1368"/>
      <c r="AX117" s="1368"/>
      <c r="AY117" s="1368"/>
      <c r="AZ117" s="1368"/>
      <c r="BA117" s="1368"/>
      <c r="BB117" s="1368"/>
      <c r="BC117" s="1368"/>
      <c r="BD117" s="1368"/>
      <c r="BE117" s="1368"/>
      <c r="BF117" s="1368"/>
      <c r="BG117" s="1368"/>
      <c r="BH117" s="1368"/>
      <c r="BI117" s="1368"/>
      <c r="BJ117" s="1368"/>
      <c r="BK117" s="1368"/>
      <c r="BL117" s="1368"/>
      <c r="BM117" s="1368"/>
      <c r="BN117" s="1368"/>
      <c r="BO117" s="1368"/>
      <c r="BP117" s="1368"/>
      <c r="BQ117" s="1368"/>
      <c r="BR117" s="1368"/>
      <c r="BS117" s="1368"/>
      <c r="BT117" s="1368"/>
      <c r="BU117" s="1368"/>
      <c r="BV117" s="1368"/>
      <c r="BW117" s="1368"/>
      <c r="BX117" s="1368"/>
      <c r="BY117" s="1368"/>
      <c r="BZ117" s="1368"/>
      <c r="CA117" s="1368"/>
      <c r="CB117" s="1368"/>
      <c r="CC117" s="1368"/>
      <c r="CD117" s="1368"/>
      <c r="CE117" s="1368"/>
      <c r="CF117" s="1368"/>
      <c r="CG117" s="1368"/>
      <c r="CH117" s="1368"/>
      <c r="CI117" s="1368"/>
      <c r="CJ117" s="1368"/>
      <c r="CK117" s="1368"/>
      <c r="CL117" s="1368"/>
      <c r="CM117" s="1368"/>
      <c r="CN117" s="1368"/>
      <c r="CO117" s="1368"/>
      <c r="CP117" s="1368"/>
      <c r="CQ117" s="1368"/>
      <c r="CR117" s="1368"/>
      <c r="CS117" s="1368"/>
      <c r="CT117" s="1368"/>
      <c r="CU117" s="1368"/>
      <c r="CV117" s="1368"/>
      <c r="CW117" s="1368"/>
      <c r="CX117" s="1368"/>
      <c r="CY117" s="1368"/>
      <c r="CZ117" s="1368"/>
      <c r="DA117" s="1368"/>
      <c r="DB117" s="1368"/>
      <c r="DC117" s="1368"/>
      <c r="DD117" s="1368"/>
      <c r="DE117" s="1368"/>
      <c r="DF117" s="1368"/>
      <c r="DG117" s="1368"/>
      <c r="DH117" s="1368"/>
      <c r="DI117" s="1368"/>
      <c r="DJ117" s="1368"/>
      <c r="DK117" s="1368"/>
      <c r="DL117" s="1368"/>
      <c r="DM117" s="1368"/>
      <c r="DN117" s="1368"/>
      <c r="DO117" s="1368"/>
      <c r="DP117" s="1368"/>
      <c r="DQ117" s="1368"/>
      <c r="DR117" s="1368"/>
      <c r="DS117" s="1368"/>
      <c r="DT117" s="1368"/>
      <c r="DU117" s="1368"/>
      <c r="DV117" s="1368"/>
      <c r="DW117" s="1368"/>
      <c r="DX117" s="1368"/>
      <c r="DY117" s="1368"/>
      <c r="DZ117" s="1368"/>
      <c r="EA117" s="1368"/>
      <c r="EB117" s="1368"/>
      <c r="EC117" s="1368"/>
      <c r="ED117" s="1368"/>
      <c r="EE117" s="1368"/>
      <c r="EF117" s="1368"/>
      <c r="EG117" s="1368"/>
      <c r="EH117" s="1368"/>
      <c r="EI117" s="1368"/>
      <c r="EJ117" s="1368"/>
      <c r="EK117" s="1368"/>
      <c r="EL117" s="1368"/>
      <c r="EM117" s="1368"/>
      <c r="EN117" s="1368"/>
      <c r="EO117" s="1368"/>
      <c r="EP117" s="1368"/>
      <c r="EQ117" s="1368"/>
      <c r="ER117" s="1368"/>
      <c r="ES117" s="1368"/>
      <c r="ET117" s="1368"/>
      <c r="EU117" s="1368"/>
      <c r="EV117" s="1368"/>
      <c r="EW117" s="1368"/>
      <c r="EX117" s="1368"/>
      <c r="EY117" s="1368"/>
      <c r="EZ117" s="1368"/>
      <c r="FA117" s="1368"/>
      <c r="FB117" s="1368"/>
      <c r="FC117" s="1368"/>
      <c r="FD117" s="1368"/>
      <c r="FE117" s="1368"/>
      <c r="FF117" s="1368"/>
      <c r="FG117" s="1368"/>
      <c r="FH117" s="1368"/>
      <c r="FI117" s="1368"/>
      <c r="FJ117" s="1368"/>
      <c r="FK117" s="1368"/>
      <c r="FL117" s="1368"/>
      <c r="FM117" s="1368"/>
      <c r="FN117" s="1368"/>
      <c r="FO117" s="1368"/>
      <c r="FP117" s="1368"/>
      <c r="FQ117" s="1368"/>
      <c r="FR117" s="1368"/>
      <c r="FS117" s="1368"/>
      <c r="FT117" s="1368"/>
      <c r="FU117" s="1368"/>
      <c r="FV117" s="1368"/>
      <c r="FW117" s="1368"/>
      <c r="FX117" s="1368"/>
      <c r="FY117" s="1368"/>
      <c r="FZ117" s="1368"/>
      <c r="GA117" s="1368"/>
      <c r="GB117" s="1368"/>
      <c r="GC117" s="1368"/>
      <c r="GD117" s="1368"/>
      <c r="GE117" s="1368"/>
      <c r="GF117" s="1368"/>
      <c r="GG117" s="1368"/>
      <c r="GH117" s="1368"/>
      <c r="GI117" s="1368"/>
      <c r="GJ117" s="1368"/>
      <c r="GK117" s="1368"/>
      <c r="GL117" s="1368"/>
      <c r="GM117" s="1368"/>
      <c r="GN117" s="1368"/>
      <c r="GO117" s="1368"/>
      <c r="GP117" s="1368"/>
      <c r="GQ117" s="1368"/>
      <c r="GR117" s="1368"/>
      <c r="GS117" s="1368"/>
      <c r="GT117" s="1368"/>
      <c r="GU117" s="1368"/>
      <c r="GV117" s="1368"/>
      <c r="GW117" s="1368"/>
      <c r="GX117" s="1368"/>
      <c r="GY117" s="1368"/>
      <c r="GZ117" s="1368"/>
      <c r="HA117" s="1368"/>
      <c r="HB117" s="1368"/>
      <c r="HC117" s="1368"/>
      <c r="HD117" s="1368"/>
      <c r="HE117" s="1368"/>
      <c r="HF117" s="1368"/>
      <c r="HG117" s="1368"/>
      <c r="HH117" s="1368"/>
      <c r="HI117" s="1368"/>
      <c r="HJ117" s="1368"/>
      <c r="HK117" s="1368"/>
      <c r="HL117" s="1368"/>
      <c r="HM117" s="1368"/>
      <c r="HN117" s="1368"/>
      <c r="HO117" s="1368"/>
      <c r="HP117" s="1368"/>
      <c r="HQ117" s="1368"/>
      <c r="HR117" s="1368"/>
      <c r="HS117" s="1368"/>
      <c r="HT117" s="1368"/>
      <c r="HU117" s="1368"/>
      <c r="HV117" s="1368"/>
      <c r="HW117" s="1368"/>
      <c r="HX117" s="1368"/>
      <c r="HY117" s="1368"/>
      <c r="HZ117" s="1368"/>
      <c r="IA117" s="1368"/>
      <c r="IB117" s="1368"/>
      <c r="IC117" s="1368"/>
      <c r="ID117" s="1368"/>
      <c r="IE117" s="1368"/>
      <c r="IF117" s="1368"/>
      <c r="IG117" s="1368"/>
      <c r="IH117" s="1368"/>
      <c r="II117" s="1368"/>
      <c r="IJ117" s="1368"/>
      <c r="IK117" s="1368"/>
      <c r="IL117" s="1368"/>
      <c r="IM117" s="1368"/>
      <c r="IN117" s="1368"/>
      <c r="IO117" s="1368"/>
      <c r="IP117" s="1368"/>
      <c r="IQ117" s="1368"/>
      <c r="IR117" s="1368"/>
      <c r="IS117" s="1368"/>
      <c r="IT117" s="1368"/>
      <c r="IU117" s="1368"/>
      <c r="IV117" s="1368"/>
      <c r="IW117" s="1368"/>
      <c r="IX117" s="1368"/>
      <c r="IY117" s="1368"/>
      <c r="IZ117" s="1368"/>
      <c r="JA117" s="1368"/>
      <c r="JB117" s="1368"/>
      <c r="JC117" s="1368"/>
    </row>
    <row r="118" spans="1:263">
      <c r="A118" s="4307">
        <v>26</v>
      </c>
      <c r="B118" s="4432"/>
      <c r="C118" s="4432"/>
      <c r="D118" s="4432"/>
      <c r="E118" s="3278"/>
      <c r="F118" s="4352"/>
      <c r="G118" s="4432"/>
      <c r="H118" s="4432"/>
      <c r="I118" s="4432"/>
      <c r="J118" s="4432"/>
      <c r="K118" s="2325"/>
      <c r="L118" s="2325"/>
      <c r="M118" s="3549">
        <v>26</v>
      </c>
      <c r="N118" s="4352"/>
      <c r="O118" s="2325"/>
      <c r="P118" s="2325"/>
      <c r="Q118" s="2325"/>
      <c r="R118" s="2325">
        <f t="shared" si="2"/>
        <v>0</v>
      </c>
      <c r="S118" s="3549">
        <v>26</v>
      </c>
      <c r="AI118" s="1368"/>
      <c r="AJ118" s="1368"/>
      <c r="AK118" s="1368"/>
      <c r="AL118" s="1368"/>
      <c r="AM118" s="1368"/>
      <c r="AN118" s="1368"/>
      <c r="AO118" s="1368"/>
      <c r="AP118" s="1368"/>
      <c r="AQ118" s="1368"/>
      <c r="AR118" s="1368"/>
      <c r="AS118" s="1368"/>
      <c r="AT118" s="1368"/>
      <c r="AU118" s="1368"/>
      <c r="AV118" s="1368"/>
      <c r="AW118" s="1368"/>
      <c r="AX118" s="1368"/>
      <c r="AY118" s="1368"/>
      <c r="AZ118" s="1368"/>
      <c r="BA118" s="1368"/>
      <c r="BB118" s="1368"/>
      <c r="BC118" s="1368"/>
      <c r="BD118" s="1368"/>
      <c r="BE118" s="1368"/>
      <c r="BF118" s="1368"/>
      <c r="BG118" s="1368"/>
      <c r="BH118" s="1368"/>
      <c r="BI118" s="1368"/>
      <c r="BJ118" s="1368"/>
      <c r="BK118" s="1368"/>
      <c r="BL118" s="1368"/>
      <c r="BM118" s="1368"/>
      <c r="BN118" s="1368"/>
      <c r="BO118" s="1368"/>
      <c r="BP118" s="1368"/>
      <c r="BQ118" s="1368"/>
      <c r="BR118" s="1368"/>
      <c r="BS118" s="1368"/>
      <c r="BT118" s="1368"/>
      <c r="BU118" s="1368"/>
      <c r="BV118" s="1368"/>
      <c r="BW118" s="1368"/>
      <c r="BX118" s="1368"/>
      <c r="BY118" s="1368"/>
      <c r="BZ118" s="1368"/>
      <c r="CA118" s="1368"/>
      <c r="CB118" s="1368"/>
      <c r="CC118" s="1368"/>
      <c r="CD118" s="1368"/>
      <c r="CE118" s="1368"/>
      <c r="CF118" s="1368"/>
      <c r="CG118" s="1368"/>
      <c r="CH118" s="1368"/>
      <c r="CI118" s="1368"/>
      <c r="CJ118" s="1368"/>
      <c r="CK118" s="1368"/>
      <c r="CL118" s="1368"/>
      <c r="CM118" s="1368"/>
      <c r="CN118" s="1368"/>
      <c r="CO118" s="1368"/>
      <c r="CP118" s="1368"/>
      <c r="CQ118" s="1368"/>
      <c r="CR118" s="1368"/>
      <c r="CS118" s="1368"/>
      <c r="CT118" s="1368"/>
      <c r="CU118" s="1368"/>
      <c r="CV118" s="1368"/>
      <c r="CW118" s="1368"/>
      <c r="CX118" s="1368"/>
      <c r="CY118" s="1368"/>
      <c r="CZ118" s="1368"/>
      <c r="DA118" s="1368"/>
      <c r="DB118" s="1368"/>
      <c r="DC118" s="1368"/>
      <c r="DD118" s="1368"/>
      <c r="DE118" s="1368"/>
      <c r="DF118" s="1368"/>
      <c r="DG118" s="1368"/>
      <c r="DH118" s="1368"/>
      <c r="DI118" s="1368"/>
      <c r="DJ118" s="1368"/>
      <c r="DK118" s="1368"/>
      <c r="DL118" s="1368"/>
      <c r="DM118" s="1368"/>
      <c r="DN118" s="1368"/>
      <c r="DO118" s="1368"/>
      <c r="DP118" s="1368"/>
      <c r="DQ118" s="1368"/>
      <c r="DR118" s="1368"/>
      <c r="DS118" s="1368"/>
      <c r="DT118" s="1368"/>
      <c r="DU118" s="1368"/>
      <c r="DV118" s="1368"/>
      <c r="DW118" s="1368"/>
      <c r="DX118" s="1368"/>
      <c r="DY118" s="1368"/>
      <c r="DZ118" s="1368"/>
      <c r="EA118" s="1368"/>
      <c r="EB118" s="1368"/>
      <c r="EC118" s="1368"/>
      <c r="ED118" s="1368"/>
      <c r="EE118" s="1368"/>
      <c r="EF118" s="1368"/>
      <c r="EG118" s="1368"/>
      <c r="EH118" s="1368"/>
      <c r="EI118" s="1368"/>
      <c r="EJ118" s="1368"/>
      <c r="EK118" s="1368"/>
      <c r="EL118" s="1368"/>
      <c r="EM118" s="1368"/>
      <c r="EN118" s="1368"/>
      <c r="EO118" s="1368"/>
      <c r="EP118" s="1368"/>
      <c r="EQ118" s="1368"/>
      <c r="ER118" s="1368"/>
      <c r="ES118" s="1368"/>
      <c r="ET118" s="1368"/>
      <c r="EU118" s="1368"/>
      <c r="EV118" s="1368"/>
      <c r="EW118" s="1368"/>
      <c r="EX118" s="1368"/>
      <c r="EY118" s="1368"/>
      <c r="EZ118" s="1368"/>
      <c r="FA118" s="1368"/>
      <c r="FB118" s="1368"/>
      <c r="FC118" s="1368"/>
      <c r="FD118" s="1368"/>
      <c r="FE118" s="1368"/>
      <c r="FF118" s="1368"/>
      <c r="FG118" s="1368"/>
      <c r="FH118" s="1368"/>
      <c r="FI118" s="1368"/>
      <c r="FJ118" s="1368"/>
      <c r="FK118" s="1368"/>
      <c r="FL118" s="1368"/>
      <c r="FM118" s="1368"/>
      <c r="FN118" s="1368"/>
      <c r="FO118" s="1368"/>
      <c r="FP118" s="1368"/>
      <c r="FQ118" s="1368"/>
      <c r="FR118" s="1368"/>
      <c r="FS118" s="1368"/>
      <c r="FT118" s="1368"/>
      <c r="FU118" s="1368"/>
      <c r="FV118" s="1368"/>
      <c r="FW118" s="1368"/>
      <c r="FX118" s="1368"/>
      <c r="FY118" s="1368"/>
      <c r="FZ118" s="1368"/>
      <c r="GA118" s="1368"/>
      <c r="GB118" s="1368"/>
      <c r="GC118" s="1368"/>
      <c r="GD118" s="1368"/>
      <c r="GE118" s="1368"/>
      <c r="GF118" s="1368"/>
      <c r="GG118" s="1368"/>
      <c r="GH118" s="1368"/>
      <c r="GI118" s="1368"/>
      <c r="GJ118" s="1368"/>
      <c r="GK118" s="1368"/>
      <c r="GL118" s="1368"/>
      <c r="GM118" s="1368"/>
      <c r="GN118" s="1368"/>
      <c r="GO118" s="1368"/>
      <c r="GP118" s="1368"/>
      <c r="GQ118" s="1368"/>
      <c r="GR118" s="1368"/>
      <c r="GS118" s="1368"/>
      <c r="GT118" s="1368"/>
      <c r="GU118" s="1368"/>
      <c r="GV118" s="1368"/>
      <c r="GW118" s="1368"/>
      <c r="GX118" s="1368"/>
      <c r="GY118" s="1368"/>
      <c r="GZ118" s="1368"/>
      <c r="HA118" s="1368"/>
      <c r="HB118" s="1368"/>
      <c r="HC118" s="1368"/>
      <c r="HD118" s="1368"/>
      <c r="HE118" s="1368"/>
      <c r="HF118" s="1368"/>
      <c r="HG118" s="1368"/>
      <c r="HH118" s="1368"/>
      <c r="HI118" s="1368"/>
      <c r="HJ118" s="1368"/>
      <c r="HK118" s="1368"/>
      <c r="HL118" s="1368"/>
      <c r="HM118" s="1368"/>
      <c r="HN118" s="1368"/>
      <c r="HO118" s="1368"/>
      <c r="HP118" s="1368"/>
      <c r="HQ118" s="1368"/>
      <c r="HR118" s="1368"/>
      <c r="HS118" s="1368"/>
      <c r="HT118" s="1368"/>
      <c r="HU118" s="1368"/>
      <c r="HV118" s="1368"/>
      <c r="HW118" s="1368"/>
      <c r="HX118" s="1368"/>
      <c r="HY118" s="1368"/>
      <c r="HZ118" s="1368"/>
      <c r="IA118" s="1368"/>
      <c r="IB118" s="1368"/>
      <c r="IC118" s="1368"/>
      <c r="ID118" s="1368"/>
      <c r="IE118" s="1368"/>
      <c r="IF118" s="1368"/>
      <c r="IG118" s="1368"/>
      <c r="IH118" s="1368"/>
      <c r="II118" s="1368"/>
      <c r="IJ118" s="1368"/>
      <c r="IK118" s="1368"/>
      <c r="IL118" s="1368"/>
      <c r="IM118" s="1368"/>
      <c r="IN118" s="1368"/>
      <c r="IO118" s="1368"/>
      <c r="IP118" s="1368"/>
      <c r="IQ118" s="1368"/>
      <c r="IR118" s="1368"/>
      <c r="IS118" s="1368"/>
      <c r="IT118" s="1368"/>
      <c r="IU118" s="1368"/>
      <c r="IV118" s="1368"/>
      <c r="IW118" s="1368"/>
      <c r="IX118" s="1368"/>
      <c r="IY118" s="1368"/>
      <c r="IZ118" s="1368"/>
      <c r="JA118" s="1368"/>
      <c r="JB118" s="1368"/>
      <c r="JC118" s="1368"/>
    </row>
    <row r="119" spans="1:263">
      <c r="A119" s="4307">
        <v>27</v>
      </c>
      <c r="B119" s="4432"/>
      <c r="C119" s="4432"/>
      <c r="D119" s="4432"/>
      <c r="E119" s="3278"/>
      <c r="F119" s="4352"/>
      <c r="G119" s="4432"/>
      <c r="H119" s="4432"/>
      <c r="I119" s="4432"/>
      <c r="J119" s="4432"/>
      <c r="K119" s="2325"/>
      <c r="L119" s="2325"/>
      <c r="M119" s="3549">
        <v>27</v>
      </c>
      <c r="N119" s="4352"/>
      <c r="O119" s="2325"/>
      <c r="P119" s="2325"/>
      <c r="Q119" s="2325"/>
      <c r="R119" s="2325">
        <f t="shared" si="2"/>
        <v>0</v>
      </c>
      <c r="S119" s="3549">
        <v>27</v>
      </c>
      <c r="AI119" s="1368"/>
      <c r="AJ119" s="1368"/>
      <c r="AK119" s="1368"/>
      <c r="AL119" s="1368"/>
      <c r="AM119" s="1368"/>
      <c r="AN119" s="1368"/>
      <c r="AO119" s="1368"/>
      <c r="AP119" s="1368"/>
      <c r="AQ119" s="1368"/>
      <c r="AR119" s="1368"/>
      <c r="AS119" s="1368"/>
      <c r="AT119" s="1368"/>
      <c r="AU119" s="1368"/>
      <c r="AV119" s="1368"/>
      <c r="AW119" s="1368"/>
      <c r="AX119" s="1368"/>
      <c r="AY119" s="1368"/>
      <c r="AZ119" s="1368"/>
      <c r="BA119" s="1368"/>
      <c r="BB119" s="1368"/>
      <c r="BC119" s="1368"/>
      <c r="BD119" s="1368"/>
      <c r="BE119" s="1368"/>
      <c r="BF119" s="1368"/>
      <c r="BG119" s="1368"/>
      <c r="BH119" s="1368"/>
      <c r="BI119" s="1368"/>
      <c r="BJ119" s="1368"/>
      <c r="BK119" s="1368"/>
      <c r="BL119" s="1368"/>
      <c r="BM119" s="1368"/>
      <c r="BN119" s="1368"/>
      <c r="BO119" s="1368"/>
      <c r="BP119" s="1368"/>
      <c r="BQ119" s="1368"/>
      <c r="BR119" s="1368"/>
      <c r="BS119" s="1368"/>
      <c r="BT119" s="1368"/>
      <c r="BU119" s="1368"/>
      <c r="BV119" s="1368"/>
      <c r="BW119" s="1368"/>
      <c r="BX119" s="1368"/>
      <c r="BY119" s="1368"/>
      <c r="BZ119" s="1368"/>
      <c r="CA119" s="1368"/>
      <c r="CB119" s="1368"/>
      <c r="CC119" s="1368"/>
      <c r="CD119" s="1368"/>
      <c r="CE119" s="1368"/>
      <c r="CF119" s="1368"/>
      <c r="CG119" s="1368"/>
      <c r="CH119" s="1368"/>
      <c r="CI119" s="1368"/>
      <c r="CJ119" s="1368"/>
      <c r="CK119" s="1368"/>
      <c r="CL119" s="1368"/>
      <c r="CM119" s="1368"/>
      <c r="CN119" s="1368"/>
      <c r="CO119" s="1368"/>
      <c r="CP119" s="1368"/>
      <c r="CQ119" s="1368"/>
      <c r="CR119" s="1368"/>
      <c r="CS119" s="1368"/>
      <c r="CT119" s="1368"/>
      <c r="CU119" s="1368"/>
      <c r="CV119" s="1368"/>
      <c r="CW119" s="1368"/>
      <c r="CX119" s="1368"/>
      <c r="CY119" s="1368"/>
      <c r="CZ119" s="1368"/>
      <c r="DA119" s="1368"/>
      <c r="DB119" s="1368"/>
      <c r="DC119" s="1368"/>
      <c r="DD119" s="1368"/>
      <c r="DE119" s="1368"/>
      <c r="DF119" s="1368"/>
      <c r="DG119" s="1368"/>
      <c r="DH119" s="1368"/>
      <c r="DI119" s="1368"/>
      <c r="DJ119" s="1368"/>
      <c r="DK119" s="1368"/>
      <c r="DL119" s="1368"/>
      <c r="DM119" s="1368"/>
      <c r="DN119" s="1368"/>
      <c r="DO119" s="1368"/>
      <c r="DP119" s="1368"/>
      <c r="DQ119" s="1368"/>
      <c r="DR119" s="1368"/>
      <c r="DS119" s="1368"/>
      <c r="DT119" s="1368"/>
      <c r="DU119" s="1368"/>
      <c r="DV119" s="1368"/>
      <c r="DW119" s="1368"/>
      <c r="DX119" s="1368"/>
      <c r="DY119" s="1368"/>
      <c r="DZ119" s="1368"/>
      <c r="EA119" s="1368"/>
      <c r="EB119" s="1368"/>
      <c r="EC119" s="1368"/>
      <c r="ED119" s="1368"/>
      <c r="EE119" s="1368"/>
      <c r="EF119" s="1368"/>
      <c r="EG119" s="1368"/>
      <c r="EH119" s="1368"/>
      <c r="EI119" s="1368"/>
      <c r="EJ119" s="1368"/>
      <c r="EK119" s="1368"/>
      <c r="EL119" s="1368"/>
      <c r="EM119" s="1368"/>
      <c r="EN119" s="1368"/>
      <c r="EO119" s="1368"/>
      <c r="EP119" s="1368"/>
      <c r="EQ119" s="1368"/>
      <c r="ER119" s="1368"/>
      <c r="ES119" s="1368"/>
      <c r="ET119" s="1368"/>
      <c r="EU119" s="1368"/>
      <c r="EV119" s="1368"/>
      <c r="EW119" s="1368"/>
      <c r="EX119" s="1368"/>
      <c r="EY119" s="1368"/>
      <c r="EZ119" s="1368"/>
      <c r="FA119" s="1368"/>
      <c r="FB119" s="1368"/>
      <c r="FC119" s="1368"/>
      <c r="FD119" s="1368"/>
      <c r="FE119" s="1368"/>
      <c r="FF119" s="1368"/>
      <c r="FG119" s="1368"/>
      <c r="FH119" s="1368"/>
      <c r="FI119" s="1368"/>
      <c r="FJ119" s="1368"/>
      <c r="FK119" s="1368"/>
      <c r="FL119" s="1368"/>
      <c r="FM119" s="1368"/>
      <c r="FN119" s="1368"/>
      <c r="FO119" s="1368"/>
      <c r="FP119" s="1368"/>
      <c r="FQ119" s="1368"/>
      <c r="FR119" s="1368"/>
      <c r="FS119" s="1368"/>
      <c r="FT119" s="1368"/>
      <c r="FU119" s="1368"/>
      <c r="FV119" s="1368"/>
      <c r="FW119" s="1368"/>
      <c r="FX119" s="1368"/>
      <c r="FY119" s="1368"/>
      <c r="FZ119" s="1368"/>
      <c r="GA119" s="1368"/>
      <c r="GB119" s="1368"/>
      <c r="GC119" s="1368"/>
      <c r="GD119" s="1368"/>
      <c r="GE119" s="1368"/>
      <c r="GF119" s="1368"/>
      <c r="GG119" s="1368"/>
      <c r="GH119" s="1368"/>
      <c r="GI119" s="1368"/>
      <c r="GJ119" s="1368"/>
      <c r="GK119" s="1368"/>
      <c r="GL119" s="1368"/>
      <c r="GM119" s="1368"/>
      <c r="GN119" s="1368"/>
      <c r="GO119" s="1368"/>
      <c r="GP119" s="1368"/>
      <c r="GQ119" s="1368"/>
      <c r="GR119" s="1368"/>
      <c r="GS119" s="1368"/>
      <c r="GT119" s="1368"/>
      <c r="GU119" s="1368"/>
      <c r="GV119" s="1368"/>
      <c r="GW119" s="1368"/>
      <c r="GX119" s="1368"/>
      <c r="GY119" s="1368"/>
      <c r="GZ119" s="1368"/>
      <c r="HA119" s="1368"/>
      <c r="HB119" s="1368"/>
      <c r="HC119" s="1368"/>
      <c r="HD119" s="1368"/>
      <c r="HE119" s="1368"/>
      <c r="HF119" s="1368"/>
      <c r="HG119" s="1368"/>
      <c r="HH119" s="1368"/>
      <c r="HI119" s="1368"/>
      <c r="HJ119" s="1368"/>
      <c r="HK119" s="1368"/>
      <c r="HL119" s="1368"/>
      <c r="HM119" s="1368"/>
      <c r="HN119" s="1368"/>
      <c r="HO119" s="1368"/>
      <c r="HP119" s="1368"/>
      <c r="HQ119" s="1368"/>
      <c r="HR119" s="1368"/>
      <c r="HS119" s="1368"/>
      <c r="HT119" s="1368"/>
      <c r="HU119" s="1368"/>
      <c r="HV119" s="1368"/>
      <c r="HW119" s="1368"/>
      <c r="HX119" s="1368"/>
      <c r="HY119" s="1368"/>
      <c r="HZ119" s="1368"/>
      <c r="IA119" s="1368"/>
      <c r="IB119" s="1368"/>
      <c r="IC119" s="1368"/>
      <c r="ID119" s="1368"/>
      <c r="IE119" s="1368"/>
      <c r="IF119" s="1368"/>
      <c r="IG119" s="1368"/>
      <c r="IH119" s="1368"/>
      <c r="II119" s="1368"/>
      <c r="IJ119" s="1368"/>
      <c r="IK119" s="1368"/>
      <c r="IL119" s="1368"/>
      <c r="IM119" s="1368"/>
      <c r="IN119" s="1368"/>
      <c r="IO119" s="1368"/>
      <c r="IP119" s="1368"/>
      <c r="IQ119" s="1368"/>
      <c r="IR119" s="1368"/>
      <c r="IS119" s="1368"/>
      <c r="IT119" s="1368"/>
      <c r="IU119" s="1368"/>
      <c r="IV119" s="1368"/>
      <c r="IW119" s="1368"/>
      <c r="IX119" s="1368"/>
      <c r="IY119" s="1368"/>
      <c r="IZ119" s="1368"/>
      <c r="JA119" s="1368"/>
      <c r="JB119" s="1368"/>
      <c r="JC119" s="1368"/>
    </row>
    <row r="120" spans="1:263">
      <c r="A120" s="4307">
        <v>28</v>
      </c>
      <c r="B120" s="4432"/>
      <c r="C120" s="4432"/>
      <c r="D120" s="4432"/>
      <c r="E120" s="3278"/>
      <c r="F120" s="4352"/>
      <c r="G120" s="4432"/>
      <c r="H120" s="4432"/>
      <c r="I120" s="4432"/>
      <c r="J120" s="4432"/>
      <c r="K120" s="2325"/>
      <c r="L120" s="2325"/>
      <c r="M120" s="3549">
        <v>28</v>
      </c>
      <c r="N120" s="4352"/>
      <c r="O120" s="2325"/>
      <c r="P120" s="2325"/>
      <c r="Q120" s="2325"/>
      <c r="R120" s="2325">
        <f t="shared" si="2"/>
        <v>0</v>
      </c>
      <c r="S120" s="3549">
        <v>28</v>
      </c>
      <c r="AI120" s="1368"/>
      <c r="AJ120" s="1368"/>
      <c r="AK120" s="1368"/>
      <c r="AL120" s="1368"/>
      <c r="AM120" s="1368"/>
      <c r="AN120" s="1368"/>
      <c r="AO120" s="1368"/>
      <c r="AP120" s="1368"/>
      <c r="AQ120" s="1368"/>
      <c r="AR120" s="1368"/>
      <c r="AS120" s="1368"/>
      <c r="AT120" s="1368"/>
      <c r="AU120" s="1368"/>
      <c r="AV120" s="1368"/>
      <c r="AW120" s="1368"/>
      <c r="AX120" s="1368"/>
      <c r="AY120" s="1368"/>
      <c r="AZ120" s="1368"/>
      <c r="BA120" s="1368"/>
      <c r="BB120" s="1368"/>
      <c r="BC120" s="1368"/>
      <c r="BD120" s="1368"/>
      <c r="BE120" s="1368"/>
      <c r="BF120" s="1368"/>
      <c r="BG120" s="1368"/>
      <c r="BH120" s="1368"/>
      <c r="BI120" s="1368"/>
      <c r="BJ120" s="1368"/>
      <c r="BK120" s="1368"/>
      <c r="BL120" s="1368"/>
      <c r="BM120" s="1368"/>
      <c r="BN120" s="1368"/>
      <c r="BO120" s="1368"/>
      <c r="BP120" s="1368"/>
      <c r="BQ120" s="1368"/>
      <c r="BR120" s="1368"/>
      <c r="BS120" s="1368"/>
      <c r="BT120" s="1368"/>
      <c r="BU120" s="1368"/>
      <c r="BV120" s="1368"/>
      <c r="BW120" s="1368"/>
      <c r="BX120" s="1368"/>
      <c r="BY120" s="1368"/>
      <c r="BZ120" s="1368"/>
      <c r="CA120" s="1368"/>
      <c r="CB120" s="1368"/>
      <c r="CC120" s="1368"/>
      <c r="CD120" s="1368"/>
      <c r="CE120" s="1368"/>
      <c r="CF120" s="1368"/>
      <c r="CG120" s="1368"/>
      <c r="CH120" s="1368"/>
      <c r="CI120" s="1368"/>
      <c r="CJ120" s="1368"/>
      <c r="CK120" s="1368"/>
      <c r="CL120" s="1368"/>
      <c r="CM120" s="1368"/>
      <c r="CN120" s="1368"/>
      <c r="CO120" s="1368"/>
      <c r="CP120" s="1368"/>
      <c r="CQ120" s="1368"/>
      <c r="CR120" s="1368"/>
      <c r="CS120" s="1368"/>
      <c r="CT120" s="1368"/>
      <c r="CU120" s="1368"/>
      <c r="CV120" s="1368"/>
      <c r="CW120" s="1368"/>
      <c r="CX120" s="1368"/>
      <c r="CY120" s="1368"/>
      <c r="CZ120" s="1368"/>
      <c r="DA120" s="1368"/>
      <c r="DB120" s="1368"/>
      <c r="DC120" s="1368"/>
      <c r="DD120" s="1368"/>
      <c r="DE120" s="1368"/>
      <c r="DF120" s="1368"/>
      <c r="DG120" s="1368"/>
      <c r="DH120" s="1368"/>
      <c r="DI120" s="1368"/>
      <c r="DJ120" s="1368"/>
      <c r="DK120" s="1368"/>
      <c r="DL120" s="1368"/>
      <c r="DM120" s="1368"/>
      <c r="DN120" s="1368"/>
      <c r="DO120" s="1368"/>
      <c r="DP120" s="1368"/>
      <c r="DQ120" s="1368"/>
      <c r="DR120" s="1368"/>
      <c r="DS120" s="1368"/>
      <c r="DT120" s="1368"/>
      <c r="DU120" s="1368"/>
      <c r="DV120" s="1368"/>
      <c r="DW120" s="1368"/>
      <c r="DX120" s="1368"/>
      <c r="DY120" s="1368"/>
      <c r="DZ120" s="1368"/>
      <c r="EA120" s="1368"/>
      <c r="EB120" s="1368"/>
      <c r="EC120" s="1368"/>
      <c r="ED120" s="1368"/>
      <c r="EE120" s="1368"/>
      <c r="EF120" s="1368"/>
      <c r="EG120" s="1368"/>
      <c r="EH120" s="1368"/>
      <c r="EI120" s="1368"/>
      <c r="EJ120" s="1368"/>
      <c r="EK120" s="1368"/>
      <c r="EL120" s="1368"/>
      <c r="EM120" s="1368"/>
      <c r="EN120" s="1368"/>
      <c r="EO120" s="1368"/>
      <c r="EP120" s="1368"/>
      <c r="EQ120" s="1368"/>
      <c r="ER120" s="1368"/>
      <c r="ES120" s="1368"/>
      <c r="ET120" s="1368"/>
      <c r="EU120" s="1368"/>
      <c r="EV120" s="1368"/>
      <c r="EW120" s="1368"/>
      <c r="EX120" s="1368"/>
      <c r="EY120" s="1368"/>
      <c r="EZ120" s="1368"/>
      <c r="FA120" s="1368"/>
      <c r="FB120" s="1368"/>
      <c r="FC120" s="1368"/>
      <c r="FD120" s="1368"/>
      <c r="FE120" s="1368"/>
      <c r="FF120" s="1368"/>
      <c r="FG120" s="1368"/>
      <c r="FH120" s="1368"/>
      <c r="FI120" s="1368"/>
      <c r="FJ120" s="1368"/>
      <c r="FK120" s="1368"/>
      <c r="FL120" s="1368"/>
      <c r="FM120" s="1368"/>
      <c r="FN120" s="1368"/>
      <c r="FO120" s="1368"/>
      <c r="FP120" s="1368"/>
      <c r="FQ120" s="1368"/>
      <c r="FR120" s="1368"/>
      <c r="FS120" s="1368"/>
      <c r="FT120" s="1368"/>
      <c r="FU120" s="1368"/>
      <c r="FV120" s="1368"/>
      <c r="FW120" s="1368"/>
      <c r="FX120" s="1368"/>
      <c r="FY120" s="1368"/>
      <c r="FZ120" s="1368"/>
      <c r="GA120" s="1368"/>
      <c r="GB120" s="1368"/>
      <c r="GC120" s="1368"/>
      <c r="GD120" s="1368"/>
      <c r="GE120" s="1368"/>
      <c r="GF120" s="1368"/>
      <c r="GG120" s="1368"/>
      <c r="GH120" s="1368"/>
      <c r="GI120" s="1368"/>
      <c r="GJ120" s="1368"/>
      <c r="GK120" s="1368"/>
      <c r="GL120" s="1368"/>
      <c r="GM120" s="1368"/>
      <c r="GN120" s="1368"/>
      <c r="GO120" s="1368"/>
      <c r="GP120" s="1368"/>
      <c r="GQ120" s="1368"/>
      <c r="GR120" s="1368"/>
      <c r="GS120" s="1368"/>
      <c r="GT120" s="1368"/>
      <c r="GU120" s="1368"/>
      <c r="GV120" s="1368"/>
      <c r="GW120" s="1368"/>
      <c r="GX120" s="1368"/>
      <c r="GY120" s="1368"/>
      <c r="GZ120" s="1368"/>
      <c r="HA120" s="1368"/>
      <c r="HB120" s="1368"/>
      <c r="HC120" s="1368"/>
      <c r="HD120" s="1368"/>
      <c r="HE120" s="1368"/>
      <c r="HF120" s="1368"/>
      <c r="HG120" s="1368"/>
      <c r="HH120" s="1368"/>
      <c r="HI120" s="1368"/>
      <c r="HJ120" s="1368"/>
      <c r="HK120" s="1368"/>
      <c r="HL120" s="1368"/>
      <c r="HM120" s="1368"/>
      <c r="HN120" s="1368"/>
      <c r="HO120" s="1368"/>
      <c r="HP120" s="1368"/>
      <c r="HQ120" s="1368"/>
      <c r="HR120" s="1368"/>
      <c r="HS120" s="1368"/>
      <c r="HT120" s="1368"/>
      <c r="HU120" s="1368"/>
      <c r="HV120" s="1368"/>
      <c r="HW120" s="1368"/>
      <c r="HX120" s="1368"/>
      <c r="HY120" s="1368"/>
      <c r="HZ120" s="1368"/>
      <c r="IA120" s="1368"/>
      <c r="IB120" s="1368"/>
      <c r="IC120" s="1368"/>
      <c r="ID120" s="1368"/>
      <c r="IE120" s="1368"/>
      <c r="IF120" s="1368"/>
      <c r="IG120" s="1368"/>
      <c r="IH120" s="1368"/>
      <c r="II120" s="1368"/>
      <c r="IJ120" s="1368"/>
      <c r="IK120" s="1368"/>
      <c r="IL120" s="1368"/>
      <c r="IM120" s="1368"/>
      <c r="IN120" s="1368"/>
      <c r="IO120" s="1368"/>
      <c r="IP120" s="1368"/>
      <c r="IQ120" s="1368"/>
      <c r="IR120" s="1368"/>
      <c r="IS120" s="1368"/>
      <c r="IT120" s="1368"/>
      <c r="IU120" s="1368"/>
      <c r="IV120" s="1368"/>
      <c r="IW120" s="1368"/>
      <c r="IX120" s="1368"/>
      <c r="IY120" s="1368"/>
      <c r="IZ120" s="1368"/>
      <c r="JA120" s="1368"/>
      <c r="JB120" s="1368"/>
      <c r="JC120" s="1368"/>
    </row>
    <row r="121" spans="1:263">
      <c r="A121" s="4307">
        <v>29</v>
      </c>
      <c r="B121" s="4432"/>
      <c r="C121" s="4432"/>
      <c r="D121" s="4432"/>
      <c r="E121" s="3278"/>
      <c r="F121" s="4352"/>
      <c r="G121" s="4432"/>
      <c r="H121" s="4432"/>
      <c r="I121" s="4432"/>
      <c r="J121" s="4432"/>
      <c r="K121" s="2325"/>
      <c r="L121" s="2325"/>
      <c r="M121" s="3549">
        <v>29</v>
      </c>
      <c r="N121" s="4352"/>
      <c r="O121" s="2325"/>
      <c r="P121" s="2325"/>
      <c r="Q121" s="2325"/>
      <c r="R121" s="2325">
        <f t="shared" si="2"/>
        <v>0</v>
      </c>
      <c r="S121" s="3549">
        <v>29</v>
      </c>
      <c r="AI121" s="1368"/>
      <c r="AJ121" s="1368"/>
      <c r="AK121" s="1368"/>
      <c r="AL121" s="1368"/>
      <c r="AM121" s="1368"/>
      <c r="AN121" s="1368"/>
      <c r="AO121" s="1368"/>
      <c r="AP121" s="1368"/>
      <c r="AQ121" s="1368"/>
      <c r="AR121" s="1368"/>
      <c r="AS121" s="1368"/>
      <c r="AT121" s="1368"/>
      <c r="AU121" s="1368"/>
      <c r="AV121" s="1368"/>
      <c r="AW121" s="1368"/>
      <c r="AX121" s="1368"/>
      <c r="AY121" s="1368"/>
      <c r="AZ121" s="1368"/>
      <c r="BA121" s="1368"/>
      <c r="BB121" s="1368"/>
      <c r="BC121" s="1368"/>
      <c r="BD121" s="1368"/>
      <c r="BE121" s="1368"/>
      <c r="BF121" s="1368"/>
      <c r="BG121" s="1368"/>
      <c r="BH121" s="1368"/>
      <c r="BI121" s="1368"/>
      <c r="BJ121" s="1368"/>
      <c r="BK121" s="1368"/>
      <c r="BL121" s="1368"/>
      <c r="BM121" s="1368"/>
      <c r="BN121" s="1368"/>
      <c r="BO121" s="1368"/>
      <c r="BP121" s="1368"/>
      <c r="BQ121" s="1368"/>
      <c r="BR121" s="1368"/>
      <c r="BS121" s="1368"/>
      <c r="BT121" s="1368"/>
      <c r="BU121" s="1368"/>
      <c r="BV121" s="1368"/>
      <c r="BW121" s="1368"/>
      <c r="BX121" s="1368"/>
      <c r="BY121" s="1368"/>
      <c r="BZ121" s="1368"/>
      <c r="CA121" s="1368"/>
      <c r="CB121" s="1368"/>
      <c r="CC121" s="1368"/>
      <c r="CD121" s="1368"/>
      <c r="CE121" s="1368"/>
      <c r="CF121" s="1368"/>
      <c r="CG121" s="1368"/>
      <c r="CH121" s="1368"/>
      <c r="CI121" s="1368"/>
      <c r="CJ121" s="1368"/>
      <c r="CK121" s="1368"/>
      <c r="CL121" s="1368"/>
      <c r="CM121" s="1368"/>
      <c r="CN121" s="1368"/>
      <c r="CO121" s="1368"/>
      <c r="CP121" s="1368"/>
      <c r="CQ121" s="1368"/>
      <c r="CR121" s="1368"/>
      <c r="CS121" s="1368"/>
      <c r="CT121" s="1368"/>
      <c r="CU121" s="1368"/>
      <c r="CV121" s="1368"/>
      <c r="CW121" s="1368"/>
      <c r="CX121" s="1368"/>
      <c r="CY121" s="1368"/>
      <c r="CZ121" s="1368"/>
      <c r="DA121" s="1368"/>
      <c r="DB121" s="1368"/>
      <c r="DC121" s="1368"/>
      <c r="DD121" s="1368"/>
      <c r="DE121" s="1368"/>
      <c r="DF121" s="1368"/>
      <c r="DG121" s="1368"/>
      <c r="DH121" s="1368"/>
      <c r="DI121" s="1368"/>
      <c r="DJ121" s="1368"/>
      <c r="DK121" s="1368"/>
      <c r="DL121" s="1368"/>
      <c r="DM121" s="1368"/>
      <c r="DN121" s="1368"/>
      <c r="DO121" s="1368"/>
      <c r="DP121" s="1368"/>
      <c r="DQ121" s="1368"/>
      <c r="DR121" s="1368"/>
      <c r="DS121" s="1368"/>
      <c r="DT121" s="1368"/>
      <c r="DU121" s="1368"/>
      <c r="DV121" s="1368"/>
      <c r="DW121" s="1368"/>
      <c r="DX121" s="1368"/>
      <c r="DY121" s="1368"/>
      <c r="DZ121" s="1368"/>
      <c r="EA121" s="1368"/>
      <c r="EB121" s="1368"/>
      <c r="EC121" s="1368"/>
      <c r="ED121" s="1368"/>
      <c r="EE121" s="1368"/>
      <c r="EF121" s="1368"/>
      <c r="EG121" s="1368"/>
      <c r="EH121" s="1368"/>
      <c r="EI121" s="1368"/>
      <c r="EJ121" s="1368"/>
      <c r="EK121" s="1368"/>
      <c r="EL121" s="1368"/>
      <c r="EM121" s="1368"/>
      <c r="EN121" s="1368"/>
      <c r="EO121" s="1368"/>
      <c r="EP121" s="1368"/>
      <c r="EQ121" s="1368"/>
      <c r="ER121" s="1368"/>
      <c r="ES121" s="1368"/>
      <c r="ET121" s="1368"/>
      <c r="EU121" s="1368"/>
      <c r="EV121" s="1368"/>
      <c r="EW121" s="1368"/>
      <c r="EX121" s="1368"/>
      <c r="EY121" s="1368"/>
      <c r="EZ121" s="1368"/>
      <c r="FA121" s="1368"/>
      <c r="FB121" s="1368"/>
      <c r="FC121" s="1368"/>
      <c r="FD121" s="1368"/>
      <c r="FE121" s="1368"/>
      <c r="FF121" s="1368"/>
      <c r="FG121" s="1368"/>
      <c r="FH121" s="1368"/>
      <c r="FI121" s="1368"/>
      <c r="FJ121" s="1368"/>
      <c r="FK121" s="1368"/>
      <c r="FL121" s="1368"/>
      <c r="FM121" s="1368"/>
      <c r="FN121" s="1368"/>
      <c r="FO121" s="1368"/>
      <c r="FP121" s="1368"/>
      <c r="FQ121" s="1368"/>
      <c r="FR121" s="1368"/>
      <c r="FS121" s="1368"/>
      <c r="FT121" s="1368"/>
      <c r="FU121" s="1368"/>
      <c r="FV121" s="1368"/>
      <c r="FW121" s="1368"/>
      <c r="FX121" s="1368"/>
      <c r="FY121" s="1368"/>
      <c r="FZ121" s="1368"/>
      <c r="GA121" s="1368"/>
      <c r="GB121" s="1368"/>
      <c r="GC121" s="1368"/>
      <c r="GD121" s="1368"/>
      <c r="GE121" s="1368"/>
      <c r="GF121" s="1368"/>
      <c r="GG121" s="1368"/>
      <c r="GH121" s="1368"/>
      <c r="GI121" s="1368"/>
      <c r="GJ121" s="1368"/>
      <c r="GK121" s="1368"/>
      <c r="GL121" s="1368"/>
      <c r="GM121" s="1368"/>
      <c r="GN121" s="1368"/>
      <c r="GO121" s="1368"/>
      <c r="GP121" s="1368"/>
      <c r="GQ121" s="1368"/>
      <c r="GR121" s="1368"/>
      <c r="GS121" s="1368"/>
      <c r="GT121" s="1368"/>
      <c r="GU121" s="1368"/>
      <c r="GV121" s="1368"/>
      <c r="GW121" s="1368"/>
      <c r="GX121" s="1368"/>
      <c r="GY121" s="1368"/>
      <c r="GZ121" s="1368"/>
      <c r="HA121" s="1368"/>
      <c r="HB121" s="1368"/>
      <c r="HC121" s="1368"/>
      <c r="HD121" s="1368"/>
      <c r="HE121" s="1368"/>
      <c r="HF121" s="1368"/>
      <c r="HG121" s="1368"/>
      <c r="HH121" s="1368"/>
      <c r="HI121" s="1368"/>
      <c r="HJ121" s="1368"/>
      <c r="HK121" s="1368"/>
      <c r="HL121" s="1368"/>
      <c r="HM121" s="1368"/>
      <c r="HN121" s="1368"/>
      <c r="HO121" s="1368"/>
      <c r="HP121" s="1368"/>
      <c r="HQ121" s="1368"/>
      <c r="HR121" s="1368"/>
      <c r="HS121" s="1368"/>
      <c r="HT121" s="1368"/>
      <c r="HU121" s="1368"/>
      <c r="HV121" s="1368"/>
      <c r="HW121" s="1368"/>
      <c r="HX121" s="1368"/>
      <c r="HY121" s="1368"/>
      <c r="HZ121" s="1368"/>
      <c r="IA121" s="1368"/>
      <c r="IB121" s="1368"/>
      <c r="IC121" s="1368"/>
      <c r="ID121" s="1368"/>
      <c r="IE121" s="1368"/>
      <c r="IF121" s="1368"/>
      <c r="IG121" s="1368"/>
      <c r="IH121" s="1368"/>
      <c r="II121" s="1368"/>
      <c r="IJ121" s="1368"/>
      <c r="IK121" s="1368"/>
      <c r="IL121" s="1368"/>
      <c r="IM121" s="1368"/>
      <c r="IN121" s="1368"/>
      <c r="IO121" s="1368"/>
      <c r="IP121" s="1368"/>
      <c r="IQ121" s="1368"/>
      <c r="IR121" s="1368"/>
      <c r="IS121" s="1368"/>
      <c r="IT121" s="1368"/>
      <c r="IU121" s="1368"/>
      <c r="IV121" s="1368"/>
      <c r="IW121" s="1368"/>
      <c r="IX121" s="1368"/>
      <c r="IY121" s="1368"/>
      <c r="IZ121" s="1368"/>
      <c r="JA121" s="1368"/>
      <c r="JB121" s="1368"/>
      <c r="JC121" s="1368"/>
    </row>
    <row r="122" spans="1:263">
      <c r="A122" s="4307">
        <v>30</v>
      </c>
      <c r="B122" s="4432"/>
      <c r="C122" s="4432"/>
      <c r="D122" s="4432"/>
      <c r="E122" s="3278"/>
      <c r="F122" s="4352"/>
      <c r="G122" s="4432"/>
      <c r="H122" s="4432"/>
      <c r="I122" s="4432"/>
      <c r="J122" s="4432"/>
      <c r="K122" s="2325"/>
      <c r="L122" s="2325"/>
      <c r="M122" s="3549">
        <v>30</v>
      </c>
      <c r="N122" s="4352"/>
      <c r="O122" s="2325"/>
      <c r="P122" s="2325"/>
      <c r="Q122" s="2325"/>
      <c r="R122" s="2325">
        <f t="shared" si="2"/>
        <v>0</v>
      </c>
      <c r="S122" s="3549">
        <v>30</v>
      </c>
      <c r="AI122" s="1368"/>
      <c r="AJ122" s="1368"/>
      <c r="AK122" s="1368"/>
      <c r="AL122" s="1368"/>
      <c r="AM122" s="1368"/>
      <c r="AN122" s="1368"/>
      <c r="AO122" s="1368"/>
      <c r="AP122" s="1368"/>
      <c r="AQ122" s="1368"/>
      <c r="AR122" s="1368"/>
      <c r="AS122" s="1368"/>
      <c r="AT122" s="1368"/>
      <c r="AU122" s="1368"/>
      <c r="AV122" s="1368"/>
      <c r="AW122" s="1368"/>
      <c r="AX122" s="1368"/>
      <c r="AY122" s="1368"/>
      <c r="AZ122" s="1368"/>
      <c r="BA122" s="1368"/>
      <c r="BB122" s="1368"/>
      <c r="BC122" s="1368"/>
      <c r="BD122" s="1368"/>
      <c r="BE122" s="1368"/>
      <c r="BF122" s="1368"/>
      <c r="BG122" s="1368"/>
      <c r="BH122" s="1368"/>
      <c r="BI122" s="1368"/>
      <c r="BJ122" s="1368"/>
      <c r="BK122" s="1368"/>
      <c r="BL122" s="1368"/>
      <c r="BM122" s="1368"/>
      <c r="BN122" s="1368"/>
      <c r="BO122" s="1368"/>
      <c r="BP122" s="1368"/>
      <c r="BQ122" s="1368"/>
      <c r="BR122" s="1368"/>
      <c r="BS122" s="1368"/>
      <c r="BT122" s="1368"/>
      <c r="BU122" s="1368"/>
      <c r="BV122" s="1368"/>
      <c r="BW122" s="1368"/>
      <c r="BX122" s="1368"/>
      <c r="BY122" s="1368"/>
      <c r="BZ122" s="1368"/>
      <c r="CA122" s="1368"/>
      <c r="CB122" s="1368"/>
      <c r="CC122" s="1368"/>
      <c r="CD122" s="1368"/>
      <c r="CE122" s="1368"/>
      <c r="CF122" s="1368"/>
      <c r="CG122" s="1368"/>
      <c r="CH122" s="1368"/>
      <c r="CI122" s="1368"/>
      <c r="CJ122" s="1368"/>
      <c r="CK122" s="1368"/>
      <c r="CL122" s="1368"/>
      <c r="CM122" s="1368"/>
      <c r="CN122" s="1368"/>
      <c r="CO122" s="1368"/>
      <c r="CP122" s="1368"/>
      <c r="CQ122" s="1368"/>
      <c r="CR122" s="1368"/>
      <c r="CS122" s="1368"/>
      <c r="CT122" s="1368"/>
      <c r="CU122" s="1368"/>
      <c r="CV122" s="1368"/>
      <c r="CW122" s="1368"/>
      <c r="CX122" s="1368"/>
      <c r="CY122" s="1368"/>
      <c r="CZ122" s="1368"/>
      <c r="DA122" s="1368"/>
      <c r="DB122" s="1368"/>
      <c r="DC122" s="1368"/>
      <c r="DD122" s="1368"/>
      <c r="DE122" s="1368"/>
      <c r="DF122" s="1368"/>
      <c r="DG122" s="1368"/>
      <c r="DH122" s="1368"/>
      <c r="DI122" s="1368"/>
      <c r="DJ122" s="1368"/>
      <c r="DK122" s="1368"/>
      <c r="DL122" s="1368"/>
      <c r="DM122" s="1368"/>
      <c r="DN122" s="1368"/>
      <c r="DO122" s="1368"/>
      <c r="DP122" s="1368"/>
      <c r="DQ122" s="1368"/>
      <c r="DR122" s="1368"/>
      <c r="DS122" s="1368"/>
      <c r="DT122" s="1368"/>
      <c r="DU122" s="1368"/>
      <c r="DV122" s="1368"/>
      <c r="DW122" s="1368"/>
      <c r="DX122" s="1368"/>
      <c r="DY122" s="1368"/>
      <c r="DZ122" s="1368"/>
      <c r="EA122" s="1368"/>
      <c r="EB122" s="1368"/>
      <c r="EC122" s="1368"/>
      <c r="ED122" s="1368"/>
      <c r="EE122" s="1368"/>
      <c r="EF122" s="1368"/>
      <c r="EG122" s="1368"/>
      <c r="EH122" s="1368"/>
      <c r="EI122" s="1368"/>
      <c r="EJ122" s="1368"/>
      <c r="EK122" s="1368"/>
      <c r="EL122" s="1368"/>
      <c r="EM122" s="1368"/>
      <c r="EN122" s="1368"/>
      <c r="EO122" s="1368"/>
      <c r="EP122" s="1368"/>
      <c r="EQ122" s="1368"/>
      <c r="ER122" s="1368"/>
      <c r="ES122" s="1368"/>
      <c r="ET122" s="1368"/>
      <c r="EU122" s="1368"/>
      <c r="EV122" s="1368"/>
      <c r="EW122" s="1368"/>
      <c r="EX122" s="1368"/>
      <c r="EY122" s="1368"/>
      <c r="EZ122" s="1368"/>
      <c r="FA122" s="1368"/>
      <c r="FB122" s="1368"/>
      <c r="FC122" s="1368"/>
      <c r="FD122" s="1368"/>
      <c r="FE122" s="1368"/>
      <c r="FF122" s="1368"/>
      <c r="FG122" s="1368"/>
      <c r="FH122" s="1368"/>
      <c r="FI122" s="1368"/>
      <c r="FJ122" s="1368"/>
      <c r="FK122" s="1368"/>
      <c r="FL122" s="1368"/>
      <c r="FM122" s="1368"/>
      <c r="FN122" s="1368"/>
      <c r="FO122" s="1368"/>
      <c r="FP122" s="1368"/>
      <c r="FQ122" s="1368"/>
      <c r="FR122" s="1368"/>
      <c r="FS122" s="1368"/>
      <c r="FT122" s="1368"/>
      <c r="FU122" s="1368"/>
      <c r="FV122" s="1368"/>
      <c r="FW122" s="1368"/>
      <c r="FX122" s="1368"/>
      <c r="FY122" s="1368"/>
      <c r="FZ122" s="1368"/>
      <c r="GA122" s="1368"/>
      <c r="GB122" s="1368"/>
      <c r="GC122" s="1368"/>
      <c r="GD122" s="1368"/>
      <c r="GE122" s="1368"/>
      <c r="GF122" s="1368"/>
      <c r="GG122" s="1368"/>
      <c r="GH122" s="1368"/>
      <c r="GI122" s="1368"/>
      <c r="GJ122" s="1368"/>
      <c r="GK122" s="1368"/>
      <c r="GL122" s="1368"/>
      <c r="GM122" s="1368"/>
      <c r="GN122" s="1368"/>
      <c r="GO122" s="1368"/>
      <c r="GP122" s="1368"/>
      <c r="GQ122" s="1368"/>
      <c r="GR122" s="1368"/>
      <c r="GS122" s="1368"/>
      <c r="GT122" s="1368"/>
      <c r="GU122" s="1368"/>
      <c r="GV122" s="1368"/>
      <c r="GW122" s="1368"/>
      <c r="GX122" s="1368"/>
      <c r="GY122" s="1368"/>
      <c r="GZ122" s="1368"/>
      <c r="HA122" s="1368"/>
      <c r="HB122" s="1368"/>
      <c r="HC122" s="1368"/>
      <c r="HD122" s="1368"/>
      <c r="HE122" s="1368"/>
      <c r="HF122" s="1368"/>
      <c r="HG122" s="1368"/>
      <c r="HH122" s="1368"/>
      <c r="HI122" s="1368"/>
      <c r="HJ122" s="1368"/>
      <c r="HK122" s="1368"/>
      <c r="HL122" s="1368"/>
      <c r="HM122" s="1368"/>
      <c r="HN122" s="1368"/>
      <c r="HO122" s="1368"/>
      <c r="HP122" s="1368"/>
      <c r="HQ122" s="1368"/>
      <c r="HR122" s="1368"/>
      <c r="HS122" s="1368"/>
      <c r="HT122" s="1368"/>
      <c r="HU122" s="1368"/>
      <c r="HV122" s="1368"/>
      <c r="HW122" s="1368"/>
      <c r="HX122" s="1368"/>
      <c r="HY122" s="1368"/>
      <c r="HZ122" s="1368"/>
      <c r="IA122" s="1368"/>
      <c r="IB122" s="1368"/>
      <c r="IC122" s="1368"/>
      <c r="ID122" s="1368"/>
      <c r="IE122" s="1368"/>
      <c r="IF122" s="1368"/>
      <c r="IG122" s="1368"/>
      <c r="IH122" s="1368"/>
      <c r="II122" s="1368"/>
      <c r="IJ122" s="1368"/>
      <c r="IK122" s="1368"/>
      <c r="IL122" s="1368"/>
      <c r="IM122" s="1368"/>
      <c r="IN122" s="1368"/>
      <c r="IO122" s="1368"/>
      <c r="IP122" s="1368"/>
      <c r="IQ122" s="1368"/>
      <c r="IR122" s="1368"/>
      <c r="IS122" s="1368"/>
      <c r="IT122" s="1368"/>
      <c r="IU122" s="1368"/>
      <c r="IV122" s="1368"/>
      <c r="IW122" s="1368"/>
      <c r="IX122" s="1368"/>
      <c r="IY122" s="1368"/>
      <c r="IZ122" s="1368"/>
      <c r="JA122" s="1368"/>
      <c r="JB122" s="1368"/>
      <c r="JC122" s="1368"/>
    </row>
    <row r="123" spans="1:263">
      <c r="A123" s="4307">
        <v>31</v>
      </c>
      <c r="B123" s="4432"/>
      <c r="C123" s="4432"/>
      <c r="D123" s="4432"/>
      <c r="E123" s="3278"/>
      <c r="F123" s="4352"/>
      <c r="G123" s="4432"/>
      <c r="H123" s="4432"/>
      <c r="I123" s="4432"/>
      <c r="J123" s="4432"/>
      <c r="K123" s="2325"/>
      <c r="L123" s="2325"/>
      <c r="M123" s="3549">
        <v>31</v>
      </c>
      <c r="N123" s="4352"/>
      <c r="O123" s="2325"/>
      <c r="P123" s="2325"/>
      <c r="Q123" s="2325"/>
      <c r="R123" s="2325">
        <f t="shared" si="2"/>
        <v>0</v>
      </c>
      <c r="S123" s="3549">
        <v>31</v>
      </c>
      <c r="AI123" s="1368"/>
      <c r="AJ123" s="1368"/>
      <c r="AK123" s="1368"/>
      <c r="AL123" s="1368"/>
      <c r="AM123" s="1368"/>
      <c r="AN123" s="1368"/>
      <c r="AO123" s="1368"/>
      <c r="AP123" s="1368"/>
      <c r="AQ123" s="1368"/>
      <c r="AR123" s="1368"/>
      <c r="AS123" s="1368"/>
      <c r="AT123" s="1368"/>
      <c r="AU123" s="1368"/>
      <c r="AV123" s="1368"/>
      <c r="AW123" s="1368"/>
      <c r="AX123" s="1368"/>
      <c r="AY123" s="1368"/>
      <c r="AZ123" s="1368"/>
      <c r="BA123" s="1368"/>
      <c r="BB123" s="1368"/>
      <c r="BC123" s="1368"/>
      <c r="BD123" s="1368"/>
      <c r="BE123" s="1368"/>
      <c r="BF123" s="1368"/>
      <c r="BG123" s="1368"/>
      <c r="BH123" s="1368"/>
      <c r="BI123" s="1368"/>
      <c r="BJ123" s="1368"/>
      <c r="BK123" s="1368"/>
      <c r="BL123" s="1368"/>
      <c r="BM123" s="1368"/>
      <c r="BN123" s="1368"/>
      <c r="BO123" s="1368"/>
      <c r="BP123" s="1368"/>
      <c r="BQ123" s="1368"/>
      <c r="BR123" s="1368"/>
      <c r="BS123" s="1368"/>
      <c r="BT123" s="1368"/>
      <c r="BU123" s="1368"/>
      <c r="BV123" s="1368"/>
      <c r="BW123" s="1368"/>
      <c r="BX123" s="1368"/>
      <c r="BY123" s="1368"/>
      <c r="BZ123" s="1368"/>
      <c r="CA123" s="1368"/>
      <c r="CB123" s="1368"/>
      <c r="CC123" s="1368"/>
      <c r="CD123" s="1368"/>
      <c r="CE123" s="1368"/>
      <c r="CF123" s="1368"/>
      <c r="CG123" s="1368"/>
      <c r="CH123" s="1368"/>
      <c r="CI123" s="1368"/>
      <c r="CJ123" s="1368"/>
      <c r="CK123" s="1368"/>
      <c r="CL123" s="1368"/>
      <c r="CM123" s="1368"/>
      <c r="CN123" s="1368"/>
      <c r="CO123" s="1368"/>
      <c r="CP123" s="1368"/>
      <c r="CQ123" s="1368"/>
      <c r="CR123" s="1368"/>
      <c r="CS123" s="1368"/>
      <c r="CT123" s="1368"/>
      <c r="CU123" s="1368"/>
      <c r="CV123" s="1368"/>
      <c r="CW123" s="1368"/>
      <c r="CX123" s="1368"/>
      <c r="CY123" s="1368"/>
      <c r="CZ123" s="1368"/>
      <c r="DA123" s="1368"/>
      <c r="DB123" s="1368"/>
      <c r="DC123" s="1368"/>
      <c r="DD123" s="1368"/>
      <c r="DE123" s="1368"/>
      <c r="DF123" s="1368"/>
      <c r="DG123" s="1368"/>
      <c r="DH123" s="1368"/>
      <c r="DI123" s="1368"/>
      <c r="DJ123" s="1368"/>
      <c r="DK123" s="1368"/>
      <c r="DL123" s="1368"/>
      <c r="DM123" s="1368"/>
      <c r="DN123" s="1368"/>
      <c r="DO123" s="1368"/>
      <c r="DP123" s="1368"/>
      <c r="DQ123" s="1368"/>
      <c r="DR123" s="1368"/>
      <c r="DS123" s="1368"/>
      <c r="DT123" s="1368"/>
      <c r="DU123" s="1368"/>
      <c r="DV123" s="1368"/>
      <c r="DW123" s="1368"/>
      <c r="DX123" s="1368"/>
      <c r="DY123" s="1368"/>
      <c r="DZ123" s="1368"/>
      <c r="EA123" s="1368"/>
      <c r="EB123" s="1368"/>
      <c r="EC123" s="1368"/>
      <c r="ED123" s="1368"/>
      <c r="EE123" s="1368"/>
      <c r="EF123" s="1368"/>
      <c r="EG123" s="1368"/>
      <c r="EH123" s="1368"/>
      <c r="EI123" s="1368"/>
      <c r="EJ123" s="1368"/>
      <c r="EK123" s="1368"/>
      <c r="EL123" s="1368"/>
      <c r="EM123" s="1368"/>
      <c r="EN123" s="1368"/>
      <c r="EO123" s="1368"/>
      <c r="EP123" s="1368"/>
      <c r="EQ123" s="1368"/>
      <c r="ER123" s="1368"/>
      <c r="ES123" s="1368"/>
      <c r="ET123" s="1368"/>
      <c r="EU123" s="1368"/>
      <c r="EV123" s="1368"/>
      <c r="EW123" s="1368"/>
      <c r="EX123" s="1368"/>
      <c r="EY123" s="1368"/>
      <c r="EZ123" s="1368"/>
      <c r="FA123" s="1368"/>
      <c r="FB123" s="1368"/>
      <c r="FC123" s="1368"/>
      <c r="FD123" s="1368"/>
      <c r="FE123" s="1368"/>
      <c r="FF123" s="1368"/>
      <c r="FG123" s="1368"/>
      <c r="FH123" s="1368"/>
      <c r="FI123" s="1368"/>
      <c r="FJ123" s="1368"/>
      <c r="FK123" s="1368"/>
      <c r="FL123" s="1368"/>
      <c r="FM123" s="1368"/>
      <c r="FN123" s="1368"/>
      <c r="FO123" s="1368"/>
      <c r="FP123" s="1368"/>
      <c r="FQ123" s="1368"/>
      <c r="FR123" s="1368"/>
      <c r="FS123" s="1368"/>
      <c r="FT123" s="1368"/>
      <c r="FU123" s="1368"/>
      <c r="FV123" s="1368"/>
      <c r="FW123" s="1368"/>
      <c r="FX123" s="1368"/>
      <c r="FY123" s="1368"/>
      <c r="FZ123" s="1368"/>
      <c r="GA123" s="1368"/>
      <c r="GB123" s="1368"/>
      <c r="GC123" s="1368"/>
      <c r="GD123" s="1368"/>
      <c r="GE123" s="1368"/>
      <c r="GF123" s="1368"/>
      <c r="GG123" s="1368"/>
      <c r="GH123" s="1368"/>
      <c r="GI123" s="1368"/>
      <c r="GJ123" s="1368"/>
      <c r="GK123" s="1368"/>
      <c r="GL123" s="1368"/>
      <c r="GM123" s="1368"/>
      <c r="GN123" s="1368"/>
      <c r="GO123" s="1368"/>
      <c r="GP123" s="1368"/>
      <c r="GQ123" s="1368"/>
      <c r="GR123" s="1368"/>
      <c r="GS123" s="1368"/>
      <c r="GT123" s="1368"/>
      <c r="GU123" s="1368"/>
      <c r="GV123" s="1368"/>
      <c r="GW123" s="1368"/>
      <c r="GX123" s="1368"/>
      <c r="GY123" s="1368"/>
      <c r="GZ123" s="1368"/>
      <c r="HA123" s="1368"/>
      <c r="HB123" s="1368"/>
      <c r="HC123" s="1368"/>
      <c r="HD123" s="1368"/>
      <c r="HE123" s="1368"/>
      <c r="HF123" s="1368"/>
      <c r="HG123" s="1368"/>
      <c r="HH123" s="1368"/>
      <c r="HI123" s="1368"/>
      <c r="HJ123" s="1368"/>
      <c r="HK123" s="1368"/>
      <c r="HL123" s="1368"/>
      <c r="HM123" s="1368"/>
      <c r="HN123" s="1368"/>
      <c r="HO123" s="1368"/>
      <c r="HP123" s="1368"/>
      <c r="HQ123" s="1368"/>
      <c r="HR123" s="1368"/>
      <c r="HS123" s="1368"/>
      <c r="HT123" s="1368"/>
      <c r="HU123" s="1368"/>
      <c r="HV123" s="1368"/>
      <c r="HW123" s="1368"/>
      <c r="HX123" s="1368"/>
      <c r="HY123" s="1368"/>
      <c r="HZ123" s="1368"/>
      <c r="IA123" s="1368"/>
      <c r="IB123" s="1368"/>
      <c r="IC123" s="1368"/>
      <c r="ID123" s="1368"/>
      <c r="IE123" s="1368"/>
      <c r="IF123" s="1368"/>
      <c r="IG123" s="1368"/>
      <c r="IH123" s="1368"/>
      <c r="II123" s="1368"/>
      <c r="IJ123" s="1368"/>
      <c r="IK123" s="1368"/>
      <c r="IL123" s="1368"/>
      <c r="IM123" s="1368"/>
      <c r="IN123" s="1368"/>
      <c r="IO123" s="1368"/>
      <c r="IP123" s="1368"/>
      <c r="IQ123" s="1368"/>
      <c r="IR123" s="1368"/>
      <c r="IS123" s="1368"/>
      <c r="IT123" s="1368"/>
      <c r="IU123" s="1368"/>
      <c r="IV123" s="1368"/>
      <c r="IW123" s="1368"/>
      <c r="IX123" s="1368"/>
      <c r="IY123" s="1368"/>
      <c r="IZ123" s="1368"/>
      <c r="JA123" s="1368"/>
      <c r="JB123" s="1368"/>
      <c r="JC123" s="1368"/>
    </row>
    <row r="124" spans="1:263">
      <c r="A124" s="4307">
        <v>32</v>
      </c>
      <c r="B124" s="4432"/>
      <c r="C124" s="4432"/>
      <c r="D124" s="4432"/>
      <c r="E124" s="3278"/>
      <c r="F124" s="4352"/>
      <c r="G124" s="4432"/>
      <c r="H124" s="4432"/>
      <c r="I124" s="4432"/>
      <c r="J124" s="4432"/>
      <c r="K124" s="2325"/>
      <c r="L124" s="2325"/>
      <c r="M124" s="3549">
        <v>32</v>
      </c>
      <c r="N124" s="4352"/>
      <c r="O124" s="2325"/>
      <c r="P124" s="2325"/>
      <c r="Q124" s="2325"/>
      <c r="R124" s="2325">
        <f t="shared" si="2"/>
        <v>0</v>
      </c>
      <c r="S124" s="3549">
        <v>32</v>
      </c>
      <c r="AI124" s="1368"/>
      <c r="AJ124" s="1368"/>
      <c r="AK124" s="1368"/>
      <c r="AL124" s="1368"/>
      <c r="AM124" s="1368"/>
      <c r="AN124" s="1368"/>
      <c r="AO124" s="1368"/>
      <c r="AP124" s="1368"/>
      <c r="AQ124" s="1368"/>
      <c r="AR124" s="1368"/>
      <c r="AS124" s="1368"/>
      <c r="AT124" s="1368"/>
      <c r="AU124" s="1368"/>
      <c r="AV124" s="1368"/>
      <c r="AW124" s="1368"/>
      <c r="AX124" s="1368"/>
      <c r="AY124" s="1368"/>
      <c r="AZ124" s="1368"/>
      <c r="BA124" s="1368"/>
      <c r="BB124" s="1368"/>
      <c r="BC124" s="1368"/>
      <c r="BD124" s="1368"/>
      <c r="BE124" s="1368"/>
      <c r="BF124" s="1368"/>
      <c r="BG124" s="1368"/>
      <c r="BH124" s="1368"/>
      <c r="BI124" s="1368"/>
      <c r="BJ124" s="1368"/>
      <c r="BK124" s="1368"/>
      <c r="BL124" s="1368"/>
      <c r="BM124" s="1368"/>
      <c r="BN124" s="1368"/>
      <c r="BO124" s="1368"/>
      <c r="BP124" s="1368"/>
      <c r="BQ124" s="1368"/>
      <c r="BR124" s="1368"/>
      <c r="BS124" s="1368"/>
      <c r="BT124" s="1368"/>
      <c r="BU124" s="1368"/>
      <c r="BV124" s="1368"/>
      <c r="BW124" s="1368"/>
      <c r="BX124" s="1368"/>
      <c r="BY124" s="1368"/>
      <c r="BZ124" s="1368"/>
      <c r="CA124" s="1368"/>
      <c r="CB124" s="1368"/>
      <c r="CC124" s="1368"/>
      <c r="CD124" s="1368"/>
      <c r="CE124" s="1368"/>
      <c r="CF124" s="1368"/>
      <c r="CG124" s="1368"/>
      <c r="CH124" s="1368"/>
      <c r="CI124" s="1368"/>
      <c r="CJ124" s="1368"/>
      <c r="CK124" s="1368"/>
      <c r="CL124" s="1368"/>
      <c r="CM124" s="1368"/>
      <c r="CN124" s="1368"/>
      <c r="CO124" s="1368"/>
      <c r="CP124" s="1368"/>
      <c r="CQ124" s="1368"/>
      <c r="CR124" s="1368"/>
      <c r="CS124" s="1368"/>
      <c r="CT124" s="1368"/>
      <c r="CU124" s="1368"/>
      <c r="CV124" s="1368"/>
      <c r="CW124" s="1368"/>
      <c r="CX124" s="1368"/>
      <c r="CY124" s="1368"/>
      <c r="CZ124" s="1368"/>
      <c r="DA124" s="1368"/>
      <c r="DB124" s="1368"/>
      <c r="DC124" s="1368"/>
      <c r="DD124" s="1368"/>
      <c r="DE124" s="1368"/>
      <c r="DF124" s="1368"/>
      <c r="DG124" s="1368"/>
      <c r="DH124" s="1368"/>
      <c r="DI124" s="1368"/>
      <c r="DJ124" s="1368"/>
      <c r="DK124" s="1368"/>
      <c r="DL124" s="1368"/>
      <c r="DM124" s="1368"/>
      <c r="DN124" s="1368"/>
      <c r="DO124" s="1368"/>
      <c r="DP124" s="1368"/>
      <c r="DQ124" s="1368"/>
      <c r="DR124" s="1368"/>
      <c r="DS124" s="1368"/>
      <c r="DT124" s="1368"/>
      <c r="DU124" s="1368"/>
      <c r="DV124" s="1368"/>
      <c r="DW124" s="1368"/>
      <c r="DX124" s="1368"/>
      <c r="DY124" s="1368"/>
      <c r="DZ124" s="1368"/>
      <c r="EA124" s="1368"/>
      <c r="EB124" s="1368"/>
      <c r="EC124" s="1368"/>
      <c r="ED124" s="1368"/>
      <c r="EE124" s="1368"/>
      <c r="EF124" s="1368"/>
      <c r="EG124" s="1368"/>
      <c r="EH124" s="1368"/>
      <c r="EI124" s="1368"/>
      <c r="EJ124" s="1368"/>
      <c r="EK124" s="1368"/>
      <c r="EL124" s="1368"/>
      <c r="EM124" s="1368"/>
      <c r="EN124" s="1368"/>
      <c r="EO124" s="1368"/>
      <c r="EP124" s="1368"/>
      <c r="EQ124" s="1368"/>
      <c r="ER124" s="1368"/>
      <c r="ES124" s="1368"/>
      <c r="ET124" s="1368"/>
      <c r="EU124" s="1368"/>
      <c r="EV124" s="1368"/>
      <c r="EW124" s="1368"/>
      <c r="EX124" s="1368"/>
      <c r="EY124" s="1368"/>
      <c r="EZ124" s="1368"/>
      <c r="FA124" s="1368"/>
      <c r="FB124" s="1368"/>
      <c r="FC124" s="1368"/>
      <c r="FD124" s="1368"/>
      <c r="FE124" s="1368"/>
      <c r="FF124" s="1368"/>
      <c r="FG124" s="1368"/>
      <c r="FH124" s="1368"/>
      <c r="FI124" s="1368"/>
      <c r="FJ124" s="1368"/>
      <c r="FK124" s="1368"/>
      <c r="FL124" s="1368"/>
      <c r="FM124" s="1368"/>
      <c r="FN124" s="1368"/>
      <c r="FO124" s="1368"/>
      <c r="FP124" s="1368"/>
      <c r="FQ124" s="1368"/>
      <c r="FR124" s="1368"/>
      <c r="FS124" s="1368"/>
      <c r="FT124" s="1368"/>
      <c r="FU124" s="1368"/>
      <c r="FV124" s="1368"/>
      <c r="FW124" s="1368"/>
      <c r="FX124" s="1368"/>
      <c r="FY124" s="1368"/>
      <c r="FZ124" s="1368"/>
      <c r="GA124" s="1368"/>
      <c r="GB124" s="1368"/>
      <c r="GC124" s="1368"/>
      <c r="GD124" s="1368"/>
      <c r="GE124" s="1368"/>
      <c r="GF124" s="1368"/>
      <c r="GG124" s="1368"/>
      <c r="GH124" s="1368"/>
      <c r="GI124" s="1368"/>
      <c r="GJ124" s="1368"/>
      <c r="GK124" s="1368"/>
      <c r="GL124" s="1368"/>
      <c r="GM124" s="1368"/>
      <c r="GN124" s="1368"/>
      <c r="GO124" s="1368"/>
      <c r="GP124" s="1368"/>
      <c r="GQ124" s="1368"/>
      <c r="GR124" s="1368"/>
      <c r="GS124" s="1368"/>
      <c r="GT124" s="1368"/>
      <c r="GU124" s="1368"/>
      <c r="GV124" s="1368"/>
      <c r="GW124" s="1368"/>
      <c r="GX124" s="1368"/>
      <c r="GY124" s="1368"/>
      <c r="GZ124" s="1368"/>
      <c r="HA124" s="1368"/>
      <c r="HB124" s="1368"/>
      <c r="HC124" s="1368"/>
      <c r="HD124" s="1368"/>
      <c r="HE124" s="1368"/>
      <c r="HF124" s="1368"/>
      <c r="HG124" s="1368"/>
      <c r="HH124" s="1368"/>
      <c r="HI124" s="1368"/>
      <c r="HJ124" s="1368"/>
      <c r="HK124" s="1368"/>
      <c r="HL124" s="1368"/>
      <c r="HM124" s="1368"/>
      <c r="HN124" s="1368"/>
      <c r="HO124" s="1368"/>
      <c r="HP124" s="1368"/>
      <c r="HQ124" s="1368"/>
      <c r="HR124" s="1368"/>
      <c r="HS124" s="1368"/>
      <c r="HT124" s="1368"/>
      <c r="HU124" s="1368"/>
      <c r="HV124" s="1368"/>
      <c r="HW124" s="1368"/>
      <c r="HX124" s="1368"/>
      <c r="HY124" s="1368"/>
      <c r="HZ124" s="1368"/>
      <c r="IA124" s="1368"/>
      <c r="IB124" s="1368"/>
      <c r="IC124" s="1368"/>
      <c r="ID124" s="1368"/>
      <c r="IE124" s="1368"/>
      <c r="IF124" s="1368"/>
      <c r="IG124" s="1368"/>
      <c r="IH124" s="1368"/>
      <c r="II124" s="1368"/>
      <c r="IJ124" s="1368"/>
      <c r="IK124" s="1368"/>
      <c r="IL124" s="1368"/>
      <c r="IM124" s="1368"/>
      <c r="IN124" s="1368"/>
      <c r="IO124" s="1368"/>
      <c r="IP124" s="1368"/>
      <c r="IQ124" s="1368"/>
      <c r="IR124" s="1368"/>
      <c r="IS124" s="1368"/>
      <c r="IT124" s="1368"/>
      <c r="IU124" s="1368"/>
      <c r="IV124" s="1368"/>
      <c r="IW124" s="1368"/>
      <c r="IX124" s="1368"/>
      <c r="IY124" s="1368"/>
      <c r="IZ124" s="1368"/>
      <c r="JA124" s="1368"/>
      <c r="JB124" s="1368"/>
      <c r="JC124" s="1368"/>
    </row>
    <row r="125" spans="1:263">
      <c r="A125" s="3315">
        <v>33</v>
      </c>
      <c r="B125" s="2309"/>
      <c r="C125" s="2309"/>
      <c r="D125" s="2309"/>
      <c r="E125" s="4228"/>
      <c r="F125" s="4352"/>
      <c r="G125" s="4432"/>
      <c r="H125" s="4432"/>
      <c r="I125" s="4432"/>
      <c r="J125" s="4432"/>
      <c r="K125" s="2325"/>
      <c r="L125" s="2325"/>
      <c r="M125" s="3549">
        <v>33</v>
      </c>
      <c r="N125" s="4352"/>
      <c r="O125" s="2325"/>
      <c r="P125" s="2325"/>
      <c r="Q125" s="2325"/>
      <c r="R125" s="2325">
        <f t="shared" si="2"/>
        <v>0</v>
      </c>
      <c r="S125" s="3549">
        <v>33</v>
      </c>
      <c r="AI125" s="1368"/>
      <c r="AJ125" s="1368"/>
      <c r="AK125" s="1368"/>
      <c r="AL125" s="1368"/>
      <c r="AM125" s="1368"/>
      <c r="AN125" s="1368"/>
      <c r="AO125" s="1368"/>
      <c r="AP125" s="1368"/>
      <c r="AQ125" s="1368"/>
      <c r="AR125" s="1368"/>
      <c r="AS125" s="1368"/>
      <c r="AT125" s="1368"/>
      <c r="AU125" s="1368"/>
      <c r="AV125" s="1368"/>
      <c r="AW125" s="1368"/>
      <c r="AX125" s="1368"/>
      <c r="AY125" s="1368"/>
      <c r="AZ125" s="1368"/>
      <c r="BA125" s="1368"/>
      <c r="BB125" s="1368"/>
      <c r="BC125" s="1368"/>
      <c r="BD125" s="1368"/>
      <c r="BE125" s="1368"/>
      <c r="BF125" s="1368"/>
      <c r="BG125" s="1368"/>
      <c r="BH125" s="1368"/>
      <c r="BI125" s="1368"/>
      <c r="BJ125" s="1368"/>
      <c r="BK125" s="1368"/>
      <c r="BL125" s="1368"/>
      <c r="BM125" s="1368"/>
      <c r="BN125" s="1368"/>
      <c r="BO125" s="1368"/>
      <c r="BP125" s="1368"/>
      <c r="BQ125" s="1368"/>
      <c r="BR125" s="1368"/>
      <c r="BS125" s="1368"/>
      <c r="BT125" s="1368"/>
      <c r="BU125" s="1368"/>
      <c r="BV125" s="1368"/>
      <c r="BW125" s="1368"/>
      <c r="BX125" s="1368"/>
      <c r="BY125" s="1368"/>
      <c r="BZ125" s="1368"/>
      <c r="CA125" s="1368"/>
      <c r="CB125" s="1368"/>
      <c r="CC125" s="1368"/>
      <c r="CD125" s="1368"/>
      <c r="CE125" s="1368"/>
      <c r="CF125" s="1368"/>
      <c r="CG125" s="1368"/>
      <c r="CH125" s="1368"/>
      <c r="CI125" s="1368"/>
      <c r="CJ125" s="1368"/>
      <c r="CK125" s="1368"/>
      <c r="CL125" s="1368"/>
      <c r="CM125" s="1368"/>
      <c r="CN125" s="1368"/>
      <c r="CO125" s="1368"/>
      <c r="CP125" s="1368"/>
      <c r="CQ125" s="1368"/>
      <c r="CR125" s="1368"/>
      <c r="CS125" s="1368"/>
      <c r="CT125" s="1368"/>
      <c r="CU125" s="1368"/>
      <c r="CV125" s="1368"/>
      <c r="CW125" s="1368"/>
      <c r="CX125" s="1368"/>
      <c r="CY125" s="1368"/>
      <c r="CZ125" s="1368"/>
      <c r="DA125" s="1368"/>
      <c r="DB125" s="1368"/>
      <c r="DC125" s="1368"/>
      <c r="DD125" s="1368"/>
      <c r="DE125" s="1368"/>
      <c r="DF125" s="1368"/>
      <c r="DG125" s="1368"/>
      <c r="DH125" s="1368"/>
      <c r="DI125" s="1368"/>
      <c r="DJ125" s="1368"/>
      <c r="DK125" s="1368"/>
      <c r="DL125" s="1368"/>
      <c r="DM125" s="1368"/>
      <c r="DN125" s="1368"/>
      <c r="DO125" s="1368"/>
      <c r="DP125" s="1368"/>
      <c r="DQ125" s="1368"/>
      <c r="DR125" s="1368"/>
      <c r="DS125" s="1368"/>
      <c r="DT125" s="1368"/>
      <c r="DU125" s="1368"/>
      <c r="DV125" s="1368"/>
      <c r="DW125" s="1368"/>
      <c r="DX125" s="1368"/>
      <c r="DY125" s="1368"/>
      <c r="DZ125" s="1368"/>
      <c r="EA125" s="1368"/>
      <c r="EB125" s="1368"/>
      <c r="EC125" s="1368"/>
      <c r="ED125" s="1368"/>
      <c r="EE125" s="1368"/>
      <c r="EF125" s="1368"/>
      <c r="EG125" s="1368"/>
      <c r="EH125" s="1368"/>
      <c r="EI125" s="1368"/>
      <c r="EJ125" s="1368"/>
      <c r="EK125" s="1368"/>
      <c r="EL125" s="1368"/>
      <c r="EM125" s="1368"/>
      <c r="EN125" s="1368"/>
      <c r="EO125" s="1368"/>
      <c r="EP125" s="1368"/>
      <c r="EQ125" s="1368"/>
      <c r="ER125" s="1368"/>
      <c r="ES125" s="1368"/>
      <c r="ET125" s="1368"/>
      <c r="EU125" s="1368"/>
      <c r="EV125" s="1368"/>
      <c r="EW125" s="1368"/>
      <c r="EX125" s="1368"/>
      <c r="EY125" s="1368"/>
      <c r="EZ125" s="1368"/>
      <c r="FA125" s="1368"/>
      <c r="FB125" s="1368"/>
      <c r="FC125" s="1368"/>
      <c r="FD125" s="1368"/>
      <c r="FE125" s="1368"/>
      <c r="FF125" s="1368"/>
      <c r="FG125" s="1368"/>
      <c r="FH125" s="1368"/>
      <c r="FI125" s="1368"/>
      <c r="FJ125" s="1368"/>
      <c r="FK125" s="1368"/>
      <c r="FL125" s="1368"/>
      <c r="FM125" s="1368"/>
      <c r="FN125" s="1368"/>
      <c r="FO125" s="1368"/>
      <c r="FP125" s="1368"/>
      <c r="FQ125" s="1368"/>
      <c r="FR125" s="1368"/>
      <c r="FS125" s="1368"/>
      <c r="FT125" s="1368"/>
      <c r="FU125" s="1368"/>
      <c r="FV125" s="1368"/>
      <c r="FW125" s="1368"/>
      <c r="FX125" s="1368"/>
      <c r="FY125" s="1368"/>
      <c r="FZ125" s="1368"/>
      <c r="GA125" s="1368"/>
      <c r="GB125" s="1368"/>
      <c r="GC125" s="1368"/>
      <c r="GD125" s="1368"/>
      <c r="GE125" s="1368"/>
      <c r="GF125" s="1368"/>
      <c r="GG125" s="1368"/>
      <c r="GH125" s="1368"/>
      <c r="GI125" s="1368"/>
      <c r="GJ125" s="1368"/>
      <c r="GK125" s="1368"/>
      <c r="GL125" s="1368"/>
      <c r="GM125" s="1368"/>
      <c r="GN125" s="1368"/>
      <c r="GO125" s="1368"/>
      <c r="GP125" s="1368"/>
      <c r="GQ125" s="1368"/>
      <c r="GR125" s="1368"/>
      <c r="GS125" s="1368"/>
      <c r="GT125" s="1368"/>
      <c r="GU125" s="1368"/>
      <c r="GV125" s="1368"/>
      <c r="GW125" s="1368"/>
      <c r="GX125" s="1368"/>
      <c r="GY125" s="1368"/>
      <c r="GZ125" s="1368"/>
      <c r="HA125" s="1368"/>
      <c r="HB125" s="1368"/>
      <c r="HC125" s="1368"/>
      <c r="HD125" s="1368"/>
      <c r="HE125" s="1368"/>
      <c r="HF125" s="1368"/>
      <c r="HG125" s="1368"/>
      <c r="HH125" s="1368"/>
      <c r="HI125" s="1368"/>
      <c r="HJ125" s="1368"/>
      <c r="HK125" s="1368"/>
      <c r="HL125" s="1368"/>
      <c r="HM125" s="1368"/>
      <c r="HN125" s="1368"/>
      <c r="HO125" s="1368"/>
      <c r="HP125" s="1368"/>
      <c r="HQ125" s="1368"/>
      <c r="HR125" s="1368"/>
      <c r="HS125" s="1368"/>
      <c r="HT125" s="1368"/>
      <c r="HU125" s="1368"/>
      <c r="HV125" s="1368"/>
      <c r="HW125" s="1368"/>
      <c r="HX125" s="1368"/>
      <c r="HY125" s="1368"/>
      <c r="HZ125" s="1368"/>
      <c r="IA125" s="1368"/>
      <c r="IB125" s="1368"/>
      <c r="IC125" s="1368"/>
      <c r="ID125" s="1368"/>
      <c r="IE125" s="1368"/>
      <c r="IF125" s="1368"/>
      <c r="IG125" s="1368"/>
      <c r="IH125" s="1368"/>
      <c r="II125" s="1368"/>
      <c r="IJ125" s="1368"/>
      <c r="IK125" s="1368"/>
      <c r="IL125" s="1368"/>
      <c r="IM125" s="1368"/>
      <c r="IN125" s="1368"/>
      <c r="IO125" s="1368"/>
      <c r="IP125" s="1368"/>
      <c r="IQ125" s="1368"/>
      <c r="IR125" s="1368"/>
      <c r="IS125" s="1368"/>
      <c r="IT125" s="1368"/>
      <c r="IU125" s="1368"/>
      <c r="IV125" s="1368"/>
      <c r="IW125" s="1368"/>
      <c r="IX125" s="1368"/>
      <c r="IY125" s="1368"/>
      <c r="IZ125" s="1368"/>
      <c r="JA125" s="1368"/>
      <c r="JB125" s="1368"/>
      <c r="JC125" s="1368"/>
    </row>
    <row r="126" spans="1:263">
      <c r="A126" s="4469">
        <v>34</v>
      </c>
      <c r="B126" s="3118"/>
      <c r="C126" s="3118"/>
      <c r="D126" s="3118"/>
      <c r="E126" s="4470"/>
      <c r="F126" s="4352"/>
      <c r="G126" s="4432"/>
      <c r="H126" s="4432"/>
      <c r="I126" s="4432"/>
      <c r="J126" s="4432"/>
      <c r="K126" s="2325"/>
      <c r="L126" s="2325"/>
      <c r="M126" s="3549">
        <v>34</v>
      </c>
      <c r="N126" s="4352"/>
      <c r="O126" s="2325"/>
      <c r="P126" s="2325"/>
      <c r="Q126" s="2325"/>
      <c r="R126" s="2325">
        <f t="shared" si="2"/>
        <v>0</v>
      </c>
      <c r="S126" s="3549">
        <v>34</v>
      </c>
      <c r="AI126" s="1368"/>
      <c r="AJ126" s="1368"/>
      <c r="AK126" s="1368"/>
      <c r="AL126" s="1368"/>
      <c r="AM126" s="1368"/>
      <c r="AN126" s="1368"/>
      <c r="AO126" s="1368"/>
      <c r="AP126" s="1368"/>
      <c r="AQ126" s="1368"/>
      <c r="AR126" s="1368"/>
      <c r="AS126" s="1368"/>
      <c r="AT126" s="1368"/>
      <c r="AU126" s="1368"/>
      <c r="AV126" s="1368"/>
      <c r="AW126" s="1368"/>
      <c r="AX126" s="1368"/>
      <c r="AY126" s="1368"/>
      <c r="AZ126" s="1368"/>
      <c r="BA126" s="1368"/>
      <c r="BB126" s="1368"/>
      <c r="BC126" s="1368"/>
      <c r="BD126" s="1368"/>
      <c r="BE126" s="1368"/>
      <c r="BF126" s="1368"/>
      <c r="BG126" s="1368"/>
      <c r="BH126" s="1368"/>
      <c r="BI126" s="1368"/>
      <c r="BJ126" s="1368"/>
      <c r="BK126" s="1368"/>
      <c r="BL126" s="1368"/>
      <c r="BM126" s="1368"/>
      <c r="BN126" s="1368"/>
      <c r="BO126" s="1368"/>
      <c r="BP126" s="1368"/>
      <c r="BQ126" s="1368"/>
      <c r="BR126" s="1368"/>
      <c r="BS126" s="1368"/>
      <c r="BT126" s="1368"/>
      <c r="BU126" s="1368"/>
      <c r="BV126" s="1368"/>
      <c r="BW126" s="1368"/>
      <c r="BX126" s="1368"/>
      <c r="BY126" s="1368"/>
      <c r="BZ126" s="1368"/>
      <c r="CA126" s="1368"/>
      <c r="CB126" s="1368"/>
      <c r="CC126" s="1368"/>
      <c r="CD126" s="1368"/>
      <c r="CE126" s="1368"/>
      <c r="CF126" s="1368"/>
      <c r="CG126" s="1368"/>
      <c r="CH126" s="1368"/>
      <c r="CI126" s="1368"/>
      <c r="CJ126" s="1368"/>
      <c r="CK126" s="1368"/>
      <c r="CL126" s="1368"/>
      <c r="CM126" s="1368"/>
      <c r="CN126" s="1368"/>
      <c r="CO126" s="1368"/>
      <c r="CP126" s="1368"/>
      <c r="CQ126" s="1368"/>
      <c r="CR126" s="1368"/>
      <c r="CS126" s="1368"/>
      <c r="CT126" s="1368"/>
      <c r="CU126" s="1368"/>
      <c r="CV126" s="1368"/>
      <c r="CW126" s="1368"/>
      <c r="CX126" s="1368"/>
      <c r="CY126" s="1368"/>
      <c r="CZ126" s="1368"/>
      <c r="DA126" s="1368"/>
      <c r="DB126" s="1368"/>
      <c r="DC126" s="1368"/>
      <c r="DD126" s="1368"/>
      <c r="DE126" s="1368"/>
      <c r="DF126" s="1368"/>
      <c r="DG126" s="1368"/>
      <c r="DH126" s="1368"/>
      <c r="DI126" s="1368"/>
      <c r="DJ126" s="1368"/>
      <c r="DK126" s="1368"/>
      <c r="DL126" s="1368"/>
      <c r="DM126" s="1368"/>
      <c r="DN126" s="1368"/>
      <c r="DO126" s="1368"/>
      <c r="DP126" s="1368"/>
      <c r="DQ126" s="1368"/>
      <c r="DR126" s="1368"/>
      <c r="DS126" s="1368"/>
      <c r="DT126" s="1368"/>
      <c r="DU126" s="1368"/>
      <c r="DV126" s="1368"/>
      <c r="DW126" s="1368"/>
      <c r="DX126" s="1368"/>
      <c r="DY126" s="1368"/>
      <c r="DZ126" s="1368"/>
      <c r="EA126" s="1368"/>
      <c r="EB126" s="1368"/>
      <c r="EC126" s="1368"/>
      <c r="ED126" s="1368"/>
      <c r="EE126" s="1368"/>
      <c r="EF126" s="1368"/>
      <c r="EG126" s="1368"/>
      <c r="EH126" s="1368"/>
      <c r="EI126" s="1368"/>
      <c r="EJ126" s="1368"/>
      <c r="EK126" s="1368"/>
      <c r="EL126" s="1368"/>
      <c r="EM126" s="1368"/>
      <c r="EN126" s="1368"/>
      <c r="EO126" s="1368"/>
      <c r="EP126" s="1368"/>
      <c r="EQ126" s="1368"/>
      <c r="ER126" s="1368"/>
      <c r="ES126" s="1368"/>
      <c r="ET126" s="1368"/>
      <c r="EU126" s="1368"/>
      <c r="EV126" s="1368"/>
      <c r="EW126" s="1368"/>
      <c r="EX126" s="1368"/>
      <c r="EY126" s="1368"/>
      <c r="EZ126" s="1368"/>
      <c r="FA126" s="1368"/>
      <c r="FB126" s="1368"/>
      <c r="FC126" s="1368"/>
      <c r="FD126" s="1368"/>
      <c r="FE126" s="1368"/>
      <c r="FF126" s="1368"/>
      <c r="FG126" s="1368"/>
      <c r="FH126" s="1368"/>
      <c r="FI126" s="1368"/>
      <c r="FJ126" s="1368"/>
      <c r="FK126" s="1368"/>
      <c r="FL126" s="1368"/>
      <c r="FM126" s="1368"/>
      <c r="FN126" s="1368"/>
      <c r="FO126" s="1368"/>
      <c r="FP126" s="1368"/>
      <c r="FQ126" s="1368"/>
      <c r="FR126" s="1368"/>
      <c r="FS126" s="1368"/>
      <c r="FT126" s="1368"/>
      <c r="FU126" s="1368"/>
      <c r="FV126" s="1368"/>
      <c r="FW126" s="1368"/>
      <c r="FX126" s="1368"/>
      <c r="FY126" s="1368"/>
      <c r="FZ126" s="1368"/>
      <c r="GA126" s="1368"/>
      <c r="GB126" s="1368"/>
      <c r="GC126" s="1368"/>
      <c r="GD126" s="1368"/>
      <c r="GE126" s="1368"/>
      <c r="GF126" s="1368"/>
      <c r="GG126" s="1368"/>
      <c r="GH126" s="1368"/>
      <c r="GI126" s="1368"/>
      <c r="GJ126" s="1368"/>
      <c r="GK126" s="1368"/>
      <c r="GL126" s="1368"/>
      <c r="GM126" s="1368"/>
      <c r="GN126" s="1368"/>
      <c r="GO126" s="1368"/>
      <c r="GP126" s="1368"/>
      <c r="GQ126" s="1368"/>
      <c r="GR126" s="1368"/>
      <c r="GS126" s="1368"/>
      <c r="GT126" s="1368"/>
      <c r="GU126" s="1368"/>
      <c r="GV126" s="1368"/>
      <c r="GW126" s="1368"/>
      <c r="GX126" s="1368"/>
      <c r="GY126" s="1368"/>
      <c r="GZ126" s="1368"/>
      <c r="HA126" s="1368"/>
      <c r="HB126" s="1368"/>
      <c r="HC126" s="1368"/>
      <c r="HD126" s="1368"/>
      <c r="HE126" s="1368"/>
      <c r="HF126" s="1368"/>
      <c r="HG126" s="1368"/>
      <c r="HH126" s="1368"/>
      <c r="HI126" s="1368"/>
      <c r="HJ126" s="1368"/>
      <c r="HK126" s="1368"/>
      <c r="HL126" s="1368"/>
      <c r="HM126" s="1368"/>
      <c r="HN126" s="1368"/>
      <c r="HO126" s="1368"/>
      <c r="HP126" s="1368"/>
      <c r="HQ126" s="1368"/>
      <c r="HR126" s="1368"/>
      <c r="HS126" s="1368"/>
      <c r="HT126" s="1368"/>
      <c r="HU126" s="1368"/>
      <c r="HV126" s="1368"/>
      <c r="HW126" s="1368"/>
      <c r="HX126" s="1368"/>
      <c r="HY126" s="1368"/>
      <c r="HZ126" s="1368"/>
      <c r="IA126" s="1368"/>
      <c r="IB126" s="1368"/>
      <c r="IC126" s="1368"/>
      <c r="ID126" s="1368"/>
      <c r="IE126" s="1368"/>
      <c r="IF126" s="1368"/>
      <c r="IG126" s="1368"/>
      <c r="IH126" s="1368"/>
      <c r="II126" s="1368"/>
      <c r="IJ126" s="1368"/>
      <c r="IK126" s="1368"/>
      <c r="IL126" s="1368"/>
      <c r="IM126" s="1368"/>
      <c r="IN126" s="1368"/>
      <c r="IO126" s="1368"/>
      <c r="IP126" s="1368"/>
      <c r="IQ126" s="1368"/>
      <c r="IR126" s="1368"/>
      <c r="IS126" s="1368"/>
      <c r="IT126" s="1368"/>
      <c r="IU126" s="1368"/>
      <c r="IV126" s="1368"/>
      <c r="IW126" s="1368"/>
      <c r="IX126" s="1368"/>
      <c r="IY126" s="1368"/>
      <c r="IZ126" s="1368"/>
      <c r="JA126" s="1368"/>
      <c r="JB126" s="1368"/>
      <c r="JC126" s="1368"/>
    </row>
    <row r="127" spans="1:263">
      <c r="A127" s="4307">
        <v>35</v>
      </c>
      <c r="B127" s="4432"/>
      <c r="C127" s="4432"/>
      <c r="D127" s="4432"/>
      <c r="E127" s="3278"/>
      <c r="F127" s="4352"/>
      <c r="G127" s="4432"/>
      <c r="H127" s="4432"/>
      <c r="I127" s="4432"/>
      <c r="J127" s="4432"/>
      <c r="K127" s="2325"/>
      <c r="L127" s="2325"/>
      <c r="M127" s="3549">
        <v>35</v>
      </c>
      <c r="N127" s="4352"/>
      <c r="O127" s="2325"/>
      <c r="P127" s="2325"/>
      <c r="Q127" s="2325"/>
      <c r="R127" s="2325">
        <f t="shared" si="2"/>
        <v>0</v>
      </c>
      <c r="S127" s="3549">
        <v>35</v>
      </c>
      <c r="AI127" s="1368"/>
      <c r="AJ127" s="1368"/>
      <c r="AK127" s="1368"/>
      <c r="AL127" s="1368"/>
      <c r="AM127" s="1368"/>
      <c r="AN127" s="1368"/>
      <c r="AO127" s="1368"/>
      <c r="AP127" s="1368"/>
      <c r="AQ127" s="1368"/>
      <c r="AR127" s="1368"/>
      <c r="AS127" s="1368"/>
      <c r="AT127" s="1368"/>
      <c r="AU127" s="1368"/>
      <c r="AV127" s="1368"/>
      <c r="AW127" s="1368"/>
      <c r="AX127" s="1368"/>
      <c r="AY127" s="1368"/>
      <c r="AZ127" s="1368"/>
      <c r="BA127" s="1368"/>
      <c r="BB127" s="1368"/>
      <c r="BC127" s="1368"/>
      <c r="BD127" s="1368"/>
      <c r="BE127" s="1368"/>
      <c r="BF127" s="1368"/>
      <c r="BG127" s="1368"/>
      <c r="BH127" s="1368"/>
      <c r="BI127" s="1368"/>
      <c r="BJ127" s="1368"/>
      <c r="BK127" s="1368"/>
      <c r="BL127" s="1368"/>
      <c r="BM127" s="1368"/>
      <c r="BN127" s="1368"/>
      <c r="BO127" s="1368"/>
      <c r="BP127" s="1368"/>
      <c r="BQ127" s="1368"/>
      <c r="BR127" s="1368"/>
      <c r="BS127" s="1368"/>
      <c r="BT127" s="1368"/>
      <c r="BU127" s="1368"/>
      <c r="BV127" s="1368"/>
      <c r="BW127" s="1368"/>
      <c r="BX127" s="1368"/>
      <c r="BY127" s="1368"/>
      <c r="BZ127" s="1368"/>
      <c r="CA127" s="1368"/>
      <c r="CB127" s="1368"/>
      <c r="CC127" s="1368"/>
      <c r="CD127" s="1368"/>
      <c r="CE127" s="1368"/>
      <c r="CF127" s="1368"/>
      <c r="CG127" s="1368"/>
      <c r="CH127" s="1368"/>
      <c r="CI127" s="1368"/>
      <c r="CJ127" s="1368"/>
      <c r="CK127" s="1368"/>
      <c r="CL127" s="1368"/>
      <c r="CM127" s="1368"/>
      <c r="CN127" s="1368"/>
      <c r="CO127" s="1368"/>
      <c r="CP127" s="1368"/>
      <c r="CQ127" s="1368"/>
      <c r="CR127" s="1368"/>
      <c r="CS127" s="1368"/>
      <c r="CT127" s="1368"/>
      <c r="CU127" s="1368"/>
      <c r="CV127" s="1368"/>
      <c r="CW127" s="1368"/>
      <c r="CX127" s="1368"/>
      <c r="CY127" s="1368"/>
      <c r="CZ127" s="1368"/>
      <c r="DA127" s="1368"/>
      <c r="DB127" s="1368"/>
      <c r="DC127" s="1368"/>
      <c r="DD127" s="1368"/>
      <c r="DE127" s="1368"/>
      <c r="DF127" s="1368"/>
      <c r="DG127" s="1368"/>
      <c r="DH127" s="1368"/>
      <c r="DI127" s="1368"/>
      <c r="DJ127" s="1368"/>
      <c r="DK127" s="1368"/>
      <c r="DL127" s="1368"/>
      <c r="DM127" s="1368"/>
      <c r="DN127" s="1368"/>
      <c r="DO127" s="1368"/>
      <c r="DP127" s="1368"/>
      <c r="DQ127" s="1368"/>
      <c r="DR127" s="1368"/>
      <c r="DS127" s="1368"/>
      <c r="DT127" s="1368"/>
      <c r="DU127" s="1368"/>
      <c r="DV127" s="1368"/>
      <c r="DW127" s="1368"/>
      <c r="DX127" s="1368"/>
      <c r="DY127" s="1368"/>
      <c r="DZ127" s="1368"/>
      <c r="EA127" s="1368"/>
      <c r="EB127" s="1368"/>
      <c r="EC127" s="1368"/>
      <c r="ED127" s="1368"/>
      <c r="EE127" s="1368"/>
      <c r="EF127" s="1368"/>
      <c r="EG127" s="1368"/>
      <c r="EH127" s="1368"/>
      <c r="EI127" s="1368"/>
      <c r="EJ127" s="1368"/>
      <c r="EK127" s="1368"/>
      <c r="EL127" s="1368"/>
      <c r="EM127" s="1368"/>
      <c r="EN127" s="1368"/>
      <c r="EO127" s="1368"/>
      <c r="EP127" s="1368"/>
      <c r="EQ127" s="1368"/>
      <c r="ER127" s="1368"/>
      <c r="ES127" s="1368"/>
      <c r="ET127" s="1368"/>
      <c r="EU127" s="1368"/>
      <c r="EV127" s="1368"/>
      <c r="EW127" s="1368"/>
      <c r="EX127" s="1368"/>
      <c r="EY127" s="1368"/>
      <c r="EZ127" s="1368"/>
      <c r="FA127" s="1368"/>
      <c r="FB127" s="1368"/>
      <c r="FC127" s="1368"/>
      <c r="FD127" s="1368"/>
      <c r="FE127" s="1368"/>
      <c r="FF127" s="1368"/>
      <c r="FG127" s="1368"/>
      <c r="FH127" s="1368"/>
      <c r="FI127" s="1368"/>
      <c r="FJ127" s="1368"/>
      <c r="FK127" s="1368"/>
      <c r="FL127" s="1368"/>
      <c r="FM127" s="1368"/>
      <c r="FN127" s="1368"/>
      <c r="FO127" s="1368"/>
      <c r="FP127" s="1368"/>
      <c r="FQ127" s="1368"/>
      <c r="FR127" s="1368"/>
      <c r="FS127" s="1368"/>
      <c r="FT127" s="1368"/>
      <c r="FU127" s="1368"/>
      <c r="FV127" s="1368"/>
      <c r="FW127" s="1368"/>
      <c r="FX127" s="1368"/>
      <c r="FY127" s="1368"/>
      <c r="FZ127" s="1368"/>
      <c r="GA127" s="1368"/>
      <c r="GB127" s="1368"/>
      <c r="GC127" s="1368"/>
      <c r="GD127" s="1368"/>
      <c r="GE127" s="1368"/>
      <c r="GF127" s="1368"/>
      <c r="GG127" s="1368"/>
      <c r="GH127" s="1368"/>
      <c r="GI127" s="1368"/>
      <c r="GJ127" s="1368"/>
      <c r="GK127" s="1368"/>
      <c r="GL127" s="1368"/>
      <c r="GM127" s="1368"/>
      <c r="GN127" s="1368"/>
      <c r="GO127" s="1368"/>
      <c r="GP127" s="1368"/>
      <c r="GQ127" s="1368"/>
      <c r="GR127" s="1368"/>
      <c r="GS127" s="1368"/>
      <c r="GT127" s="1368"/>
      <c r="GU127" s="1368"/>
      <c r="GV127" s="1368"/>
      <c r="GW127" s="1368"/>
      <c r="GX127" s="1368"/>
      <c r="GY127" s="1368"/>
      <c r="GZ127" s="1368"/>
      <c r="HA127" s="1368"/>
      <c r="HB127" s="1368"/>
      <c r="HC127" s="1368"/>
      <c r="HD127" s="1368"/>
      <c r="HE127" s="1368"/>
      <c r="HF127" s="1368"/>
      <c r="HG127" s="1368"/>
      <c r="HH127" s="1368"/>
      <c r="HI127" s="1368"/>
      <c r="HJ127" s="1368"/>
      <c r="HK127" s="1368"/>
      <c r="HL127" s="1368"/>
      <c r="HM127" s="1368"/>
      <c r="HN127" s="1368"/>
      <c r="HO127" s="1368"/>
      <c r="HP127" s="1368"/>
      <c r="HQ127" s="1368"/>
      <c r="HR127" s="1368"/>
      <c r="HS127" s="1368"/>
      <c r="HT127" s="1368"/>
      <c r="HU127" s="1368"/>
      <c r="HV127" s="1368"/>
      <c r="HW127" s="1368"/>
      <c r="HX127" s="1368"/>
      <c r="HY127" s="1368"/>
      <c r="HZ127" s="1368"/>
      <c r="IA127" s="1368"/>
      <c r="IB127" s="1368"/>
      <c r="IC127" s="1368"/>
      <c r="ID127" s="1368"/>
      <c r="IE127" s="1368"/>
      <c r="IF127" s="1368"/>
      <c r="IG127" s="1368"/>
      <c r="IH127" s="1368"/>
      <c r="II127" s="1368"/>
      <c r="IJ127" s="1368"/>
      <c r="IK127" s="1368"/>
      <c r="IL127" s="1368"/>
      <c r="IM127" s="1368"/>
      <c r="IN127" s="1368"/>
      <c r="IO127" s="1368"/>
      <c r="IP127" s="1368"/>
      <c r="IQ127" s="1368"/>
      <c r="IR127" s="1368"/>
      <c r="IS127" s="1368"/>
      <c r="IT127" s="1368"/>
      <c r="IU127" s="1368"/>
      <c r="IV127" s="1368"/>
      <c r="IW127" s="1368"/>
      <c r="IX127" s="1368"/>
      <c r="IY127" s="1368"/>
      <c r="IZ127" s="1368"/>
      <c r="JA127" s="1368"/>
      <c r="JB127" s="1368"/>
      <c r="JC127" s="1368"/>
    </row>
    <row r="128" spans="1:263">
      <c r="A128" s="4307">
        <v>36</v>
      </c>
      <c r="B128" s="4432"/>
      <c r="C128" s="4432"/>
      <c r="D128" s="4432"/>
      <c r="E128" s="3278"/>
      <c r="F128" s="4352"/>
      <c r="G128" s="4432"/>
      <c r="H128" s="4432"/>
      <c r="I128" s="4432"/>
      <c r="J128" s="4432"/>
      <c r="K128" s="2325"/>
      <c r="L128" s="2325"/>
      <c r="M128" s="3549">
        <v>36</v>
      </c>
      <c r="N128" s="4352"/>
      <c r="O128" s="2325"/>
      <c r="P128" s="2325"/>
      <c r="Q128" s="2325"/>
      <c r="R128" s="2325">
        <f t="shared" si="2"/>
        <v>0</v>
      </c>
      <c r="S128" s="3549">
        <v>36</v>
      </c>
      <c r="AI128" s="1368"/>
      <c r="AJ128" s="1368"/>
      <c r="AK128" s="1368"/>
      <c r="AL128" s="1368"/>
      <c r="AM128" s="1368"/>
      <c r="AN128" s="1368"/>
      <c r="AO128" s="1368"/>
      <c r="AP128" s="1368"/>
      <c r="AQ128" s="1368"/>
      <c r="AR128" s="1368"/>
      <c r="AS128" s="1368"/>
      <c r="AT128" s="1368"/>
      <c r="AU128" s="1368"/>
      <c r="AV128" s="1368"/>
      <c r="AW128" s="1368"/>
      <c r="AX128" s="1368"/>
      <c r="AY128" s="1368"/>
      <c r="AZ128" s="1368"/>
      <c r="BA128" s="1368"/>
      <c r="BB128" s="1368"/>
      <c r="BC128" s="1368"/>
      <c r="BD128" s="1368"/>
      <c r="BE128" s="1368"/>
      <c r="BF128" s="1368"/>
      <c r="BG128" s="1368"/>
      <c r="BH128" s="1368"/>
      <c r="BI128" s="1368"/>
      <c r="BJ128" s="1368"/>
      <c r="BK128" s="1368"/>
      <c r="BL128" s="1368"/>
      <c r="BM128" s="1368"/>
      <c r="BN128" s="1368"/>
      <c r="BO128" s="1368"/>
      <c r="BP128" s="1368"/>
      <c r="BQ128" s="1368"/>
      <c r="BR128" s="1368"/>
      <c r="BS128" s="1368"/>
      <c r="BT128" s="1368"/>
      <c r="BU128" s="1368"/>
      <c r="BV128" s="1368"/>
      <c r="BW128" s="1368"/>
      <c r="BX128" s="1368"/>
      <c r="BY128" s="1368"/>
      <c r="BZ128" s="1368"/>
      <c r="CA128" s="1368"/>
      <c r="CB128" s="1368"/>
      <c r="CC128" s="1368"/>
      <c r="CD128" s="1368"/>
      <c r="CE128" s="1368"/>
      <c r="CF128" s="1368"/>
      <c r="CG128" s="1368"/>
      <c r="CH128" s="1368"/>
      <c r="CI128" s="1368"/>
      <c r="CJ128" s="1368"/>
      <c r="CK128" s="1368"/>
      <c r="CL128" s="1368"/>
      <c r="CM128" s="1368"/>
      <c r="CN128" s="1368"/>
      <c r="CO128" s="1368"/>
      <c r="CP128" s="1368"/>
      <c r="CQ128" s="1368"/>
      <c r="CR128" s="1368"/>
      <c r="CS128" s="1368"/>
      <c r="CT128" s="1368"/>
      <c r="CU128" s="1368"/>
      <c r="CV128" s="1368"/>
      <c r="CW128" s="1368"/>
      <c r="CX128" s="1368"/>
      <c r="CY128" s="1368"/>
      <c r="CZ128" s="1368"/>
      <c r="DA128" s="1368"/>
      <c r="DB128" s="1368"/>
      <c r="DC128" s="1368"/>
      <c r="DD128" s="1368"/>
      <c r="DE128" s="1368"/>
      <c r="DF128" s="1368"/>
      <c r="DG128" s="1368"/>
      <c r="DH128" s="1368"/>
      <c r="DI128" s="1368"/>
      <c r="DJ128" s="1368"/>
      <c r="DK128" s="1368"/>
      <c r="DL128" s="1368"/>
      <c r="DM128" s="1368"/>
      <c r="DN128" s="1368"/>
      <c r="DO128" s="1368"/>
      <c r="DP128" s="1368"/>
      <c r="DQ128" s="1368"/>
      <c r="DR128" s="1368"/>
      <c r="DS128" s="1368"/>
      <c r="DT128" s="1368"/>
      <c r="DU128" s="1368"/>
      <c r="DV128" s="1368"/>
      <c r="DW128" s="1368"/>
      <c r="DX128" s="1368"/>
      <c r="DY128" s="1368"/>
      <c r="DZ128" s="1368"/>
      <c r="EA128" s="1368"/>
      <c r="EB128" s="1368"/>
      <c r="EC128" s="1368"/>
      <c r="ED128" s="1368"/>
      <c r="EE128" s="1368"/>
      <c r="EF128" s="1368"/>
      <c r="EG128" s="1368"/>
      <c r="EH128" s="1368"/>
      <c r="EI128" s="1368"/>
      <c r="EJ128" s="1368"/>
      <c r="EK128" s="1368"/>
      <c r="EL128" s="1368"/>
      <c r="EM128" s="1368"/>
      <c r="EN128" s="1368"/>
      <c r="EO128" s="1368"/>
      <c r="EP128" s="1368"/>
      <c r="EQ128" s="1368"/>
      <c r="ER128" s="1368"/>
      <c r="ES128" s="1368"/>
      <c r="ET128" s="1368"/>
      <c r="EU128" s="1368"/>
      <c r="EV128" s="1368"/>
      <c r="EW128" s="1368"/>
      <c r="EX128" s="1368"/>
      <c r="EY128" s="1368"/>
      <c r="EZ128" s="1368"/>
      <c r="FA128" s="1368"/>
      <c r="FB128" s="1368"/>
      <c r="FC128" s="1368"/>
      <c r="FD128" s="1368"/>
      <c r="FE128" s="1368"/>
      <c r="FF128" s="1368"/>
      <c r="FG128" s="1368"/>
      <c r="FH128" s="1368"/>
      <c r="FI128" s="1368"/>
      <c r="FJ128" s="1368"/>
      <c r="FK128" s="1368"/>
      <c r="FL128" s="1368"/>
      <c r="FM128" s="1368"/>
      <c r="FN128" s="1368"/>
      <c r="FO128" s="1368"/>
      <c r="FP128" s="1368"/>
      <c r="FQ128" s="1368"/>
      <c r="FR128" s="1368"/>
      <c r="FS128" s="1368"/>
      <c r="FT128" s="1368"/>
      <c r="FU128" s="1368"/>
      <c r="FV128" s="1368"/>
      <c r="FW128" s="1368"/>
      <c r="FX128" s="1368"/>
      <c r="FY128" s="1368"/>
      <c r="FZ128" s="1368"/>
      <c r="GA128" s="1368"/>
      <c r="GB128" s="1368"/>
      <c r="GC128" s="1368"/>
      <c r="GD128" s="1368"/>
      <c r="GE128" s="1368"/>
      <c r="GF128" s="1368"/>
      <c r="GG128" s="1368"/>
      <c r="GH128" s="1368"/>
      <c r="GI128" s="1368"/>
      <c r="GJ128" s="1368"/>
      <c r="GK128" s="1368"/>
      <c r="GL128" s="1368"/>
      <c r="GM128" s="1368"/>
      <c r="GN128" s="1368"/>
      <c r="GO128" s="1368"/>
      <c r="GP128" s="1368"/>
      <c r="GQ128" s="1368"/>
      <c r="GR128" s="1368"/>
      <c r="GS128" s="1368"/>
      <c r="GT128" s="1368"/>
      <c r="GU128" s="1368"/>
      <c r="GV128" s="1368"/>
      <c r="GW128" s="1368"/>
      <c r="GX128" s="1368"/>
      <c r="GY128" s="1368"/>
      <c r="GZ128" s="1368"/>
      <c r="HA128" s="1368"/>
      <c r="HB128" s="1368"/>
      <c r="HC128" s="1368"/>
      <c r="HD128" s="1368"/>
      <c r="HE128" s="1368"/>
      <c r="HF128" s="1368"/>
      <c r="HG128" s="1368"/>
      <c r="HH128" s="1368"/>
      <c r="HI128" s="1368"/>
      <c r="HJ128" s="1368"/>
      <c r="HK128" s="1368"/>
      <c r="HL128" s="1368"/>
      <c r="HM128" s="1368"/>
      <c r="HN128" s="1368"/>
      <c r="HO128" s="1368"/>
      <c r="HP128" s="1368"/>
      <c r="HQ128" s="1368"/>
      <c r="HR128" s="1368"/>
      <c r="HS128" s="1368"/>
      <c r="HT128" s="1368"/>
      <c r="HU128" s="1368"/>
      <c r="HV128" s="1368"/>
      <c r="HW128" s="1368"/>
      <c r="HX128" s="1368"/>
      <c r="HY128" s="1368"/>
      <c r="HZ128" s="1368"/>
      <c r="IA128" s="1368"/>
      <c r="IB128" s="1368"/>
      <c r="IC128" s="1368"/>
      <c r="ID128" s="1368"/>
      <c r="IE128" s="1368"/>
      <c r="IF128" s="1368"/>
      <c r="IG128" s="1368"/>
      <c r="IH128" s="1368"/>
      <c r="II128" s="1368"/>
      <c r="IJ128" s="1368"/>
      <c r="IK128" s="1368"/>
      <c r="IL128" s="1368"/>
      <c r="IM128" s="1368"/>
      <c r="IN128" s="1368"/>
      <c r="IO128" s="1368"/>
      <c r="IP128" s="1368"/>
      <c r="IQ128" s="1368"/>
      <c r="IR128" s="1368"/>
      <c r="IS128" s="1368"/>
      <c r="IT128" s="1368"/>
      <c r="IU128" s="1368"/>
      <c r="IV128" s="1368"/>
      <c r="IW128" s="1368"/>
      <c r="IX128" s="1368"/>
      <c r="IY128" s="1368"/>
      <c r="IZ128" s="1368"/>
      <c r="JA128" s="1368"/>
      <c r="JB128" s="1368"/>
      <c r="JC128" s="1368"/>
    </row>
    <row r="129" spans="1:263">
      <c r="A129" s="4307">
        <v>37</v>
      </c>
      <c r="B129" s="4432"/>
      <c r="C129" s="4432"/>
      <c r="D129" s="4432"/>
      <c r="E129" s="3278"/>
      <c r="F129" s="4352"/>
      <c r="G129" s="4432"/>
      <c r="H129" s="4432"/>
      <c r="I129" s="4432"/>
      <c r="J129" s="4432"/>
      <c r="K129" s="2325"/>
      <c r="L129" s="2325"/>
      <c r="M129" s="3549">
        <v>37</v>
      </c>
      <c r="N129" s="4352"/>
      <c r="O129" s="2325"/>
      <c r="P129" s="2325"/>
      <c r="Q129" s="2325"/>
      <c r="R129" s="2325">
        <f t="shared" si="2"/>
        <v>0</v>
      </c>
      <c r="S129" s="3549">
        <v>37</v>
      </c>
      <c r="AI129" s="1368"/>
      <c r="AJ129" s="1368"/>
      <c r="AK129" s="1368"/>
      <c r="AL129" s="1368"/>
      <c r="AM129" s="1368"/>
      <c r="AN129" s="1368"/>
      <c r="AO129" s="1368"/>
      <c r="AP129" s="1368"/>
      <c r="AQ129" s="1368"/>
      <c r="AR129" s="1368"/>
      <c r="AS129" s="1368"/>
      <c r="AT129" s="1368"/>
      <c r="AU129" s="1368"/>
      <c r="AV129" s="1368"/>
      <c r="AW129" s="1368"/>
      <c r="AX129" s="1368"/>
      <c r="AY129" s="1368"/>
      <c r="AZ129" s="1368"/>
      <c r="BA129" s="1368"/>
      <c r="BB129" s="1368"/>
      <c r="BC129" s="1368"/>
      <c r="BD129" s="1368"/>
      <c r="BE129" s="1368"/>
      <c r="BF129" s="1368"/>
      <c r="BG129" s="1368"/>
      <c r="BH129" s="1368"/>
      <c r="BI129" s="1368"/>
      <c r="BJ129" s="1368"/>
      <c r="BK129" s="1368"/>
      <c r="BL129" s="1368"/>
      <c r="BM129" s="1368"/>
      <c r="BN129" s="1368"/>
      <c r="BO129" s="1368"/>
      <c r="BP129" s="1368"/>
      <c r="BQ129" s="1368"/>
      <c r="BR129" s="1368"/>
      <c r="BS129" s="1368"/>
      <c r="BT129" s="1368"/>
      <c r="BU129" s="1368"/>
      <c r="BV129" s="1368"/>
      <c r="BW129" s="1368"/>
      <c r="BX129" s="1368"/>
      <c r="BY129" s="1368"/>
      <c r="BZ129" s="1368"/>
      <c r="CA129" s="1368"/>
      <c r="CB129" s="1368"/>
      <c r="CC129" s="1368"/>
      <c r="CD129" s="1368"/>
      <c r="CE129" s="1368"/>
      <c r="CF129" s="1368"/>
      <c r="CG129" s="1368"/>
      <c r="CH129" s="1368"/>
      <c r="CI129" s="1368"/>
      <c r="CJ129" s="1368"/>
      <c r="CK129" s="1368"/>
      <c r="CL129" s="1368"/>
      <c r="CM129" s="1368"/>
      <c r="CN129" s="1368"/>
      <c r="CO129" s="1368"/>
      <c r="CP129" s="1368"/>
      <c r="CQ129" s="1368"/>
      <c r="CR129" s="1368"/>
      <c r="CS129" s="1368"/>
      <c r="CT129" s="1368"/>
      <c r="CU129" s="1368"/>
      <c r="CV129" s="1368"/>
      <c r="CW129" s="1368"/>
      <c r="CX129" s="1368"/>
      <c r="CY129" s="1368"/>
      <c r="CZ129" s="1368"/>
      <c r="DA129" s="1368"/>
      <c r="DB129" s="1368"/>
      <c r="DC129" s="1368"/>
      <c r="DD129" s="1368"/>
      <c r="DE129" s="1368"/>
      <c r="DF129" s="1368"/>
      <c r="DG129" s="1368"/>
      <c r="DH129" s="1368"/>
      <c r="DI129" s="1368"/>
      <c r="DJ129" s="1368"/>
      <c r="DK129" s="1368"/>
      <c r="DL129" s="1368"/>
      <c r="DM129" s="1368"/>
      <c r="DN129" s="1368"/>
      <c r="DO129" s="1368"/>
      <c r="DP129" s="1368"/>
      <c r="DQ129" s="1368"/>
      <c r="DR129" s="1368"/>
      <c r="DS129" s="1368"/>
      <c r="DT129" s="1368"/>
      <c r="DU129" s="1368"/>
      <c r="DV129" s="1368"/>
      <c r="DW129" s="1368"/>
      <c r="DX129" s="1368"/>
      <c r="DY129" s="1368"/>
      <c r="DZ129" s="1368"/>
      <c r="EA129" s="1368"/>
      <c r="EB129" s="1368"/>
      <c r="EC129" s="1368"/>
      <c r="ED129" s="1368"/>
      <c r="EE129" s="1368"/>
      <c r="EF129" s="1368"/>
      <c r="EG129" s="1368"/>
      <c r="EH129" s="1368"/>
      <c r="EI129" s="1368"/>
      <c r="EJ129" s="1368"/>
      <c r="EK129" s="1368"/>
      <c r="EL129" s="1368"/>
      <c r="EM129" s="1368"/>
      <c r="EN129" s="1368"/>
      <c r="EO129" s="1368"/>
      <c r="EP129" s="1368"/>
      <c r="EQ129" s="1368"/>
      <c r="ER129" s="1368"/>
      <c r="ES129" s="1368"/>
      <c r="ET129" s="1368"/>
      <c r="EU129" s="1368"/>
      <c r="EV129" s="1368"/>
      <c r="EW129" s="1368"/>
      <c r="EX129" s="1368"/>
      <c r="EY129" s="1368"/>
      <c r="EZ129" s="1368"/>
      <c r="FA129" s="1368"/>
      <c r="FB129" s="1368"/>
      <c r="FC129" s="1368"/>
      <c r="FD129" s="1368"/>
      <c r="FE129" s="1368"/>
      <c r="FF129" s="1368"/>
      <c r="FG129" s="1368"/>
      <c r="FH129" s="1368"/>
      <c r="FI129" s="1368"/>
      <c r="FJ129" s="1368"/>
      <c r="FK129" s="1368"/>
      <c r="FL129" s="1368"/>
      <c r="FM129" s="1368"/>
      <c r="FN129" s="1368"/>
      <c r="FO129" s="1368"/>
      <c r="FP129" s="1368"/>
      <c r="FQ129" s="1368"/>
      <c r="FR129" s="1368"/>
      <c r="FS129" s="1368"/>
      <c r="FT129" s="1368"/>
      <c r="FU129" s="1368"/>
      <c r="FV129" s="1368"/>
      <c r="FW129" s="1368"/>
      <c r="FX129" s="1368"/>
      <c r="FY129" s="1368"/>
      <c r="FZ129" s="1368"/>
      <c r="GA129" s="1368"/>
      <c r="GB129" s="1368"/>
      <c r="GC129" s="1368"/>
      <c r="GD129" s="1368"/>
      <c r="GE129" s="1368"/>
      <c r="GF129" s="1368"/>
      <c r="GG129" s="1368"/>
      <c r="GH129" s="1368"/>
      <c r="GI129" s="1368"/>
      <c r="GJ129" s="1368"/>
      <c r="GK129" s="1368"/>
      <c r="GL129" s="1368"/>
      <c r="GM129" s="1368"/>
      <c r="GN129" s="1368"/>
      <c r="GO129" s="1368"/>
      <c r="GP129" s="1368"/>
      <c r="GQ129" s="1368"/>
      <c r="GR129" s="1368"/>
      <c r="GS129" s="1368"/>
      <c r="GT129" s="1368"/>
      <c r="GU129" s="1368"/>
      <c r="GV129" s="1368"/>
      <c r="GW129" s="1368"/>
      <c r="GX129" s="1368"/>
      <c r="GY129" s="1368"/>
      <c r="GZ129" s="1368"/>
      <c r="HA129" s="1368"/>
      <c r="HB129" s="1368"/>
      <c r="HC129" s="1368"/>
      <c r="HD129" s="1368"/>
      <c r="HE129" s="1368"/>
      <c r="HF129" s="1368"/>
      <c r="HG129" s="1368"/>
      <c r="HH129" s="1368"/>
      <c r="HI129" s="1368"/>
      <c r="HJ129" s="1368"/>
      <c r="HK129" s="1368"/>
      <c r="HL129" s="1368"/>
      <c r="HM129" s="1368"/>
      <c r="HN129" s="1368"/>
      <c r="HO129" s="1368"/>
      <c r="HP129" s="1368"/>
      <c r="HQ129" s="1368"/>
      <c r="HR129" s="1368"/>
      <c r="HS129" s="1368"/>
      <c r="HT129" s="1368"/>
      <c r="HU129" s="1368"/>
      <c r="HV129" s="1368"/>
      <c r="HW129" s="1368"/>
      <c r="HX129" s="1368"/>
      <c r="HY129" s="1368"/>
      <c r="HZ129" s="1368"/>
      <c r="IA129" s="1368"/>
      <c r="IB129" s="1368"/>
      <c r="IC129" s="1368"/>
      <c r="ID129" s="1368"/>
      <c r="IE129" s="1368"/>
      <c r="IF129" s="1368"/>
      <c r="IG129" s="1368"/>
      <c r="IH129" s="1368"/>
      <c r="II129" s="1368"/>
      <c r="IJ129" s="1368"/>
      <c r="IK129" s="1368"/>
      <c r="IL129" s="1368"/>
      <c r="IM129" s="1368"/>
      <c r="IN129" s="1368"/>
      <c r="IO129" s="1368"/>
      <c r="IP129" s="1368"/>
      <c r="IQ129" s="1368"/>
      <c r="IR129" s="1368"/>
      <c r="IS129" s="1368"/>
      <c r="IT129" s="1368"/>
      <c r="IU129" s="1368"/>
      <c r="IV129" s="1368"/>
      <c r="IW129" s="1368"/>
      <c r="IX129" s="1368"/>
      <c r="IY129" s="1368"/>
      <c r="IZ129" s="1368"/>
      <c r="JA129" s="1368"/>
      <c r="JB129" s="1368"/>
      <c r="JC129" s="1368"/>
    </row>
    <row r="130" spans="1:263">
      <c r="A130" s="4307">
        <v>38</v>
      </c>
      <c r="B130" s="4432"/>
      <c r="C130" s="4432"/>
      <c r="D130" s="4432"/>
      <c r="E130" s="3278"/>
      <c r="F130" s="4352"/>
      <c r="G130" s="4432"/>
      <c r="H130" s="4432"/>
      <c r="I130" s="4432"/>
      <c r="J130" s="4432"/>
      <c r="K130" s="2325"/>
      <c r="L130" s="2325"/>
      <c r="M130" s="3549">
        <v>38</v>
      </c>
      <c r="N130" s="4352"/>
      <c r="O130" s="2325"/>
      <c r="P130" s="2325"/>
      <c r="Q130" s="2325"/>
      <c r="R130" s="2325">
        <f t="shared" si="2"/>
        <v>0</v>
      </c>
      <c r="S130" s="3549">
        <v>38</v>
      </c>
      <c r="AI130" s="1368"/>
      <c r="AJ130" s="1368"/>
      <c r="AK130" s="1368"/>
      <c r="AL130" s="1368"/>
      <c r="AM130" s="1368"/>
      <c r="AN130" s="1368"/>
      <c r="AO130" s="1368"/>
      <c r="AP130" s="1368"/>
      <c r="AQ130" s="1368"/>
      <c r="AR130" s="1368"/>
      <c r="AS130" s="1368"/>
      <c r="AT130" s="1368"/>
      <c r="AU130" s="1368"/>
      <c r="AV130" s="1368"/>
      <c r="AW130" s="1368"/>
      <c r="AX130" s="1368"/>
      <c r="AY130" s="1368"/>
      <c r="AZ130" s="1368"/>
      <c r="BA130" s="1368"/>
      <c r="BB130" s="1368"/>
      <c r="BC130" s="1368"/>
      <c r="BD130" s="1368"/>
      <c r="BE130" s="1368"/>
      <c r="BF130" s="1368"/>
      <c r="BG130" s="1368"/>
      <c r="BH130" s="1368"/>
      <c r="BI130" s="1368"/>
      <c r="BJ130" s="1368"/>
      <c r="BK130" s="1368"/>
      <c r="BL130" s="1368"/>
      <c r="BM130" s="1368"/>
      <c r="BN130" s="1368"/>
      <c r="BO130" s="1368"/>
      <c r="BP130" s="1368"/>
      <c r="BQ130" s="1368"/>
      <c r="BR130" s="1368"/>
      <c r="BS130" s="1368"/>
      <c r="BT130" s="1368"/>
      <c r="BU130" s="1368"/>
      <c r="BV130" s="1368"/>
      <c r="BW130" s="1368"/>
      <c r="BX130" s="1368"/>
      <c r="BY130" s="1368"/>
      <c r="BZ130" s="1368"/>
      <c r="CA130" s="1368"/>
      <c r="CB130" s="1368"/>
      <c r="CC130" s="1368"/>
      <c r="CD130" s="1368"/>
      <c r="CE130" s="1368"/>
      <c r="CF130" s="1368"/>
      <c r="CG130" s="1368"/>
      <c r="CH130" s="1368"/>
      <c r="CI130" s="1368"/>
      <c r="CJ130" s="1368"/>
      <c r="CK130" s="1368"/>
      <c r="CL130" s="1368"/>
      <c r="CM130" s="1368"/>
      <c r="CN130" s="1368"/>
      <c r="CO130" s="1368"/>
      <c r="CP130" s="1368"/>
      <c r="CQ130" s="1368"/>
      <c r="CR130" s="1368"/>
      <c r="CS130" s="1368"/>
      <c r="CT130" s="1368"/>
      <c r="CU130" s="1368"/>
      <c r="CV130" s="1368"/>
      <c r="CW130" s="1368"/>
      <c r="CX130" s="1368"/>
      <c r="CY130" s="1368"/>
      <c r="CZ130" s="1368"/>
      <c r="DA130" s="1368"/>
      <c r="DB130" s="1368"/>
      <c r="DC130" s="1368"/>
      <c r="DD130" s="1368"/>
      <c r="DE130" s="1368"/>
      <c r="DF130" s="1368"/>
      <c r="DG130" s="1368"/>
      <c r="DH130" s="1368"/>
      <c r="DI130" s="1368"/>
      <c r="DJ130" s="1368"/>
      <c r="DK130" s="1368"/>
      <c r="DL130" s="1368"/>
      <c r="DM130" s="1368"/>
      <c r="DN130" s="1368"/>
      <c r="DO130" s="1368"/>
      <c r="DP130" s="1368"/>
      <c r="DQ130" s="1368"/>
      <c r="DR130" s="1368"/>
      <c r="DS130" s="1368"/>
      <c r="DT130" s="1368"/>
      <c r="DU130" s="1368"/>
      <c r="DV130" s="1368"/>
      <c r="DW130" s="1368"/>
      <c r="DX130" s="1368"/>
      <c r="DY130" s="1368"/>
      <c r="DZ130" s="1368"/>
      <c r="EA130" s="1368"/>
      <c r="EB130" s="1368"/>
      <c r="EC130" s="1368"/>
      <c r="ED130" s="1368"/>
      <c r="EE130" s="1368"/>
      <c r="EF130" s="1368"/>
      <c r="EG130" s="1368"/>
      <c r="EH130" s="1368"/>
      <c r="EI130" s="1368"/>
      <c r="EJ130" s="1368"/>
      <c r="EK130" s="1368"/>
      <c r="EL130" s="1368"/>
      <c r="EM130" s="1368"/>
      <c r="EN130" s="1368"/>
      <c r="EO130" s="1368"/>
      <c r="EP130" s="1368"/>
      <c r="EQ130" s="1368"/>
      <c r="ER130" s="1368"/>
      <c r="ES130" s="1368"/>
      <c r="ET130" s="1368"/>
      <c r="EU130" s="1368"/>
      <c r="EV130" s="1368"/>
      <c r="EW130" s="1368"/>
      <c r="EX130" s="1368"/>
      <c r="EY130" s="1368"/>
      <c r="EZ130" s="1368"/>
      <c r="FA130" s="1368"/>
      <c r="FB130" s="1368"/>
      <c r="FC130" s="1368"/>
      <c r="FD130" s="1368"/>
      <c r="FE130" s="1368"/>
      <c r="FF130" s="1368"/>
      <c r="FG130" s="1368"/>
      <c r="FH130" s="1368"/>
      <c r="FI130" s="1368"/>
      <c r="FJ130" s="1368"/>
      <c r="FK130" s="1368"/>
      <c r="FL130" s="1368"/>
      <c r="FM130" s="1368"/>
      <c r="FN130" s="1368"/>
      <c r="FO130" s="1368"/>
      <c r="FP130" s="1368"/>
      <c r="FQ130" s="1368"/>
      <c r="FR130" s="1368"/>
      <c r="FS130" s="1368"/>
      <c r="FT130" s="1368"/>
      <c r="FU130" s="1368"/>
      <c r="FV130" s="1368"/>
      <c r="FW130" s="1368"/>
      <c r="FX130" s="1368"/>
      <c r="FY130" s="1368"/>
      <c r="FZ130" s="1368"/>
      <c r="GA130" s="1368"/>
      <c r="GB130" s="1368"/>
      <c r="GC130" s="1368"/>
      <c r="GD130" s="1368"/>
      <c r="GE130" s="1368"/>
      <c r="GF130" s="1368"/>
      <c r="GG130" s="1368"/>
      <c r="GH130" s="1368"/>
      <c r="GI130" s="1368"/>
      <c r="GJ130" s="1368"/>
      <c r="GK130" s="1368"/>
      <c r="GL130" s="1368"/>
      <c r="GM130" s="1368"/>
      <c r="GN130" s="1368"/>
      <c r="GO130" s="1368"/>
      <c r="GP130" s="1368"/>
      <c r="GQ130" s="1368"/>
      <c r="GR130" s="1368"/>
      <c r="GS130" s="1368"/>
      <c r="GT130" s="1368"/>
      <c r="GU130" s="1368"/>
      <c r="GV130" s="1368"/>
      <c r="GW130" s="1368"/>
      <c r="GX130" s="1368"/>
      <c r="GY130" s="1368"/>
      <c r="GZ130" s="1368"/>
      <c r="HA130" s="1368"/>
      <c r="HB130" s="1368"/>
      <c r="HC130" s="1368"/>
      <c r="HD130" s="1368"/>
      <c r="HE130" s="1368"/>
      <c r="HF130" s="1368"/>
      <c r="HG130" s="1368"/>
      <c r="HH130" s="1368"/>
      <c r="HI130" s="1368"/>
      <c r="HJ130" s="1368"/>
      <c r="HK130" s="1368"/>
      <c r="HL130" s="1368"/>
      <c r="HM130" s="1368"/>
      <c r="HN130" s="1368"/>
      <c r="HO130" s="1368"/>
      <c r="HP130" s="1368"/>
      <c r="HQ130" s="1368"/>
      <c r="HR130" s="1368"/>
      <c r="HS130" s="1368"/>
      <c r="HT130" s="1368"/>
      <c r="HU130" s="1368"/>
      <c r="HV130" s="1368"/>
      <c r="HW130" s="1368"/>
      <c r="HX130" s="1368"/>
      <c r="HY130" s="1368"/>
      <c r="HZ130" s="1368"/>
      <c r="IA130" s="1368"/>
      <c r="IB130" s="1368"/>
      <c r="IC130" s="1368"/>
      <c r="ID130" s="1368"/>
      <c r="IE130" s="1368"/>
      <c r="IF130" s="1368"/>
      <c r="IG130" s="1368"/>
      <c r="IH130" s="1368"/>
      <c r="II130" s="1368"/>
      <c r="IJ130" s="1368"/>
      <c r="IK130" s="1368"/>
      <c r="IL130" s="1368"/>
      <c r="IM130" s="1368"/>
      <c r="IN130" s="1368"/>
      <c r="IO130" s="1368"/>
      <c r="IP130" s="1368"/>
      <c r="IQ130" s="1368"/>
      <c r="IR130" s="1368"/>
      <c r="IS130" s="1368"/>
      <c r="IT130" s="1368"/>
      <c r="IU130" s="1368"/>
      <c r="IV130" s="1368"/>
      <c r="IW130" s="1368"/>
      <c r="IX130" s="1368"/>
      <c r="IY130" s="1368"/>
      <c r="IZ130" s="1368"/>
      <c r="JA130" s="1368"/>
      <c r="JB130" s="1368"/>
      <c r="JC130" s="1368"/>
    </row>
    <row r="131" spans="1:263">
      <c r="A131" s="4307">
        <v>39</v>
      </c>
      <c r="B131" s="4432"/>
      <c r="C131" s="4432"/>
      <c r="D131" s="4432"/>
      <c r="E131" s="3278"/>
      <c r="F131" s="4352"/>
      <c r="G131" s="4432"/>
      <c r="H131" s="4432"/>
      <c r="I131" s="4432"/>
      <c r="J131" s="4432"/>
      <c r="K131" s="2325"/>
      <c r="L131" s="2325"/>
      <c r="M131" s="3549">
        <v>39</v>
      </c>
      <c r="N131" s="4352"/>
      <c r="O131" s="2325"/>
      <c r="P131" s="2325"/>
      <c r="Q131" s="2325"/>
      <c r="R131" s="2325">
        <f t="shared" si="2"/>
        <v>0</v>
      </c>
      <c r="S131" s="3549">
        <v>39</v>
      </c>
      <c r="AI131" s="1368"/>
      <c r="AJ131" s="1368"/>
      <c r="AK131" s="1368"/>
      <c r="AL131" s="1368"/>
      <c r="AM131" s="1368"/>
      <c r="AN131" s="1368"/>
      <c r="AO131" s="1368"/>
      <c r="AP131" s="1368"/>
      <c r="AQ131" s="1368"/>
      <c r="AR131" s="1368"/>
      <c r="AS131" s="1368"/>
      <c r="AT131" s="1368"/>
      <c r="AU131" s="1368"/>
      <c r="AV131" s="1368"/>
      <c r="AW131" s="1368"/>
      <c r="AX131" s="1368"/>
      <c r="AY131" s="1368"/>
      <c r="AZ131" s="1368"/>
      <c r="BA131" s="1368"/>
      <c r="BB131" s="1368"/>
      <c r="BC131" s="1368"/>
      <c r="BD131" s="1368"/>
      <c r="BE131" s="1368"/>
      <c r="BF131" s="1368"/>
      <c r="BG131" s="1368"/>
      <c r="BH131" s="1368"/>
      <c r="BI131" s="1368"/>
      <c r="BJ131" s="1368"/>
      <c r="BK131" s="1368"/>
      <c r="BL131" s="1368"/>
      <c r="BM131" s="1368"/>
      <c r="BN131" s="1368"/>
      <c r="BO131" s="1368"/>
      <c r="BP131" s="1368"/>
      <c r="BQ131" s="1368"/>
      <c r="BR131" s="1368"/>
      <c r="BS131" s="1368"/>
      <c r="BT131" s="1368"/>
      <c r="BU131" s="1368"/>
      <c r="BV131" s="1368"/>
      <c r="BW131" s="1368"/>
      <c r="BX131" s="1368"/>
      <c r="BY131" s="1368"/>
      <c r="BZ131" s="1368"/>
      <c r="CA131" s="1368"/>
      <c r="CB131" s="1368"/>
      <c r="CC131" s="1368"/>
      <c r="CD131" s="1368"/>
      <c r="CE131" s="1368"/>
      <c r="CF131" s="1368"/>
      <c r="CG131" s="1368"/>
      <c r="CH131" s="1368"/>
      <c r="CI131" s="1368"/>
      <c r="CJ131" s="1368"/>
      <c r="CK131" s="1368"/>
      <c r="CL131" s="1368"/>
      <c r="CM131" s="1368"/>
      <c r="CN131" s="1368"/>
      <c r="CO131" s="1368"/>
      <c r="CP131" s="1368"/>
      <c r="CQ131" s="1368"/>
      <c r="CR131" s="1368"/>
      <c r="CS131" s="1368"/>
      <c r="CT131" s="1368"/>
      <c r="CU131" s="1368"/>
      <c r="CV131" s="1368"/>
      <c r="CW131" s="1368"/>
      <c r="CX131" s="1368"/>
      <c r="CY131" s="1368"/>
      <c r="CZ131" s="1368"/>
      <c r="DA131" s="1368"/>
      <c r="DB131" s="1368"/>
      <c r="DC131" s="1368"/>
      <c r="DD131" s="1368"/>
      <c r="DE131" s="1368"/>
      <c r="DF131" s="1368"/>
      <c r="DG131" s="1368"/>
      <c r="DH131" s="1368"/>
      <c r="DI131" s="1368"/>
      <c r="DJ131" s="1368"/>
      <c r="DK131" s="1368"/>
      <c r="DL131" s="1368"/>
      <c r="DM131" s="1368"/>
      <c r="DN131" s="1368"/>
      <c r="DO131" s="1368"/>
      <c r="DP131" s="1368"/>
      <c r="DQ131" s="1368"/>
      <c r="DR131" s="1368"/>
      <c r="DS131" s="1368"/>
      <c r="DT131" s="1368"/>
      <c r="DU131" s="1368"/>
      <c r="DV131" s="1368"/>
      <c r="DW131" s="1368"/>
      <c r="DX131" s="1368"/>
      <c r="DY131" s="1368"/>
      <c r="DZ131" s="1368"/>
      <c r="EA131" s="1368"/>
      <c r="EB131" s="1368"/>
      <c r="EC131" s="1368"/>
      <c r="ED131" s="1368"/>
      <c r="EE131" s="1368"/>
      <c r="EF131" s="1368"/>
      <c r="EG131" s="1368"/>
      <c r="EH131" s="1368"/>
      <c r="EI131" s="1368"/>
      <c r="EJ131" s="1368"/>
      <c r="EK131" s="1368"/>
      <c r="EL131" s="1368"/>
      <c r="EM131" s="1368"/>
      <c r="EN131" s="1368"/>
      <c r="EO131" s="1368"/>
      <c r="EP131" s="1368"/>
      <c r="EQ131" s="1368"/>
      <c r="ER131" s="1368"/>
      <c r="ES131" s="1368"/>
      <c r="ET131" s="1368"/>
      <c r="EU131" s="1368"/>
      <c r="EV131" s="1368"/>
      <c r="EW131" s="1368"/>
      <c r="EX131" s="1368"/>
      <c r="EY131" s="1368"/>
      <c r="EZ131" s="1368"/>
      <c r="FA131" s="1368"/>
      <c r="FB131" s="1368"/>
      <c r="FC131" s="1368"/>
      <c r="FD131" s="1368"/>
      <c r="FE131" s="1368"/>
      <c r="FF131" s="1368"/>
      <c r="FG131" s="1368"/>
      <c r="FH131" s="1368"/>
      <c r="FI131" s="1368"/>
      <c r="FJ131" s="1368"/>
      <c r="FK131" s="1368"/>
      <c r="FL131" s="1368"/>
      <c r="FM131" s="1368"/>
      <c r="FN131" s="1368"/>
      <c r="FO131" s="1368"/>
      <c r="FP131" s="1368"/>
      <c r="FQ131" s="1368"/>
      <c r="FR131" s="1368"/>
      <c r="FS131" s="1368"/>
      <c r="FT131" s="1368"/>
      <c r="FU131" s="1368"/>
      <c r="FV131" s="1368"/>
      <c r="FW131" s="1368"/>
      <c r="FX131" s="1368"/>
      <c r="FY131" s="1368"/>
      <c r="FZ131" s="1368"/>
      <c r="GA131" s="1368"/>
      <c r="GB131" s="1368"/>
      <c r="GC131" s="1368"/>
      <c r="GD131" s="1368"/>
      <c r="GE131" s="1368"/>
      <c r="GF131" s="1368"/>
      <c r="GG131" s="1368"/>
      <c r="GH131" s="1368"/>
      <c r="GI131" s="1368"/>
      <c r="GJ131" s="1368"/>
      <c r="GK131" s="1368"/>
      <c r="GL131" s="1368"/>
      <c r="GM131" s="1368"/>
      <c r="GN131" s="1368"/>
      <c r="GO131" s="1368"/>
      <c r="GP131" s="1368"/>
      <c r="GQ131" s="1368"/>
      <c r="GR131" s="1368"/>
      <c r="GS131" s="1368"/>
      <c r="GT131" s="1368"/>
      <c r="GU131" s="1368"/>
      <c r="GV131" s="1368"/>
      <c r="GW131" s="1368"/>
      <c r="GX131" s="1368"/>
      <c r="GY131" s="1368"/>
      <c r="GZ131" s="1368"/>
      <c r="HA131" s="1368"/>
      <c r="HB131" s="1368"/>
      <c r="HC131" s="1368"/>
      <c r="HD131" s="1368"/>
      <c r="HE131" s="1368"/>
      <c r="HF131" s="1368"/>
      <c r="HG131" s="1368"/>
      <c r="HH131" s="1368"/>
      <c r="HI131" s="1368"/>
      <c r="HJ131" s="1368"/>
      <c r="HK131" s="1368"/>
      <c r="HL131" s="1368"/>
      <c r="HM131" s="1368"/>
      <c r="HN131" s="1368"/>
      <c r="HO131" s="1368"/>
      <c r="HP131" s="1368"/>
      <c r="HQ131" s="1368"/>
      <c r="HR131" s="1368"/>
      <c r="HS131" s="1368"/>
      <c r="HT131" s="1368"/>
      <c r="HU131" s="1368"/>
      <c r="HV131" s="1368"/>
      <c r="HW131" s="1368"/>
      <c r="HX131" s="1368"/>
      <c r="HY131" s="1368"/>
      <c r="HZ131" s="1368"/>
      <c r="IA131" s="1368"/>
      <c r="IB131" s="1368"/>
      <c r="IC131" s="1368"/>
      <c r="ID131" s="1368"/>
      <c r="IE131" s="1368"/>
      <c r="IF131" s="1368"/>
      <c r="IG131" s="1368"/>
      <c r="IH131" s="1368"/>
      <c r="II131" s="1368"/>
      <c r="IJ131" s="1368"/>
      <c r="IK131" s="1368"/>
      <c r="IL131" s="1368"/>
      <c r="IM131" s="1368"/>
      <c r="IN131" s="1368"/>
      <c r="IO131" s="1368"/>
      <c r="IP131" s="1368"/>
      <c r="IQ131" s="1368"/>
      <c r="IR131" s="1368"/>
      <c r="IS131" s="1368"/>
      <c r="IT131" s="1368"/>
      <c r="IU131" s="1368"/>
      <c r="IV131" s="1368"/>
      <c r="IW131" s="1368"/>
      <c r="IX131" s="1368"/>
      <c r="IY131" s="1368"/>
      <c r="IZ131" s="1368"/>
      <c r="JA131" s="1368"/>
      <c r="JB131" s="1368"/>
      <c r="JC131" s="1368"/>
    </row>
    <row r="132" spans="1:263">
      <c r="A132" s="4307">
        <v>40</v>
      </c>
      <c r="B132" s="1463"/>
      <c r="C132" s="2525"/>
      <c r="D132" s="2525"/>
      <c r="E132" s="3278"/>
      <c r="F132" s="4224"/>
      <c r="G132" s="2309"/>
      <c r="H132" s="4432"/>
      <c r="I132" s="4432"/>
      <c r="J132" s="4432"/>
      <c r="K132" s="2325"/>
      <c r="L132" s="2325"/>
      <c r="M132" s="3549">
        <v>40</v>
      </c>
      <c r="N132" s="4352"/>
      <c r="O132" s="2325"/>
      <c r="P132" s="2325"/>
      <c r="Q132" s="2325"/>
      <c r="R132" s="2325">
        <f t="shared" si="2"/>
        <v>0</v>
      </c>
      <c r="S132" s="3549">
        <v>40</v>
      </c>
      <c r="AI132" s="1368"/>
      <c r="AJ132" s="1368"/>
      <c r="AK132" s="1368"/>
      <c r="AL132" s="1368"/>
      <c r="AM132" s="1368"/>
      <c r="AN132" s="1368"/>
      <c r="AO132" s="1368"/>
      <c r="AP132" s="1368"/>
      <c r="AQ132" s="1368"/>
      <c r="AR132" s="1368"/>
      <c r="AS132" s="1368"/>
      <c r="AT132" s="1368"/>
      <c r="AU132" s="1368"/>
      <c r="AV132" s="1368"/>
      <c r="AW132" s="1368"/>
      <c r="AX132" s="1368"/>
      <c r="AY132" s="1368"/>
      <c r="AZ132" s="1368"/>
      <c r="BA132" s="1368"/>
      <c r="BB132" s="1368"/>
      <c r="BC132" s="1368"/>
      <c r="BD132" s="1368"/>
      <c r="BE132" s="1368"/>
      <c r="BF132" s="1368"/>
      <c r="BG132" s="1368"/>
      <c r="BH132" s="1368"/>
      <c r="BI132" s="1368"/>
      <c r="BJ132" s="1368"/>
      <c r="BK132" s="1368"/>
      <c r="BL132" s="1368"/>
      <c r="BM132" s="1368"/>
      <c r="BN132" s="1368"/>
      <c r="BO132" s="1368"/>
      <c r="BP132" s="1368"/>
      <c r="BQ132" s="1368"/>
      <c r="BR132" s="1368"/>
      <c r="BS132" s="1368"/>
      <c r="BT132" s="1368"/>
      <c r="BU132" s="1368"/>
      <c r="BV132" s="1368"/>
      <c r="BW132" s="1368"/>
      <c r="BX132" s="1368"/>
      <c r="BY132" s="1368"/>
      <c r="BZ132" s="1368"/>
      <c r="CA132" s="1368"/>
      <c r="CB132" s="1368"/>
      <c r="CC132" s="1368"/>
      <c r="CD132" s="1368"/>
      <c r="CE132" s="1368"/>
      <c r="CF132" s="1368"/>
      <c r="CG132" s="1368"/>
      <c r="CH132" s="1368"/>
      <c r="CI132" s="1368"/>
      <c r="CJ132" s="1368"/>
      <c r="CK132" s="1368"/>
      <c r="CL132" s="1368"/>
      <c r="CM132" s="1368"/>
      <c r="CN132" s="1368"/>
      <c r="CO132" s="1368"/>
      <c r="CP132" s="1368"/>
      <c r="CQ132" s="1368"/>
      <c r="CR132" s="1368"/>
      <c r="CS132" s="1368"/>
      <c r="CT132" s="1368"/>
      <c r="CU132" s="1368"/>
      <c r="CV132" s="1368"/>
      <c r="CW132" s="1368"/>
      <c r="CX132" s="1368"/>
      <c r="CY132" s="1368"/>
      <c r="CZ132" s="1368"/>
      <c r="DA132" s="1368"/>
      <c r="DB132" s="1368"/>
      <c r="DC132" s="1368"/>
      <c r="DD132" s="1368"/>
      <c r="DE132" s="1368"/>
      <c r="DF132" s="1368"/>
      <c r="DG132" s="1368"/>
      <c r="DH132" s="1368"/>
      <c r="DI132" s="1368"/>
      <c r="DJ132" s="1368"/>
      <c r="DK132" s="1368"/>
      <c r="DL132" s="1368"/>
      <c r="DM132" s="1368"/>
      <c r="DN132" s="1368"/>
      <c r="DO132" s="1368"/>
      <c r="DP132" s="1368"/>
      <c r="DQ132" s="1368"/>
      <c r="DR132" s="1368"/>
      <c r="DS132" s="1368"/>
      <c r="DT132" s="1368"/>
      <c r="DU132" s="1368"/>
      <c r="DV132" s="1368"/>
      <c r="DW132" s="1368"/>
      <c r="DX132" s="1368"/>
      <c r="DY132" s="1368"/>
      <c r="DZ132" s="1368"/>
      <c r="EA132" s="1368"/>
      <c r="EB132" s="1368"/>
      <c r="EC132" s="1368"/>
      <c r="ED132" s="1368"/>
      <c r="EE132" s="1368"/>
      <c r="EF132" s="1368"/>
      <c r="EG132" s="1368"/>
      <c r="EH132" s="1368"/>
      <c r="EI132" s="1368"/>
      <c r="EJ132" s="1368"/>
      <c r="EK132" s="1368"/>
      <c r="EL132" s="1368"/>
      <c r="EM132" s="1368"/>
      <c r="EN132" s="1368"/>
      <c r="EO132" s="1368"/>
      <c r="EP132" s="1368"/>
      <c r="EQ132" s="1368"/>
      <c r="ER132" s="1368"/>
      <c r="ES132" s="1368"/>
      <c r="ET132" s="1368"/>
      <c r="EU132" s="1368"/>
      <c r="EV132" s="1368"/>
      <c r="EW132" s="1368"/>
      <c r="EX132" s="1368"/>
      <c r="EY132" s="1368"/>
      <c r="EZ132" s="1368"/>
      <c r="FA132" s="1368"/>
      <c r="FB132" s="1368"/>
      <c r="FC132" s="1368"/>
      <c r="FD132" s="1368"/>
      <c r="FE132" s="1368"/>
      <c r="FF132" s="1368"/>
      <c r="FG132" s="1368"/>
      <c r="FH132" s="1368"/>
      <c r="FI132" s="1368"/>
      <c r="FJ132" s="1368"/>
      <c r="FK132" s="1368"/>
      <c r="FL132" s="1368"/>
      <c r="FM132" s="1368"/>
      <c r="FN132" s="1368"/>
      <c r="FO132" s="1368"/>
      <c r="FP132" s="1368"/>
      <c r="FQ132" s="1368"/>
      <c r="FR132" s="1368"/>
      <c r="FS132" s="1368"/>
      <c r="FT132" s="1368"/>
      <c r="FU132" s="1368"/>
      <c r="FV132" s="1368"/>
      <c r="FW132" s="1368"/>
      <c r="FX132" s="1368"/>
      <c r="FY132" s="1368"/>
      <c r="FZ132" s="1368"/>
      <c r="GA132" s="1368"/>
      <c r="GB132" s="1368"/>
      <c r="GC132" s="1368"/>
      <c r="GD132" s="1368"/>
      <c r="GE132" s="1368"/>
      <c r="GF132" s="1368"/>
      <c r="GG132" s="1368"/>
      <c r="GH132" s="1368"/>
      <c r="GI132" s="1368"/>
      <c r="GJ132" s="1368"/>
      <c r="GK132" s="1368"/>
      <c r="GL132" s="1368"/>
      <c r="GM132" s="1368"/>
      <c r="GN132" s="1368"/>
      <c r="GO132" s="1368"/>
      <c r="GP132" s="1368"/>
      <c r="GQ132" s="1368"/>
      <c r="GR132" s="1368"/>
      <c r="GS132" s="1368"/>
      <c r="GT132" s="1368"/>
      <c r="GU132" s="1368"/>
      <c r="GV132" s="1368"/>
      <c r="GW132" s="1368"/>
      <c r="GX132" s="1368"/>
      <c r="GY132" s="1368"/>
      <c r="GZ132" s="1368"/>
      <c r="HA132" s="1368"/>
      <c r="HB132" s="1368"/>
      <c r="HC132" s="1368"/>
      <c r="HD132" s="1368"/>
      <c r="HE132" s="1368"/>
      <c r="HF132" s="1368"/>
      <c r="HG132" s="1368"/>
      <c r="HH132" s="1368"/>
      <c r="HI132" s="1368"/>
      <c r="HJ132" s="1368"/>
      <c r="HK132" s="1368"/>
      <c r="HL132" s="1368"/>
      <c r="HM132" s="1368"/>
      <c r="HN132" s="1368"/>
      <c r="HO132" s="1368"/>
      <c r="HP132" s="1368"/>
      <c r="HQ132" s="1368"/>
      <c r="HR132" s="1368"/>
      <c r="HS132" s="1368"/>
      <c r="HT132" s="1368"/>
      <c r="HU132" s="1368"/>
      <c r="HV132" s="1368"/>
      <c r="HW132" s="1368"/>
      <c r="HX132" s="1368"/>
      <c r="HY132" s="1368"/>
      <c r="HZ132" s="1368"/>
      <c r="IA132" s="1368"/>
      <c r="IB132" s="1368"/>
      <c r="IC132" s="1368"/>
      <c r="ID132" s="1368"/>
      <c r="IE132" s="1368"/>
      <c r="IF132" s="1368"/>
      <c r="IG132" s="1368"/>
      <c r="IH132" s="1368"/>
      <c r="II132" s="1368"/>
      <c r="IJ132" s="1368"/>
      <c r="IK132" s="1368"/>
      <c r="IL132" s="1368"/>
      <c r="IM132" s="1368"/>
      <c r="IN132" s="1368"/>
      <c r="IO132" s="1368"/>
      <c r="IP132" s="1368"/>
      <c r="IQ132" s="1368"/>
      <c r="IR132" s="1368"/>
      <c r="IS132" s="1368"/>
      <c r="IT132" s="1368"/>
      <c r="IU132" s="1368"/>
      <c r="IV132" s="1368"/>
      <c r="IW132" s="1368"/>
      <c r="IX132" s="1368"/>
      <c r="IY132" s="1368"/>
      <c r="IZ132" s="1368"/>
      <c r="JA132" s="1368"/>
      <c r="JB132" s="1368"/>
      <c r="JC132" s="1368"/>
    </row>
    <row r="133" spans="1:263">
      <c r="A133" s="4307">
        <v>41</v>
      </c>
      <c r="B133" s="1463"/>
      <c r="C133" s="4510"/>
      <c r="D133" s="4510"/>
      <c r="E133" s="3278"/>
      <c r="F133" s="4178"/>
      <c r="G133" s="4467"/>
      <c r="H133" s="4432"/>
      <c r="I133" s="4432"/>
      <c r="J133" s="4432"/>
      <c r="K133" s="2325"/>
      <c r="L133" s="2325"/>
      <c r="M133" s="3549">
        <v>41</v>
      </c>
      <c r="N133" s="4352"/>
      <c r="O133" s="2325"/>
      <c r="P133" s="2325"/>
      <c r="Q133" s="2325"/>
      <c r="R133" s="2325">
        <f t="shared" si="2"/>
        <v>0</v>
      </c>
      <c r="S133" s="3549">
        <v>41</v>
      </c>
      <c r="AI133" s="1368"/>
      <c r="AJ133" s="1368"/>
      <c r="AK133" s="1368"/>
      <c r="AL133" s="1368"/>
      <c r="AM133" s="1368"/>
      <c r="AN133" s="1368"/>
      <c r="AO133" s="1368"/>
      <c r="AP133" s="1368"/>
      <c r="AQ133" s="1368"/>
      <c r="AR133" s="1368"/>
      <c r="AS133" s="1368"/>
      <c r="AT133" s="1368"/>
      <c r="AU133" s="1368"/>
      <c r="AV133" s="1368"/>
      <c r="AW133" s="1368"/>
      <c r="AX133" s="1368"/>
      <c r="AY133" s="1368"/>
      <c r="AZ133" s="1368"/>
      <c r="BA133" s="1368"/>
      <c r="BB133" s="1368"/>
      <c r="BC133" s="1368"/>
      <c r="BD133" s="1368"/>
      <c r="BE133" s="1368"/>
      <c r="BF133" s="1368"/>
      <c r="BG133" s="1368"/>
      <c r="BH133" s="1368"/>
      <c r="BI133" s="1368"/>
      <c r="BJ133" s="1368"/>
      <c r="BK133" s="1368"/>
      <c r="BL133" s="1368"/>
      <c r="BM133" s="1368"/>
      <c r="BN133" s="1368"/>
      <c r="BO133" s="1368"/>
      <c r="BP133" s="1368"/>
      <c r="BQ133" s="1368"/>
      <c r="BR133" s="1368"/>
      <c r="BS133" s="1368"/>
      <c r="BT133" s="1368"/>
      <c r="BU133" s="1368"/>
      <c r="BV133" s="1368"/>
      <c r="BW133" s="1368"/>
      <c r="BX133" s="1368"/>
      <c r="BY133" s="1368"/>
      <c r="BZ133" s="1368"/>
      <c r="CA133" s="1368"/>
      <c r="CB133" s="1368"/>
      <c r="CC133" s="1368"/>
      <c r="CD133" s="1368"/>
      <c r="CE133" s="1368"/>
      <c r="CF133" s="1368"/>
      <c r="CG133" s="1368"/>
      <c r="CH133" s="1368"/>
      <c r="CI133" s="1368"/>
      <c r="CJ133" s="1368"/>
      <c r="CK133" s="1368"/>
      <c r="CL133" s="1368"/>
      <c r="CM133" s="1368"/>
      <c r="CN133" s="1368"/>
      <c r="CO133" s="1368"/>
      <c r="CP133" s="1368"/>
      <c r="CQ133" s="1368"/>
      <c r="CR133" s="1368"/>
      <c r="CS133" s="1368"/>
      <c r="CT133" s="1368"/>
      <c r="CU133" s="1368"/>
      <c r="CV133" s="1368"/>
      <c r="CW133" s="1368"/>
      <c r="CX133" s="1368"/>
      <c r="CY133" s="1368"/>
      <c r="CZ133" s="1368"/>
      <c r="DA133" s="1368"/>
      <c r="DB133" s="1368"/>
      <c r="DC133" s="1368"/>
      <c r="DD133" s="1368"/>
      <c r="DE133" s="1368"/>
      <c r="DF133" s="1368"/>
      <c r="DG133" s="1368"/>
      <c r="DH133" s="1368"/>
      <c r="DI133" s="1368"/>
      <c r="DJ133" s="1368"/>
      <c r="DK133" s="1368"/>
      <c r="DL133" s="1368"/>
      <c r="DM133" s="1368"/>
      <c r="DN133" s="1368"/>
      <c r="DO133" s="1368"/>
      <c r="DP133" s="1368"/>
      <c r="DQ133" s="1368"/>
      <c r="DR133" s="1368"/>
      <c r="DS133" s="1368"/>
      <c r="DT133" s="1368"/>
      <c r="DU133" s="1368"/>
      <c r="DV133" s="1368"/>
      <c r="DW133" s="1368"/>
      <c r="DX133" s="1368"/>
      <c r="DY133" s="1368"/>
      <c r="DZ133" s="1368"/>
      <c r="EA133" s="1368"/>
      <c r="EB133" s="1368"/>
      <c r="EC133" s="1368"/>
      <c r="ED133" s="1368"/>
      <c r="EE133" s="1368"/>
      <c r="EF133" s="1368"/>
      <c r="EG133" s="1368"/>
      <c r="EH133" s="1368"/>
      <c r="EI133" s="1368"/>
      <c r="EJ133" s="1368"/>
      <c r="EK133" s="1368"/>
      <c r="EL133" s="1368"/>
      <c r="EM133" s="1368"/>
      <c r="EN133" s="1368"/>
      <c r="EO133" s="1368"/>
      <c r="EP133" s="1368"/>
      <c r="EQ133" s="1368"/>
      <c r="ER133" s="1368"/>
      <c r="ES133" s="1368"/>
      <c r="ET133" s="1368"/>
      <c r="EU133" s="1368"/>
      <c r="EV133" s="1368"/>
      <c r="EW133" s="1368"/>
      <c r="EX133" s="1368"/>
      <c r="EY133" s="1368"/>
      <c r="EZ133" s="1368"/>
      <c r="FA133" s="1368"/>
      <c r="FB133" s="1368"/>
      <c r="FC133" s="1368"/>
      <c r="FD133" s="1368"/>
      <c r="FE133" s="1368"/>
      <c r="FF133" s="1368"/>
      <c r="FG133" s="1368"/>
      <c r="FH133" s="1368"/>
      <c r="FI133" s="1368"/>
      <c r="FJ133" s="1368"/>
      <c r="FK133" s="1368"/>
      <c r="FL133" s="1368"/>
      <c r="FM133" s="1368"/>
      <c r="FN133" s="1368"/>
      <c r="FO133" s="1368"/>
      <c r="FP133" s="1368"/>
      <c r="FQ133" s="1368"/>
      <c r="FR133" s="1368"/>
      <c r="FS133" s="1368"/>
      <c r="FT133" s="1368"/>
      <c r="FU133" s="1368"/>
      <c r="FV133" s="1368"/>
      <c r="FW133" s="1368"/>
      <c r="FX133" s="1368"/>
      <c r="FY133" s="1368"/>
      <c r="FZ133" s="1368"/>
      <c r="GA133" s="1368"/>
      <c r="GB133" s="1368"/>
      <c r="GC133" s="1368"/>
      <c r="GD133" s="1368"/>
      <c r="GE133" s="1368"/>
      <c r="GF133" s="1368"/>
      <c r="GG133" s="1368"/>
      <c r="GH133" s="1368"/>
      <c r="GI133" s="1368"/>
      <c r="GJ133" s="1368"/>
      <c r="GK133" s="1368"/>
      <c r="GL133" s="1368"/>
      <c r="GM133" s="1368"/>
      <c r="GN133" s="1368"/>
      <c r="GO133" s="1368"/>
      <c r="GP133" s="1368"/>
      <c r="GQ133" s="1368"/>
      <c r="GR133" s="1368"/>
      <c r="GS133" s="1368"/>
      <c r="GT133" s="1368"/>
      <c r="GU133" s="1368"/>
      <c r="GV133" s="1368"/>
      <c r="GW133" s="1368"/>
      <c r="GX133" s="1368"/>
      <c r="GY133" s="1368"/>
      <c r="GZ133" s="1368"/>
      <c r="HA133" s="1368"/>
      <c r="HB133" s="1368"/>
      <c r="HC133" s="1368"/>
      <c r="HD133" s="1368"/>
      <c r="HE133" s="1368"/>
      <c r="HF133" s="1368"/>
      <c r="HG133" s="1368"/>
      <c r="HH133" s="1368"/>
      <c r="HI133" s="1368"/>
      <c r="HJ133" s="1368"/>
      <c r="HK133" s="1368"/>
      <c r="HL133" s="1368"/>
      <c r="HM133" s="1368"/>
      <c r="HN133" s="1368"/>
      <c r="HO133" s="1368"/>
      <c r="HP133" s="1368"/>
      <c r="HQ133" s="1368"/>
      <c r="HR133" s="1368"/>
      <c r="HS133" s="1368"/>
      <c r="HT133" s="1368"/>
      <c r="HU133" s="1368"/>
      <c r="HV133" s="1368"/>
      <c r="HW133" s="1368"/>
      <c r="HX133" s="1368"/>
      <c r="HY133" s="1368"/>
      <c r="HZ133" s="1368"/>
      <c r="IA133" s="1368"/>
      <c r="IB133" s="1368"/>
      <c r="IC133" s="1368"/>
      <c r="ID133" s="1368"/>
      <c r="IE133" s="1368"/>
      <c r="IF133" s="1368"/>
      <c r="IG133" s="1368"/>
      <c r="IH133" s="1368"/>
      <c r="II133" s="1368"/>
      <c r="IJ133" s="1368"/>
      <c r="IK133" s="1368"/>
      <c r="IL133" s="1368"/>
      <c r="IM133" s="1368"/>
      <c r="IN133" s="1368"/>
      <c r="IO133" s="1368"/>
      <c r="IP133" s="1368"/>
      <c r="IQ133" s="1368"/>
      <c r="IR133" s="1368"/>
      <c r="IS133" s="1368"/>
      <c r="IT133" s="1368"/>
      <c r="IU133" s="1368"/>
      <c r="IV133" s="1368"/>
      <c r="IW133" s="1368"/>
      <c r="IX133" s="1368"/>
      <c r="IY133" s="1368"/>
      <c r="IZ133" s="1368"/>
      <c r="JA133" s="1368"/>
      <c r="JB133" s="1368"/>
      <c r="JC133" s="1368"/>
    </row>
    <row r="134" spans="1:263">
      <c r="A134" s="3315">
        <v>42</v>
      </c>
      <c r="B134" s="1533"/>
      <c r="C134" s="1289"/>
      <c r="D134" s="1289"/>
      <c r="E134" s="4228"/>
      <c r="F134" s="4178"/>
      <c r="G134" s="4467"/>
      <c r="H134" s="4432"/>
      <c r="I134" s="4432"/>
      <c r="J134" s="4432"/>
      <c r="K134" s="2325"/>
      <c r="L134" s="2325"/>
      <c r="M134" s="3549">
        <v>42</v>
      </c>
      <c r="N134" s="4352"/>
      <c r="O134" s="2325"/>
      <c r="P134" s="2325"/>
      <c r="Q134" s="2325"/>
      <c r="R134" s="2325">
        <f t="shared" si="2"/>
        <v>0</v>
      </c>
      <c r="S134" s="3549">
        <v>42</v>
      </c>
      <c r="AI134" s="1368"/>
      <c r="AJ134" s="1368"/>
      <c r="AK134" s="1368"/>
      <c r="AL134" s="1368"/>
      <c r="AM134" s="1368"/>
      <c r="AN134" s="1368"/>
      <c r="AO134" s="1368"/>
      <c r="AP134" s="1368"/>
      <c r="AQ134" s="1368"/>
      <c r="AR134" s="1368"/>
      <c r="AS134" s="1368"/>
      <c r="AT134" s="1368"/>
      <c r="AU134" s="1368"/>
      <c r="AV134" s="1368"/>
      <c r="AW134" s="1368"/>
      <c r="AX134" s="1368"/>
      <c r="AY134" s="1368"/>
      <c r="AZ134" s="1368"/>
      <c r="BA134" s="1368"/>
      <c r="BB134" s="1368"/>
      <c r="BC134" s="1368"/>
      <c r="BD134" s="1368"/>
      <c r="BE134" s="1368"/>
      <c r="BF134" s="1368"/>
      <c r="BG134" s="1368"/>
      <c r="BH134" s="1368"/>
      <c r="BI134" s="1368"/>
      <c r="BJ134" s="1368"/>
      <c r="BK134" s="1368"/>
      <c r="BL134" s="1368"/>
      <c r="BM134" s="1368"/>
      <c r="BN134" s="1368"/>
      <c r="BO134" s="1368"/>
      <c r="BP134" s="1368"/>
      <c r="BQ134" s="1368"/>
      <c r="BR134" s="1368"/>
      <c r="BS134" s="1368"/>
      <c r="BT134" s="1368"/>
      <c r="BU134" s="1368"/>
      <c r="BV134" s="1368"/>
      <c r="BW134" s="1368"/>
      <c r="BX134" s="1368"/>
      <c r="BY134" s="1368"/>
      <c r="BZ134" s="1368"/>
      <c r="CA134" s="1368"/>
      <c r="CB134" s="1368"/>
      <c r="CC134" s="1368"/>
      <c r="CD134" s="1368"/>
      <c r="CE134" s="1368"/>
      <c r="CF134" s="1368"/>
      <c r="CG134" s="1368"/>
      <c r="CH134" s="1368"/>
      <c r="CI134" s="1368"/>
      <c r="CJ134" s="1368"/>
      <c r="CK134" s="1368"/>
      <c r="CL134" s="1368"/>
      <c r="CM134" s="1368"/>
      <c r="CN134" s="1368"/>
      <c r="CO134" s="1368"/>
      <c r="CP134" s="1368"/>
      <c r="CQ134" s="1368"/>
      <c r="CR134" s="1368"/>
      <c r="CS134" s="1368"/>
      <c r="CT134" s="1368"/>
      <c r="CU134" s="1368"/>
      <c r="CV134" s="1368"/>
      <c r="CW134" s="1368"/>
      <c r="CX134" s="1368"/>
      <c r="CY134" s="1368"/>
      <c r="CZ134" s="1368"/>
      <c r="DA134" s="1368"/>
      <c r="DB134" s="1368"/>
      <c r="DC134" s="1368"/>
      <c r="DD134" s="1368"/>
      <c r="DE134" s="1368"/>
      <c r="DF134" s="1368"/>
      <c r="DG134" s="1368"/>
      <c r="DH134" s="1368"/>
      <c r="DI134" s="1368"/>
      <c r="DJ134" s="1368"/>
      <c r="DK134" s="1368"/>
      <c r="DL134" s="1368"/>
      <c r="DM134" s="1368"/>
      <c r="DN134" s="1368"/>
      <c r="DO134" s="1368"/>
      <c r="DP134" s="1368"/>
      <c r="DQ134" s="1368"/>
      <c r="DR134" s="1368"/>
      <c r="DS134" s="1368"/>
      <c r="DT134" s="1368"/>
      <c r="DU134" s="1368"/>
      <c r="DV134" s="1368"/>
      <c r="DW134" s="1368"/>
      <c r="DX134" s="1368"/>
      <c r="DY134" s="1368"/>
      <c r="DZ134" s="1368"/>
      <c r="EA134" s="1368"/>
      <c r="EB134" s="1368"/>
      <c r="EC134" s="1368"/>
      <c r="ED134" s="1368"/>
      <c r="EE134" s="1368"/>
      <c r="EF134" s="1368"/>
      <c r="EG134" s="1368"/>
      <c r="EH134" s="1368"/>
      <c r="EI134" s="1368"/>
      <c r="EJ134" s="1368"/>
      <c r="EK134" s="1368"/>
      <c r="EL134" s="1368"/>
      <c r="EM134" s="1368"/>
      <c r="EN134" s="1368"/>
      <c r="EO134" s="1368"/>
      <c r="EP134" s="1368"/>
      <c r="EQ134" s="1368"/>
      <c r="ER134" s="1368"/>
      <c r="ES134" s="1368"/>
      <c r="ET134" s="1368"/>
      <c r="EU134" s="1368"/>
      <c r="EV134" s="1368"/>
      <c r="EW134" s="1368"/>
      <c r="EX134" s="1368"/>
      <c r="EY134" s="1368"/>
      <c r="EZ134" s="1368"/>
      <c r="FA134" s="1368"/>
      <c r="FB134" s="1368"/>
      <c r="FC134" s="1368"/>
      <c r="FD134" s="1368"/>
      <c r="FE134" s="1368"/>
      <c r="FF134" s="1368"/>
      <c r="FG134" s="1368"/>
      <c r="FH134" s="1368"/>
      <c r="FI134" s="1368"/>
      <c r="FJ134" s="1368"/>
      <c r="FK134" s="1368"/>
      <c r="FL134" s="1368"/>
      <c r="FM134" s="1368"/>
      <c r="FN134" s="1368"/>
      <c r="FO134" s="1368"/>
      <c r="FP134" s="1368"/>
      <c r="FQ134" s="1368"/>
      <c r="FR134" s="1368"/>
      <c r="FS134" s="1368"/>
      <c r="FT134" s="1368"/>
      <c r="FU134" s="1368"/>
      <c r="FV134" s="1368"/>
      <c r="FW134" s="1368"/>
      <c r="FX134" s="1368"/>
      <c r="FY134" s="1368"/>
      <c r="FZ134" s="1368"/>
      <c r="GA134" s="1368"/>
      <c r="GB134" s="1368"/>
      <c r="GC134" s="1368"/>
      <c r="GD134" s="1368"/>
      <c r="GE134" s="1368"/>
      <c r="GF134" s="1368"/>
      <c r="GG134" s="1368"/>
      <c r="GH134" s="1368"/>
      <c r="GI134" s="1368"/>
      <c r="GJ134" s="1368"/>
      <c r="GK134" s="1368"/>
      <c r="GL134" s="1368"/>
      <c r="GM134" s="1368"/>
      <c r="GN134" s="1368"/>
      <c r="GO134" s="1368"/>
      <c r="GP134" s="1368"/>
      <c r="GQ134" s="1368"/>
      <c r="GR134" s="1368"/>
      <c r="GS134" s="1368"/>
      <c r="GT134" s="1368"/>
      <c r="GU134" s="1368"/>
      <c r="GV134" s="1368"/>
      <c r="GW134" s="1368"/>
      <c r="GX134" s="1368"/>
      <c r="GY134" s="1368"/>
      <c r="GZ134" s="1368"/>
      <c r="HA134" s="1368"/>
      <c r="HB134" s="1368"/>
      <c r="HC134" s="1368"/>
      <c r="HD134" s="1368"/>
      <c r="HE134" s="1368"/>
      <c r="HF134" s="1368"/>
      <c r="HG134" s="1368"/>
      <c r="HH134" s="1368"/>
      <c r="HI134" s="1368"/>
      <c r="HJ134" s="1368"/>
      <c r="HK134" s="1368"/>
      <c r="HL134" s="1368"/>
      <c r="HM134" s="1368"/>
      <c r="HN134" s="1368"/>
      <c r="HO134" s="1368"/>
      <c r="HP134" s="1368"/>
      <c r="HQ134" s="1368"/>
      <c r="HR134" s="1368"/>
      <c r="HS134" s="1368"/>
      <c r="HT134" s="1368"/>
      <c r="HU134" s="1368"/>
      <c r="HV134" s="1368"/>
      <c r="HW134" s="1368"/>
      <c r="HX134" s="1368"/>
      <c r="HY134" s="1368"/>
      <c r="HZ134" s="1368"/>
      <c r="IA134" s="1368"/>
      <c r="IB134" s="1368"/>
      <c r="IC134" s="1368"/>
      <c r="ID134" s="1368"/>
      <c r="IE134" s="1368"/>
      <c r="IF134" s="1368"/>
      <c r="IG134" s="1368"/>
      <c r="IH134" s="1368"/>
      <c r="II134" s="1368"/>
      <c r="IJ134" s="1368"/>
      <c r="IK134" s="1368"/>
      <c r="IL134" s="1368"/>
      <c r="IM134" s="1368"/>
      <c r="IN134" s="1368"/>
      <c r="IO134" s="1368"/>
      <c r="IP134" s="1368"/>
      <c r="IQ134" s="1368"/>
      <c r="IR134" s="1368"/>
      <c r="IS134" s="1368"/>
      <c r="IT134" s="1368"/>
      <c r="IU134" s="1368"/>
      <c r="IV134" s="1368"/>
      <c r="IW134" s="1368"/>
      <c r="IX134" s="1368"/>
      <c r="IY134" s="1368"/>
      <c r="IZ134" s="1368"/>
      <c r="JA134" s="1368"/>
      <c r="JB134" s="1368"/>
      <c r="JC134" s="1368"/>
    </row>
    <row r="135" spans="1:263">
      <c r="A135" s="4469">
        <v>43</v>
      </c>
      <c r="B135" s="3118"/>
      <c r="C135" s="3118"/>
      <c r="D135" s="3118"/>
      <c r="E135" s="4470"/>
      <c r="F135" s="4178"/>
      <c r="G135" s="4467"/>
      <c r="H135" s="4432"/>
      <c r="I135" s="4432"/>
      <c r="J135" s="4432"/>
      <c r="K135" s="2325"/>
      <c r="L135" s="2325"/>
      <c r="M135" s="3549">
        <v>43</v>
      </c>
      <c r="N135" s="4352"/>
      <c r="O135" s="2325"/>
      <c r="P135" s="2325"/>
      <c r="Q135" s="2325"/>
      <c r="R135" s="2325">
        <f t="shared" si="2"/>
        <v>0</v>
      </c>
      <c r="S135" s="3549">
        <v>43</v>
      </c>
      <c r="AI135" s="1368"/>
      <c r="AJ135" s="1368"/>
      <c r="AK135" s="1368"/>
      <c r="AL135" s="1368"/>
      <c r="AM135" s="1368"/>
      <c r="AN135" s="1368"/>
      <c r="AO135" s="1368"/>
      <c r="AP135" s="1368"/>
      <c r="AQ135" s="1368"/>
      <c r="AR135" s="1368"/>
      <c r="AS135" s="1368"/>
      <c r="AT135" s="1368"/>
      <c r="AU135" s="1368"/>
      <c r="AV135" s="1368"/>
      <c r="AW135" s="1368"/>
      <c r="AX135" s="1368"/>
      <c r="AY135" s="1368"/>
      <c r="AZ135" s="1368"/>
      <c r="BA135" s="1368"/>
      <c r="BB135" s="1368"/>
      <c r="BC135" s="1368"/>
      <c r="BD135" s="1368"/>
      <c r="BE135" s="1368"/>
      <c r="BF135" s="1368"/>
      <c r="BG135" s="1368"/>
      <c r="BH135" s="1368"/>
      <c r="BI135" s="1368"/>
      <c r="BJ135" s="1368"/>
      <c r="BK135" s="1368"/>
      <c r="BL135" s="1368"/>
      <c r="BM135" s="1368"/>
      <c r="BN135" s="1368"/>
      <c r="BO135" s="1368"/>
      <c r="BP135" s="1368"/>
      <c r="BQ135" s="1368"/>
      <c r="BR135" s="1368"/>
      <c r="BS135" s="1368"/>
      <c r="BT135" s="1368"/>
      <c r="BU135" s="1368"/>
      <c r="BV135" s="1368"/>
      <c r="BW135" s="1368"/>
      <c r="BX135" s="1368"/>
      <c r="BY135" s="1368"/>
      <c r="BZ135" s="1368"/>
      <c r="CA135" s="1368"/>
      <c r="CB135" s="1368"/>
      <c r="CC135" s="1368"/>
      <c r="CD135" s="1368"/>
      <c r="CE135" s="1368"/>
      <c r="CF135" s="1368"/>
      <c r="CG135" s="1368"/>
      <c r="CH135" s="1368"/>
      <c r="CI135" s="1368"/>
      <c r="CJ135" s="1368"/>
      <c r="CK135" s="1368"/>
      <c r="CL135" s="1368"/>
      <c r="CM135" s="1368"/>
      <c r="CN135" s="1368"/>
      <c r="CO135" s="1368"/>
      <c r="CP135" s="1368"/>
      <c r="CQ135" s="1368"/>
      <c r="CR135" s="1368"/>
      <c r="CS135" s="1368"/>
      <c r="CT135" s="1368"/>
      <c r="CU135" s="1368"/>
      <c r="CV135" s="1368"/>
      <c r="CW135" s="1368"/>
      <c r="CX135" s="1368"/>
      <c r="CY135" s="1368"/>
      <c r="CZ135" s="1368"/>
      <c r="DA135" s="1368"/>
      <c r="DB135" s="1368"/>
      <c r="DC135" s="1368"/>
      <c r="DD135" s="1368"/>
      <c r="DE135" s="1368"/>
      <c r="DF135" s="1368"/>
      <c r="DG135" s="1368"/>
      <c r="DH135" s="1368"/>
      <c r="DI135" s="1368"/>
      <c r="DJ135" s="1368"/>
      <c r="DK135" s="1368"/>
      <c r="DL135" s="1368"/>
      <c r="DM135" s="1368"/>
      <c r="DN135" s="1368"/>
      <c r="DO135" s="1368"/>
      <c r="DP135" s="1368"/>
      <c r="DQ135" s="1368"/>
      <c r="DR135" s="1368"/>
      <c r="DS135" s="1368"/>
      <c r="DT135" s="1368"/>
      <c r="DU135" s="1368"/>
      <c r="DV135" s="1368"/>
      <c r="DW135" s="1368"/>
      <c r="DX135" s="1368"/>
      <c r="DY135" s="1368"/>
      <c r="DZ135" s="1368"/>
      <c r="EA135" s="1368"/>
      <c r="EB135" s="1368"/>
      <c r="EC135" s="1368"/>
      <c r="ED135" s="1368"/>
      <c r="EE135" s="1368"/>
      <c r="EF135" s="1368"/>
      <c r="EG135" s="1368"/>
      <c r="EH135" s="1368"/>
      <c r="EI135" s="1368"/>
      <c r="EJ135" s="1368"/>
      <c r="EK135" s="1368"/>
      <c r="EL135" s="1368"/>
      <c r="EM135" s="1368"/>
      <c r="EN135" s="1368"/>
      <c r="EO135" s="1368"/>
      <c r="EP135" s="1368"/>
      <c r="EQ135" s="1368"/>
      <c r="ER135" s="1368"/>
      <c r="ES135" s="1368"/>
      <c r="ET135" s="1368"/>
      <c r="EU135" s="1368"/>
      <c r="EV135" s="1368"/>
      <c r="EW135" s="1368"/>
      <c r="EX135" s="1368"/>
      <c r="EY135" s="1368"/>
      <c r="EZ135" s="1368"/>
      <c r="FA135" s="1368"/>
      <c r="FB135" s="1368"/>
      <c r="FC135" s="1368"/>
      <c r="FD135" s="1368"/>
      <c r="FE135" s="1368"/>
      <c r="FF135" s="1368"/>
      <c r="FG135" s="1368"/>
      <c r="FH135" s="1368"/>
      <c r="FI135" s="1368"/>
      <c r="FJ135" s="1368"/>
      <c r="FK135" s="1368"/>
      <c r="FL135" s="1368"/>
      <c r="FM135" s="1368"/>
      <c r="FN135" s="1368"/>
      <c r="FO135" s="1368"/>
      <c r="FP135" s="1368"/>
      <c r="FQ135" s="1368"/>
      <c r="FR135" s="1368"/>
      <c r="FS135" s="1368"/>
      <c r="FT135" s="1368"/>
      <c r="FU135" s="1368"/>
      <c r="FV135" s="1368"/>
      <c r="FW135" s="1368"/>
      <c r="FX135" s="1368"/>
      <c r="FY135" s="1368"/>
      <c r="FZ135" s="1368"/>
      <c r="GA135" s="1368"/>
      <c r="GB135" s="1368"/>
      <c r="GC135" s="1368"/>
      <c r="GD135" s="1368"/>
      <c r="GE135" s="1368"/>
      <c r="GF135" s="1368"/>
      <c r="GG135" s="1368"/>
      <c r="GH135" s="1368"/>
      <c r="GI135" s="1368"/>
      <c r="GJ135" s="1368"/>
      <c r="GK135" s="1368"/>
      <c r="GL135" s="1368"/>
      <c r="GM135" s="1368"/>
      <c r="GN135" s="1368"/>
      <c r="GO135" s="1368"/>
      <c r="GP135" s="1368"/>
      <c r="GQ135" s="1368"/>
      <c r="GR135" s="1368"/>
      <c r="GS135" s="1368"/>
      <c r="GT135" s="1368"/>
      <c r="GU135" s="1368"/>
      <c r="GV135" s="1368"/>
      <c r="GW135" s="1368"/>
      <c r="GX135" s="1368"/>
      <c r="GY135" s="1368"/>
      <c r="GZ135" s="1368"/>
      <c r="HA135" s="1368"/>
      <c r="HB135" s="1368"/>
      <c r="HC135" s="1368"/>
      <c r="HD135" s="1368"/>
      <c r="HE135" s="1368"/>
      <c r="HF135" s="1368"/>
      <c r="HG135" s="1368"/>
      <c r="HH135" s="1368"/>
      <c r="HI135" s="1368"/>
      <c r="HJ135" s="1368"/>
      <c r="HK135" s="1368"/>
      <c r="HL135" s="1368"/>
      <c r="HM135" s="1368"/>
      <c r="HN135" s="1368"/>
      <c r="HO135" s="1368"/>
      <c r="HP135" s="1368"/>
      <c r="HQ135" s="1368"/>
      <c r="HR135" s="1368"/>
      <c r="HS135" s="1368"/>
      <c r="HT135" s="1368"/>
      <c r="HU135" s="1368"/>
      <c r="HV135" s="1368"/>
      <c r="HW135" s="1368"/>
      <c r="HX135" s="1368"/>
      <c r="HY135" s="1368"/>
      <c r="HZ135" s="1368"/>
      <c r="IA135" s="1368"/>
      <c r="IB135" s="1368"/>
      <c r="IC135" s="1368"/>
      <c r="ID135" s="1368"/>
      <c r="IE135" s="1368"/>
      <c r="IF135" s="1368"/>
      <c r="IG135" s="1368"/>
      <c r="IH135" s="1368"/>
      <c r="II135" s="1368"/>
      <c r="IJ135" s="1368"/>
      <c r="IK135" s="1368"/>
      <c r="IL135" s="1368"/>
      <c r="IM135" s="1368"/>
      <c r="IN135" s="1368"/>
      <c r="IO135" s="1368"/>
      <c r="IP135" s="1368"/>
      <c r="IQ135" s="1368"/>
      <c r="IR135" s="1368"/>
      <c r="IS135" s="1368"/>
      <c r="IT135" s="1368"/>
      <c r="IU135" s="1368"/>
      <c r="IV135" s="1368"/>
      <c r="IW135" s="1368"/>
      <c r="IX135" s="1368"/>
      <c r="IY135" s="1368"/>
      <c r="IZ135" s="1368"/>
      <c r="JA135" s="1368"/>
      <c r="JB135" s="1368"/>
      <c r="JC135" s="1368"/>
    </row>
    <row r="136" spans="1:263">
      <c r="A136" s="4307">
        <v>44</v>
      </c>
      <c r="B136" s="1463"/>
      <c r="C136" s="4510"/>
      <c r="D136" s="4510"/>
      <c r="E136" s="3278"/>
      <c r="F136" s="4178"/>
      <c r="G136" s="4467"/>
      <c r="H136" s="4432"/>
      <c r="I136" s="4432"/>
      <c r="J136" s="4432"/>
      <c r="K136" s="2325"/>
      <c r="L136" s="2325"/>
      <c r="M136" s="3549">
        <v>44</v>
      </c>
      <c r="N136" s="4352"/>
      <c r="O136" s="2325"/>
      <c r="P136" s="2325"/>
      <c r="Q136" s="2325"/>
      <c r="R136" s="2325">
        <f t="shared" si="2"/>
        <v>0</v>
      </c>
      <c r="S136" s="3549">
        <v>44</v>
      </c>
      <c r="AI136" s="1368"/>
      <c r="AJ136" s="1368"/>
      <c r="AK136" s="1368"/>
      <c r="AL136" s="1368"/>
      <c r="AM136" s="1368"/>
      <c r="AN136" s="1368"/>
      <c r="AO136" s="1368"/>
      <c r="AP136" s="1368"/>
      <c r="AQ136" s="1368"/>
      <c r="AR136" s="1368"/>
      <c r="AS136" s="1368"/>
      <c r="AT136" s="1368"/>
      <c r="AU136" s="1368"/>
      <c r="AV136" s="1368"/>
      <c r="AW136" s="1368"/>
      <c r="AX136" s="1368"/>
      <c r="AY136" s="1368"/>
      <c r="AZ136" s="1368"/>
      <c r="BA136" s="1368"/>
      <c r="BB136" s="1368"/>
      <c r="BC136" s="1368"/>
      <c r="BD136" s="1368"/>
      <c r="BE136" s="1368"/>
      <c r="BF136" s="1368"/>
      <c r="BG136" s="1368"/>
      <c r="BH136" s="1368"/>
      <c r="BI136" s="1368"/>
      <c r="BJ136" s="1368"/>
      <c r="BK136" s="1368"/>
      <c r="BL136" s="1368"/>
      <c r="BM136" s="1368"/>
      <c r="BN136" s="1368"/>
      <c r="BO136" s="1368"/>
      <c r="BP136" s="1368"/>
      <c r="BQ136" s="1368"/>
      <c r="BR136" s="1368"/>
      <c r="BS136" s="1368"/>
      <c r="BT136" s="1368"/>
      <c r="BU136" s="1368"/>
      <c r="BV136" s="1368"/>
      <c r="BW136" s="1368"/>
      <c r="BX136" s="1368"/>
      <c r="BY136" s="1368"/>
      <c r="BZ136" s="1368"/>
      <c r="CA136" s="1368"/>
      <c r="CB136" s="1368"/>
      <c r="CC136" s="1368"/>
      <c r="CD136" s="1368"/>
      <c r="CE136" s="1368"/>
      <c r="CF136" s="1368"/>
      <c r="CG136" s="1368"/>
      <c r="CH136" s="1368"/>
      <c r="CI136" s="1368"/>
      <c r="CJ136" s="1368"/>
      <c r="CK136" s="1368"/>
      <c r="CL136" s="1368"/>
      <c r="CM136" s="1368"/>
      <c r="CN136" s="1368"/>
      <c r="CO136" s="1368"/>
      <c r="CP136" s="1368"/>
      <c r="CQ136" s="1368"/>
      <c r="CR136" s="1368"/>
      <c r="CS136" s="1368"/>
      <c r="CT136" s="1368"/>
      <c r="CU136" s="1368"/>
      <c r="CV136" s="1368"/>
      <c r="CW136" s="1368"/>
      <c r="CX136" s="1368"/>
      <c r="CY136" s="1368"/>
      <c r="CZ136" s="1368"/>
      <c r="DA136" s="1368"/>
      <c r="DB136" s="1368"/>
      <c r="DC136" s="1368"/>
      <c r="DD136" s="1368"/>
      <c r="DE136" s="1368"/>
      <c r="DF136" s="1368"/>
      <c r="DG136" s="1368"/>
      <c r="DH136" s="1368"/>
      <c r="DI136" s="1368"/>
      <c r="DJ136" s="1368"/>
      <c r="DK136" s="1368"/>
      <c r="DL136" s="1368"/>
      <c r="DM136" s="1368"/>
      <c r="DN136" s="1368"/>
      <c r="DO136" s="1368"/>
      <c r="DP136" s="1368"/>
      <c r="DQ136" s="1368"/>
      <c r="DR136" s="1368"/>
      <c r="DS136" s="1368"/>
      <c r="DT136" s="1368"/>
      <c r="DU136" s="1368"/>
      <c r="DV136" s="1368"/>
      <c r="DW136" s="1368"/>
      <c r="DX136" s="1368"/>
      <c r="DY136" s="1368"/>
      <c r="DZ136" s="1368"/>
      <c r="EA136" s="1368"/>
      <c r="EB136" s="1368"/>
      <c r="EC136" s="1368"/>
      <c r="ED136" s="1368"/>
      <c r="EE136" s="1368"/>
      <c r="EF136" s="1368"/>
      <c r="EG136" s="1368"/>
      <c r="EH136" s="1368"/>
      <c r="EI136" s="1368"/>
      <c r="EJ136" s="1368"/>
      <c r="EK136" s="1368"/>
      <c r="EL136" s="1368"/>
      <c r="EM136" s="1368"/>
      <c r="EN136" s="1368"/>
      <c r="EO136" s="1368"/>
      <c r="EP136" s="1368"/>
      <c r="EQ136" s="1368"/>
      <c r="ER136" s="1368"/>
      <c r="ES136" s="1368"/>
      <c r="ET136" s="1368"/>
      <c r="EU136" s="1368"/>
      <c r="EV136" s="1368"/>
      <c r="EW136" s="1368"/>
      <c r="EX136" s="1368"/>
      <c r="EY136" s="1368"/>
      <c r="EZ136" s="1368"/>
      <c r="FA136" s="1368"/>
      <c r="FB136" s="1368"/>
      <c r="FC136" s="1368"/>
      <c r="FD136" s="1368"/>
      <c r="FE136" s="1368"/>
      <c r="FF136" s="1368"/>
      <c r="FG136" s="1368"/>
      <c r="FH136" s="1368"/>
      <c r="FI136" s="1368"/>
      <c r="FJ136" s="1368"/>
      <c r="FK136" s="1368"/>
      <c r="FL136" s="1368"/>
      <c r="FM136" s="1368"/>
      <c r="FN136" s="1368"/>
      <c r="FO136" s="1368"/>
      <c r="FP136" s="1368"/>
      <c r="FQ136" s="1368"/>
      <c r="FR136" s="1368"/>
      <c r="FS136" s="1368"/>
      <c r="FT136" s="1368"/>
      <c r="FU136" s="1368"/>
      <c r="FV136" s="1368"/>
      <c r="FW136" s="1368"/>
      <c r="FX136" s="1368"/>
      <c r="FY136" s="1368"/>
      <c r="FZ136" s="1368"/>
      <c r="GA136" s="1368"/>
      <c r="GB136" s="1368"/>
      <c r="GC136" s="1368"/>
      <c r="GD136" s="1368"/>
      <c r="GE136" s="1368"/>
      <c r="GF136" s="1368"/>
      <c r="GG136" s="1368"/>
      <c r="GH136" s="1368"/>
      <c r="GI136" s="1368"/>
      <c r="GJ136" s="1368"/>
      <c r="GK136" s="1368"/>
      <c r="GL136" s="1368"/>
      <c r="GM136" s="1368"/>
      <c r="GN136" s="1368"/>
      <c r="GO136" s="1368"/>
      <c r="GP136" s="1368"/>
      <c r="GQ136" s="1368"/>
      <c r="GR136" s="1368"/>
      <c r="GS136" s="1368"/>
      <c r="GT136" s="1368"/>
      <c r="GU136" s="1368"/>
      <c r="GV136" s="1368"/>
      <c r="GW136" s="1368"/>
      <c r="GX136" s="1368"/>
      <c r="GY136" s="1368"/>
      <c r="GZ136" s="1368"/>
      <c r="HA136" s="1368"/>
      <c r="HB136" s="1368"/>
      <c r="HC136" s="1368"/>
      <c r="HD136" s="1368"/>
      <c r="HE136" s="1368"/>
      <c r="HF136" s="1368"/>
      <c r="HG136" s="1368"/>
      <c r="HH136" s="1368"/>
      <c r="HI136" s="1368"/>
      <c r="HJ136" s="1368"/>
      <c r="HK136" s="1368"/>
      <c r="HL136" s="1368"/>
      <c r="HM136" s="1368"/>
      <c r="HN136" s="1368"/>
      <c r="HO136" s="1368"/>
      <c r="HP136" s="1368"/>
      <c r="HQ136" s="1368"/>
      <c r="HR136" s="1368"/>
      <c r="HS136" s="1368"/>
      <c r="HT136" s="1368"/>
      <c r="HU136" s="1368"/>
      <c r="HV136" s="1368"/>
      <c r="HW136" s="1368"/>
      <c r="HX136" s="1368"/>
      <c r="HY136" s="1368"/>
      <c r="HZ136" s="1368"/>
      <c r="IA136" s="1368"/>
      <c r="IB136" s="1368"/>
      <c r="IC136" s="1368"/>
      <c r="ID136" s="1368"/>
      <c r="IE136" s="1368"/>
      <c r="IF136" s="1368"/>
      <c r="IG136" s="1368"/>
      <c r="IH136" s="1368"/>
      <c r="II136" s="1368"/>
      <c r="IJ136" s="1368"/>
      <c r="IK136" s="1368"/>
      <c r="IL136" s="1368"/>
      <c r="IM136" s="1368"/>
      <c r="IN136" s="1368"/>
      <c r="IO136" s="1368"/>
      <c r="IP136" s="1368"/>
      <c r="IQ136" s="1368"/>
      <c r="IR136" s="1368"/>
      <c r="IS136" s="1368"/>
      <c r="IT136" s="1368"/>
      <c r="IU136" s="1368"/>
      <c r="IV136" s="1368"/>
      <c r="IW136" s="1368"/>
      <c r="IX136" s="1368"/>
      <c r="IY136" s="1368"/>
      <c r="IZ136" s="1368"/>
      <c r="JA136" s="1368"/>
      <c r="JB136" s="1368"/>
      <c r="JC136" s="1368"/>
    </row>
    <row r="137" spans="1:263">
      <c r="A137" s="4307">
        <v>45</v>
      </c>
      <c r="B137" s="1463"/>
      <c r="C137" s="4510"/>
      <c r="D137" s="4510"/>
      <c r="E137" s="3278"/>
      <c r="F137" s="4178"/>
      <c r="G137" s="4467"/>
      <c r="H137" s="4432"/>
      <c r="I137" s="4432"/>
      <c r="J137" s="4432"/>
      <c r="K137" s="2325"/>
      <c r="L137" s="2325"/>
      <c r="M137" s="3549">
        <v>45</v>
      </c>
      <c r="N137" s="4352"/>
      <c r="O137" s="2325"/>
      <c r="P137" s="2325"/>
      <c r="Q137" s="2325"/>
      <c r="R137" s="2325">
        <f t="shared" si="2"/>
        <v>0</v>
      </c>
      <c r="S137" s="3549">
        <v>45</v>
      </c>
      <c r="AI137" s="1368"/>
      <c r="AJ137" s="1368"/>
      <c r="AK137" s="1368"/>
      <c r="AL137" s="1368"/>
      <c r="AM137" s="1368"/>
      <c r="AN137" s="1368"/>
      <c r="AO137" s="1368"/>
      <c r="AP137" s="1368"/>
      <c r="AQ137" s="1368"/>
      <c r="AR137" s="1368"/>
      <c r="AS137" s="1368"/>
      <c r="AT137" s="1368"/>
      <c r="AU137" s="1368"/>
      <c r="AV137" s="1368"/>
      <c r="AW137" s="1368"/>
      <c r="AX137" s="1368"/>
      <c r="AY137" s="1368"/>
      <c r="AZ137" s="1368"/>
      <c r="BA137" s="1368"/>
      <c r="BB137" s="1368"/>
      <c r="BC137" s="1368"/>
      <c r="BD137" s="1368"/>
      <c r="BE137" s="1368"/>
      <c r="BF137" s="1368"/>
      <c r="BG137" s="1368"/>
      <c r="BH137" s="1368"/>
      <c r="BI137" s="1368"/>
      <c r="BJ137" s="1368"/>
      <c r="BK137" s="1368"/>
      <c r="BL137" s="1368"/>
      <c r="BM137" s="1368"/>
      <c r="BN137" s="1368"/>
      <c r="BO137" s="1368"/>
      <c r="BP137" s="1368"/>
      <c r="BQ137" s="1368"/>
      <c r="BR137" s="1368"/>
      <c r="BS137" s="1368"/>
      <c r="BT137" s="1368"/>
      <c r="BU137" s="1368"/>
      <c r="BV137" s="1368"/>
      <c r="BW137" s="1368"/>
      <c r="BX137" s="1368"/>
      <c r="BY137" s="1368"/>
      <c r="BZ137" s="1368"/>
      <c r="CA137" s="1368"/>
      <c r="CB137" s="1368"/>
      <c r="CC137" s="1368"/>
      <c r="CD137" s="1368"/>
      <c r="CE137" s="1368"/>
      <c r="CF137" s="1368"/>
      <c r="CG137" s="1368"/>
      <c r="CH137" s="1368"/>
      <c r="CI137" s="1368"/>
      <c r="CJ137" s="1368"/>
      <c r="CK137" s="1368"/>
      <c r="CL137" s="1368"/>
      <c r="CM137" s="1368"/>
      <c r="CN137" s="1368"/>
      <c r="CO137" s="1368"/>
      <c r="CP137" s="1368"/>
      <c r="CQ137" s="1368"/>
      <c r="CR137" s="1368"/>
      <c r="CS137" s="1368"/>
      <c r="CT137" s="1368"/>
      <c r="CU137" s="1368"/>
      <c r="CV137" s="1368"/>
      <c r="CW137" s="1368"/>
      <c r="CX137" s="1368"/>
      <c r="CY137" s="1368"/>
      <c r="CZ137" s="1368"/>
      <c r="DA137" s="1368"/>
      <c r="DB137" s="1368"/>
      <c r="DC137" s="1368"/>
      <c r="DD137" s="1368"/>
      <c r="DE137" s="1368"/>
      <c r="DF137" s="1368"/>
      <c r="DG137" s="1368"/>
      <c r="DH137" s="1368"/>
      <c r="DI137" s="1368"/>
      <c r="DJ137" s="1368"/>
      <c r="DK137" s="1368"/>
      <c r="DL137" s="1368"/>
      <c r="DM137" s="1368"/>
      <c r="DN137" s="1368"/>
      <c r="DO137" s="1368"/>
      <c r="DP137" s="1368"/>
      <c r="DQ137" s="1368"/>
      <c r="DR137" s="1368"/>
      <c r="DS137" s="1368"/>
      <c r="DT137" s="1368"/>
      <c r="DU137" s="1368"/>
      <c r="DV137" s="1368"/>
      <c r="DW137" s="1368"/>
      <c r="DX137" s="1368"/>
      <c r="DY137" s="1368"/>
      <c r="DZ137" s="1368"/>
      <c r="EA137" s="1368"/>
      <c r="EB137" s="1368"/>
      <c r="EC137" s="1368"/>
      <c r="ED137" s="1368"/>
      <c r="EE137" s="1368"/>
      <c r="EF137" s="1368"/>
      <c r="EG137" s="1368"/>
      <c r="EH137" s="1368"/>
      <c r="EI137" s="1368"/>
      <c r="EJ137" s="1368"/>
      <c r="EK137" s="1368"/>
      <c r="EL137" s="1368"/>
      <c r="EM137" s="1368"/>
      <c r="EN137" s="1368"/>
      <c r="EO137" s="1368"/>
      <c r="EP137" s="1368"/>
      <c r="EQ137" s="1368"/>
      <c r="ER137" s="1368"/>
      <c r="ES137" s="1368"/>
      <c r="ET137" s="1368"/>
      <c r="EU137" s="1368"/>
      <c r="EV137" s="1368"/>
      <c r="EW137" s="1368"/>
      <c r="EX137" s="1368"/>
      <c r="EY137" s="1368"/>
      <c r="EZ137" s="1368"/>
      <c r="FA137" s="1368"/>
      <c r="FB137" s="1368"/>
      <c r="FC137" s="1368"/>
      <c r="FD137" s="1368"/>
      <c r="FE137" s="1368"/>
      <c r="FF137" s="1368"/>
      <c r="FG137" s="1368"/>
      <c r="FH137" s="1368"/>
      <c r="FI137" s="1368"/>
      <c r="FJ137" s="1368"/>
      <c r="FK137" s="1368"/>
      <c r="FL137" s="1368"/>
      <c r="FM137" s="1368"/>
      <c r="FN137" s="1368"/>
      <c r="FO137" s="1368"/>
      <c r="FP137" s="1368"/>
      <c r="FQ137" s="1368"/>
      <c r="FR137" s="1368"/>
      <c r="FS137" s="1368"/>
      <c r="FT137" s="1368"/>
      <c r="FU137" s="1368"/>
      <c r="FV137" s="1368"/>
      <c r="FW137" s="1368"/>
      <c r="FX137" s="1368"/>
      <c r="FY137" s="1368"/>
      <c r="FZ137" s="1368"/>
      <c r="GA137" s="1368"/>
      <c r="GB137" s="1368"/>
      <c r="GC137" s="1368"/>
      <c r="GD137" s="1368"/>
      <c r="GE137" s="1368"/>
      <c r="GF137" s="1368"/>
      <c r="GG137" s="1368"/>
      <c r="GH137" s="1368"/>
      <c r="GI137" s="1368"/>
      <c r="GJ137" s="1368"/>
      <c r="GK137" s="1368"/>
      <c r="GL137" s="1368"/>
      <c r="GM137" s="1368"/>
      <c r="GN137" s="1368"/>
      <c r="GO137" s="1368"/>
      <c r="GP137" s="1368"/>
      <c r="GQ137" s="1368"/>
      <c r="GR137" s="1368"/>
      <c r="GS137" s="1368"/>
      <c r="GT137" s="1368"/>
      <c r="GU137" s="1368"/>
      <c r="GV137" s="1368"/>
      <c r="GW137" s="1368"/>
      <c r="GX137" s="1368"/>
      <c r="GY137" s="1368"/>
      <c r="GZ137" s="1368"/>
      <c r="HA137" s="1368"/>
      <c r="HB137" s="1368"/>
      <c r="HC137" s="1368"/>
      <c r="HD137" s="1368"/>
      <c r="HE137" s="1368"/>
      <c r="HF137" s="1368"/>
      <c r="HG137" s="1368"/>
      <c r="HH137" s="1368"/>
      <c r="HI137" s="1368"/>
      <c r="HJ137" s="1368"/>
      <c r="HK137" s="1368"/>
      <c r="HL137" s="1368"/>
      <c r="HM137" s="1368"/>
      <c r="HN137" s="1368"/>
      <c r="HO137" s="1368"/>
      <c r="HP137" s="1368"/>
      <c r="HQ137" s="1368"/>
      <c r="HR137" s="1368"/>
      <c r="HS137" s="1368"/>
      <c r="HT137" s="1368"/>
      <c r="HU137" s="1368"/>
      <c r="HV137" s="1368"/>
      <c r="HW137" s="1368"/>
      <c r="HX137" s="1368"/>
      <c r="HY137" s="1368"/>
      <c r="HZ137" s="1368"/>
      <c r="IA137" s="1368"/>
      <c r="IB137" s="1368"/>
      <c r="IC137" s="1368"/>
      <c r="ID137" s="1368"/>
      <c r="IE137" s="1368"/>
      <c r="IF137" s="1368"/>
      <c r="IG137" s="1368"/>
      <c r="IH137" s="1368"/>
      <c r="II137" s="1368"/>
      <c r="IJ137" s="1368"/>
      <c r="IK137" s="1368"/>
      <c r="IL137" s="1368"/>
      <c r="IM137" s="1368"/>
      <c r="IN137" s="1368"/>
      <c r="IO137" s="1368"/>
      <c r="IP137" s="1368"/>
      <c r="IQ137" s="1368"/>
      <c r="IR137" s="1368"/>
      <c r="IS137" s="1368"/>
      <c r="IT137" s="1368"/>
      <c r="IU137" s="1368"/>
      <c r="IV137" s="1368"/>
      <c r="IW137" s="1368"/>
      <c r="IX137" s="1368"/>
      <c r="IY137" s="1368"/>
      <c r="IZ137" s="1368"/>
      <c r="JA137" s="1368"/>
      <c r="JB137" s="1368"/>
      <c r="JC137" s="1368"/>
    </row>
    <row r="138" spans="1:263">
      <c r="A138" s="4307">
        <v>46</v>
      </c>
      <c r="B138" s="1463"/>
      <c r="C138" s="4510"/>
      <c r="D138" s="4510"/>
      <c r="E138" s="3278"/>
      <c r="F138" s="4178"/>
      <c r="G138" s="4467"/>
      <c r="H138" s="4432"/>
      <c r="I138" s="4432"/>
      <c r="J138" s="4432"/>
      <c r="K138" s="2325"/>
      <c r="L138" s="2325"/>
      <c r="M138" s="3549">
        <v>46</v>
      </c>
      <c r="N138" s="4352"/>
      <c r="O138" s="2325"/>
      <c r="P138" s="2325"/>
      <c r="Q138" s="2325"/>
      <c r="R138" s="2325">
        <f t="shared" si="2"/>
        <v>0</v>
      </c>
      <c r="S138" s="3549">
        <v>46</v>
      </c>
      <c r="AI138" s="1368"/>
      <c r="AJ138" s="1368"/>
      <c r="AK138" s="1368"/>
      <c r="AL138" s="1368"/>
      <c r="AM138" s="1368"/>
      <c r="AN138" s="1368"/>
      <c r="AO138" s="1368"/>
      <c r="AP138" s="1368"/>
      <c r="AQ138" s="1368"/>
      <c r="AR138" s="1368"/>
      <c r="AS138" s="1368"/>
      <c r="AT138" s="1368"/>
      <c r="AU138" s="1368"/>
      <c r="AV138" s="1368"/>
      <c r="AW138" s="1368"/>
      <c r="AX138" s="1368"/>
      <c r="AY138" s="1368"/>
      <c r="AZ138" s="1368"/>
      <c r="BA138" s="1368"/>
      <c r="BB138" s="1368"/>
      <c r="BC138" s="1368"/>
      <c r="BD138" s="1368"/>
      <c r="BE138" s="1368"/>
      <c r="BF138" s="1368"/>
      <c r="BG138" s="1368"/>
      <c r="BH138" s="1368"/>
      <c r="BI138" s="1368"/>
      <c r="BJ138" s="1368"/>
      <c r="BK138" s="1368"/>
      <c r="BL138" s="1368"/>
      <c r="BM138" s="1368"/>
      <c r="BN138" s="1368"/>
      <c r="BO138" s="1368"/>
      <c r="BP138" s="1368"/>
      <c r="BQ138" s="1368"/>
      <c r="BR138" s="1368"/>
      <c r="BS138" s="1368"/>
      <c r="BT138" s="1368"/>
      <c r="BU138" s="1368"/>
      <c r="BV138" s="1368"/>
      <c r="BW138" s="1368"/>
      <c r="BX138" s="1368"/>
      <c r="BY138" s="1368"/>
      <c r="BZ138" s="1368"/>
      <c r="CA138" s="1368"/>
      <c r="CB138" s="1368"/>
      <c r="CC138" s="1368"/>
      <c r="CD138" s="1368"/>
      <c r="CE138" s="1368"/>
      <c r="CF138" s="1368"/>
      <c r="CG138" s="1368"/>
      <c r="CH138" s="1368"/>
      <c r="CI138" s="1368"/>
      <c r="CJ138" s="1368"/>
      <c r="CK138" s="1368"/>
      <c r="CL138" s="1368"/>
      <c r="CM138" s="1368"/>
      <c r="CN138" s="1368"/>
      <c r="CO138" s="1368"/>
      <c r="CP138" s="1368"/>
      <c r="CQ138" s="1368"/>
      <c r="CR138" s="1368"/>
      <c r="CS138" s="1368"/>
      <c r="CT138" s="1368"/>
      <c r="CU138" s="1368"/>
      <c r="CV138" s="1368"/>
      <c r="CW138" s="1368"/>
      <c r="CX138" s="1368"/>
      <c r="CY138" s="1368"/>
      <c r="CZ138" s="1368"/>
      <c r="DA138" s="1368"/>
      <c r="DB138" s="1368"/>
      <c r="DC138" s="1368"/>
      <c r="DD138" s="1368"/>
      <c r="DE138" s="1368"/>
      <c r="DF138" s="1368"/>
      <c r="DG138" s="1368"/>
      <c r="DH138" s="1368"/>
      <c r="DI138" s="1368"/>
      <c r="DJ138" s="1368"/>
      <c r="DK138" s="1368"/>
      <c r="DL138" s="1368"/>
      <c r="DM138" s="1368"/>
      <c r="DN138" s="1368"/>
      <c r="DO138" s="1368"/>
      <c r="DP138" s="1368"/>
      <c r="DQ138" s="1368"/>
      <c r="DR138" s="1368"/>
      <c r="DS138" s="1368"/>
      <c r="DT138" s="1368"/>
      <c r="DU138" s="1368"/>
      <c r="DV138" s="1368"/>
      <c r="DW138" s="1368"/>
      <c r="DX138" s="1368"/>
      <c r="DY138" s="1368"/>
      <c r="DZ138" s="1368"/>
      <c r="EA138" s="1368"/>
      <c r="EB138" s="1368"/>
      <c r="EC138" s="1368"/>
      <c r="ED138" s="1368"/>
      <c r="EE138" s="1368"/>
      <c r="EF138" s="1368"/>
      <c r="EG138" s="1368"/>
      <c r="EH138" s="1368"/>
      <c r="EI138" s="1368"/>
      <c r="EJ138" s="1368"/>
      <c r="EK138" s="1368"/>
      <c r="EL138" s="1368"/>
      <c r="EM138" s="1368"/>
      <c r="EN138" s="1368"/>
      <c r="EO138" s="1368"/>
      <c r="EP138" s="1368"/>
      <c r="EQ138" s="1368"/>
      <c r="ER138" s="1368"/>
      <c r="ES138" s="1368"/>
      <c r="ET138" s="1368"/>
      <c r="EU138" s="1368"/>
      <c r="EV138" s="1368"/>
      <c r="EW138" s="1368"/>
      <c r="EX138" s="1368"/>
      <c r="EY138" s="1368"/>
      <c r="EZ138" s="1368"/>
      <c r="FA138" s="1368"/>
      <c r="FB138" s="1368"/>
      <c r="FC138" s="1368"/>
      <c r="FD138" s="1368"/>
      <c r="FE138" s="1368"/>
      <c r="FF138" s="1368"/>
      <c r="FG138" s="1368"/>
      <c r="FH138" s="1368"/>
      <c r="FI138" s="1368"/>
      <c r="FJ138" s="1368"/>
      <c r="FK138" s="1368"/>
      <c r="FL138" s="1368"/>
      <c r="FM138" s="1368"/>
      <c r="FN138" s="1368"/>
      <c r="FO138" s="1368"/>
      <c r="FP138" s="1368"/>
      <c r="FQ138" s="1368"/>
      <c r="FR138" s="1368"/>
      <c r="FS138" s="1368"/>
      <c r="FT138" s="1368"/>
      <c r="FU138" s="1368"/>
      <c r="FV138" s="1368"/>
      <c r="FW138" s="1368"/>
      <c r="FX138" s="1368"/>
      <c r="FY138" s="1368"/>
      <c r="FZ138" s="1368"/>
      <c r="GA138" s="1368"/>
      <c r="GB138" s="1368"/>
      <c r="GC138" s="1368"/>
      <c r="GD138" s="1368"/>
      <c r="GE138" s="1368"/>
      <c r="GF138" s="1368"/>
      <c r="GG138" s="1368"/>
      <c r="GH138" s="1368"/>
      <c r="GI138" s="1368"/>
      <c r="GJ138" s="1368"/>
      <c r="GK138" s="1368"/>
      <c r="GL138" s="1368"/>
      <c r="GM138" s="1368"/>
      <c r="GN138" s="1368"/>
      <c r="GO138" s="1368"/>
      <c r="GP138" s="1368"/>
      <c r="GQ138" s="1368"/>
      <c r="GR138" s="1368"/>
      <c r="GS138" s="1368"/>
      <c r="GT138" s="1368"/>
      <c r="GU138" s="1368"/>
      <c r="GV138" s="1368"/>
      <c r="GW138" s="1368"/>
      <c r="GX138" s="1368"/>
      <c r="GY138" s="1368"/>
      <c r="GZ138" s="1368"/>
      <c r="HA138" s="1368"/>
      <c r="HB138" s="1368"/>
      <c r="HC138" s="1368"/>
      <c r="HD138" s="1368"/>
      <c r="HE138" s="1368"/>
      <c r="HF138" s="1368"/>
      <c r="HG138" s="1368"/>
      <c r="HH138" s="1368"/>
      <c r="HI138" s="1368"/>
      <c r="HJ138" s="1368"/>
      <c r="HK138" s="1368"/>
      <c r="HL138" s="1368"/>
      <c r="HM138" s="1368"/>
      <c r="HN138" s="1368"/>
      <c r="HO138" s="1368"/>
      <c r="HP138" s="1368"/>
      <c r="HQ138" s="1368"/>
      <c r="HR138" s="1368"/>
      <c r="HS138" s="1368"/>
      <c r="HT138" s="1368"/>
      <c r="HU138" s="1368"/>
      <c r="HV138" s="1368"/>
      <c r="HW138" s="1368"/>
      <c r="HX138" s="1368"/>
      <c r="HY138" s="1368"/>
      <c r="HZ138" s="1368"/>
      <c r="IA138" s="1368"/>
      <c r="IB138" s="1368"/>
      <c r="IC138" s="1368"/>
      <c r="ID138" s="1368"/>
      <c r="IE138" s="1368"/>
      <c r="IF138" s="1368"/>
      <c r="IG138" s="1368"/>
      <c r="IH138" s="1368"/>
      <c r="II138" s="1368"/>
      <c r="IJ138" s="1368"/>
      <c r="IK138" s="1368"/>
      <c r="IL138" s="1368"/>
      <c r="IM138" s="1368"/>
      <c r="IN138" s="1368"/>
      <c r="IO138" s="1368"/>
      <c r="IP138" s="1368"/>
      <c r="IQ138" s="1368"/>
      <c r="IR138" s="1368"/>
      <c r="IS138" s="1368"/>
      <c r="IT138" s="1368"/>
      <c r="IU138" s="1368"/>
      <c r="IV138" s="1368"/>
      <c r="IW138" s="1368"/>
      <c r="IX138" s="1368"/>
      <c r="IY138" s="1368"/>
      <c r="IZ138" s="1368"/>
      <c r="JA138" s="1368"/>
      <c r="JB138" s="1368"/>
      <c r="JC138" s="1368"/>
    </row>
    <row r="139" spans="1:263">
      <c r="A139" s="4307">
        <v>47</v>
      </c>
      <c r="B139" s="1463"/>
      <c r="C139" s="4510"/>
      <c r="D139" s="4510"/>
      <c r="E139" s="3278"/>
      <c r="F139" s="4178"/>
      <c r="G139" s="4467"/>
      <c r="H139" s="4432"/>
      <c r="I139" s="4432"/>
      <c r="J139" s="4432"/>
      <c r="K139" s="2325"/>
      <c r="L139" s="2325"/>
      <c r="M139" s="3549">
        <v>47</v>
      </c>
      <c r="N139" s="4352"/>
      <c r="O139" s="2325"/>
      <c r="P139" s="2325"/>
      <c r="Q139" s="2325"/>
      <c r="R139" s="2325">
        <f t="shared" si="2"/>
        <v>0</v>
      </c>
      <c r="S139" s="3549">
        <v>47</v>
      </c>
      <c r="AI139" s="1368"/>
      <c r="AJ139" s="1368"/>
      <c r="AK139" s="1368"/>
      <c r="AL139" s="1368"/>
      <c r="AM139" s="1368"/>
      <c r="AN139" s="1368"/>
      <c r="AO139" s="1368"/>
      <c r="AP139" s="1368"/>
      <c r="AQ139" s="1368"/>
      <c r="AR139" s="1368"/>
      <c r="AS139" s="1368"/>
      <c r="AT139" s="1368"/>
      <c r="AU139" s="1368"/>
      <c r="AV139" s="1368"/>
      <c r="AW139" s="1368"/>
      <c r="AX139" s="1368"/>
      <c r="AY139" s="1368"/>
      <c r="AZ139" s="1368"/>
      <c r="BA139" s="1368"/>
      <c r="BB139" s="1368"/>
      <c r="BC139" s="1368"/>
      <c r="BD139" s="1368"/>
      <c r="BE139" s="1368"/>
      <c r="BF139" s="1368"/>
      <c r="BG139" s="1368"/>
      <c r="BH139" s="1368"/>
      <c r="BI139" s="1368"/>
      <c r="BJ139" s="1368"/>
      <c r="BK139" s="1368"/>
      <c r="BL139" s="1368"/>
      <c r="BM139" s="1368"/>
      <c r="BN139" s="1368"/>
      <c r="BO139" s="1368"/>
      <c r="BP139" s="1368"/>
      <c r="BQ139" s="1368"/>
      <c r="BR139" s="1368"/>
      <c r="BS139" s="1368"/>
      <c r="BT139" s="1368"/>
      <c r="BU139" s="1368"/>
      <c r="BV139" s="1368"/>
      <c r="BW139" s="1368"/>
      <c r="BX139" s="1368"/>
      <c r="BY139" s="1368"/>
      <c r="BZ139" s="1368"/>
      <c r="CA139" s="1368"/>
      <c r="CB139" s="1368"/>
      <c r="CC139" s="1368"/>
      <c r="CD139" s="1368"/>
      <c r="CE139" s="1368"/>
      <c r="CF139" s="1368"/>
      <c r="CG139" s="1368"/>
      <c r="CH139" s="1368"/>
      <c r="CI139" s="1368"/>
      <c r="CJ139" s="1368"/>
      <c r="CK139" s="1368"/>
      <c r="CL139" s="1368"/>
      <c r="CM139" s="1368"/>
      <c r="CN139" s="1368"/>
      <c r="CO139" s="1368"/>
      <c r="CP139" s="1368"/>
      <c r="CQ139" s="1368"/>
      <c r="CR139" s="1368"/>
      <c r="CS139" s="1368"/>
      <c r="CT139" s="1368"/>
      <c r="CU139" s="1368"/>
      <c r="CV139" s="1368"/>
      <c r="CW139" s="1368"/>
      <c r="CX139" s="1368"/>
      <c r="CY139" s="1368"/>
      <c r="CZ139" s="1368"/>
      <c r="DA139" s="1368"/>
      <c r="DB139" s="1368"/>
      <c r="DC139" s="1368"/>
      <c r="DD139" s="1368"/>
      <c r="DE139" s="1368"/>
      <c r="DF139" s="1368"/>
      <c r="DG139" s="1368"/>
      <c r="DH139" s="1368"/>
      <c r="DI139" s="1368"/>
      <c r="DJ139" s="1368"/>
      <c r="DK139" s="1368"/>
      <c r="DL139" s="1368"/>
      <c r="DM139" s="1368"/>
      <c r="DN139" s="1368"/>
      <c r="DO139" s="1368"/>
      <c r="DP139" s="1368"/>
      <c r="DQ139" s="1368"/>
      <c r="DR139" s="1368"/>
      <c r="DS139" s="1368"/>
      <c r="DT139" s="1368"/>
      <c r="DU139" s="1368"/>
      <c r="DV139" s="1368"/>
      <c r="DW139" s="1368"/>
      <c r="DX139" s="1368"/>
      <c r="DY139" s="1368"/>
      <c r="DZ139" s="1368"/>
      <c r="EA139" s="1368"/>
      <c r="EB139" s="1368"/>
      <c r="EC139" s="1368"/>
      <c r="ED139" s="1368"/>
      <c r="EE139" s="1368"/>
      <c r="EF139" s="1368"/>
      <c r="EG139" s="1368"/>
      <c r="EH139" s="1368"/>
      <c r="EI139" s="1368"/>
      <c r="EJ139" s="1368"/>
      <c r="EK139" s="1368"/>
      <c r="EL139" s="1368"/>
      <c r="EM139" s="1368"/>
      <c r="EN139" s="1368"/>
      <c r="EO139" s="1368"/>
      <c r="EP139" s="1368"/>
      <c r="EQ139" s="1368"/>
      <c r="ER139" s="1368"/>
      <c r="ES139" s="1368"/>
      <c r="ET139" s="1368"/>
      <c r="EU139" s="1368"/>
      <c r="EV139" s="1368"/>
      <c r="EW139" s="1368"/>
      <c r="EX139" s="1368"/>
      <c r="EY139" s="1368"/>
      <c r="EZ139" s="1368"/>
      <c r="FA139" s="1368"/>
      <c r="FB139" s="1368"/>
      <c r="FC139" s="1368"/>
      <c r="FD139" s="1368"/>
      <c r="FE139" s="1368"/>
      <c r="FF139" s="1368"/>
      <c r="FG139" s="1368"/>
      <c r="FH139" s="1368"/>
      <c r="FI139" s="1368"/>
      <c r="FJ139" s="1368"/>
      <c r="FK139" s="1368"/>
      <c r="FL139" s="1368"/>
      <c r="FM139" s="1368"/>
      <c r="FN139" s="1368"/>
      <c r="FO139" s="1368"/>
      <c r="FP139" s="1368"/>
      <c r="FQ139" s="1368"/>
      <c r="FR139" s="1368"/>
      <c r="FS139" s="1368"/>
      <c r="FT139" s="1368"/>
      <c r="FU139" s="1368"/>
      <c r="FV139" s="1368"/>
      <c r="FW139" s="1368"/>
      <c r="FX139" s="1368"/>
      <c r="FY139" s="1368"/>
      <c r="FZ139" s="1368"/>
      <c r="GA139" s="1368"/>
      <c r="GB139" s="1368"/>
      <c r="GC139" s="1368"/>
      <c r="GD139" s="1368"/>
      <c r="GE139" s="1368"/>
      <c r="GF139" s="1368"/>
      <c r="GG139" s="1368"/>
      <c r="GH139" s="1368"/>
      <c r="GI139" s="1368"/>
      <c r="GJ139" s="1368"/>
      <c r="GK139" s="1368"/>
      <c r="GL139" s="1368"/>
      <c r="GM139" s="1368"/>
      <c r="GN139" s="1368"/>
      <c r="GO139" s="1368"/>
      <c r="GP139" s="1368"/>
      <c r="GQ139" s="1368"/>
      <c r="GR139" s="1368"/>
      <c r="GS139" s="1368"/>
      <c r="GT139" s="1368"/>
      <c r="GU139" s="1368"/>
      <c r="GV139" s="1368"/>
      <c r="GW139" s="1368"/>
      <c r="GX139" s="1368"/>
      <c r="GY139" s="1368"/>
      <c r="GZ139" s="1368"/>
      <c r="HA139" s="1368"/>
      <c r="HB139" s="1368"/>
      <c r="HC139" s="1368"/>
      <c r="HD139" s="1368"/>
      <c r="HE139" s="1368"/>
      <c r="HF139" s="1368"/>
      <c r="HG139" s="1368"/>
      <c r="HH139" s="1368"/>
      <c r="HI139" s="1368"/>
      <c r="HJ139" s="1368"/>
      <c r="HK139" s="1368"/>
      <c r="HL139" s="1368"/>
      <c r="HM139" s="1368"/>
      <c r="HN139" s="1368"/>
      <c r="HO139" s="1368"/>
      <c r="HP139" s="1368"/>
      <c r="HQ139" s="1368"/>
      <c r="HR139" s="1368"/>
      <c r="HS139" s="1368"/>
      <c r="HT139" s="1368"/>
      <c r="HU139" s="1368"/>
      <c r="HV139" s="1368"/>
      <c r="HW139" s="1368"/>
      <c r="HX139" s="1368"/>
      <c r="HY139" s="1368"/>
      <c r="HZ139" s="1368"/>
      <c r="IA139" s="1368"/>
      <c r="IB139" s="1368"/>
      <c r="IC139" s="1368"/>
      <c r="ID139" s="1368"/>
      <c r="IE139" s="1368"/>
      <c r="IF139" s="1368"/>
      <c r="IG139" s="1368"/>
      <c r="IH139" s="1368"/>
      <c r="II139" s="1368"/>
      <c r="IJ139" s="1368"/>
      <c r="IK139" s="1368"/>
      <c r="IL139" s="1368"/>
      <c r="IM139" s="1368"/>
      <c r="IN139" s="1368"/>
      <c r="IO139" s="1368"/>
      <c r="IP139" s="1368"/>
      <c r="IQ139" s="1368"/>
      <c r="IR139" s="1368"/>
      <c r="IS139" s="1368"/>
      <c r="IT139" s="1368"/>
      <c r="IU139" s="1368"/>
      <c r="IV139" s="1368"/>
      <c r="IW139" s="1368"/>
      <c r="IX139" s="1368"/>
      <c r="IY139" s="1368"/>
      <c r="IZ139" s="1368"/>
      <c r="JA139" s="1368"/>
      <c r="JB139" s="1368"/>
      <c r="JC139" s="1368"/>
    </row>
    <row r="140" spans="1:263">
      <c r="A140" s="4307">
        <v>48</v>
      </c>
      <c r="B140" s="1463"/>
      <c r="C140" s="4510"/>
      <c r="D140" s="4510"/>
      <c r="E140" s="3278"/>
      <c r="F140" s="4178"/>
      <c r="G140" s="4467"/>
      <c r="H140" s="4432"/>
      <c r="I140" s="4432"/>
      <c r="J140" s="4432"/>
      <c r="K140" s="2325"/>
      <c r="L140" s="2325"/>
      <c r="M140" s="3549">
        <v>48</v>
      </c>
      <c r="N140" s="4352"/>
      <c r="O140" s="2325"/>
      <c r="P140" s="2325"/>
      <c r="Q140" s="2325"/>
      <c r="R140" s="2325">
        <f t="shared" si="2"/>
        <v>0</v>
      </c>
      <c r="S140" s="3549">
        <v>48</v>
      </c>
      <c r="AI140" s="1368"/>
      <c r="AJ140" s="1368"/>
      <c r="AK140" s="1368"/>
      <c r="AL140" s="1368"/>
      <c r="AM140" s="1368"/>
      <c r="AN140" s="1368"/>
      <c r="AO140" s="1368"/>
      <c r="AP140" s="1368"/>
      <c r="AQ140" s="1368"/>
      <c r="AR140" s="1368"/>
      <c r="AS140" s="1368"/>
      <c r="AT140" s="1368"/>
      <c r="AU140" s="1368"/>
      <c r="AV140" s="1368"/>
      <c r="AW140" s="1368"/>
      <c r="AX140" s="1368"/>
      <c r="AY140" s="1368"/>
      <c r="AZ140" s="1368"/>
      <c r="BA140" s="1368"/>
      <c r="BB140" s="1368"/>
      <c r="BC140" s="1368"/>
      <c r="BD140" s="1368"/>
      <c r="BE140" s="1368"/>
      <c r="BF140" s="1368"/>
      <c r="BG140" s="1368"/>
      <c r="BH140" s="1368"/>
      <c r="BI140" s="1368"/>
      <c r="BJ140" s="1368"/>
      <c r="BK140" s="1368"/>
      <c r="BL140" s="1368"/>
      <c r="BM140" s="1368"/>
      <c r="BN140" s="1368"/>
      <c r="BO140" s="1368"/>
      <c r="BP140" s="1368"/>
      <c r="BQ140" s="1368"/>
      <c r="BR140" s="1368"/>
      <c r="BS140" s="1368"/>
      <c r="BT140" s="1368"/>
      <c r="BU140" s="1368"/>
      <c r="BV140" s="1368"/>
      <c r="BW140" s="1368"/>
      <c r="BX140" s="1368"/>
      <c r="BY140" s="1368"/>
      <c r="BZ140" s="1368"/>
      <c r="CA140" s="1368"/>
      <c r="CB140" s="1368"/>
      <c r="CC140" s="1368"/>
      <c r="CD140" s="1368"/>
      <c r="CE140" s="1368"/>
      <c r="CF140" s="1368"/>
      <c r="CG140" s="1368"/>
      <c r="CH140" s="1368"/>
      <c r="CI140" s="1368"/>
      <c r="CJ140" s="1368"/>
      <c r="CK140" s="1368"/>
      <c r="CL140" s="1368"/>
      <c r="CM140" s="1368"/>
      <c r="CN140" s="1368"/>
      <c r="CO140" s="1368"/>
      <c r="CP140" s="1368"/>
      <c r="CQ140" s="1368"/>
      <c r="CR140" s="1368"/>
      <c r="CS140" s="1368"/>
      <c r="CT140" s="1368"/>
      <c r="CU140" s="1368"/>
      <c r="CV140" s="1368"/>
      <c r="CW140" s="1368"/>
      <c r="CX140" s="1368"/>
      <c r="CY140" s="1368"/>
      <c r="CZ140" s="1368"/>
      <c r="DA140" s="1368"/>
      <c r="DB140" s="1368"/>
      <c r="DC140" s="1368"/>
      <c r="DD140" s="1368"/>
      <c r="DE140" s="1368"/>
      <c r="DF140" s="1368"/>
      <c r="DG140" s="1368"/>
      <c r="DH140" s="1368"/>
      <c r="DI140" s="1368"/>
      <c r="DJ140" s="1368"/>
      <c r="DK140" s="1368"/>
      <c r="DL140" s="1368"/>
      <c r="DM140" s="1368"/>
      <c r="DN140" s="1368"/>
      <c r="DO140" s="1368"/>
      <c r="DP140" s="1368"/>
      <c r="DQ140" s="1368"/>
      <c r="DR140" s="1368"/>
      <c r="DS140" s="1368"/>
      <c r="DT140" s="1368"/>
      <c r="DU140" s="1368"/>
      <c r="DV140" s="1368"/>
      <c r="DW140" s="1368"/>
      <c r="DX140" s="1368"/>
      <c r="DY140" s="1368"/>
      <c r="DZ140" s="1368"/>
      <c r="EA140" s="1368"/>
      <c r="EB140" s="1368"/>
      <c r="EC140" s="1368"/>
      <c r="ED140" s="1368"/>
      <c r="EE140" s="1368"/>
      <c r="EF140" s="1368"/>
      <c r="EG140" s="1368"/>
      <c r="EH140" s="1368"/>
      <c r="EI140" s="1368"/>
      <c r="EJ140" s="1368"/>
      <c r="EK140" s="1368"/>
      <c r="EL140" s="1368"/>
      <c r="EM140" s="1368"/>
      <c r="EN140" s="1368"/>
      <c r="EO140" s="1368"/>
      <c r="EP140" s="1368"/>
      <c r="EQ140" s="1368"/>
      <c r="ER140" s="1368"/>
      <c r="ES140" s="1368"/>
      <c r="ET140" s="1368"/>
      <c r="EU140" s="1368"/>
      <c r="EV140" s="1368"/>
      <c r="EW140" s="1368"/>
      <c r="EX140" s="1368"/>
      <c r="EY140" s="1368"/>
      <c r="EZ140" s="1368"/>
      <c r="FA140" s="1368"/>
      <c r="FB140" s="1368"/>
      <c r="FC140" s="1368"/>
      <c r="FD140" s="1368"/>
      <c r="FE140" s="1368"/>
      <c r="FF140" s="1368"/>
      <c r="FG140" s="1368"/>
      <c r="FH140" s="1368"/>
      <c r="FI140" s="1368"/>
      <c r="FJ140" s="1368"/>
      <c r="FK140" s="1368"/>
      <c r="FL140" s="1368"/>
      <c r="FM140" s="1368"/>
      <c r="FN140" s="1368"/>
      <c r="FO140" s="1368"/>
      <c r="FP140" s="1368"/>
      <c r="FQ140" s="1368"/>
      <c r="FR140" s="1368"/>
      <c r="FS140" s="1368"/>
      <c r="FT140" s="1368"/>
      <c r="FU140" s="1368"/>
      <c r="FV140" s="1368"/>
      <c r="FW140" s="1368"/>
      <c r="FX140" s="1368"/>
      <c r="FY140" s="1368"/>
      <c r="FZ140" s="1368"/>
      <c r="GA140" s="1368"/>
      <c r="GB140" s="1368"/>
      <c r="GC140" s="1368"/>
      <c r="GD140" s="1368"/>
      <c r="GE140" s="1368"/>
      <c r="GF140" s="1368"/>
      <c r="GG140" s="1368"/>
      <c r="GH140" s="1368"/>
      <c r="GI140" s="1368"/>
      <c r="GJ140" s="1368"/>
      <c r="GK140" s="1368"/>
      <c r="GL140" s="1368"/>
      <c r="GM140" s="1368"/>
      <c r="GN140" s="1368"/>
      <c r="GO140" s="1368"/>
      <c r="GP140" s="1368"/>
      <c r="GQ140" s="1368"/>
      <c r="GR140" s="1368"/>
      <c r="GS140" s="1368"/>
      <c r="GT140" s="1368"/>
      <c r="GU140" s="1368"/>
      <c r="GV140" s="1368"/>
      <c r="GW140" s="1368"/>
      <c r="GX140" s="1368"/>
      <c r="GY140" s="1368"/>
      <c r="GZ140" s="1368"/>
      <c r="HA140" s="1368"/>
      <c r="HB140" s="1368"/>
      <c r="HC140" s="1368"/>
      <c r="HD140" s="1368"/>
      <c r="HE140" s="1368"/>
      <c r="HF140" s="1368"/>
      <c r="HG140" s="1368"/>
      <c r="HH140" s="1368"/>
      <c r="HI140" s="1368"/>
      <c r="HJ140" s="1368"/>
      <c r="HK140" s="1368"/>
      <c r="HL140" s="1368"/>
      <c r="HM140" s="1368"/>
      <c r="HN140" s="1368"/>
      <c r="HO140" s="1368"/>
      <c r="HP140" s="1368"/>
      <c r="HQ140" s="1368"/>
      <c r="HR140" s="1368"/>
      <c r="HS140" s="1368"/>
      <c r="HT140" s="1368"/>
      <c r="HU140" s="1368"/>
      <c r="HV140" s="1368"/>
      <c r="HW140" s="1368"/>
      <c r="HX140" s="1368"/>
      <c r="HY140" s="1368"/>
      <c r="HZ140" s="1368"/>
      <c r="IA140" s="1368"/>
      <c r="IB140" s="1368"/>
      <c r="IC140" s="1368"/>
      <c r="ID140" s="1368"/>
      <c r="IE140" s="1368"/>
      <c r="IF140" s="1368"/>
      <c r="IG140" s="1368"/>
      <c r="IH140" s="1368"/>
      <c r="II140" s="1368"/>
      <c r="IJ140" s="1368"/>
      <c r="IK140" s="1368"/>
      <c r="IL140" s="1368"/>
      <c r="IM140" s="1368"/>
      <c r="IN140" s="1368"/>
      <c r="IO140" s="1368"/>
      <c r="IP140" s="1368"/>
      <c r="IQ140" s="1368"/>
      <c r="IR140" s="1368"/>
      <c r="IS140" s="1368"/>
      <c r="IT140" s="1368"/>
      <c r="IU140" s="1368"/>
      <c r="IV140" s="1368"/>
      <c r="IW140" s="1368"/>
      <c r="IX140" s="1368"/>
      <c r="IY140" s="1368"/>
      <c r="IZ140" s="1368"/>
      <c r="JA140" s="1368"/>
      <c r="JB140" s="1368"/>
      <c r="JC140" s="1368"/>
    </row>
    <row r="141" spans="1:263">
      <c r="A141" s="4307">
        <v>49</v>
      </c>
      <c r="B141" s="1463"/>
      <c r="C141" s="4510"/>
      <c r="D141" s="4510"/>
      <c r="E141" s="3278"/>
      <c r="F141" s="4178"/>
      <c r="G141" s="4467"/>
      <c r="H141" s="4432"/>
      <c r="I141" s="4432"/>
      <c r="J141" s="4432"/>
      <c r="K141" s="2325"/>
      <c r="L141" s="2325"/>
      <c r="M141" s="3549">
        <v>49</v>
      </c>
      <c r="N141" s="4352"/>
      <c r="O141" s="2325"/>
      <c r="P141" s="2325"/>
      <c r="Q141" s="2325"/>
      <c r="R141" s="2325">
        <f t="shared" si="2"/>
        <v>0</v>
      </c>
      <c r="S141" s="3549">
        <v>49</v>
      </c>
      <c r="AI141" s="1368"/>
      <c r="AJ141" s="1368"/>
      <c r="AK141" s="1368"/>
      <c r="AL141" s="1368"/>
      <c r="AM141" s="1368"/>
      <c r="AN141" s="1368"/>
      <c r="AO141" s="1368"/>
      <c r="AP141" s="1368"/>
      <c r="AQ141" s="1368"/>
      <c r="AR141" s="1368"/>
      <c r="AS141" s="1368"/>
      <c r="AT141" s="1368"/>
      <c r="AU141" s="1368"/>
      <c r="AV141" s="1368"/>
      <c r="AW141" s="1368"/>
      <c r="AX141" s="1368"/>
      <c r="AY141" s="1368"/>
      <c r="AZ141" s="1368"/>
      <c r="BA141" s="1368"/>
      <c r="BB141" s="1368"/>
      <c r="BC141" s="1368"/>
      <c r="BD141" s="1368"/>
      <c r="BE141" s="1368"/>
      <c r="BF141" s="1368"/>
      <c r="BG141" s="1368"/>
      <c r="BH141" s="1368"/>
      <c r="BI141" s="1368"/>
      <c r="BJ141" s="1368"/>
      <c r="BK141" s="1368"/>
      <c r="BL141" s="1368"/>
      <c r="BM141" s="1368"/>
      <c r="BN141" s="1368"/>
      <c r="BO141" s="1368"/>
      <c r="BP141" s="1368"/>
      <c r="BQ141" s="1368"/>
      <c r="BR141" s="1368"/>
      <c r="BS141" s="1368"/>
      <c r="BT141" s="1368"/>
      <c r="BU141" s="1368"/>
      <c r="BV141" s="1368"/>
      <c r="BW141" s="1368"/>
      <c r="BX141" s="1368"/>
      <c r="BY141" s="1368"/>
      <c r="BZ141" s="1368"/>
      <c r="CA141" s="1368"/>
      <c r="CB141" s="1368"/>
      <c r="CC141" s="1368"/>
      <c r="CD141" s="1368"/>
      <c r="CE141" s="1368"/>
      <c r="CF141" s="1368"/>
      <c r="CG141" s="1368"/>
      <c r="CH141" s="1368"/>
      <c r="CI141" s="1368"/>
      <c r="CJ141" s="1368"/>
      <c r="CK141" s="1368"/>
      <c r="CL141" s="1368"/>
      <c r="CM141" s="1368"/>
      <c r="CN141" s="1368"/>
      <c r="CO141" s="1368"/>
      <c r="CP141" s="1368"/>
      <c r="CQ141" s="1368"/>
      <c r="CR141" s="1368"/>
      <c r="CS141" s="1368"/>
      <c r="CT141" s="1368"/>
      <c r="CU141" s="1368"/>
      <c r="CV141" s="1368"/>
      <c r="CW141" s="1368"/>
      <c r="CX141" s="1368"/>
      <c r="CY141" s="1368"/>
      <c r="CZ141" s="1368"/>
      <c r="DA141" s="1368"/>
      <c r="DB141" s="1368"/>
      <c r="DC141" s="1368"/>
      <c r="DD141" s="1368"/>
      <c r="DE141" s="1368"/>
      <c r="DF141" s="1368"/>
      <c r="DG141" s="1368"/>
      <c r="DH141" s="1368"/>
      <c r="DI141" s="1368"/>
      <c r="DJ141" s="1368"/>
      <c r="DK141" s="1368"/>
      <c r="DL141" s="1368"/>
      <c r="DM141" s="1368"/>
      <c r="DN141" s="1368"/>
      <c r="DO141" s="1368"/>
      <c r="DP141" s="1368"/>
      <c r="DQ141" s="1368"/>
      <c r="DR141" s="1368"/>
      <c r="DS141" s="1368"/>
      <c r="DT141" s="1368"/>
      <c r="DU141" s="1368"/>
      <c r="DV141" s="1368"/>
      <c r="DW141" s="1368"/>
      <c r="DX141" s="1368"/>
      <c r="DY141" s="1368"/>
      <c r="DZ141" s="1368"/>
      <c r="EA141" s="1368"/>
      <c r="EB141" s="1368"/>
      <c r="EC141" s="1368"/>
      <c r="ED141" s="1368"/>
      <c r="EE141" s="1368"/>
      <c r="EF141" s="1368"/>
      <c r="EG141" s="1368"/>
      <c r="EH141" s="1368"/>
      <c r="EI141" s="1368"/>
      <c r="EJ141" s="1368"/>
      <c r="EK141" s="1368"/>
      <c r="EL141" s="1368"/>
      <c r="EM141" s="1368"/>
      <c r="EN141" s="1368"/>
      <c r="EO141" s="1368"/>
      <c r="EP141" s="1368"/>
      <c r="EQ141" s="1368"/>
      <c r="ER141" s="1368"/>
      <c r="ES141" s="1368"/>
      <c r="ET141" s="1368"/>
      <c r="EU141" s="1368"/>
      <c r="EV141" s="1368"/>
      <c r="EW141" s="1368"/>
      <c r="EX141" s="1368"/>
      <c r="EY141" s="1368"/>
      <c r="EZ141" s="1368"/>
      <c r="FA141" s="1368"/>
      <c r="FB141" s="1368"/>
      <c r="FC141" s="1368"/>
      <c r="FD141" s="1368"/>
      <c r="FE141" s="1368"/>
      <c r="FF141" s="1368"/>
      <c r="FG141" s="1368"/>
      <c r="FH141" s="1368"/>
      <c r="FI141" s="1368"/>
      <c r="FJ141" s="1368"/>
      <c r="FK141" s="1368"/>
      <c r="FL141" s="1368"/>
      <c r="FM141" s="1368"/>
      <c r="FN141" s="1368"/>
      <c r="FO141" s="1368"/>
      <c r="FP141" s="1368"/>
      <c r="FQ141" s="1368"/>
      <c r="FR141" s="1368"/>
      <c r="FS141" s="1368"/>
      <c r="FT141" s="1368"/>
      <c r="FU141" s="1368"/>
      <c r="FV141" s="1368"/>
      <c r="FW141" s="1368"/>
      <c r="FX141" s="1368"/>
      <c r="FY141" s="1368"/>
      <c r="FZ141" s="1368"/>
      <c r="GA141" s="1368"/>
      <c r="GB141" s="1368"/>
      <c r="GC141" s="1368"/>
      <c r="GD141" s="1368"/>
      <c r="GE141" s="1368"/>
      <c r="GF141" s="1368"/>
      <c r="GG141" s="1368"/>
      <c r="GH141" s="1368"/>
      <c r="GI141" s="1368"/>
      <c r="GJ141" s="1368"/>
      <c r="GK141" s="1368"/>
      <c r="GL141" s="1368"/>
      <c r="GM141" s="1368"/>
      <c r="GN141" s="1368"/>
      <c r="GO141" s="1368"/>
      <c r="GP141" s="1368"/>
      <c r="GQ141" s="1368"/>
      <c r="GR141" s="1368"/>
      <c r="GS141" s="1368"/>
      <c r="GT141" s="1368"/>
      <c r="GU141" s="1368"/>
      <c r="GV141" s="1368"/>
      <c r="GW141" s="1368"/>
      <c r="GX141" s="1368"/>
      <c r="GY141" s="1368"/>
      <c r="GZ141" s="1368"/>
      <c r="HA141" s="1368"/>
      <c r="HB141" s="1368"/>
      <c r="HC141" s="1368"/>
      <c r="HD141" s="1368"/>
      <c r="HE141" s="1368"/>
      <c r="HF141" s="1368"/>
      <c r="HG141" s="1368"/>
      <c r="HH141" s="1368"/>
      <c r="HI141" s="1368"/>
      <c r="HJ141" s="1368"/>
      <c r="HK141" s="1368"/>
      <c r="HL141" s="1368"/>
      <c r="HM141" s="1368"/>
      <c r="HN141" s="1368"/>
      <c r="HO141" s="1368"/>
      <c r="HP141" s="1368"/>
      <c r="HQ141" s="1368"/>
      <c r="HR141" s="1368"/>
      <c r="HS141" s="1368"/>
      <c r="HT141" s="1368"/>
      <c r="HU141" s="1368"/>
      <c r="HV141" s="1368"/>
      <c r="HW141" s="1368"/>
      <c r="HX141" s="1368"/>
      <c r="HY141" s="1368"/>
      <c r="HZ141" s="1368"/>
      <c r="IA141" s="1368"/>
      <c r="IB141" s="1368"/>
      <c r="IC141" s="1368"/>
      <c r="ID141" s="1368"/>
      <c r="IE141" s="1368"/>
      <c r="IF141" s="1368"/>
      <c r="IG141" s="1368"/>
      <c r="IH141" s="1368"/>
      <c r="II141" s="1368"/>
      <c r="IJ141" s="1368"/>
      <c r="IK141" s="1368"/>
      <c r="IL141" s="1368"/>
      <c r="IM141" s="1368"/>
      <c r="IN141" s="1368"/>
      <c r="IO141" s="1368"/>
      <c r="IP141" s="1368"/>
      <c r="IQ141" s="1368"/>
      <c r="IR141" s="1368"/>
      <c r="IS141" s="1368"/>
      <c r="IT141" s="1368"/>
      <c r="IU141" s="1368"/>
      <c r="IV141" s="1368"/>
      <c r="IW141" s="1368"/>
      <c r="IX141" s="1368"/>
      <c r="IY141" s="1368"/>
      <c r="IZ141" s="1368"/>
      <c r="JA141" s="1368"/>
      <c r="JB141" s="1368"/>
      <c r="JC141" s="1368"/>
    </row>
    <row r="142" spans="1:263">
      <c r="A142" s="4307">
        <v>50</v>
      </c>
      <c r="B142" s="1463"/>
      <c r="C142" s="4510"/>
      <c r="D142" s="4510"/>
      <c r="E142" s="3278"/>
      <c r="F142" s="4178"/>
      <c r="G142" s="4467"/>
      <c r="H142" s="4432"/>
      <c r="I142" s="4432"/>
      <c r="J142" s="4432"/>
      <c r="K142" s="2325"/>
      <c r="L142" s="2325"/>
      <c r="M142" s="3549">
        <v>50</v>
      </c>
      <c r="N142" s="4352"/>
      <c r="O142" s="2325"/>
      <c r="P142" s="2325"/>
      <c r="Q142" s="2325"/>
      <c r="R142" s="2325">
        <f t="shared" si="2"/>
        <v>0</v>
      </c>
      <c r="S142" s="3549">
        <v>50</v>
      </c>
      <c r="AI142" s="1368"/>
      <c r="AJ142" s="1368"/>
      <c r="AK142" s="1368"/>
      <c r="AL142" s="1368"/>
      <c r="AM142" s="1368"/>
      <c r="AN142" s="1368"/>
      <c r="AO142" s="1368"/>
      <c r="AP142" s="1368"/>
      <c r="AQ142" s="1368"/>
      <c r="AR142" s="1368"/>
      <c r="AS142" s="1368"/>
      <c r="AT142" s="1368"/>
      <c r="AU142" s="1368"/>
      <c r="AV142" s="1368"/>
      <c r="AW142" s="1368"/>
      <c r="AX142" s="1368"/>
      <c r="AY142" s="1368"/>
      <c r="AZ142" s="1368"/>
      <c r="BA142" s="1368"/>
      <c r="BB142" s="1368"/>
      <c r="BC142" s="1368"/>
      <c r="BD142" s="1368"/>
      <c r="BE142" s="1368"/>
      <c r="BF142" s="1368"/>
      <c r="BG142" s="1368"/>
      <c r="BH142" s="1368"/>
      <c r="BI142" s="1368"/>
      <c r="BJ142" s="1368"/>
      <c r="BK142" s="1368"/>
      <c r="BL142" s="1368"/>
      <c r="BM142" s="1368"/>
      <c r="BN142" s="1368"/>
      <c r="BO142" s="1368"/>
      <c r="BP142" s="1368"/>
      <c r="BQ142" s="1368"/>
      <c r="BR142" s="1368"/>
      <c r="BS142" s="1368"/>
      <c r="BT142" s="1368"/>
      <c r="BU142" s="1368"/>
      <c r="BV142" s="1368"/>
      <c r="BW142" s="1368"/>
      <c r="BX142" s="1368"/>
      <c r="BY142" s="1368"/>
      <c r="BZ142" s="1368"/>
      <c r="CA142" s="1368"/>
      <c r="CB142" s="1368"/>
      <c r="CC142" s="1368"/>
      <c r="CD142" s="1368"/>
      <c r="CE142" s="1368"/>
      <c r="CF142" s="1368"/>
      <c r="CG142" s="1368"/>
      <c r="CH142" s="1368"/>
      <c r="CI142" s="1368"/>
      <c r="CJ142" s="1368"/>
      <c r="CK142" s="1368"/>
      <c r="CL142" s="1368"/>
      <c r="CM142" s="1368"/>
      <c r="CN142" s="1368"/>
      <c r="CO142" s="1368"/>
      <c r="CP142" s="1368"/>
      <c r="CQ142" s="1368"/>
      <c r="CR142" s="1368"/>
      <c r="CS142" s="1368"/>
      <c r="CT142" s="1368"/>
      <c r="CU142" s="1368"/>
      <c r="CV142" s="1368"/>
      <c r="CW142" s="1368"/>
      <c r="CX142" s="1368"/>
      <c r="CY142" s="1368"/>
      <c r="CZ142" s="1368"/>
      <c r="DA142" s="1368"/>
      <c r="DB142" s="1368"/>
      <c r="DC142" s="1368"/>
      <c r="DD142" s="1368"/>
      <c r="DE142" s="1368"/>
      <c r="DF142" s="1368"/>
      <c r="DG142" s="1368"/>
      <c r="DH142" s="1368"/>
      <c r="DI142" s="1368"/>
      <c r="DJ142" s="1368"/>
      <c r="DK142" s="1368"/>
      <c r="DL142" s="1368"/>
      <c r="DM142" s="1368"/>
      <c r="DN142" s="1368"/>
      <c r="DO142" s="1368"/>
      <c r="DP142" s="1368"/>
      <c r="DQ142" s="1368"/>
      <c r="DR142" s="1368"/>
      <c r="DS142" s="1368"/>
      <c r="DT142" s="1368"/>
      <c r="DU142" s="1368"/>
      <c r="DV142" s="1368"/>
      <c r="DW142" s="1368"/>
      <c r="DX142" s="1368"/>
      <c r="DY142" s="1368"/>
      <c r="DZ142" s="1368"/>
      <c r="EA142" s="1368"/>
      <c r="EB142" s="1368"/>
      <c r="EC142" s="1368"/>
      <c r="ED142" s="1368"/>
      <c r="EE142" s="1368"/>
      <c r="EF142" s="1368"/>
      <c r="EG142" s="1368"/>
      <c r="EH142" s="1368"/>
      <c r="EI142" s="1368"/>
      <c r="EJ142" s="1368"/>
      <c r="EK142" s="1368"/>
      <c r="EL142" s="1368"/>
      <c r="EM142" s="1368"/>
      <c r="EN142" s="1368"/>
      <c r="EO142" s="1368"/>
      <c r="EP142" s="1368"/>
      <c r="EQ142" s="1368"/>
      <c r="ER142" s="1368"/>
      <c r="ES142" s="1368"/>
      <c r="ET142" s="1368"/>
      <c r="EU142" s="1368"/>
      <c r="EV142" s="1368"/>
      <c r="EW142" s="1368"/>
      <c r="EX142" s="1368"/>
      <c r="EY142" s="1368"/>
      <c r="EZ142" s="1368"/>
      <c r="FA142" s="1368"/>
      <c r="FB142" s="1368"/>
      <c r="FC142" s="1368"/>
      <c r="FD142" s="1368"/>
      <c r="FE142" s="1368"/>
      <c r="FF142" s="1368"/>
      <c r="FG142" s="1368"/>
      <c r="FH142" s="1368"/>
      <c r="FI142" s="1368"/>
      <c r="FJ142" s="1368"/>
      <c r="FK142" s="1368"/>
      <c r="FL142" s="1368"/>
      <c r="FM142" s="1368"/>
      <c r="FN142" s="1368"/>
      <c r="FO142" s="1368"/>
      <c r="FP142" s="1368"/>
      <c r="FQ142" s="1368"/>
      <c r="FR142" s="1368"/>
      <c r="FS142" s="1368"/>
      <c r="FT142" s="1368"/>
      <c r="FU142" s="1368"/>
      <c r="FV142" s="1368"/>
      <c r="FW142" s="1368"/>
      <c r="FX142" s="1368"/>
      <c r="FY142" s="1368"/>
      <c r="FZ142" s="1368"/>
      <c r="GA142" s="1368"/>
      <c r="GB142" s="1368"/>
      <c r="GC142" s="1368"/>
      <c r="GD142" s="1368"/>
      <c r="GE142" s="1368"/>
      <c r="GF142" s="1368"/>
      <c r="GG142" s="1368"/>
      <c r="GH142" s="1368"/>
      <c r="GI142" s="1368"/>
      <c r="GJ142" s="1368"/>
      <c r="GK142" s="1368"/>
      <c r="GL142" s="1368"/>
      <c r="GM142" s="1368"/>
      <c r="GN142" s="1368"/>
      <c r="GO142" s="1368"/>
      <c r="GP142" s="1368"/>
      <c r="GQ142" s="1368"/>
      <c r="GR142" s="1368"/>
      <c r="GS142" s="1368"/>
      <c r="GT142" s="1368"/>
      <c r="GU142" s="1368"/>
      <c r="GV142" s="1368"/>
      <c r="GW142" s="1368"/>
      <c r="GX142" s="1368"/>
      <c r="GY142" s="1368"/>
      <c r="GZ142" s="1368"/>
      <c r="HA142" s="1368"/>
      <c r="HB142" s="1368"/>
      <c r="HC142" s="1368"/>
      <c r="HD142" s="1368"/>
      <c r="HE142" s="1368"/>
      <c r="HF142" s="1368"/>
      <c r="HG142" s="1368"/>
      <c r="HH142" s="1368"/>
      <c r="HI142" s="1368"/>
      <c r="HJ142" s="1368"/>
      <c r="HK142" s="1368"/>
      <c r="HL142" s="1368"/>
      <c r="HM142" s="1368"/>
      <c r="HN142" s="1368"/>
      <c r="HO142" s="1368"/>
      <c r="HP142" s="1368"/>
      <c r="HQ142" s="1368"/>
      <c r="HR142" s="1368"/>
      <c r="HS142" s="1368"/>
      <c r="HT142" s="1368"/>
      <c r="HU142" s="1368"/>
      <c r="HV142" s="1368"/>
      <c r="HW142" s="1368"/>
      <c r="HX142" s="1368"/>
      <c r="HY142" s="1368"/>
      <c r="HZ142" s="1368"/>
      <c r="IA142" s="1368"/>
      <c r="IB142" s="1368"/>
      <c r="IC142" s="1368"/>
      <c r="ID142" s="1368"/>
      <c r="IE142" s="1368"/>
      <c r="IF142" s="1368"/>
      <c r="IG142" s="1368"/>
      <c r="IH142" s="1368"/>
      <c r="II142" s="1368"/>
      <c r="IJ142" s="1368"/>
      <c r="IK142" s="1368"/>
      <c r="IL142" s="1368"/>
      <c r="IM142" s="1368"/>
      <c r="IN142" s="1368"/>
      <c r="IO142" s="1368"/>
      <c r="IP142" s="1368"/>
      <c r="IQ142" s="1368"/>
      <c r="IR142" s="1368"/>
      <c r="IS142" s="1368"/>
      <c r="IT142" s="1368"/>
      <c r="IU142" s="1368"/>
      <c r="IV142" s="1368"/>
      <c r="IW142" s="1368"/>
      <c r="IX142" s="1368"/>
      <c r="IY142" s="1368"/>
      <c r="IZ142" s="1368"/>
      <c r="JA142" s="1368"/>
      <c r="JB142" s="1368"/>
      <c r="JC142" s="1368"/>
    </row>
    <row r="143" spans="1:263">
      <c r="A143" s="4307">
        <v>51</v>
      </c>
      <c r="B143" s="1463"/>
      <c r="C143" s="4510"/>
      <c r="D143" s="4510"/>
      <c r="E143" s="3278"/>
      <c r="F143" s="4178"/>
      <c r="G143" s="4467"/>
      <c r="H143" s="4432"/>
      <c r="I143" s="4432"/>
      <c r="J143" s="4432"/>
      <c r="K143" s="2325"/>
      <c r="L143" s="2325"/>
      <c r="M143" s="3549">
        <v>51</v>
      </c>
      <c r="N143" s="4352"/>
      <c r="O143" s="2325"/>
      <c r="P143" s="2325"/>
      <c r="Q143" s="2325"/>
      <c r="R143" s="2325">
        <f t="shared" si="2"/>
        <v>0</v>
      </c>
      <c r="S143" s="3549">
        <v>51</v>
      </c>
      <c r="AI143" s="1368"/>
      <c r="AJ143" s="1368"/>
      <c r="AK143" s="1368"/>
      <c r="AL143" s="1368"/>
      <c r="AM143" s="1368"/>
      <c r="AN143" s="1368"/>
      <c r="AO143" s="1368"/>
      <c r="AP143" s="1368"/>
      <c r="AQ143" s="1368"/>
      <c r="AR143" s="1368"/>
      <c r="AS143" s="1368"/>
      <c r="AT143" s="1368"/>
      <c r="AU143" s="1368"/>
      <c r="AV143" s="1368"/>
      <c r="AW143" s="1368"/>
      <c r="AX143" s="1368"/>
      <c r="AY143" s="1368"/>
      <c r="AZ143" s="1368"/>
      <c r="BA143" s="1368"/>
      <c r="BB143" s="1368"/>
      <c r="BC143" s="1368"/>
      <c r="BD143" s="1368"/>
      <c r="BE143" s="1368"/>
      <c r="BF143" s="1368"/>
      <c r="BG143" s="1368"/>
      <c r="BH143" s="1368"/>
      <c r="BI143" s="1368"/>
      <c r="BJ143" s="1368"/>
      <c r="BK143" s="1368"/>
      <c r="BL143" s="1368"/>
      <c r="BM143" s="1368"/>
      <c r="BN143" s="1368"/>
      <c r="BO143" s="1368"/>
      <c r="BP143" s="1368"/>
      <c r="BQ143" s="1368"/>
      <c r="BR143" s="1368"/>
      <c r="BS143" s="1368"/>
      <c r="BT143" s="1368"/>
      <c r="BU143" s="1368"/>
      <c r="BV143" s="1368"/>
      <c r="BW143" s="1368"/>
      <c r="BX143" s="1368"/>
      <c r="BY143" s="1368"/>
      <c r="BZ143" s="1368"/>
      <c r="CA143" s="1368"/>
      <c r="CB143" s="1368"/>
      <c r="CC143" s="1368"/>
      <c r="CD143" s="1368"/>
      <c r="CE143" s="1368"/>
      <c r="CF143" s="1368"/>
      <c r="CG143" s="1368"/>
      <c r="CH143" s="1368"/>
      <c r="CI143" s="1368"/>
      <c r="CJ143" s="1368"/>
      <c r="CK143" s="1368"/>
      <c r="CL143" s="1368"/>
      <c r="CM143" s="1368"/>
      <c r="CN143" s="1368"/>
      <c r="CO143" s="1368"/>
      <c r="CP143" s="1368"/>
      <c r="CQ143" s="1368"/>
      <c r="CR143" s="1368"/>
      <c r="CS143" s="1368"/>
      <c r="CT143" s="1368"/>
      <c r="CU143" s="1368"/>
      <c r="CV143" s="1368"/>
      <c r="CW143" s="1368"/>
      <c r="CX143" s="1368"/>
      <c r="CY143" s="1368"/>
      <c r="CZ143" s="1368"/>
      <c r="DA143" s="1368"/>
      <c r="DB143" s="1368"/>
      <c r="DC143" s="1368"/>
      <c r="DD143" s="1368"/>
      <c r="DE143" s="1368"/>
      <c r="DF143" s="1368"/>
      <c r="DG143" s="1368"/>
      <c r="DH143" s="1368"/>
      <c r="DI143" s="1368"/>
      <c r="DJ143" s="1368"/>
      <c r="DK143" s="1368"/>
      <c r="DL143" s="1368"/>
      <c r="DM143" s="1368"/>
      <c r="DN143" s="1368"/>
      <c r="DO143" s="1368"/>
      <c r="DP143" s="1368"/>
      <c r="DQ143" s="1368"/>
      <c r="DR143" s="1368"/>
      <c r="DS143" s="1368"/>
      <c r="DT143" s="1368"/>
      <c r="DU143" s="1368"/>
      <c r="DV143" s="1368"/>
      <c r="DW143" s="1368"/>
      <c r="DX143" s="1368"/>
      <c r="DY143" s="1368"/>
      <c r="DZ143" s="1368"/>
      <c r="EA143" s="1368"/>
      <c r="EB143" s="1368"/>
      <c r="EC143" s="1368"/>
      <c r="ED143" s="1368"/>
      <c r="EE143" s="1368"/>
      <c r="EF143" s="1368"/>
      <c r="EG143" s="1368"/>
      <c r="EH143" s="1368"/>
      <c r="EI143" s="1368"/>
      <c r="EJ143" s="1368"/>
      <c r="EK143" s="1368"/>
      <c r="EL143" s="1368"/>
      <c r="EM143" s="1368"/>
      <c r="EN143" s="1368"/>
      <c r="EO143" s="1368"/>
      <c r="EP143" s="1368"/>
      <c r="EQ143" s="1368"/>
      <c r="ER143" s="1368"/>
      <c r="ES143" s="1368"/>
      <c r="ET143" s="1368"/>
      <c r="EU143" s="1368"/>
      <c r="EV143" s="1368"/>
      <c r="EW143" s="1368"/>
      <c r="EX143" s="1368"/>
      <c r="EY143" s="1368"/>
      <c r="EZ143" s="1368"/>
      <c r="FA143" s="1368"/>
      <c r="FB143" s="1368"/>
      <c r="FC143" s="1368"/>
      <c r="FD143" s="1368"/>
      <c r="FE143" s="1368"/>
      <c r="FF143" s="1368"/>
      <c r="FG143" s="1368"/>
      <c r="FH143" s="1368"/>
      <c r="FI143" s="1368"/>
      <c r="FJ143" s="1368"/>
      <c r="FK143" s="1368"/>
      <c r="FL143" s="1368"/>
      <c r="FM143" s="1368"/>
      <c r="FN143" s="1368"/>
      <c r="FO143" s="1368"/>
      <c r="FP143" s="1368"/>
      <c r="FQ143" s="1368"/>
      <c r="FR143" s="1368"/>
      <c r="FS143" s="1368"/>
      <c r="FT143" s="1368"/>
      <c r="FU143" s="1368"/>
      <c r="FV143" s="1368"/>
      <c r="FW143" s="1368"/>
      <c r="FX143" s="1368"/>
      <c r="FY143" s="1368"/>
      <c r="FZ143" s="1368"/>
      <c r="GA143" s="1368"/>
      <c r="GB143" s="1368"/>
      <c r="GC143" s="1368"/>
      <c r="GD143" s="1368"/>
      <c r="GE143" s="1368"/>
      <c r="GF143" s="1368"/>
      <c r="GG143" s="1368"/>
      <c r="GH143" s="1368"/>
      <c r="GI143" s="1368"/>
      <c r="GJ143" s="1368"/>
      <c r="GK143" s="1368"/>
      <c r="GL143" s="1368"/>
      <c r="GM143" s="1368"/>
      <c r="GN143" s="1368"/>
      <c r="GO143" s="1368"/>
      <c r="GP143" s="1368"/>
      <c r="GQ143" s="1368"/>
      <c r="GR143" s="1368"/>
      <c r="GS143" s="1368"/>
      <c r="GT143" s="1368"/>
      <c r="GU143" s="1368"/>
      <c r="GV143" s="1368"/>
      <c r="GW143" s="1368"/>
      <c r="GX143" s="1368"/>
      <c r="GY143" s="1368"/>
      <c r="GZ143" s="1368"/>
      <c r="HA143" s="1368"/>
      <c r="HB143" s="1368"/>
      <c r="HC143" s="1368"/>
      <c r="HD143" s="1368"/>
      <c r="HE143" s="1368"/>
      <c r="HF143" s="1368"/>
      <c r="HG143" s="1368"/>
      <c r="HH143" s="1368"/>
      <c r="HI143" s="1368"/>
      <c r="HJ143" s="1368"/>
      <c r="HK143" s="1368"/>
      <c r="HL143" s="1368"/>
      <c r="HM143" s="1368"/>
      <c r="HN143" s="1368"/>
      <c r="HO143" s="1368"/>
      <c r="HP143" s="1368"/>
      <c r="HQ143" s="1368"/>
      <c r="HR143" s="1368"/>
      <c r="HS143" s="1368"/>
      <c r="HT143" s="1368"/>
      <c r="HU143" s="1368"/>
      <c r="HV143" s="1368"/>
      <c r="HW143" s="1368"/>
      <c r="HX143" s="1368"/>
      <c r="HY143" s="1368"/>
      <c r="HZ143" s="1368"/>
      <c r="IA143" s="1368"/>
      <c r="IB143" s="1368"/>
      <c r="IC143" s="1368"/>
      <c r="ID143" s="1368"/>
      <c r="IE143" s="1368"/>
      <c r="IF143" s="1368"/>
      <c r="IG143" s="1368"/>
      <c r="IH143" s="1368"/>
      <c r="II143" s="1368"/>
      <c r="IJ143" s="1368"/>
      <c r="IK143" s="1368"/>
      <c r="IL143" s="1368"/>
      <c r="IM143" s="1368"/>
      <c r="IN143" s="1368"/>
      <c r="IO143" s="1368"/>
      <c r="IP143" s="1368"/>
      <c r="IQ143" s="1368"/>
      <c r="IR143" s="1368"/>
      <c r="IS143" s="1368"/>
      <c r="IT143" s="1368"/>
      <c r="IU143" s="1368"/>
      <c r="IV143" s="1368"/>
      <c r="IW143" s="1368"/>
      <c r="IX143" s="1368"/>
      <c r="IY143" s="1368"/>
      <c r="IZ143" s="1368"/>
      <c r="JA143" s="1368"/>
      <c r="JB143" s="1368"/>
      <c r="JC143" s="1368"/>
    </row>
    <row r="144" spans="1:263">
      <c r="A144" s="4307">
        <v>52</v>
      </c>
      <c r="B144" s="1463"/>
      <c r="C144" s="4510"/>
      <c r="D144" s="4510"/>
      <c r="E144" s="3278"/>
      <c r="F144" s="4178"/>
      <c r="G144" s="4467"/>
      <c r="H144" s="4432"/>
      <c r="I144" s="4432"/>
      <c r="J144" s="4432"/>
      <c r="K144" s="2325"/>
      <c r="L144" s="2325"/>
      <c r="M144" s="3549">
        <v>52</v>
      </c>
      <c r="N144" s="4352"/>
      <c r="O144" s="2325"/>
      <c r="P144" s="2325"/>
      <c r="Q144" s="2325"/>
      <c r="R144" s="2325">
        <f t="shared" si="2"/>
        <v>0</v>
      </c>
      <c r="S144" s="3549">
        <v>52</v>
      </c>
      <c r="AI144" s="1368"/>
      <c r="AJ144" s="1368"/>
      <c r="AK144" s="1368"/>
      <c r="AL144" s="1368"/>
      <c r="AM144" s="1368"/>
      <c r="AN144" s="1368"/>
      <c r="AO144" s="1368"/>
      <c r="AP144" s="1368"/>
      <c r="AQ144" s="1368"/>
      <c r="AR144" s="1368"/>
      <c r="AS144" s="1368"/>
      <c r="AT144" s="1368"/>
      <c r="AU144" s="1368"/>
      <c r="AV144" s="1368"/>
      <c r="AW144" s="1368"/>
      <c r="AX144" s="1368"/>
      <c r="AY144" s="1368"/>
      <c r="AZ144" s="1368"/>
      <c r="BA144" s="1368"/>
      <c r="BB144" s="1368"/>
      <c r="BC144" s="1368"/>
      <c r="BD144" s="1368"/>
      <c r="BE144" s="1368"/>
      <c r="BF144" s="1368"/>
      <c r="BG144" s="1368"/>
      <c r="BH144" s="1368"/>
      <c r="BI144" s="1368"/>
      <c r="BJ144" s="1368"/>
      <c r="BK144" s="1368"/>
      <c r="BL144" s="1368"/>
      <c r="BM144" s="1368"/>
      <c r="BN144" s="1368"/>
      <c r="BO144" s="1368"/>
      <c r="BP144" s="1368"/>
      <c r="BQ144" s="1368"/>
      <c r="BR144" s="1368"/>
      <c r="BS144" s="1368"/>
      <c r="BT144" s="1368"/>
      <c r="BU144" s="1368"/>
      <c r="BV144" s="1368"/>
      <c r="BW144" s="1368"/>
      <c r="BX144" s="1368"/>
      <c r="BY144" s="1368"/>
      <c r="BZ144" s="1368"/>
      <c r="CA144" s="1368"/>
      <c r="CB144" s="1368"/>
      <c r="CC144" s="1368"/>
      <c r="CD144" s="1368"/>
      <c r="CE144" s="1368"/>
      <c r="CF144" s="1368"/>
      <c r="CG144" s="1368"/>
      <c r="CH144" s="1368"/>
      <c r="CI144" s="1368"/>
      <c r="CJ144" s="1368"/>
      <c r="CK144" s="1368"/>
      <c r="CL144" s="1368"/>
      <c r="CM144" s="1368"/>
      <c r="CN144" s="1368"/>
      <c r="CO144" s="1368"/>
      <c r="CP144" s="1368"/>
      <c r="CQ144" s="1368"/>
      <c r="CR144" s="1368"/>
      <c r="CS144" s="1368"/>
      <c r="CT144" s="1368"/>
      <c r="CU144" s="1368"/>
      <c r="CV144" s="1368"/>
      <c r="CW144" s="1368"/>
      <c r="CX144" s="1368"/>
      <c r="CY144" s="1368"/>
      <c r="CZ144" s="1368"/>
      <c r="DA144" s="1368"/>
      <c r="DB144" s="1368"/>
      <c r="DC144" s="1368"/>
      <c r="DD144" s="1368"/>
      <c r="DE144" s="1368"/>
      <c r="DF144" s="1368"/>
      <c r="DG144" s="1368"/>
      <c r="DH144" s="1368"/>
      <c r="DI144" s="1368"/>
      <c r="DJ144" s="1368"/>
      <c r="DK144" s="1368"/>
      <c r="DL144" s="1368"/>
      <c r="DM144" s="1368"/>
      <c r="DN144" s="1368"/>
      <c r="DO144" s="1368"/>
      <c r="DP144" s="1368"/>
      <c r="DQ144" s="1368"/>
      <c r="DR144" s="1368"/>
      <c r="DS144" s="1368"/>
      <c r="DT144" s="1368"/>
      <c r="DU144" s="1368"/>
      <c r="DV144" s="1368"/>
      <c r="DW144" s="1368"/>
      <c r="DX144" s="1368"/>
      <c r="DY144" s="1368"/>
      <c r="DZ144" s="1368"/>
      <c r="EA144" s="1368"/>
      <c r="EB144" s="1368"/>
      <c r="EC144" s="1368"/>
      <c r="ED144" s="1368"/>
      <c r="EE144" s="1368"/>
      <c r="EF144" s="1368"/>
      <c r="EG144" s="1368"/>
      <c r="EH144" s="1368"/>
      <c r="EI144" s="1368"/>
      <c r="EJ144" s="1368"/>
      <c r="EK144" s="1368"/>
      <c r="EL144" s="1368"/>
      <c r="EM144" s="1368"/>
      <c r="EN144" s="1368"/>
      <c r="EO144" s="1368"/>
      <c r="EP144" s="1368"/>
      <c r="EQ144" s="1368"/>
      <c r="ER144" s="1368"/>
      <c r="ES144" s="1368"/>
      <c r="ET144" s="1368"/>
      <c r="EU144" s="1368"/>
      <c r="EV144" s="1368"/>
      <c r="EW144" s="1368"/>
      <c r="EX144" s="1368"/>
      <c r="EY144" s="1368"/>
      <c r="EZ144" s="1368"/>
      <c r="FA144" s="1368"/>
      <c r="FB144" s="1368"/>
      <c r="FC144" s="1368"/>
      <c r="FD144" s="1368"/>
      <c r="FE144" s="1368"/>
      <c r="FF144" s="1368"/>
      <c r="FG144" s="1368"/>
      <c r="FH144" s="1368"/>
      <c r="FI144" s="1368"/>
      <c r="FJ144" s="1368"/>
      <c r="FK144" s="1368"/>
      <c r="FL144" s="1368"/>
      <c r="FM144" s="1368"/>
      <c r="FN144" s="1368"/>
      <c r="FO144" s="1368"/>
      <c r="FP144" s="1368"/>
      <c r="FQ144" s="1368"/>
      <c r="FR144" s="1368"/>
      <c r="FS144" s="1368"/>
      <c r="FT144" s="1368"/>
      <c r="FU144" s="1368"/>
      <c r="FV144" s="1368"/>
      <c r="FW144" s="1368"/>
      <c r="FX144" s="1368"/>
      <c r="FY144" s="1368"/>
      <c r="FZ144" s="1368"/>
      <c r="GA144" s="1368"/>
      <c r="GB144" s="1368"/>
      <c r="GC144" s="1368"/>
      <c r="GD144" s="1368"/>
      <c r="GE144" s="1368"/>
      <c r="GF144" s="1368"/>
      <c r="GG144" s="1368"/>
      <c r="GH144" s="1368"/>
      <c r="GI144" s="1368"/>
      <c r="GJ144" s="1368"/>
      <c r="GK144" s="1368"/>
      <c r="GL144" s="1368"/>
      <c r="GM144" s="1368"/>
      <c r="GN144" s="1368"/>
      <c r="GO144" s="1368"/>
      <c r="GP144" s="1368"/>
      <c r="GQ144" s="1368"/>
      <c r="GR144" s="1368"/>
      <c r="GS144" s="1368"/>
      <c r="GT144" s="1368"/>
      <c r="GU144" s="1368"/>
      <c r="GV144" s="1368"/>
      <c r="GW144" s="1368"/>
      <c r="GX144" s="1368"/>
      <c r="GY144" s="1368"/>
      <c r="GZ144" s="1368"/>
      <c r="HA144" s="1368"/>
      <c r="HB144" s="1368"/>
      <c r="HC144" s="1368"/>
      <c r="HD144" s="1368"/>
      <c r="HE144" s="1368"/>
      <c r="HF144" s="1368"/>
      <c r="HG144" s="1368"/>
      <c r="HH144" s="1368"/>
      <c r="HI144" s="1368"/>
      <c r="HJ144" s="1368"/>
      <c r="HK144" s="1368"/>
      <c r="HL144" s="1368"/>
      <c r="HM144" s="1368"/>
      <c r="HN144" s="1368"/>
      <c r="HO144" s="1368"/>
      <c r="HP144" s="1368"/>
      <c r="HQ144" s="1368"/>
      <c r="HR144" s="1368"/>
      <c r="HS144" s="1368"/>
      <c r="HT144" s="1368"/>
      <c r="HU144" s="1368"/>
      <c r="HV144" s="1368"/>
      <c r="HW144" s="1368"/>
      <c r="HX144" s="1368"/>
      <c r="HY144" s="1368"/>
      <c r="HZ144" s="1368"/>
      <c r="IA144" s="1368"/>
      <c r="IB144" s="1368"/>
      <c r="IC144" s="1368"/>
      <c r="ID144" s="1368"/>
      <c r="IE144" s="1368"/>
      <c r="IF144" s="1368"/>
      <c r="IG144" s="1368"/>
      <c r="IH144" s="1368"/>
      <c r="II144" s="1368"/>
      <c r="IJ144" s="1368"/>
      <c r="IK144" s="1368"/>
      <c r="IL144" s="1368"/>
      <c r="IM144" s="1368"/>
      <c r="IN144" s="1368"/>
      <c r="IO144" s="1368"/>
      <c r="IP144" s="1368"/>
      <c r="IQ144" s="1368"/>
      <c r="IR144" s="1368"/>
      <c r="IS144" s="1368"/>
      <c r="IT144" s="1368"/>
      <c r="IU144" s="1368"/>
      <c r="IV144" s="1368"/>
      <c r="IW144" s="1368"/>
      <c r="IX144" s="1368"/>
      <c r="IY144" s="1368"/>
      <c r="IZ144" s="1368"/>
      <c r="JA144" s="1368"/>
      <c r="JB144" s="1368"/>
      <c r="JC144" s="1368"/>
    </row>
    <row r="145" spans="1:263">
      <c r="A145" s="4307">
        <v>53</v>
      </c>
      <c r="B145" s="1463"/>
      <c r="C145" s="4510"/>
      <c r="D145" s="4510"/>
      <c r="E145" s="3278"/>
      <c r="F145" s="4178"/>
      <c r="G145" s="4467"/>
      <c r="H145" s="4432"/>
      <c r="I145" s="4432"/>
      <c r="J145" s="4432"/>
      <c r="K145" s="2325"/>
      <c r="L145" s="2325"/>
      <c r="M145" s="3549">
        <v>53</v>
      </c>
      <c r="N145" s="4352"/>
      <c r="O145" s="2325"/>
      <c r="P145" s="2325"/>
      <c r="Q145" s="2325"/>
      <c r="R145" s="2325">
        <f t="shared" si="2"/>
        <v>0</v>
      </c>
      <c r="S145" s="3549">
        <v>53</v>
      </c>
      <c r="AI145" s="1368"/>
      <c r="AJ145" s="1368"/>
      <c r="AK145" s="1368"/>
      <c r="AL145" s="1368"/>
      <c r="AM145" s="1368"/>
      <c r="AN145" s="1368"/>
      <c r="AO145" s="1368"/>
      <c r="AP145" s="1368"/>
      <c r="AQ145" s="1368"/>
      <c r="AR145" s="1368"/>
      <c r="AS145" s="1368"/>
      <c r="AT145" s="1368"/>
      <c r="AU145" s="1368"/>
      <c r="AV145" s="1368"/>
      <c r="AW145" s="1368"/>
      <c r="AX145" s="1368"/>
      <c r="AY145" s="1368"/>
      <c r="AZ145" s="1368"/>
      <c r="BA145" s="1368"/>
      <c r="BB145" s="1368"/>
      <c r="BC145" s="1368"/>
      <c r="BD145" s="1368"/>
      <c r="BE145" s="1368"/>
      <c r="BF145" s="1368"/>
      <c r="BG145" s="1368"/>
      <c r="BH145" s="1368"/>
      <c r="BI145" s="1368"/>
      <c r="BJ145" s="1368"/>
      <c r="BK145" s="1368"/>
      <c r="BL145" s="1368"/>
      <c r="BM145" s="1368"/>
      <c r="BN145" s="1368"/>
      <c r="BO145" s="1368"/>
      <c r="BP145" s="1368"/>
      <c r="BQ145" s="1368"/>
      <c r="BR145" s="1368"/>
      <c r="BS145" s="1368"/>
      <c r="BT145" s="1368"/>
      <c r="BU145" s="1368"/>
      <c r="BV145" s="1368"/>
      <c r="BW145" s="1368"/>
      <c r="BX145" s="1368"/>
      <c r="BY145" s="1368"/>
      <c r="BZ145" s="1368"/>
      <c r="CA145" s="1368"/>
      <c r="CB145" s="1368"/>
      <c r="CC145" s="1368"/>
      <c r="CD145" s="1368"/>
      <c r="CE145" s="1368"/>
      <c r="CF145" s="1368"/>
      <c r="CG145" s="1368"/>
      <c r="CH145" s="1368"/>
      <c r="CI145" s="1368"/>
      <c r="CJ145" s="1368"/>
      <c r="CK145" s="1368"/>
      <c r="CL145" s="1368"/>
      <c r="CM145" s="1368"/>
      <c r="CN145" s="1368"/>
      <c r="CO145" s="1368"/>
      <c r="CP145" s="1368"/>
      <c r="CQ145" s="1368"/>
      <c r="CR145" s="1368"/>
      <c r="CS145" s="1368"/>
      <c r="CT145" s="1368"/>
      <c r="CU145" s="1368"/>
      <c r="CV145" s="1368"/>
      <c r="CW145" s="1368"/>
      <c r="CX145" s="1368"/>
      <c r="CY145" s="1368"/>
      <c r="CZ145" s="1368"/>
      <c r="DA145" s="1368"/>
      <c r="DB145" s="1368"/>
      <c r="DC145" s="1368"/>
      <c r="DD145" s="1368"/>
      <c r="DE145" s="1368"/>
      <c r="DF145" s="1368"/>
      <c r="DG145" s="1368"/>
      <c r="DH145" s="1368"/>
      <c r="DI145" s="1368"/>
      <c r="DJ145" s="1368"/>
      <c r="DK145" s="1368"/>
      <c r="DL145" s="1368"/>
      <c r="DM145" s="1368"/>
      <c r="DN145" s="1368"/>
      <c r="DO145" s="1368"/>
      <c r="DP145" s="1368"/>
      <c r="DQ145" s="1368"/>
      <c r="DR145" s="1368"/>
      <c r="DS145" s="1368"/>
      <c r="DT145" s="1368"/>
      <c r="DU145" s="1368"/>
      <c r="DV145" s="1368"/>
      <c r="DW145" s="1368"/>
      <c r="DX145" s="1368"/>
      <c r="DY145" s="1368"/>
      <c r="DZ145" s="1368"/>
      <c r="EA145" s="1368"/>
      <c r="EB145" s="1368"/>
      <c r="EC145" s="1368"/>
      <c r="ED145" s="1368"/>
      <c r="EE145" s="1368"/>
      <c r="EF145" s="1368"/>
      <c r="EG145" s="1368"/>
      <c r="EH145" s="1368"/>
      <c r="EI145" s="1368"/>
      <c r="EJ145" s="1368"/>
      <c r="EK145" s="1368"/>
      <c r="EL145" s="1368"/>
      <c r="EM145" s="1368"/>
      <c r="EN145" s="1368"/>
      <c r="EO145" s="1368"/>
      <c r="EP145" s="1368"/>
      <c r="EQ145" s="1368"/>
      <c r="ER145" s="1368"/>
      <c r="ES145" s="1368"/>
      <c r="ET145" s="1368"/>
      <c r="EU145" s="1368"/>
      <c r="EV145" s="1368"/>
      <c r="EW145" s="1368"/>
      <c r="EX145" s="1368"/>
      <c r="EY145" s="1368"/>
      <c r="EZ145" s="1368"/>
      <c r="FA145" s="1368"/>
      <c r="FB145" s="1368"/>
      <c r="FC145" s="1368"/>
      <c r="FD145" s="1368"/>
      <c r="FE145" s="1368"/>
      <c r="FF145" s="1368"/>
      <c r="FG145" s="1368"/>
      <c r="FH145" s="1368"/>
      <c r="FI145" s="1368"/>
      <c r="FJ145" s="1368"/>
      <c r="FK145" s="1368"/>
      <c r="FL145" s="1368"/>
      <c r="FM145" s="1368"/>
      <c r="FN145" s="1368"/>
      <c r="FO145" s="1368"/>
      <c r="FP145" s="1368"/>
      <c r="FQ145" s="1368"/>
      <c r="FR145" s="1368"/>
      <c r="FS145" s="1368"/>
      <c r="FT145" s="1368"/>
      <c r="FU145" s="1368"/>
      <c r="FV145" s="1368"/>
      <c r="FW145" s="1368"/>
      <c r="FX145" s="1368"/>
      <c r="FY145" s="1368"/>
      <c r="FZ145" s="1368"/>
      <c r="GA145" s="1368"/>
      <c r="GB145" s="1368"/>
      <c r="GC145" s="1368"/>
      <c r="GD145" s="1368"/>
      <c r="GE145" s="1368"/>
      <c r="GF145" s="1368"/>
      <c r="GG145" s="1368"/>
      <c r="GH145" s="1368"/>
      <c r="GI145" s="1368"/>
      <c r="GJ145" s="1368"/>
      <c r="GK145" s="1368"/>
      <c r="GL145" s="1368"/>
      <c r="GM145" s="1368"/>
      <c r="GN145" s="1368"/>
      <c r="GO145" s="1368"/>
      <c r="GP145" s="1368"/>
      <c r="GQ145" s="1368"/>
      <c r="GR145" s="1368"/>
      <c r="GS145" s="1368"/>
      <c r="GT145" s="1368"/>
      <c r="GU145" s="1368"/>
      <c r="GV145" s="1368"/>
      <c r="GW145" s="1368"/>
      <c r="GX145" s="1368"/>
      <c r="GY145" s="1368"/>
      <c r="GZ145" s="1368"/>
      <c r="HA145" s="1368"/>
      <c r="HB145" s="1368"/>
      <c r="HC145" s="1368"/>
      <c r="HD145" s="1368"/>
      <c r="HE145" s="1368"/>
      <c r="HF145" s="1368"/>
      <c r="HG145" s="1368"/>
      <c r="HH145" s="1368"/>
      <c r="HI145" s="1368"/>
      <c r="HJ145" s="1368"/>
      <c r="HK145" s="1368"/>
      <c r="HL145" s="1368"/>
      <c r="HM145" s="1368"/>
      <c r="HN145" s="1368"/>
      <c r="HO145" s="1368"/>
      <c r="HP145" s="1368"/>
      <c r="HQ145" s="1368"/>
      <c r="HR145" s="1368"/>
      <c r="HS145" s="1368"/>
      <c r="HT145" s="1368"/>
      <c r="HU145" s="1368"/>
      <c r="HV145" s="1368"/>
      <c r="HW145" s="1368"/>
      <c r="HX145" s="1368"/>
      <c r="HY145" s="1368"/>
      <c r="HZ145" s="1368"/>
      <c r="IA145" s="1368"/>
      <c r="IB145" s="1368"/>
      <c r="IC145" s="1368"/>
      <c r="ID145" s="1368"/>
      <c r="IE145" s="1368"/>
      <c r="IF145" s="1368"/>
      <c r="IG145" s="1368"/>
      <c r="IH145" s="1368"/>
      <c r="II145" s="1368"/>
      <c r="IJ145" s="1368"/>
      <c r="IK145" s="1368"/>
      <c r="IL145" s="1368"/>
      <c r="IM145" s="1368"/>
      <c r="IN145" s="1368"/>
      <c r="IO145" s="1368"/>
      <c r="IP145" s="1368"/>
      <c r="IQ145" s="1368"/>
      <c r="IR145" s="1368"/>
      <c r="IS145" s="1368"/>
      <c r="IT145" s="1368"/>
      <c r="IU145" s="1368"/>
      <c r="IV145" s="1368"/>
      <c r="IW145" s="1368"/>
      <c r="IX145" s="1368"/>
      <c r="IY145" s="1368"/>
      <c r="IZ145" s="1368"/>
      <c r="JA145" s="1368"/>
      <c r="JB145" s="1368"/>
      <c r="JC145" s="1368"/>
    </row>
    <row r="146" spans="1:263">
      <c r="A146" s="4307">
        <v>54</v>
      </c>
      <c r="B146" s="1463"/>
      <c r="C146" s="4510"/>
      <c r="D146" s="4510"/>
      <c r="E146" s="3278"/>
      <c r="F146" s="4178"/>
      <c r="G146" s="4467"/>
      <c r="H146" s="4432"/>
      <c r="I146" s="4432"/>
      <c r="J146" s="4432"/>
      <c r="K146" s="2325"/>
      <c r="L146" s="2325"/>
      <c r="M146" s="3549">
        <v>54</v>
      </c>
      <c r="N146" s="4352"/>
      <c r="O146" s="2325"/>
      <c r="P146" s="2325"/>
      <c r="Q146" s="2325"/>
      <c r="R146" s="2325">
        <f t="shared" si="2"/>
        <v>0</v>
      </c>
      <c r="S146" s="3549">
        <v>54</v>
      </c>
      <c r="AI146" s="1368"/>
      <c r="AJ146" s="1368"/>
      <c r="AK146" s="1368"/>
      <c r="AL146" s="1368"/>
      <c r="AM146" s="1368"/>
      <c r="AN146" s="1368"/>
      <c r="AO146" s="1368"/>
      <c r="AP146" s="1368"/>
      <c r="AQ146" s="1368"/>
      <c r="AR146" s="1368"/>
      <c r="AS146" s="1368"/>
      <c r="AT146" s="1368"/>
      <c r="AU146" s="1368"/>
      <c r="AV146" s="1368"/>
      <c r="AW146" s="1368"/>
      <c r="AX146" s="1368"/>
      <c r="AY146" s="1368"/>
      <c r="AZ146" s="1368"/>
      <c r="BA146" s="1368"/>
      <c r="BB146" s="1368"/>
      <c r="BC146" s="1368"/>
      <c r="BD146" s="1368"/>
      <c r="BE146" s="1368"/>
      <c r="BF146" s="1368"/>
      <c r="BG146" s="1368"/>
      <c r="BH146" s="1368"/>
      <c r="BI146" s="1368"/>
      <c r="BJ146" s="1368"/>
      <c r="BK146" s="1368"/>
      <c r="BL146" s="1368"/>
      <c r="BM146" s="1368"/>
      <c r="BN146" s="1368"/>
      <c r="BO146" s="1368"/>
      <c r="BP146" s="1368"/>
      <c r="BQ146" s="1368"/>
      <c r="BR146" s="1368"/>
      <c r="BS146" s="1368"/>
      <c r="BT146" s="1368"/>
      <c r="BU146" s="1368"/>
      <c r="BV146" s="1368"/>
      <c r="BW146" s="1368"/>
      <c r="BX146" s="1368"/>
      <c r="BY146" s="1368"/>
      <c r="BZ146" s="1368"/>
      <c r="CA146" s="1368"/>
      <c r="CB146" s="1368"/>
      <c r="CC146" s="1368"/>
      <c r="CD146" s="1368"/>
      <c r="CE146" s="1368"/>
      <c r="CF146" s="1368"/>
      <c r="CG146" s="1368"/>
      <c r="CH146" s="1368"/>
      <c r="CI146" s="1368"/>
      <c r="CJ146" s="1368"/>
      <c r="CK146" s="1368"/>
      <c r="CL146" s="1368"/>
      <c r="CM146" s="1368"/>
      <c r="CN146" s="1368"/>
      <c r="CO146" s="1368"/>
      <c r="CP146" s="1368"/>
      <c r="CQ146" s="1368"/>
      <c r="CR146" s="1368"/>
      <c r="CS146" s="1368"/>
      <c r="CT146" s="1368"/>
      <c r="CU146" s="1368"/>
      <c r="CV146" s="1368"/>
      <c r="CW146" s="1368"/>
      <c r="CX146" s="1368"/>
      <c r="CY146" s="1368"/>
      <c r="CZ146" s="1368"/>
      <c r="DA146" s="1368"/>
      <c r="DB146" s="1368"/>
      <c r="DC146" s="1368"/>
      <c r="DD146" s="1368"/>
      <c r="DE146" s="1368"/>
      <c r="DF146" s="1368"/>
      <c r="DG146" s="1368"/>
      <c r="DH146" s="1368"/>
      <c r="DI146" s="1368"/>
      <c r="DJ146" s="1368"/>
      <c r="DK146" s="1368"/>
      <c r="DL146" s="1368"/>
      <c r="DM146" s="1368"/>
      <c r="DN146" s="1368"/>
      <c r="DO146" s="1368"/>
      <c r="DP146" s="1368"/>
      <c r="DQ146" s="1368"/>
      <c r="DR146" s="1368"/>
      <c r="DS146" s="1368"/>
      <c r="DT146" s="1368"/>
      <c r="DU146" s="1368"/>
      <c r="DV146" s="1368"/>
      <c r="DW146" s="1368"/>
      <c r="DX146" s="1368"/>
      <c r="DY146" s="1368"/>
      <c r="DZ146" s="1368"/>
      <c r="EA146" s="1368"/>
      <c r="EB146" s="1368"/>
      <c r="EC146" s="1368"/>
      <c r="ED146" s="1368"/>
      <c r="EE146" s="1368"/>
      <c r="EF146" s="1368"/>
      <c r="EG146" s="1368"/>
      <c r="EH146" s="1368"/>
      <c r="EI146" s="1368"/>
      <c r="EJ146" s="1368"/>
      <c r="EK146" s="1368"/>
      <c r="EL146" s="1368"/>
      <c r="EM146" s="1368"/>
      <c r="EN146" s="1368"/>
      <c r="EO146" s="1368"/>
      <c r="EP146" s="1368"/>
      <c r="EQ146" s="1368"/>
      <c r="ER146" s="1368"/>
      <c r="ES146" s="1368"/>
      <c r="ET146" s="1368"/>
      <c r="EU146" s="1368"/>
      <c r="EV146" s="1368"/>
      <c r="EW146" s="1368"/>
      <c r="EX146" s="1368"/>
      <c r="EY146" s="1368"/>
      <c r="EZ146" s="1368"/>
      <c r="FA146" s="1368"/>
      <c r="FB146" s="1368"/>
      <c r="FC146" s="1368"/>
      <c r="FD146" s="1368"/>
      <c r="FE146" s="1368"/>
      <c r="FF146" s="1368"/>
      <c r="FG146" s="1368"/>
      <c r="FH146" s="1368"/>
      <c r="FI146" s="1368"/>
      <c r="FJ146" s="1368"/>
      <c r="FK146" s="1368"/>
      <c r="FL146" s="1368"/>
      <c r="FM146" s="1368"/>
      <c r="FN146" s="1368"/>
      <c r="FO146" s="1368"/>
      <c r="FP146" s="1368"/>
      <c r="FQ146" s="1368"/>
      <c r="FR146" s="1368"/>
      <c r="FS146" s="1368"/>
      <c r="FT146" s="1368"/>
      <c r="FU146" s="1368"/>
      <c r="FV146" s="1368"/>
      <c r="FW146" s="1368"/>
      <c r="FX146" s="1368"/>
      <c r="FY146" s="1368"/>
      <c r="FZ146" s="1368"/>
      <c r="GA146" s="1368"/>
      <c r="GB146" s="1368"/>
      <c r="GC146" s="1368"/>
      <c r="GD146" s="1368"/>
      <c r="GE146" s="1368"/>
      <c r="GF146" s="1368"/>
      <c r="GG146" s="1368"/>
      <c r="GH146" s="1368"/>
      <c r="GI146" s="1368"/>
      <c r="GJ146" s="1368"/>
      <c r="GK146" s="1368"/>
      <c r="GL146" s="1368"/>
      <c r="GM146" s="1368"/>
      <c r="GN146" s="1368"/>
      <c r="GO146" s="1368"/>
      <c r="GP146" s="1368"/>
      <c r="GQ146" s="1368"/>
      <c r="GR146" s="1368"/>
      <c r="GS146" s="1368"/>
      <c r="GT146" s="1368"/>
      <c r="GU146" s="1368"/>
      <c r="GV146" s="1368"/>
      <c r="GW146" s="1368"/>
      <c r="GX146" s="1368"/>
      <c r="GY146" s="1368"/>
      <c r="GZ146" s="1368"/>
      <c r="HA146" s="1368"/>
      <c r="HB146" s="1368"/>
      <c r="HC146" s="1368"/>
      <c r="HD146" s="1368"/>
      <c r="HE146" s="1368"/>
      <c r="HF146" s="1368"/>
      <c r="HG146" s="1368"/>
      <c r="HH146" s="1368"/>
      <c r="HI146" s="1368"/>
      <c r="HJ146" s="1368"/>
      <c r="HK146" s="1368"/>
      <c r="HL146" s="1368"/>
      <c r="HM146" s="1368"/>
      <c r="HN146" s="1368"/>
      <c r="HO146" s="1368"/>
      <c r="HP146" s="1368"/>
      <c r="HQ146" s="1368"/>
      <c r="HR146" s="1368"/>
      <c r="HS146" s="1368"/>
      <c r="HT146" s="1368"/>
      <c r="HU146" s="1368"/>
      <c r="HV146" s="1368"/>
      <c r="HW146" s="1368"/>
      <c r="HX146" s="1368"/>
      <c r="HY146" s="1368"/>
      <c r="HZ146" s="1368"/>
      <c r="IA146" s="1368"/>
      <c r="IB146" s="1368"/>
      <c r="IC146" s="1368"/>
      <c r="ID146" s="1368"/>
      <c r="IE146" s="1368"/>
      <c r="IF146" s="1368"/>
      <c r="IG146" s="1368"/>
      <c r="IH146" s="1368"/>
      <c r="II146" s="1368"/>
      <c r="IJ146" s="1368"/>
      <c r="IK146" s="1368"/>
      <c r="IL146" s="1368"/>
      <c r="IM146" s="1368"/>
      <c r="IN146" s="1368"/>
      <c r="IO146" s="1368"/>
      <c r="IP146" s="1368"/>
      <c r="IQ146" s="1368"/>
      <c r="IR146" s="1368"/>
      <c r="IS146" s="1368"/>
      <c r="IT146" s="1368"/>
      <c r="IU146" s="1368"/>
      <c r="IV146" s="1368"/>
      <c r="IW146" s="1368"/>
      <c r="IX146" s="1368"/>
      <c r="IY146" s="1368"/>
      <c r="IZ146" s="1368"/>
      <c r="JA146" s="1368"/>
      <c r="JB146" s="1368"/>
      <c r="JC146" s="1368"/>
    </row>
    <row r="147" spans="1:263">
      <c r="A147" s="4307">
        <v>55</v>
      </c>
      <c r="B147" s="1463"/>
      <c r="C147" s="4510"/>
      <c r="D147" s="4510"/>
      <c r="E147" s="3278"/>
      <c r="F147" s="4224"/>
      <c r="G147" s="4432"/>
      <c r="H147" s="4432"/>
      <c r="I147" s="4432"/>
      <c r="J147" s="4432"/>
      <c r="K147" s="2325"/>
      <c r="L147" s="2325"/>
      <c r="M147" s="3549">
        <v>55</v>
      </c>
      <c r="N147" s="4352"/>
      <c r="O147" s="2325"/>
      <c r="P147" s="2325"/>
      <c r="Q147" s="2325"/>
      <c r="R147" s="2325">
        <f t="shared" si="2"/>
        <v>0</v>
      </c>
      <c r="S147" s="3549">
        <v>55</v>
      </c>
      <c r="AI147" s="1368"/>
      <c r="AJ147" s="1368"/>
      <c r="AK147" s="1368"/>
      <c r="AL147" s="1368"/>
      <c r="AM147" s="1368"/>
      <c r="AN147" s="1368"/>
      <c r="AO147" s="1368"/>
      <c r="AP147" s="1368"/>
      <c r="AQ147" s="1368"/>
      <c r="AR147" s="1368"/>
      <c r="AS147" s="1368"/>
      <c r="AT147" s="1368"/>
      <c r="AU147" s="1368"/>
      <c r="AV147" s="1368"/>
      <c r="AW147" s="1368"/>
      <c r="AX147" s="1368"/>
      <c r="AY147" s="1368"/>
      <c r="AZ147" s="1368"/>
      <c r="BA147" s="1368"/>
      <c r="BB147" s="1368"/>
      <c r="BC147" s="1368"/>
      <c r="BD147" s="1368"/>
      <c r="BE147" s="1368"/>
      <c r="BF147" s="1368"/>
      <c r="BG147" s="1368"/>
      <c r="BH147" s="1368"/>
      <c r="BI147" s="1368"/>
      <c r="BJ147" s="1368"/>
      <c r="BK147" s="1368"/>
      <c r="BL147" s="1368"/>
      <c r="BM147" s="1368"/>
      <c r="BN147" s="1368"/>
      <c r="BO147" s="1368"/>
      <c r="BP147" s="1368"/>
      <c r="BQ147" s="1368"/>
      <c r="BR147" s="1368"/>
      <c r="BS147" s="1368"/>
      <c r="BT147" s="1368"/>
      <c r="BU147" s="1368"/>
      <c r="BV147" s="1368"/>
      <c r="BW147" s="1368"/>
      <c r="BX147" s="1368"/>
      <c r="BY147" s="1368"/>
      <c r="BZ147" s="1368"/>
      <c r="CA147" s="1368"/>
      <c r="CB147" s="1368"/>
      <c r="CC147" s="1368"/>
      <c r="CD147" s="1368"/>
      <c r="CE147" s="1368"/>
      <c r="CF147" s="1368"/>
      <c r="CG147" s="1368"/>
      <c r="CH147" s="1368"/>
      <c r="CI147" s="1368"/>
      <c r="CJ147" s="1368"/>
      <c r="CK147" s="1368"/>
      <c r="CL147" s="1368"/>
      <c r="CM147" s="1368"/>
      <c r="CN147" s="1368"/>
      <c r="CO147" s="1368"/>
      <c r="CP147" s="1368"/>
      <c r="CQ147" s="1368"/>
      <c r="CR147" s="1368"/>
      <c r="CS147" s="1368"/>
      <c r="CT147" s="1368"/>
      <c r="CU147" s="1368"/>
      <c r="CV147" s="1368"/>
      <c r="CW147" s="1368"/>
      <c r="CX147" s="1368"/>
      <c r="CY147" s="1368"/>
      <c r="CZ147" s="1368"/>
      <c r="DA147" s="1368"/>
      <c r="DB147" s="1368"/>
      <c r="DC147" s="1368"/>
      <c r="DD147" s="1368"/>
      <c r="DE147" s="1368"/>
      <c r="DF147" s="1368"/>
      <c r="DG147" s="1368"/>
      <c r="DH147" s="1368"/>
      <c r="DI147" s="1368"/>
      <c r="DJ147" s="1368"/>
      <c r="DK147" s="1368"/>
      <c r="DL147" s="1368"/>
      <c r="DM147" s="1368"/>
      <c r="DN147" s="1368"/>
      <c r="DO147" s="1368"/>
      <c r="DP147" s="1368"/>
      <c r="DQ147" s="1368"/>
      <c r="DR147" s="1368"/>
      <c r="DS147" s="1368"/>
      <c r="DT147" s="1368"/>
      <c r="DU147" s="1368"/>
      <c r="DV147" s="1368"/>
      <c r="DW147" s="1368"/>
      <c r="DX147" s="1368"/>
      <c r="DY147" s="1368"/>
      <c r="DZ147" s="1368"/>
      <c r="EA147" s="1368"/>
      <c r="EB147" s="1368"/>
      <c r="EC147" s="1368"/>
      <c r="ED147" s="1368"/>
      <c r="EE147" s="1368"/>
      <c r="EF147" s="1368"/>
      <c r="EG147" s="1368"/>
      <c r="EH147" s="1368"/>
      <c r="EI147" s="1368"/>
      <c r="EJ147" s="1368"/>
      <c r="EK147" s="1368"/>
      <c r="EL147" s="1368"/>
      <c r="EM147" s="1368"/>
      <c r="EN147" s="1368"/>
      <c r="EO147" s="1368"/>
      <c r="EP147" s="1368"/>
      <c r="EQ147" s="1368"/>
      <c r="ER147" s="1368"/>
      <c r="ES147" s="1368"/>
      <c r="ET147" s="1368"/>
      <c r="EU147" s="1368"/>
      <c r="EV147" s="1368"/>
      <c r="EW147" s="1368"/>
      <c r="EX147" s="1368"/>
      <c r="EY147" s="1368"/>
      <c r="EZ147" s="1368"/>
      <c r="FA147" s="1368"/>
      <c r="FB147" s="1368"/>
      <c r="FC147" s="1368"/>
      <c r="FD147" s="1368"/>
      <c r="FE147" s="1368"/>
      <c r="FF147" s="1368"/>
      <c r="FG147" s="1368"/>
      <c r="FH147" s="1368"/>
      <c r="FI147" s="1368"/>
      <c r="FJ147" s="1368"/>
      <c r="FK147" s="1368"/>
      <c r="FL147" s="1368"/>
      <c r="FM147" s="1368"/>
      <c r="FN147" s="1368"/>
      <c r="FO147" s="1368"/>
      <c r="FP147" s="1368"/>
      <c r="FQ147" s="1368"/>
      <c r="FR147" s="1368"/>
      <c r="FS147" s="1368"/>
      <c r="FT147" s="1368"/>
      <c r="FU147" s="1368"/>
      <c r="FV147" s="1368"/>
      <c r="FW147" s="1368"/>
      <c r="FX147" s="1368"/>
      <c r="FY147" s="1368"/>
      <c r="FZ147" s="1368"/>
      <c r="GA147" s="1368"/>
      <c r="GB147" s="1368"/>
      <c r="GC147" s="1368"/>
      <c r="GD147" s="1368"/>
      <c r="GE147" s="1368"/>
      <c r="GF147" s="1368"/>
      <c r="GG147" s="1368"/>
      <c r="GH147" s="1368"/>
      <c r="GI147" s="1368"/>
      <c r="GJ147" s="1368"/>
      <c r="GK147" s="1368"/>
      <c r="GL147" s="1368"/>
      <c r="GM147" s="1368"/>
      <c r="GN147" s="1368"/>
      <c r="GO147" s="1368"/>
      <c r="GP147" s="1368"/>
      <c r="GQ147" s="1368"/>
      <c r="GR147" s="1368"/>
      <c r="GS147" s="1368"/>
      <c r="GT147" s="1368"/>
      <c r="GU147" s="1368"/>
      <c r="GV147" s="1368"/>
      <c r="GW147" s="1368"/>
      <c r="GX147" s="1368"/>
      <c r="GY147" s="1368"/>
      <c r="GZ147" s="1368"/>
      <c r="HA147" s="1368"/>
      <c r="HB147" s="1368"/>
      <c r="HC147" s="1368"/>
      <c r="HD147" s="1368"/>
      <c r="HE147" s="1368"/>
      <c r="HF147" s="1368"/>
      <c r="HG147" s="1368"/>
      <c r="HH147" s="1368"/>
      <c r="HI147" s="1368"/>
      <c r="HJ147" s="1368"/>
      <c r="HK147" s="1368"/>
      <c r="HL147" s="1368"/>
      <c r="HM147" s="1368"/>
      <c r="HN147" s="1368"/>
      <c r="HO147" s="1368"/>
      <c r="HP147" s="1368"/>
      <c r="HQ147" s="1368"/>
      <c r="HR147" s="1368"/>
      <c r="HS147" s="1368"/>
      <c r="HT147" s="1368"/>
      <c r="HU147" s="1368"/>
      <c r="HV147" s="1368"/>
      <c r="HW147" s="1368"/>
      <c r="HX147" s="1368"/>
      <c r="HY147" s="1368"/>
      <c r="HZ147" s="1368"/>
      <c r="IA147" s="1368"/>
      <c r="IB147" s="1368"/>
      <c r="IC147" s="1368"/>
      <c r="ID147" s="1368"/>
      <c r="IE147" s="1368"/>
      <c r="IF147" s="1368"/>
      <c r="IG147" s="1368"/>
      <c r="IH147" s="1368"/>
      <c r="II147" s="1368"/>
      <c r="IJ147" s="1368"/>
      <c r="IK147" s="1368"/>
      <c r="IL147" s="1368"/>
      <c r="IM147" s="1368"/>
      <c r="IN147" s="1368"/>
      <c r="IO147" s="1368"/>
      <c r="IP147" s="1368"/>
      <c r="IQ147" s="1368"/>
      <c r="IR147" s="1368"/>
      <c r="IS147" s="1368"/>
      <c r="IT147" s="1368"/>
      <c r="IU147" s="1368"/>
      <c r="IV147" s="1368"/>
      <c r="IW147" s="1368"/>
      <c r="IX147" s="1368"/>
      <c r="IY147" s="1368"/>
      <c r="IZ147" s="1368"/>
      <c r="JA147" s="1368"/>
      <c r="JB147" s="1368"/>
      <c r="JC147" s="1368"/>
    </row>
    <row r="148" spans="1:263">
      <c r="A148" s="4307">
        <v>56</v>
      </c>
      <c r="B148" s="1463"/>
      <c r="C148" s="4510"/>
      <c r="D148" s="4510"/>
      <c r="E148" s="3278"/>
      <c r="F148" s="4178"/>
      <c r="G148" s="4467"/>
      <c r="H148" s="4432"/>
      <c r="I148" s="4432"/>
      <c r="J148" s="4432"/>
      <c r="K148" s="2325"/>
      <c r="L148" s="2325"/>
      <c r="M148" s="3549">
        <v>56</v>
      </c>
      <c r="N148" s="4352"/>
      <c r="O148" s="2325"/>
      <c r="P148" s="2325"/>
      <c r="Q148" s="2325"/>
      <c r="R148" s="2325">
        <f t="shared" si="2"/>
        <v>0</v>
      </c>
      <c r="S148" s="3549">
        <v>56</v>
      </c>
      <c r="AI148" s="1368"/>
      <c r="AJ148" s="1368"/>
      <c r="AK148" s="1368"/>
      <c r="AL148" s="1368"/>
      <c r="AM148" s="1368"/>
      <c r="AN148" s="1368"/>
      <c r="AO148" s="1368"/>
      <c r="AP148" s="1368"/>
      <c r="AQ148" s="1368"/>
      <c r="AR148" s="1368"/>
      <c r="AS148" s="1368"/>
      <c r="AT148" s="1368"/>
      <c r="AU148" s="1368"/>
      <c r="AV148" s="1368"/>
      <c r="AW148" s="1368"/>
      <c r="AX148" s="1368"/>
      <c r="AY148" s="1368"/>
      <c r="AZ148" s="1368"/>
      <c r="BA148" s="1368"/>
      <c r="BB148" s="1368"/>
      <c r="BC148" s="1368"/>
      <c r="BD148" s="1368"/>
      <c r="BE148" s="1368"/>
      <c r="BF148" s="1368"/>
      <c r="BG148" s="1368"/>
      <c r="BH148" s="1368"/>
      <c r="BI148" s="1368"/>
      <c r="BJ148" s="1368"/>
      <c r="BK148" s="1368"/>
      <c r="BL148" s="1368"/>
      <c r="BM148" s="1368"/>
      <c r="BN148" s="1368"/>
      <c r="BO148" s="1368"/>
      <c r="BP148" s="1368"/>
      <c r="BQ148" s="1368"/>
      <c r="BR148" s="1368"/>
      <c r="BS148" s="1368"/>
      <c r="BT148" s="1368"/>
      <c r="BU148" s="1368"/>
      <c r="BV148" s="1368"/>
      <c r="BW148" s="1368"/>
      <c r="BX148" s="1368"/>
      <c r="BY148" s="1368"/>
      <c r="BZ148" s="1368"/>
      <c r="CA148" s="1368"/>
      <c r="CB148" s="1368"/>
      <c r="CC148" s="1368"/>
      <c r="CD148" s="1368"/>
      <c r="CE148" s="1368"/>
      <c r="CF148" s="1368"/>
      <c r="CG148" s="1368"/>
      <c r="CH148" s="1368"/>
      <c r="CI148" s="1368"/>
      <c r="CJ148" s="1368"/>
      <c r="CK148" s="1368"/>
      <c r="CL148" s="1368"/>
      <c r="CM148" s="1368"/>
      <c r="CN148" s="1368"/>
      <c r="CO148" s="1368"/>
      <c r="CP148" s="1368"/>
      <c r="CQ148" s="1368"/>
      <c r="CR148" s="1368"/>
      <c r="CS148" s="1368"/>
      <c r="CT148" s="1368"/>
      <c r="CU148" s="1368"/>
      <c r="CV148" s="1368"/>
      <c r="CW148" s="1368"/>
      <c r="CX148" s="1368"/>
      <c r="CY148" s="1368"/>
      <c r="CZ148" s="1368"/>
      <c r="DA148" s="1368"/>
      <c r="DB148" s="1368"/>
      <c r="DC148" s="1368"/>
      <c r="DD148" s="1368"/>
      <c r="DE148" s="1368"/>
      <c r="DF148" s="1368"/>
      <c r="DG148" s="1368"/>
      <c r="DH148" s="1368"/>
      <c r="DI148" s="1368"/>
      <c r="DJ148" s="1368"/>
      <c r="DK148" s="1368"/>
      <c r="DL148" s="1368"/>
      <c r="DM148" s="1368"/>
      <c r="DN148" s="1368"/>
      <c r="DO148" s="1368"/>
      <c r="DP148" s="1368"/>
      <c r="DQ148" s="1368"/>
      <c r="DR148" s="1368"/>
      <c r="DS148" s="1368"/>
      <c r="DT148" s="1368"/>
      <c r="DU148" s="1368"/>
      <c r="DV148" s="1368"/>
      <c r="DW148" s="1368"/>
      <c r="DX148" s="1368"/>
      <c r="DY148" s="1368"/>
      <c r="DZ148" s="1368"/>
      <c r="EA148" s="1368"/>
      <c r="EB148" s="1368"/>
      <c r="EC148" s="1368"/>
      <c r="ED148" s="1368"/>
      <c r="EE148" s="1368"/>
      <c r="EF148" s="1368"/>
      <c r="EG148" s="1368"/>
      <c r="EH148" s="1368"/>
      <c r="EI148" s="1368"/>
      <c r="EJ148" s="1368"/>
      <c r="EK148" s="1368"/>
      <c r="EL148" s="1368"/>
      <c r="EM148" s="1368"/>
      <c r="EN148" s="1368"/>
      <c r="EO148" s="1368"/>
      <c r="EP148" s="1368"/>
      <c r="EQ148" s="1368"/>
      <c r="ER148" s="1368"/>
      <c r="ES148" s="1368"/>
      <c r="ET148" s="1368"/>
      <c r="EU148" s="1368"/>
      <c r="EV148" s="1368"/>
      <c r="EW148" s="1368"/>
      <c r="EX148" s="1368"/>
      <c r="EY148" s="1368"/>
      <c r="EZ148" s="1368"/>
      <c r="FA148" s="1368"/>
      <c r="FB148" s="1368"/>
      <c r="FC148" s="1368"/>
      <c r="FD148" s="1368"/>
      <c r="FE148" s="1368"/>
      <c r="FF148" s="1368"/>
      <c r="FG148" s="1368"/>
      <c r="FH148" s="1368"/>
      <c r="FI148" s="1368"/>
      <c r="FJ148" s="1368"/>
      <c r="FK148" s="1368"/>
      <c r="FL148" s="1368"/>
      <c r="FM148" s="1368"/>
      <c r="FN148" s="1368"/>
      <c r="FO148" s="1368"/>
      <c r="FP148" s="1368"/>
      <c r="FQ148" s="1368"/>
      <c r="FR148" s="1368"/>
      <c r="FS148" s="1368"/>
      <c r="FT148" s="1368"/>
      <c r="FU148" s="1368"/>
      <c r="FV148" s="1368"/>
      <c r="FW148" s="1368"/>
      <c r="FX148" s="1368"/>
      <c r="FY148" s="1368"/>
      <c r="FZ148" s="1368"/>
      <c r="GA148" s="1368"/>
      <c r="GB148" s="1368"/>
      <c r="GC148" s="1368"/>
      <c r="GD148" s="1368"/>
      <c r="GE148" s="1368"/>
      <c r="GF148" s="1368"/>
      <c r="GG148" s="1368"/>
      <c r="GH148" s="1368"/>
      <c r="GI148" s="1368"/>
      <c r="GJ148" s="1368"/>
      <c r="GK148" s="1368"/>
      <c r="GL148" s="1368"/>
      <c r="GM148" s="1368"/>
      <c r="GN148" s="1368"/>
      <c r="GO148" s="1368"/>
      <c r="GP148" s="1368"/>
      <c r="GQ148" s="1368"/>
      <c r="GR148" s="1368"/>
      <c r="GS148" s="1368"/>
      <c r="GT148" s="1368"/>
      <c r="GU148" s="1368"/>
      <c r="GV148" s="1368"/>
      <c r="GW148" s="1368"/>
      <c r="GX148" s="1368"/>
      <c r="GY148" s="1368"/>
      <c r="GZ148" s="1368"/>
      <c r="HA148" s="1368"/>
      <c r="HB148" s="1368"/>
      <c r="HC148" s="1368"/>
      <c r="HD148" s="1368"/>
      <c r="HE148" s="1368"/>
      <c r="HF148" s="1368"/>
      <c r="HG148" s="1368"/>
      <c r="HH148" s="1368"/>
      <c r="HI148" s="1368"/>
      <c r="HJ148" s="1368"/>
      <c r="HK148" s="1368"/>
      <c r="HL148" s="1368"/>
      <c r="HM148" s="1368"/>
      <c r="HN148" s="1368"/>
      <c r="HO148" s="1368"/>
      <c r="HP148" s="1368"/>
      <c r="HQ148" s="1368"/>
      <c r="HR148" s="1368"/>
      <c r="HS148" s="1368"/>
      <c r="HT148" s="1368"/>
      <c r="HU148" s="1368"/>
      <c r="HV148" s="1368"/>
      <c r="HW148" s="1368"/>
      <c r="HX148" s="1368"/>
      <c r="HY148" s="1368"/>
      <c r="HZ148" s="1368"/>
      <c r="IA148" s="1368"/>
      <c r="IB148" s="1368"/>
      <c r="IC148" s="1368"/>
      <c r="ID148" s="1368"/>
      <c r="IE148" s="1368"/>
      <c r="IF148" s="1368"/>
      <c r="IG148" s="1368"/>
      <c r="IH148" s="1368"/>
      <c r="II148" s="1368"/>
      <c r="IJ148" s="1368"/>
      <c r="IK148" s="1368"/>
      <c r="IL148" s="1368"/>
      <c r="IM148" s="1368"/>
      <c r="IN148" s="1368"/>
      <c r="IO148" s="1368"/>
      <c r="IP148" s="1368"/>
      <c r="IQ148" s="1368"/>
      <c r="IR148" s="1368"/>
      <c r="IS148" s="1368"/>
      <c r="IT148" s="1368"/>
      <c r="IU148" s="1368"/>
      <c r="IV148" s="1368"/>
      <c r="IW148" s="1368"/>
      <c r="IX148" s="1368"/>
      <c r="IY148" s="1368"/>
      <c r="IZ148" s="1368"/>
      <c r="JA148" s="1368"/>
      <c r="JB148" s="1368"/>
      <c r="JC148" s="1368"/>
    </row>
    <row r="149" spans="1:263">
      <c r="A149" s="4307">
        <v>57</v>
      </c>
      <c r="B149" s="1463"/>
      <c r="C149" s="4510"/>
      <c r="D149" s="4510"/>
      <c r="E149" s="3278"/>
      <c r="F149" s="4178"/>
      <c r="G149" s="4467"/>
      <c r="H149" s="4432"/>
      <c r="I149" s="4432"/>
      <c r="J149" s="4432"/>
      <c r="K149" s="2325"/>
      <c r="L149" s="2325"/>
      <c r="M149" s="3549">
        <v>57</v>
      </c>
      <c r="N149" s="4352"/>
      <c r="O149" s="2325"/>
      <c r="P149" s="2325"/>
      <c r="Q149" s="2325"/>
      <c r="R149" s="2325">
        <f t="shared" si="2"/>
        <v>0</v>
      </c>
      <c r="S149" s="3549">
        <v>57</v>
      </c>
      <c r="AI149" s="1368"/>
      <c r="AJ149" s="1368"/>
      <c r="AK149" s="1368"/>
      <c r="AL149" s="1368"/>
      <c r="AM149" s="1368"/>
      <c r="AN149" s="1368"/>
      <c r="AO149" s="1368"/>
      <c r="AP149" s="1368"/>
      <c r="AQ149" s="1368"/>
      <c r="AR149" s="1368"/>
      <c r="AS149" s="1368"/>
      <c r="AT149" s="1368"/>
      <c r="AU149" s="1368"/>
      <c r="AV149" s="1368"/>
      <c r="AW149" s="1368"/>
      <c r="AX149" s="1368"/>
      <c r="AY149" s="1368"/>
      <c r="AZ149" s="1368"/>
      <c r="BA149" s="1368"/>
      <c r="BB149" s="1368"/>
      <c r="BC149" s="1368"/>
      <c r="BD149" s="1368"/>
      <c r="BE149" s="1368"/>
      <c r="BF149" s="1368"/>
      <c r="BG149" s="1368"/>
      <c r="BH149" s="1368"/>
      <c r="BI149" s="1368"/>
      <c r="BJ149" s="1368"/>
      <c r="BK149" s="1368"/>
      <c r="BL149" s="1368"/>
      <c r="BM149" s="1368"/>
      <c r="BN149" s="1368"/>
      <c r="BO149" s="1368"/>
      <c r="BP149" s="1368"/>
      <c r="BQ149" s="1368"/>
      <c r="BR149" s="1368"/>
      <c r="BS149" s="1368"/>
      <c r="BT149" s="1368"/>
      <c r="BU149" s="1368"/>
      <c r="BV149" s="1368"/>
      <c r="BW149" s="1368"/>
      <c r="BX149" s="1368"/>
      <c r="BY149" s="1368"/>
      <c r="BZ149" s="1368"/>
      <c r="CA149" s="1368"/>
      <c r="CB149" s="1368"/>
      <c r="CC149" s="1368"/>
      <c r="CD149" s="1368"/>
      <c r="CE149" s="1368"/>
      <c r="CF149" s="1368"/>
      <c r="CG149" s="1368"/>
      <c r="CH149" s="1368"/>
      <c r="CI149" s="1368"/>
      <c r="CJ149" s="1368"/>
      <c r="CK149" s="1368"/>
      <c r="CL149" s="1368"/>
      <c r="CM149" s="1368"/>
      <c r="CN149" s="1368"/>
      <c r="CO149" s="1368"/>
      <c r="CP149" s="1368"/>
      <c r="CQ149" s="1368"/>
      <c r="CR149" s="1368"/>
      <c r="CS149" s="1368"/>
      <c r="CT149" s="1368"/>
      <c r="CU149" s="1368"/>
      <c r="CV149" s="1368"/>
      <c r="CW149" s="1368"/>
      <c r="CX149" s="1368"/>
      <c r="CY149" s="1368"/>
      <c r="CZ149" s="1368"/>
      <c r="DA149" s="1368"/>
      <c r="DB149" s="1368"/>
      <c r="DC149" s="1368"/>
      <c r="DD149" s="1368"/>
      <c r="DE149" s="1368"/>
      <c r="DF149" s="1368"/>
      <c r="DG149" s="1368"/>
      <c r="DH149" s="1368"/>
      <c r="DI149" s="1368"/>
      <c r="DJ149" s="1368"/>
      <c r="DK149" s="1368"/>
      <c r="DL149" s="1368"/>
      <c r="DM149" s="1368"/>
      <c r="DN149" s="1368"/>
      <c r="DO149" s="1368"/>
      <c r="DP149" s="1368"/>
      <c r="DQ149" s="1368"/>
      <c r="DR149" s="1368"/>
      <c r="DS149" s="1368"/>
      <c r="DT149" s="1368"/>
      <c r="DU149" s="1368"/>
      <c r="DV149" s="1368"/>
      <c r="DW149" s="1368"/>
      <c r="DX149" s="1368"/>
      <c r="DY149" s="1368"/>
      <c r="DZ149" s="1368"/>
      <c r="EA149" s="1368"/>
      <c r="EB149" s="1368"/>
      <c r="EC149" s="1368"/>
      <c r="ED149" s="1368"/>
      <c r="EE149" s="1368"/>
      <c r="EF149" s="1368"/>
      <c r="EG149" s="1368"/>
      <c r="EH149" s="1368"/>
      <c r="EI149" s="1368"/>
      <c r="EJ149" s="1368"/>
      <c r="EK149" s="1368"/>
      <c r="EL149" s="1368"/>
      <c r="EM149" s="1368"/>
      <c r="EN149" s="1368"/>
      <c r="EO149" s="1368"/>
      <c r="EP149" s="1368"/>
      <c r="EQ149" s="1368"/>
      <c r="ER149" s="1368"/>
      <c r="ES149" s="1368"/>
      <c r="ET149" s="1368"/>
      <c r="EU149" s="1368"/>
      <c r="EV149" s="1368"/>
      <c r="EW149" s="1368"/>
      <c r="EX149" s="1368"/>
      <c r="EY149" s="1368"/>
      <c r="EZ149" s="1368"/>
      <c r="FA149" s="1368"/>
      <c r="FB149" s="1368"/>
      <c r="FC149" s="1368"/>
      <c r="FD149" s="1368"/>
      <c r="FE149" s="1368"/>
      <c r="FF149" s="1368"/>
      <c r="FG149" s="1368"/>
      <c r="FH149" s="1368"/>
      <c r="FI149" s="1368"/>
      <c r="FJ149" s="1368"/>
      <c r="FK149" s="1368"/>
      <c r="FL149" s="1368"/>
      <c r="FM149" s="1368"/>
      <c r="FN149" s="1368"/>
      <c r="FO149" s="1368"/>
      <c r="FP149" s="1368"/>
      <c r="FQ149" s="1368"/>
      <c r="FR149" s="1368"/>
      <c r="FS149" s="1368"/>
      <c r="FT149" s="1368"/>
      <c r="FU149" s="1368"/>
      <c r="FV149" s="1368"/>
      <c r="FW149" s="1368"/>
      <c r="FX149" s="1368"/>
      <c r="FY149" s="1368"/>
      <c r="FZ149" s="1368"/>
      <c r="GA149" s="1368"/>
      <c r="GB149" s="1368"/>
      <c r="GC149" s="1368"/>
      <c r="GD149" s="1368"/>
      <c r="GE149" s="1368"/>
      <c r="GF149" s="1368"/>
      <c r="GG149" s="1368"/>
      <c r="GH149" s="1368"/>
      <c r="GI149" s="1368"/>
      <c r="GJ149" s="1368"/>
      <c r="GK149" s="1368"/>
      <c r="GL149" s="1368"/>
      <c r="GM149" s="1368"/>
      <c r="GN149" s="1368"/>
      <c r="GO149" s="1368"/>
      <c r="GP149" s="1368"/>
      <c r="GQ149" s="1368"/>
      <c r="GR149" s="1368"/>
      <c r="GS149" s="1368"/>
      <c r="GT149" s="1368"/>
      <c r="GU149" s="1368"/>
      <c r="GV149" s="1368"/>
      <c r="GW149" s="1368"/>
      <c r="GX149" s="1368"/>
      <c r="GY149" s="1368"/>
      <c r="GZ149" s="1368"/>
      <c r="HA149" s="1368"/>
      <c r="HB149" s="1368"/>
      <c r="HC149" s="1368"/>
      <c r="HD149" s="1368"/>
      <c r="HE149" s="1368"/>
      <c r="HF149" s="1368"/>
      <c r="HG149" s="1368"/>
      <c r="HH149" s="1368"/>
      <c r="HI149" s="1368"/>
      <c r="HJ149" s="1368"/>
      <c r="HK149" s="1368"/>
      <c r="HL149" s="1368"/>
      <c r="HM149" s="1368"/>
      <c r="HN149" s="1368"/>
      <c r="HO149" s="1368"/>
      <c r="HP149" s="1368"/>
      <c r="HQ149" s="1368"/>
      <c r="HR149" s="1368"/>
      <c r="HS149" s="1368"/>
      <c r="HT149" s="1368"/>
      <c r="HU149" s="1368"/>
      <c r="HV149" s="1368"/>
      <c r="HW149" s="1368"/>
      <c r="HX149" s="1368"/>
      <c r="HY149" s="1368"/>
      <c r="HZ149" s="1368"/>
      <c r="IA149" s="1368"/>
      <c r="IB149" s="1368"/>
      <c r="IC149" s="1368"/>
      <c r="ID149" s="1368"/>
      <c r="IE149" s="1368"/>
      <c r="IF149" s="1368"/>
      <c r="IG149" s="1368"/>
      <c r="IH149" s="1368"/>
      <c r="II149" s="1368"/>
      <c r="IJ149" s="1368"/>
      <c r="IK149" s="1368"/>
      <c r="IL149" s="1368"/>
      <c r="IM149" s="1368"/>
      <c r="IN149" s="1368"/>
      <c r="IO149" s="1368"/>
      <c r="IP149" s="1368"/>
      <c r="IQ149" s="1368"/>
      <c r="IR149" s="1368"/>
      <c r="IS149" s="1368"/>
      <c r="IT149" s="1368"/>
      <c r="IU149" s="1368"/>
      <c r="IV149" s="1368"/>
      <c r="IW149" s="1368"/>
      <c r="IX149" s="1368"/>
      <c r="IY149" s="1368"/>
      <c r="IZ149" s="1368"/>
      <c r="JA149" s="1368"/>
      <c r="JB149" s="1368"/>
      <c r="JC149" s="1368"/>
    </row>
    <row r="150" spans="1:263">
      <c r="A150" s="4307">
        <v>58</v>
      </c>
      <c r="B150" s="1463"/>
      <c r="C150" s="4510"/>
      <c r="D150" s="4510"/>
      <c r="E150" s="3278"/>
      <c r="F150" s="4178"/>
      <c r="G150" s="4467"/>
      <c r="H150" s="4432"/>
      <c r="I150" s="4432"/>
      <c r="J150" s="4432"/>
      <c r="K150" s="2325"/>
      <c r="L150" s="2325"/>
      <c r="M150" s="3549">
        <v>58</v>
      </c>
      <c r="N150" s="4352"/>
      <c r="O150" s="2325"/>
      <c r="P150" s="2325"/>
      <c r="Q150" s="2325"/>
      <c r="R150" s="2325">
        <f t="shared" si="2"/>
        <v>0</v>
      </c>
      <c r="S150" s="3549">
        <v>58</v>
      </c>
      <c r="AI150" s="1368"/>
      <c r="AJ150" s="1368"/>
      <c r="AK150" s="1368"/>
      <c r="AL150" s="1368"/>
      <c r="AM150" s="1368"/>
      <c r="AN150" s="1368"/>
      <c r="AO150" s="1368"/>
      <c r="AP150" s="1368"/>
      <c r="AQ150" s="1368"/>
      <c r="AR150" s="1368"/>
      <c r="AS150" s="1368"/>
      <c r="AT150" s="1368"/>
      <c r="AU150" s="1368"/>
      <c r="AV150" s="1368"/>
      <c r="AW150" s="1368"/>
      <c r="AX150" s="1368"/>
      <c r="AY150" s="1368"/>
      <c r="AZ150" s="1368"/>
      <c r="BA150" s="1368"/>
      <c r="BB150" s="1368"/>
      <c r="BC150" s="1368"/>
      <c r="BD150" s="1368"/>
      <c r="BE150" s="1368"/>
      <c r="BF150" s="1368"/>
      <c r="BG150" s="1368"/>
      <c r="BH150" s="1368"/>
      <c r="BI150" s="1368"/>
      <c r="BJ150" s="1368"/>
      <c r="BK150" s="1368"/>
      <c r="BL150" s="1368"/>
      <c r="BM150" s="1368"/>
      <c r="BN150" s="1368"/>
      <c r="BO150" s="1368"/>
      <c r="BP150" s="1368"/>
      <c r="BQ150" s="1368"/>
      <c r="BR150" s="1368"/>
      <c r="BS150" s="1368"/>
      <c r="BT150" s="1368"/>
      <c r="BU150" s="1368"/>
      <c r="BV150" s="1368"/>
      <c r="BW150" s="1368"/>
      <c r="BX150" s="1368"/>
      <c r="BY150" s="1368"/>
      <c r="BZ150" s="1368"/>
      <c r="CA150" s="1368"/>
      <c r="CB150" s="1368"/>
      <c r="CC150" s="1368"/>
      <c r="CD150" s="1368"/>
      <c r="CE150" s="1368"/>
      <c r="CF150" s="1368"/>
      <c r="CG150" s="1368"/>
      <c r="CH150" s="1368"/>
      <c r="CI150" s="1368"/>
      <c r="CJ150" s="1368"/>
      <c r="CK150" s="1368"/>
      <c r="CL150" s="1368"/>
      <c r="CM150" s="1368"/>
      <c r="CN150" s="1368"/>
      <c r="CO150" s="1368"/>
      <c r="CP150" s="1368"/>
      <c r="CQ150" s="1368"/>
      <c r="CR150" s="1368"/>
      <c r="CS150" s="1368"/>
      <c r="CT150" s="1368"/>
      <c r="CU150" s="1368"/>
      <c r="CV150" s="1368"/>
      <c r="CW150" s="1368"/>
      <c r="CX150" s="1368"/>
      <c r="CY150" s="1368"/>
      <c r="CZ150" s="1368"/>
      <c r="DA150" s="1368"/>
      <c r="DB150" s="1368"/>
      <c r="DC150" s="1368"/>
      <c r="DD150" s="1368"/>
      <c r="DE150" s="1368"/>
      <c r="DF150" s="1368"/>
      <c r="DG150" s="1368"/>
      <c r="DH150" s="1368"/>
      <c r="DI150" s="1368"/>
      <c r="DJ150" s="1368"/>
      <c r="DK150" s="1368"/>
      <c r="DL150" s="1368"/>
      <c r="DM150" s="1368"/>
      <c r="DN150" s="1368"/>
      <c r="DO150" s="1368"/>
      <c r="DP150" s="1368"/>
      <c r="DQ150" s="1368"/>
      <c r="DR150" s="1368"/>
      <c r="DS150" s="1368"/>
      <c r="DT150" s="1368"/>
      <c r="DU150" s="1368"/>
      <c r="DV150" s="1368"/>
      <c r="DW150" s="1368"/>
      <c r="DX150" s="1368"/>
      <c r="DY150" s="1368"/>
      <c r="DZ150" s="1368"/>
      <c r="EA150" s="1368"/>
      <c r="EB150" s="1368"/>
      <c r="EC150" s="1368"/>
      <c r="ED150" s="1368"/>
      <c r="EE150" s="1368"/>
      <c r="EF150" s="1368"/>
      <c r="EG150" s="1368"/>
      <c r="EH150" s="1368"/>
      <c r="EI150" s="1368"/>
      <c r="EJ150" s="1368"/>
      <c r="EK150" s="1368"/>
      <c r="EL150" s="1368"/>
      <c r="EM150" s="1368"/>
      <c r="EN150" s="1368"/>
      <c r="EO150" s="1368"/>
      <c r="EP150" s="1368"/>
      <c r="EQ150" s="1368"/>
      <c r="ER150" s="1368"/>
      <c r="ES150" s="1368"/>
      <c r="ET150" s="1368"/>
      <c r="EU150" s="1368"/>
      <c r="EV150" s="1368"/>
      <c r="EW150" s="1368"/>
      <c r="EX150" s="1368"/>
      <c r="EY150" s="1368"/>
      <c r="EZ150" s="1368"/>
      <c r="FA150" s="1368"/>
      <c r="FB150" s="1368"/>
      <c r="FC150" s="1368"/>
      <c r="FD150" s="1368"/>
      <c r="FE150" s="1368"/>
      <c r="FF150" s="1368"/>
      <c r="FG150" s="1368"/>
      <c r="FH150" s="1368"/>
      <c r="FI150" s="1368"/>
      <c r="FJ150" s="1368"/>
      <c r="FK150" s="1368"/>
      <c r="FL150" s="1368"/>
      <c r="FM150" s="1368"/>
      <c r="FN150" s="1368"/>
      <c r="FO150" s="1368"/>
      <c r="FP150" s="1368"/>
      <c r="FQ150" s="1368"/>
      <c r="FR150" s="1368"/>
      <c r="FS150" s="1368"/>
      <c r="FT150" s="1368"/>
      <c r="FU150" s="1368"/>
      <c r="FV150" s="1368"/>
      <c r="FW150" s="1368"/>
      <c r="FX150" s="1368"/>
      <c r="FY150" s="1368"/>
      <c r="FZ150" s="1368"/>
      <c r="GA150" s="1368"/>
      <c r="GB150" s="1368"/>
      <c r="GC150" s="1368"/>
      <c r="GD150" s="1368"/>
      <c r="GE150" s="1368"/>
      <c r="GF150" s="1368"/>
      <c r="GG150" s="1368"/>
      <c r="GH150" s="1368"/>
      <c r="GI150" s="1368"/>
      <c r="GJ150" s="1368"/>
      <c r="GK150" s="1368"/>
      <c r="GL150" s="1368"/>
      <c r="GM150" s="1368"/>
      <c r="GN150" s="1368"/>
      <c r="GO150" s="1368"/>
      <c r="GP150" s="1368"/>
      <c r="GQ150" s="1368"/>
      <c r="GR150" s="1368"/>
      <c r="GS150" s="1368"/>
      <c r="GT150" s="1368"/>
      <c r="GU150" s="1368"/>
      <c r="GV150" s="1368"/>
      <c r="GW150" s="1368"/>
      <c r="GX150" s="1368"/>
      <c r="GY150" s="1368"/>
      <c r="GZ150" s="1368"/>
      <c r="HA150" s="1368"/>
      <c r="HB150" s="1368"/>
      <c r="HC150" s="1368"/>
      <c r="HD150" s="1368"/>
      <c r="HE150" s="1368"/>
      <c r="HF150" s="1368"/>
      <c r="HG150" s="1368"/>
      <c r="HH150" s="1368"/>
      <c r="HI150" s="1368"/>
      <c r="HJ150" s="1368"/>
      <c r="HK150" s="1368"/>
      <c r="HL150" s="1368"/>
      <c r="HM150" s="1368"/>
      <c r="HN150" s="1368"/>
      <c r="HO150" s="1368"/>
      <c r="HP150" s="1368"/>
      <c r="HQ150" s="1368"/>
      <c r="HR150" s="1368"/>
      <c r="HS150" s="1368"/>
      <c r="HT150" s="1368"/>
      <c r="HU150" s="1368"/>
      <c r="HV150" s="1368"/>
      <c r="HW150" s="1368"/>
      <c r="HX150" s="1368"/>
      <c r="HY150" s="1368"/>
      <c r="HZ150" s="1368"/>
      <c r="IA150" s="1368"/>
      <c r="IB150" s="1368"/>
      <c r="IC150" s="1368"/>
      <c r="ID150" s="1368"/>
      <c r="IE150" s="1368"/>
      <c r="IF150" s="1368"/>
      <c r="IG150" s="1368"/>
      <c r="IH150" s="1368"/>
      <c r="II150" s="1368"/>
      <c r="IJ150" s="1368"/>
      <c r="IK150" s="1368"/>
      <c r="IL150" s="1368"/>
      <c r="IM150" s="1368"/>
      <c r="IN150" s="1368"/>
      <c r="IO150" s="1368"/>
      <c r="IP150" s="1368"/>
      <c r="IQ150" s="1368"/>
      <c r="IR150" s="1368"/>
      <c r="IS150" s="1368"/>
      <c r="IT150" s="1368"/>
      <c r="IU150" s="1368"/>
      <c r="IV150" s="1368"/>
      <c r="IW150" s="1368"/>
      <c r="IX150" s="1368"/>
      <c r="IY150" s="1368"/>
      <c r="IZ150" s="1368"/>
      <c r="JA150" s="1368"/>
      <c r="JB150" s="1368"/>
      <c r="JC150" s="1368"/>
    </row>
    <row r="151" spans="1:263">
      <c r="A151" s="4307">
        <v>59</v>
      </c>
      <c r="B151" s="1463"/>
      <c r="C151" s="4510"/>
      <c r="D151" s="4510"/>
      <c r="E151" s="3278"/>
      <c r="F151" s="4178"/>
      <c r="G151" s="4467"/>
      <c r="H151" s="4432"/>
      <c r="I151" s="4432"/>
      <c r="J151" s="4432"/>
      <c r="K151" s="2325"/>
      <c r="L151" s="2325"/>
      <c r="M151" s="3549">
        <v>59</v>
      </c>
      <c r="N151" s="4352"/>
      <c r="O151" s="2325"/>
      <c r="P151" s="2325"/>
      <c r="Q151" s="2325"/>
      <c r="R151" s="2325">
        <f t="shared" si="2"/>
        <v>0</v>
      </c>
      <c r="S151" s="3549">
        <v>59</v>
      </c>
      <c r="AI151" s="1368"/>
      <c r="AJ151" s="1368"/>
      <c r="AK151" s="1368"/>
      <c r="AL151" s="1368"/>
      <c r="AM151" s="1368"/>
      <c r="AN151" s="1368"/>
      <c r="AO151" s="1368"/>
      <c r="AP151" s="1368"/>
      <c r="AQ151" s="1368"/>
      <c r="AR151" s="1368"/>
      <c r="AS151" s="1368"/>
      <c r="AT151" s="1368"/>
      <c r="AU151" s="1368"/>
      <c r="AV151" s="1368"/>
      <c r="AW151" s="1368"/>
      <c r="AX151" s="1368"/>
      <c r="AY151" s="1368"/>
      <c r="AZ151" s="1368"/>
      <c r="BA151" s="1368"/>
      <c r="BB151" s="1368"/>
      <c r="BC151" s="1368"/>
      <c r="BD151" s="1368"/>
      <c r="BE151" s="1368"/>
      <c r="BF151" s="1368"/>
      <c r="BG151" s="1368"/>
      <c r="BH151" s="1368"/>
      <c r="BI151" s="1368"/>
      <c r="BJ151" s="1368"/>
      <c r="BK151" s="1368"/>
      <c r="BL151" s="1368"/>
      <c r="BM151" s="1368"/>
      <c r="BN151" s="1368"/>
      <c r="BO151" s="1368"/>
      <c r="BP151" s="1368"/>
      <c r="BQ151" s="1368"/>
      <c r="BR151" s="1368"/>
      <c r="BS151" s="1368"/>
      <c r="BT151" s="1368"/>
      <c r="BU151" s="1368"/>
      <c r="BV151" s="1368"/>
      <c r="BW151" s="1368"/>
      <c r="BX151" s="1368"/>
      <c r="BY151" s="1368"/>
      <c r="BZ151" s="1368"/>
      <c r="CA151" s="1368"/>
      <c r="CB151" s="1368"/>
      <c r="CC151" s="1368"/>
      <c r="CD151" s="1368"/>
      <c r="CE151" s="1368"/>
      <c r="CF151" s="1368"/>
      <c r="CG151" s="1368"/>
      <c r="CH151" s="1368"/>
      <c r="CI151" s="1368"/>
      <c r="CJ151" s="1368"/>
      <c r="CK151" s="1368"/>
      <c r="CL151" s="1368"/>
      <c r="CM151" s="1368"/>
      <c r="CN151" s="1368"/>
      <c r="CO151" s="1368"/>
      <c r="CP151" s="1368"/>
      <c r="CQ151" s="1368"/>
      <c r="CR151" s="1368"/>
      <c r="CS151" s="1368"/>
      <c r="CT151" s="1368"/>
      <c r="CU151" s="1368"/>
      <c r="CV151" s="1368"/>
      <c r="CW151" s="1368"/>
      <c r="CX151" s="1368"/>
      <c r="CY151" s="1368"/>
      <c r="CZ151" s="1368"/>
      <c r="DA151" s="1368"/>
      <c r="DB151" s="1368"/>
      <c r="DC151" s="1368"/>
      <c r="DD151" s="1368"/>
      <c r="DE151" s="1368"/>
      <c r="DF151" s="1368"/>
      <c r="DG151" s="1368"/>
      <c r="DH151" s="1368"/>
      <c r="DI151" s="1368"/>
      <c r="DJ151" s="1368"/>
      <c r="DK151" s="1368"/>
      <c r="DL151" s="1368"/>
      <c r="DM151" s="1368"/>
      <c r="DN151" s="1368"/>
      <c r="DO151" s="1368"/>
      <c r="DP151" s="1368"/>
      <c r="DQ151" s="1368"/>
      <c r="DR151" s="1368"/>
      <c r="DS151" s="1368"/>
      <c r="DT151" s="1368"/>
      <c r="DU151" s="1368"/>
      <c r="DV151" s="1368"/>
      <c r="DW151" s="1368"/>
      <c r="DX151" s="1368"/>
      <c r="DY151" s="1368"/>
      <c r="DZ151" s="1368"/>
      <c r="EA151" s="1368"/>
      <c r="EB151" s="1368"/>
      <c r="EC151" s="1368"/>
      <c r="ED151" s="1368"/>
      <c r="EE151" s="1368"/>
      <c r="EF151" s="1368"/>
      <c r="EG151" s="1368"/>
      <c r="EH151" s="1368"/>
      <c r="EI151" s="1368"/>
      <c r="EJ151" s="1368"/>
      <c r="EK151" s="1368"/>
      <c r="EL151" s="1368"/>
      <c r="EM151" s="1368"/>
      <c r="EN151" s="1368"/>
      <c r="EO151" s="1368"/>
      <c r="EP151" s="1368"/>
      <c r="EQ151" s="1368"/>
      <c r="ER151" s="1368"/>
      <c r="ES151" s="1368"/>
      <c r="ET151" s="1368"/>
      <c r="EU151" s="1368"/>
      <c r="EV151" s="1368"/>
      <c r="EW151" s="1368"/>
      <c r="EX151" s="1368"/>
      <c r="EY151" s="1368"/>
      <c r="EZ151" s="1368"/>
      <c r="FA151" s="1368"/>
      <c r="FB151" s="1368"/>
      <c r="FC151" s="1368"/>
      <c r="FD151" s="1368"/>
      <c r="FE151" s="1368"/>
      <c r="FF151" s="1368"/>
      <c r="FG151" s="1368"/>
      <c r="FH151" s="1368"/>
      <c r="FI151" s="1368"/>
      <c r="FJ151" s="1368"/>
      <c r="FK151" s="1368"/>
      <c r="FL151" s="1368"/>
      <c r="FM151" s="1368"/>
      <c r="FN151" s="1368"/>
      <c r="FO151" s="1368"/>
      <c r="FP151" s="1368"/>
      <c r="FQ151" s="1368"/>
      <c r="FR151" s="1368"/>
      <c r="FS151" s="1368"/>
      <c r="FT151" s="1368"/>
      <c r="FU151" s="1368"/>
      <c r="FV151" s="1368"/>
      <c r="FW151" s="1368"/>
      <c r="FX151" s="1368"/>
      <c r="FY151" s="1368"/>
      <c r="FZ151" s="1368"/>
      <c r="GA151" s="1368"/>
      <c r="GB151" s="1368"/>
      <c r="GC151" s="1368"/>
      <c r="GD151" s="1368"/>
      <c r="GE151" s="1368"/>
      <c r="GF151" s="1368"/>
      <c r="GG151" s="1368"/>
      <c r="GH151" s="1368"/>
      <c r="GI151" s="1368"/>
      <c r="GJ151" s="1368"/>
      <c r="GK151" s="1368"/>
      <c r="GL151" s="1368"/>
      <c r="GM151" s="1368"/>
      <c r="GN151" s="1368"/>
      <c r="GO151" s="1368"/>
      <c r="GP151" s="1368"/>
      <c r="GQ151" s="1368"/>
      <c r="GR151" s="1368"/>
      <c r="GS151" s="1368"/>
      <c r="GT151" s="1368"/>
      <c r="GU151" s="1368"/>
      <c r="GV151" s="1368"/>
      <c r="GW151" s="1368"/>
      <c r="GX151" s="1368"/>
      <c r="GY151" s="1368"/>
      <c r="GZ151" s="1368"/>
      <c r="HA151" s="1368"/>
      <c r="HB151" s="1368"/>
      <c r="HC151" s="1368"/>
      <c r="HD151" s="1368"/>
      <c r="HE151" s="1368"/>
      <c r="HF151" s="1368"/>
      <c r="HG151" s="1368"/>
      <c r="HH151" s="1368"/>
      <c r="HI151" s="1368"/>
      <c r="HJ151" s="1368"/>
      <c r="HK151" s="1368"/>
      <c r="HL151" s="1368"/>
      <c r="HM151" s="1368"/>
      <c r="HN151" s="1368"/>
      <c r="HO151" s="1368"/>
      <c r="HP151" s="1368"/>
      <c r="HQ151" s="1368"/>
      <c r="HR151" s="1368"/>
      <c r="HS151" s="1368"/>
      <c r="HT151" s="1368"/>
      <c r="HU151" s="1368"/>
      <c r="HV151" s="1368"/>
      <c r="HW151" s="1368"/>
      <c r="HX151" s="1368"/>
      <c r="HY151" s="1368"/>
      <c r="HZ151" s="1368"/>
      <c r="IA151" s="1368"/>
      <c r="IB151" s="1368"/>
      <c r="IC151" s="1368"/>
      <c r="ID151" s="1368"/>
      <c r="IE151" s="1368"/>
      <c r="IF151" s="1368"/>
      <c r="IG151" s="1368"/>
      <c r="IH151" s="1368"/>
      <c r="II151" s="1368"/>
      <c r="IJ151" s="1368"/>
      <c r="IK151" s="1368"/>
      <c r="IL151" s="1368"/>
      <c r="IM151" s="1368"/>
      <c r="IN151" s="1368"/>
      <c r="IO151" s="1368"/>
      <c r="IP151" s="1368"/>
      <c r="IQ151" s="1368"/>
      <c r="IR151" s="1368"/>
      <c r="IS151" s="1368"/>
      <c r="IT151" s="1368"/>
      <c r="IU151" s="1368"/>
      <c r="IV151" s="1368"/>
      <c r="IW151" s="1368"/>
      <c r="IX151" s="1368"/>
      <c r="IY151" s="1368"/>
      <c r="IZ151" s="1368"/>
      <c r="JA151" s="1368"/>
      <c r="JB151" s="1368"/>
      <c r="JC151" s="1368"/>
    </row>
    <row r="152" spans="1:263">
      <c r="A152" s="4307">
        <v>60</v>
      </c>
      <c r="B152" s="1463"/>
      <c r="C152" s="4510"/>
      <c r="D152" s="4510"/>
      <c r="E152" s="3278"/>
      <c r="F152" s="4178"/>
      <c r="G152" s="4467"/>
      <c r="H152" s="4432"/>
      <c r="I152" s="4432"/>
      <c r="J152" s="4432"/>
      <c r="K152" s="2325"/>
      <c r="L152" s="2325"/>
      <c r="M152" s="3549">
        <v>60</v>
      </c>
      <c r="N152" s="4352"/>
      <c r="O152" s="2325"/>
      <c r="P152" s="2325"/>
      <c r="Q152" s="2325"/>
      <c r="R152" s="2325">
        <f t="shared" si="2"/>
        <v>0</v>
      </c>
      <c r="S152" s="3549">
        <v>60</v>
      </c>
      <c r="AI152" s="1368"/>
      <c r="AJ152" s="1368"/>
      <c r="AK152" s="1368"/>
      <c r="AL152" s="1368"/>
      <c r="AM152" s="1368"/>
      <c r="AN152" s="1368"/>
      <c r="AO152" s="1368"/>
      <c r="AP152" s="1368"/>
      <c r="AQ152" s="1368"/>
      <c r="AR152" s="1368"/>
      <c r="AS152" s="1368"/>
      <c r="AT152" s="1368"/>
      <c r="AU152" s="1368"/>
      <c r="AV152" s="1368"/>
      <c r="AW152" s="1368"/>
      <c r="AX152" s="1368"/>
      <c r="AY152" s="1368"/>
      <c r="AZ152" s="1368"/>
      <c r="BA152" s="1368"/>
      <c r="BB152" s="1368"/>
      <c r="BC152" s="1368"/>
      <c r="BD152" s="1368"/>
      <c r="BE152" s="1368"/>
      <c r="BF152" s="1368"/>
      <c r="BG152" s="1368"/>
      <c r="BH152" s="1368"/>
      <c r="BI152" s="1368"/>
      <c r="BJ152" s="1368"/>
      <c r="BK152" s="1368"/>
      <c r="BL152" s="1368"/>
      <c r="BM152" s="1368"/>
      <c r="BN152" s="1368"/>
      <c r="BO152" s="1368"/>
      <c r="BP152" s="1368"/>
      <c r="BQ152" s="1368"/>
      <c r="BR152" s="1368"/>
      <c r="BS152" s="1368"/>
      <c r="BT152" s="1368"/>
      <c r="BU152" s="1368"/>
      <c r="BV152" s="1368"/>
      <c r="BW152" s="1368"/>
      <c r="BX152" s="1368"/>
      <c r="BY152" s="1368"/>
      <c r="BZ152" s="1368"/>
      <c r="CA152" s="1368"/>
      <c r="CB152" s="1368"/>
      <c r="CC152" s="1368"/>
      <c r="CD152" s="1368"/>
      <c r="CE152" s="1368"/>
      <c r="CF152" s="1368"/>
      <c r="CG152" s="1368"/>
      <c r="CH152" s="1368"/>
      <c r="CI152" s="1368"/>
      <c r="CJ152" s="1368"/>
      <c r="CK152" s="1368"/>
      <c r="CL152" s="1368"/>
      <c r="CM152" s="1368"/>
      <c r="CN152" s="1368"/>
      <c r="CO152" s="1368"/>
      <c r="CP152" s="1368"/>
      <c r="CQ152" s="1368"/>
      <c r="CR152" s="1368"/>
      <c r="CS152" s="1368"/>
      <c r="CT152" s="1368"/>
      <c r="CU152" s="1368"/>
      <c r="CV152" s="1368"/>
      <c r="CW152" s="1368"/>
      <c r="CX152" s="1368"/>
      <c r="CY152" s="1368"/>
      <c r="CZ152" s="1368"/>
      <c r="DA152" s="1368"/>
      <c r="DB152" s="1368"/>
      <c r="DC152" s="1368"/>
      <c r="DD152" s="1368"/>
      <c r="DE152" s="1368"/>
      <c r="DF152" s="1368"/>
      <c r="DG152" s="1368"/>
      <c r="DH152" s="1368"/>
      <c r="DI152" s="1368"/>
      <c r="DJ152" s="1368"/>
      <c r="DK152" s="1368"/>
      <c r="DL152" s="1368"/>
      <c r="DM152" s="1368"/>
      <c r="DN152" s="1368"/>
      <c r="DO152" s="1368"/>
      <c r="DP152" s="1368"/>
      <c r="DQ152" s="1368"/>
      <c r="DR152" s="1368"/>
      <c r="DS152" s="1368"/>
      <c r="DT152" s="1368"/>
      <c r="DU152" s="1368"/>
      <c r="DV152" s="1368"/>
      <c r="DW152" s="1368"/>
      <c r="DX152" s="1368"/>
      <c r="DY152" s="1368"/>
      <c r="DZ152" s="1368"/>
      <c r="EA152" s="1368"/>
      <c r="EB152" s="1368"/>
      <c r="EC152" s="1368"/>
      <c r="ED152" s="1368"/>
      <c r="EE152" s="1368"/>
      <c r="EF152" s="1368"/>
      <c r="EG152" s="1368"/>
      <c r="EH152" s="1368"/>
      <c r="EI152" s="1368"/>
      <c r="EJ152" s="1368"/>
      <c r="EK152" s="1368"/>
      <c r="EL152" s="1368"/>
      <c r="EM152" s="1368"/>
      <c r="EN152" s="1368"/>
      <c r="EO152" s="1368"/>
      <c r="EP152" s="1368"/>
      <c r="EQ152" s="1368"/>
      <c r="ER152" s="1368"/>
      <c r="ES152" s="1368"/>
      <c r="ET152" s="1368"/>
      <c r="EU152" s="1368"/>
      <c r="EV152" s="1368"/>
      <c r="EW152" s="1368"/>
      <c r="EX152" s="1368"/>
      <c r="EY152" s="1368"/>
      <c r="EZ152" s="1368"/>
      <c r="FA152" s="1368"/>
      <c r="FB152" s="1368"/>
      <c r="FC152" s="1368"/>
      <c r="FD152" s="1368"/>
      <c r="FE152" s="1368"/>
      <c r="FF152" s="1368"/>
      <c r="FG152" s="1368"/>
      <c r="FH152" s="1368"/>
      <c r="FI152" s="1368"/>
      <c r="FJ152" s="1368"/>
      <c r="FK152" s="1368"/>
      <c r="FL152" s="1368"/>
      <c r="FM152" s="1368"/>
      <c r="FN152" s="1368"/>
      <c r="FO152" s="1368"/>
      <c r="FP152" s="1368"/>
      <c r="FQ152" s="1368"/>
      <c r="FR152" s="1368"/>
      <c r="FS152" s="1368"/>
      <c r="FT152" s="1368"/>
      <c r="FU152" s="1368"/>
      <c r="FV152" s="1368"/>
      <c r="FW152" s="1368"/>
      <c r="FX152" s="1368"/>
      <c r="FY152" s="1368"/>
      <c r="FZ152" s="1368"/>
      <c r="GA152" s="1368"/>
      <c r="GB152" s="1368"/>
      <c r="GC152" s="1368"/>
      <c r="GD152" s="1368"/>
      <c r="GE152" s="1368"/>
      <c r="GF152" s="1368"/>
      <c r="GG152" s="1368"/>
      <c r="GH152" s="1368"/>
      <c r="GI152" s="1368"/>
      <c r="GJ152" s="1368"/>
      <c r="GK152" s="1368"/>
      <c r="GL152" s="1368"/>
      <c r="GM152" s="1368"/>
      <c r="GN152" s="1368"/>
      <c r="GO152" s="1368"/>
      <c r="GP152" s="1368"/>
      <c r="GQ152" s="1368"/>
      <c r="GR152" s="1368"/>
      <c r="GS152" s="1368"/>
      <c r="GT152" s="1368"/>
      <c r="GU152" s="1368"/>
      <c r="GV152" s="1368"/>
      <c r="GW152" s="1368"/>
      <c r="GX152" s="1368"/>
      <c r="GY152" s="1368"/>
      <c r="GZ152" s="1368"/>
      <c r="HA152" s="1368"/>
      <c r="HB152" s="1368"/>
      <c r="HC152" s="1368"/>
      <c r="HD152" s="1368"/>
      <c r="HE152" s="1368"/>
      <c r="HF152" s="1368"/>
      <c r="HG152" s="1368"/>
      <c r="HH152" s="1368"/>
      <c r="HI152" s="1368"/>
      <c r="HJ152" s="1368"/>
      <c r="HK152" s="1368"/>
      <c r="HL152" s="1368"/>
      <c r="HM152" s="1368"/>
      <c r="HN152" s="1368"/>
      <c r="HO152" s="1368"/>
      <c r="HP152" s="1368"/>
      <c r="HQ152" s="1368"/>
      <c r="HR152" s="1368"/>
      <c r="HS152" s="1368"/>
      <c r="HT152" s="1368"/>
      <c r="HU152" s="1368"/>
      <c r="HV152" s="1368"/>
      <c r="HW152" s="1368"/>
      <c r="HX152" s="1368"/>
      <c r="HY152" s="1368"/>
      <c r="HZ152" s="1368"/>
      <c r="IA152" s="1368"/>
      <c r="IB152" s="1368"/>
      <c r="IC152" s="1368"/>
      <c r="ID152" s="1368"/>
      <c r="IE152" s="1368"/>
      <c r="IF152" s="1368"/>
      <c r="IG152" s="1368"/>
      <c r="IH152" s="1368"/>
      <c r="II152" s="1368"/>
      <c r="IJ152" s="1368"/>
      <c r="IK152" s="1368"/>
      <c r="IL152" s="1368"/>
      <c r="IM152" s="1368"/>
      <c r="IN152" s="1368"/>
      <c r="IO152" s="1368"/>
      <c r="IP152" s="1368"/>
      <c r="IQ152" s="1368"/>
      <c r="IR152" s="1368"/>
      <c r="IS152" s="1368"/>
      <c r="IT152" s="1368"/>
      <c r="IU152" s="1368"/>
      <c r="IV152" s="1368"/>
      <c r="IW152" s="1368"/>
      <c r="IX152" s="1368"/>
      <c r="IY152" s="1368"/>
      <c r="IZ152" s="1368"/>
      <c r="JA152" s="1368"/>
      <c r="JB152" s="1368"/>
      <c r="JC152" s="1368"/>
    </row>
    <row r="153" spans="1:263">
      <c r="A153" s="4307">
        <v>61</v>
      </c>
      <c r="B153" s="1463"/>
      <c r="C153" s="4510"/>
      <c r="D153" s="4510"/>
      <c r="E153" s="3278"/>
      <c r="F153" s="4178"/>
      <c r="G153" s="4467"/>
      <c r="H153" s="4432"/>
      <c r="I153" s="4432"/>
      <c r="J153" s="4432"/>
      <c r="K153" s="2325"/>
      <c r="L153" s="2325"/>
      <c r="M153" s="3549">
        <v>61</v>
      </c>
      <c r="N153" s="4352"/>
      <c r="O153" s="2325"/>
      <c r="P153" s="2325"/>
      <c r="Q153" s="2325"/>
      <c r="R153" s="2325">
        <f t="shared" si="2"/>
        <v>0</v>
      </c>
      <c r="S153" s="3549">
        <v>61</v>
      </c>
      <c r="AI153" s="1368"/>
      <c r="AJ153" s="1368"/>
      <c r="AK153" s="1368"/>
      <c r="AL153" s="1368"/>
      <c r="AM153" s="1368"/>
      <c r="AN153" s="1368"/>
      <c r="AO153" s="1368"/>
      <c r="AP153" s="1368"/>
      <c r="AQ153" s="1368"/>
      <c r="AR153" s="1368"/>
      <c r="AS153" s="1368"/>
      <c r="AT153" s="1368"/>
      <c r="AU153" s="1368"/>
      <c r="AV153" s="1368"/>
      <c r="AW153" s="1368"/>
      <c r="AX153" s="1368"/>
      <c r="AY153" s="1368"/>
      <c r="AZ153" s="1368"/>
      <c r="BA153" s="1368"/>
      <c r="BB153" s="1368"/>
      <c r="BC153" s="1368"/>
      <c r="BD153" s="1368"/>
      <c r="BE153" s="1368"/>
      <c r="BF153" s="1368"/>
      <c r="BG153" s="1368"/>
      <c r="BH153" s="1368"/>
      <c r="BI153" s="1368"/>
      <c r="BJ153" s="1368"/>
      <c r="BK153" s="1368"/>
      <c r="BL153" s="1368"/>
      <c r="BM153" s="1368"/>
      <c r="BN153" s="1368"/>
      <c r="BO153" s="1368"/>
      <c r="BP153" s="1368"/>
      <c r="BQ153" s="1368"/>
      <c r="BR153" s="1368"/>
      <c r="BS153" s="1368"/>
      <c r="BT153" s="1368"/>
      <c r="BU153" s="1368"/>
      <c r="BV153" s="1368"/>
      <c r="BW153" s="1368"/>
      <c r="BX153" s="1368"/>
      <c r="BY153" s="1368"/>
      <c r="BZ153" s="1368"/>
      <c r="CA153" s="1368"/>
      <c r="CB153" s="1368"/>
      <c r="CC153" s="1368"/>
      <c r="CD153" s="1368"/>
      <c r="CE153" s="1368"/>
      <c r="CF153" s="1368"/>
      <c r="CG153" s="1368"/>
      <c r="CH153" s="1368"/>
      <c r="CI153" s="1368"/>
      <c r="CJ153" s="1368"/>
      <c r="CK153" s="1368"/>
      <c r="CL153" s="1368"/>
      <c r="CM153" s="1368"/>
      <c r="CN153" s="1368"/>
      <c r="CO153" s="1368"/>
      <c r="CP153" s="1368"/>
      <c r="CQ153" s="1368"/>
      <c r="CR153" s="1368"/>
      <c r="CS153" s="1368"/>
      <c r="CT153" s="1368"/>
      <c r="CU153" s="1368"/>
      <c r="CV153" s="1368"/>
      <c r="CW153" s="1368"/>
      <c r="CX153" s="1368"/>
      <c r="CY153" s="1368"/>
      <c r="CZ153" s="1368"/>
      <c r="DA153" s="1368"/>
      <c r="DB153" s="1368"/>
      <c r="DC153" s="1368"/>
      <c r="DD153" s="1368"/>
      <c r="DE153" s="1368"/>
      <c r="DF153" s="1368"/>
      <c r="DG153" s="1368"/>
      <c r="DH153" s="1368"/>
      <c r="DI153" s="1368"/>
      <c r="DJ153" s="1368"/>
      <c r="DK153" s="1368"/>
      <c r="DL153" s="1368"/>
      <c r="DM153" s="1368"/>
      <c r="DN153" s="1368"/>
      <c r="DO153" s="1368"/>
      <c r="DP153" s="1368"/>
      <c r="DQ153" s="1368"/>
      <c r="DR153" s="1368"/>
      <c r="DS153" s="1368"/>
      <c r="DT153" s="1368"/>
      <c r="DU153" s="1368"/>
      <c r="DV153" s="1368"/>
      <c r="DW153" s="1368"/>
      <c r="DX153" s="1368"/>
      <c r="DY153" s="1368"/>
      <c r="DZ153" s="1368"/>
      <c r="EA153" s="1368"/>
      <c r="EB153" s="1368"/>
      <c r="EC153" s="1368"/>
      <c r="ED153" s="1368"/>
      <c r="EE153" s="1368"/>
      <c r="EF153" s="1368"/>
      <c r="EG153" s="1368"/>
      <c r="EH153" s="1368"/>
      <c r="EI153" s="1368"/>
      <c r="EJ153" s="1368"/>
      <c r="EK153" s="1368"/>
      <c r="EL153" s="1368"/>
      <c r="EM153" s="1368"/>
      <c r="EN153" s="1368"/>
      <c r="EO153" s="1368"/>
      <c r="EP153" s="1368"/>
      <c r="EQ153" s="1368"/>
      <c r="ER153" s="1368"/>
      <c r="ES153" s="1368"/>
      <c r="ET153" s="1368"/>
      <c r="EU153" s="1368"/>
      <c r="EV153" s="1368"/>
      <c r="EW153" s="1368"/>
      <c r="EX153" s="1368"/>
      <c r="EY153" s="1368"/>
      <c r="EZ153" s="1368"/>
      <c r="FA153" s="1368"/>
      <c r="FB153" s="1368"/>
      <c r="FC153" s="1368"/>
      <c r="FD153" s="1368"/>
      <c r="FE153" s="1368"/>
      <c r="FF153" s="1368"/>
      <c r="FG153" s="1368"/>
      <c r="FH153" s="1368"/>
      <c r="FI153" s="1368"/>
      <c r="FJ153" s="1368"/>
      <c r="FK153" s="1368"/>
      <c r="FL153" s="1368"/>
      <c r="FM153" s="1368"/>
      <c r="FN153" s="1368"/>
      <c r="FO153" s="1368"/>
      <c r="FP153" s="1368"/>
      <c r="FQ153" s="1368"/>
      <c r="FR153" s="1368"/>
      <c r="FS153" s="1368"/>
      <c r="FT153" s="1368"/>
      <c r="FU153" s="1368"/>
      <c r="FV153" s="1368"/>
      <c r="FW153" s="1368"/>
      <c r="FX153" s="1368"/>
      <c r="FY153" s="1368"/>
      <c r="FZ153" s="1368"/>
      <c r="GA153" s="1368"/>
      <c r="GB153" s="1368"/>
      <c r="GC153" s="1368"/>
      <c r="GD153" s="1368"/>
      <c r="GE153" s="1368"/>
      <c r="GF153" s="1368"/>
      <c r="GG153" s="1368"/>
      <c r="GH153" s="1368"/>
      <c r="GI153" s="1368"/>
      <c r="GJ153" s="1368"/>
      <c r="GK153" s="1368"/>
      <c r="GL153" s="1368"/>
      <c r="GM153" s="1368"/>
      <c r="GN153" s="1368"/>
      <c r="GO153" s="1368"/>
      <c r="GP153" s="1368"/>
      <c r="GQ153" s="1368"/>
      <c r="GR153" s="1368"/>
      <c r="GS153" s="1368"/>
      <c r="GT153" s="1368"/>
      <c r="GU153" s="1368"/>
      <c r="GV153" s="1368"/>
      <c r="GW153" s="1368"/>
      <c r="GX153" s="1368"/>
      <c r="GY153" s="1368"/>
      <c r="GZ153" s="1368"/>
      <c r="HA153" s="1368"/>
      <c r="HB153" s="1368"/>
      <c r="HC153" s="1368"/>
      <c r="HD153" s="1368"/>
      <c r="HE153" s="1368"/>
      <c r="HF153" s="1368"/>
      <c r="HG153" s="1368"/>
      <c r="HH153" s="1368"/>
      <c r="HI153" s="1368"/>
      <c r="HJ153" s="1368"/>
      <c r="HK153" s="1368"/>
      <c r="HL153" s="1368"/>
      <c r="HM153" s="1368"/>
      <c r="HN153" s="1368"/>
      <c r="HO153" s="1368"/>
      <c r="HP153" s="1368"/>
      <c r="HQ153" s="1368"/>
      <c r="HR153" s="1368"/>
      <c r="HS153" s="1368"/>
      <c r="HT153" s="1368"/>
      <c r="HU153" s="1368"/>
      <c r="HV153" s="1368"/>
      <c r="HW153" s="1368"/>
      <c r="HX153" s="1368"/>
      <c r="HY153" s="1368"/>
      <c r="HZ153" s="1368"/>
      <c r="IA153" s="1368"/>
      <c r="IB153" s="1368"/>
      <c r="IC153" s="1368"/>
      <c r="ID153" s="1368"/>
      <c r="IE153" s="1368"/>
      <c r="IF153" s="1368"/>
      <c r="IG153" s="1368"/>
      <c r="IH153" s="1368"/>
      <c r="II153" s="1368"/>
      <c r="IJ153" s="1368"/>
      <c r="IK153" s="1368"/>
      <c r="IL153" s="1368"/>
      <c r="IM153" s="1368"/>
      <c r="IN153" s="1368"/>
      <c r="IO153" s="1368"/>
      <c r="IP153" s="1368"/>
      <c r="IQ153" s="1368"/>
      <c r="IR153" s="1368"/>
      <c r="IS153" s="1368"/>
      <c r="IT153" s="1368"/>
      <c r="IU153" s="1368"/>
      <c r="IV153" s="1368"/>
      <c r="IW153" s="1368"/>
      <c r="IX153" s="1368"/>
      <c r="IY153" s="1368"/>
      <c r="IZ153" s="1368"/>
      <c r="JA153" s="1368"/>
      <c r="JB153" s="1368"/>
      <c r="JC153" s="1368"/>
    </row>
    <row r="154" spans="1:263">
      <c r="A154" s="4307">
        <v>62</v>
      </c>
      <c r="B154" s="1463"/>
      <c r="C154" s="4510"/>
      <c r="D154" s="4510"/>
      <c r="E154" s="3278"/>
      <c r="F154" s="4178"/>
      <c r="G154" s="4467"/>
      <c r="H154" s="4432"/>
      <c r="I154" s="4432"/>
      <c r="J154" s="4432"/>
      <c r="K154" s="2325"/>
      <c r="L154" s="2325"/>
      <c r="M154" s="3549">
        <v>62</v>
      </c>
      <c r="N154" s="4352"/>
      <c r="O154" s="2325"/>
      <c r="P154" s="2325"/>
      <c r="Q154" s="2325"/>
      <c r="R154" s="2325">
        <f t="shared" si="2"/>
        <v>0</v>
      </c>
      <c r="S154" s="3549">
        <v>62</v>
      </c>
      <c r="AI154" s="1368"/>
      <c r="AJ154" s="1368"/>
      <c r="AK154" s="1368"/>
      <c r="AL154" s="1368"/>
      <c r="AM154" s="1368"/>
      <c r="AN154" s="1368"/>
      <c r="AO154" s="1368"/>
      <c r="AP154" s="1368"/>
      <c r="AQ154" s="1368"/>
      <c r="AR154" s="1368"/>
      <c r="AS154" s="1368"/>
      <c r="AT154" s="1368"/>
      <c r="AU154" s="1368"/>
      <c r="AV154" s="1368"/>
      <c r="AW154" s="1368"/>
      <c r="AX154" s="1368"/>
      <c r="AY154" s="1368"/>
      <c r="AZ154" s="1368"/>
      <c r="BA154" s="1368"/>
      <c r="BB154" s="1368"/>
      <c r="BC154" s="1368"/>
      <c r="BD154" s="1368"/>
      <c r="BE154" s="1368"/>
      <c r="BF154" s="1368"/>
      <c r="BG154" s="1368"/>
      <c r="BH154" s="1368"/>
      <c r="BI154" s="1368"/>
      <c r="BJ154" s="1368"/>
      <c r="BK154" s="1368"/>
      <c r="BL154" s="1368"/>
      <c r="BM154" s="1368"/>
      <c r="BN154" s="1368"/>
      <c r="BO154" s="1368"/>
      <c r="BP154" s="1368"/>
      <c r="BQ154" s="1368"/>
      <c r="BR154" s="1368"/>
      <c r="BS154" s="1368"/>
      <c r="BT154" s="1368"/>
      <c r="BU154" s="1368"/>
      <c r="BV154" s="1368"/>
      <c r="BW154" s="1368"/>
      <c r="BX154" s="1368"/>
      <c r="BY154" s="1368"/>
      <c r="BZ154" s="1368"/>
      <c r="CA154" s="1368"/>
      <c r="CB154" s="1368"/>
      <c r="CC154" s="1368"/>
      <c r="CD154" s="1368"/>
      <c r="CE154" s="1368"/>
      <c r="CF154" s="1368"/>
      <c r="CG154" s="1368"/>
      <c r="CH154" s="1368"/>
      <c r="CI154" s="1368"/>
      <c r="CJ154" s="1368"/>
      <c r="CK154" s="1368"/>
      <c r="CL154" s="1368"/>
      <c r="CM154" s="1368"/>
      <c r="CN154" s="1368"/>
      <c r="CO154" s="1368"/>
      <c r="CP154" s="1368"/>
      <c r="CQ154" s="1368"/>
      <c r="CR154" s="1368"/>
      <c r="CS154" s="1368"/>
      <c r="CT154" s="1368"/>
      <c r="CU154" s="1368"/>
      <c r="CV154" s="1368"/>
      <c r="CW154" s="1368"/>
      <c r="CX154" s="1368"/>
      <c r="CY154" s="1368"/>
      <c r="CZ154" s="1368"/>
      <c r="DA154" s="1368"/>
      <c r="DB154" s="1368"/>
      <c r="DC154" s="1368"/>
      <c r="DD154" s="1368"/>
      <c r="DE154" s="1368"/>
      <c r="DF154" s="1368"/>
      <c r="DG154" s="1368"/>
      <c r="DH154" s="1368"/>
      <c r="DI154" s="1368"/>
      <c r="DJ154" s="1368"/>
      <c r="DK154" s="1368"/>
      <c r="DL154" s="1368"/>
      <c r="DM154" s="1368"/>
      <c r="DN154" s="1368"/>
      <c r="DO154" s="1368"/>
      <c r="DP154" s="1368"/>
      <c r="DQ154" s="1368"/>
      <c r="DR154" s="1368"/>
      <c r="DS154" s="1368"/>
      <c r="DT154" s="1368"/>
      <c r="DU154" s="1368"/>
      <c r="DV154" s="1368"/>
      <c r="DW154" s="1368"/>
      <c r="DX154" s="1368"/>
      <c r="DY154" s="1368"/>
      <c r="DZ154" s="1368"/>
      <c r="EA154" s="1368"/>
      <c r="EB154" s="1368"/>
      <c r="EC154" s="1368"/>
      <c r="ED154" s="1368"/>
      <c r="EE154" s="1368"/>
      <c r="EF154" s="1368"/>
      <c r="EG154" s="1368"/>
      <c r="EH154" s="1368"/>
      <c r="EI154" s="1368"/>
      <c r="EJ154" s="1368"/>
      <c r="EK154" s="1368"/>
      <c r="EL154" s="1368"/>
      <c r="EM154" s="1368"/>
      <c r="EN154" s="1368"/>
      <c r="EO154" s="1368"/>
      <c r="EP154" s="1368"/>
      <c r="EQ154" s="1368"/>
      <c r="ER154" s="1368"/>
      <c r="ES154" s="1368"/>
      <c r="ET154" s="1368"/>
      <c r="EU154" s="1368"/>
      <c r="EV154" s="1368"/>
      <c r="EW154" s="1368"/>
      <c r="EX154" s="1368"/>
      <c r="EY154" s="1368"/>
      <c r="EZ154" s="1368"/>
      <c r="FA154" s="1368"/>
      <c r="FB154" s="1368"/>
      <c r="FC154" s="1368"/>
      <c r="FD154" s="1368"/>
      <c r="FE154" s="1368"/>
      <c r="FF154" s="1368"/>
      <c r="FG154" s="1368"/>
      <c r="FH154" s="1368"/>
      <c r="FI154" s="1368"/>
      <c r="FJ154" s="1368"/>
      <c r="FK154" s="1368"/>
      <c r="FL154" s="1368"/>
      <c r="FM154" s="1368"/>
      <c r="FN154" s="1368"/>
      <c r="FO154" s="1368"/>
      <c r="FP154" s="1368"/>
      <c r="FQ154" s="1368"/>
      <c r="FR154" s="1368"/>
      <c r="FS154" s="1368"/>
      <c r="FT154" s="1368"/>
      <c r="FU154" s="1368"/>
      <c r="FV154" s="1368"/>
      <c r="FW154" s="1368"/>
      <c r="FX154" s="1368"/>
      <c r="FY154" s="1368"/>
      <c r="FZ154" s="1368"/>
      <c r="GA154" s="1368"/>
      <c r="GB154" s="1368"/>
      <c r="GC154" s="1368"/>
      <c r="GD154" s="1368"/>
      <c r="GE154" s="1368"/>
      <c r="GF154" s="1368"/>
      <c r="GG154" s="1368"/>
      <c r="GH154" s="1368"/>
      <c r="GI154" s="1368"/>
      <c r="GJ154" s="1368"/>
      <c r="GK154" s="1368"/>
      <c r="GL154" s="1368"/>
      <c r="GM154" s="1368"/>
      <c r="GN154" s="1368"/>
      <c r="GO154" s="1368"/>
      <c r="GP154" s="1368"/>
      <c r="GQ154" s="1368"/>
      <c r="GR154" s="1368"/>
      <c r="GS154" s="1368"/>
      <c r="GT154" s="1368"/>
      <c r="GU154" s="1368"/>
      <c r="GV154" s="1368"/>
      <c r="GW154" s="1368"/>
      <c r="GX154" s="1368"/>
      <c r="GY154" s="1368"/>
      <c r="GZ154" s="1368"/>
      <c r="HA154" s="1368"/>
      <c r="HB154" s="1368"/>
      <c r="HC154" s="1368"/>
      <c r="HD154" s="1368"/>
      <c r="HE154" s="1368"/>
      <c r="HF154" s="1368"/>
      <c r="HG154" s="1368"/>
      <c r="HH154" s="1368"/>
      <c r="HI154" s="1368"/>
      <c r="HJ154" s="1368"/>
      <c r="HK154" s="1368"/>
      <c r="HL154" s="1368"/>
      <c r="HM154" s="1368"/>
      <c r="HN154" s="1368"/>
      <c r="HO154" s="1368"/>
      <c r="HP154" s="1368"/>
      <c r="HQ154" s="1368"/>
      <c r="HR154" s="1368"/>
      <c r="HS154" s="1368"/>
      <c r="HT154" s="1368"/>
      <c r="HU154" s="1368"/>
      <c r="HV154" s="1368"/>
      <c r="HW154" s="1368"/>
      <c r="HX154" s="1368"/>
      <c r="HY154" s="1368"/>
      <c r="HZ154" s="1368"/>
      <c r="IA154" s="1368"/>
      <c r="IB154" s="1368"/>
      <c r="IC154" s="1368"/>
      <c r="ID154" s="1368"/>
      <c r="IE154" s="1368"/>
      <c r="IF154" s="1368"/>
      <c r="IG154" s="1368"/>
      <c r="IH154" s="1368"/>
      <c r="II154" s="1368"/>
      <c r="IJ154" s="1368"/>
      <c r="IK154" s="1368"/>
      <c r="IL154" s="1368"/>
      <c r="IM154" s="1368"/>
      <c r="IN154" s="1368"/>
      <c r="IO154" s="1368"/>
      <c r="IP154" s="1368"/>
      <c r="IQ154" s="1368"/>
      <c r="IR154" s="1368"/>
      <c r="IS154" s="1368"/>
      <c r="IT154" s="1368"/>
      <c r="IU154" s="1368"/>
      <c r="IV154" s="1368"/>
      <c r="IW154" s="1368"/>
      <c r="IX154" s="1368"/>
      <c r="IY154" s="1368"/>
      <c r="IZ154" s="1368"/>
      <c r="JA154" s="1368"/>
      <c r="JB154" s="1368"/>
      <c r="JC154" s="1368"/>
    </row>
    <row r="155" spans="1:263">
      <c r="A155" s="4307">
        <v>63</v>
      </c>
      <c r="B155" s="1463"/>
      <c r="C155" s="4510"/>
      <c r="D155" s="4510"/>
      <c r="E155" s="3278"/>
      <c r="F155" s="4178"/>
      <c r="G155" s="4467"/>
      <c r="H155" s="4432"/>
      <c r="I155" s="4432"/>
      <c r="J155" s="4432"/>
      <c r="K155" s="2325"/>
      <c r="L155" s="2325"/>
      <c r="M155" s="3549">
        <v>63</v>
      </c>
      <c r="N155" s="4352"/>
      <c r="O155" s="2325"/>
      <c r="P155" s="2325"/>
      <c r="Q155" s="2325"/>
      <c r="R155" s="2325">
        <f t="shared" si="2"/>
        <v>0</v>
      </c>
      <c r="S155" s="3549">
        <v>63</v>
      </c>
      <c r="AI155" s="1368"/>
      <c r="AJ155" s="1368"/>
      <c r="AK155" s="1368"/>
      <c r="AL155" s="1368"/>
      <c r="AM155" s="1368"/>
      <c r="AN155" s="1368"/>
      <c r="AO155" s="1368"/>
      <c r="AP155" s="1368"/>
      <c r="AQ155" s="1368"/>
      <c r="AR155" s="1368"/>
      <c r="AS155" s="1368"/>
      <c r="AT155" s="1368"/>
      <c r="AU155" s="1368"/>
      <c r="AV155" s="1368"/>
      <c r="AW155" s="1368"/>
      <c r="AX155" s="1368"/>
      <c r="AY155" s="1368"/>
      <c r="AZ155" s="1368"/>
      <c r="BA155" s="1368"/>
      <c r="BB155" s="1368"/>
      <c r="BC155" s="1368"/>
      <c r="BD155" s="1368"/>
      <c r="BE155" s="1368"/>
      <c r="BF155" s="1368"/>
      <c r="BG155" s="1368"/>
      <c r="BH155" s="1368"/>
      <c r="BI155" s="1368"/>
      <c r="BJ155" s="1368"/>
      <c r="BK155" s="1368"/>
      <c r="BL155" s="1368"/>
      <c r="BM155" s="1368"/>
      <c r="BN155" s="1368"/>
      <c r="BO155" s="1368"/>
      <c r="BP155" s="1368"/>
      <c r="BQ155" s="1368"/>
      <c r="BR155" s="1368"/>
      <c r="BS155" s="1368"/>
      <c r="BT155" s="1368"/>
      <c r="BU155" s="1368"/>
      <c r="BV155" s="1368"/>
      <c r="BW155" s="1368"/>
      <c r="BX155" s="1368"/>
      <c r="BY155" s="1368"/>
      <c r="BZ155" s="1368"/>
      <c r="CA155" s="1368"/>
      <c r="CB155" s="1368"/>
      <c r="CC155" s="1368"/>
      <c r="CD155" s="1368"/>
      <c r="CE155" s="1368"/>
      <c r="CF155" s="1368"/>
      <c r="CG155" s="1368"/>
      <c r="CH155" s="1368"/>
      <c r="CI155" s="1368"/>
      <c r="CJ155" s="1368"/>
      <c r="CK155" s="1368"/>
      <c r="CL155" s="1368"/>
      <c r="CM155" s="1368"/>
      <c r="CN155" s="1368"/>
      <c r="CO155" s="1368"/>
      <c r="CP155" s="1368"/>
      <c r="CQ155" s="1368"/>
      <c r="CR155" s="1368"/>
      <c r="CS155" s="1368"/>
      <c r="CT155" s="1368"/>
      <c r="CU155" s="1368"/>
      <c r="CV155" s="1368"/>
      <c r="CW155" s="1368"/>
      <c r="CX155" s="1368"/>
      <c r="CY155" s="1368"/>
      <c r="CZ155" s="1368"/>
      <c r="DA155" s="1368"/>
      <c r="DB155" s="1368"/>
      <c r="DC155" s="1368"/>
      <c r="DD155" s="1368"/>
      <c r="DE155" s="1368"/>
      <c r="DF155" s="1368"/>
      <c r="DG155" s="1368"/>
      <c r="DH155" s="1368"/>
      <c r="DI155" s="1368"/>
      <c r="DJ155" s="1368"/>
      <c r="DK155" s="1368"/>
      <c r="DL155" s="1368"/>
      <c r="DM155" s="1368"/>
      <c r="DN155" s="1368"/>
      <c r="DO155" s="1368"/>
      <c r="DP155" s="1368"/>
      <c r="DQ155" s="1368"/>
      <c r="DR155" s="1368"/>
      <c r="DS155" s="1368"/>
      <c r="DT155" s="1368"/>
      <c r="DU155" s="1368"/>
      <c r="DV155" s="1368"/>
      <c r="DW155" s="1368"/>
      <c r="DX155" s="1368"/>
      <c r="DY155" s="1368"/>
      <c r="DZ155" s="1368"/>
      <c r="EA155" s="1368"/>
      <c r="EB155" s="1368"/>
      <c r="EC155" s="1368"/>
      <c r="ED155" s="1368"/>
      <c r="EE155" s="1368"/>
      <c r="EF155" s="1368"/>
      <c r="EG155" s="1368"/>
      <c r="EH155" s="1368"/>
      <c r="EI155" s="1368"/>
      <c r="EJ155" s="1368"/>
      <c r="EK155" s="1368"/>
      <c r="EL155" s="1368"/>
      <c r="EM155" s="1368"/>
      <c r="EN155" s="1368"/>
      <c r="EO155" s="1368"/>
      <c r="EP155" s="1368"/>
      <c r="EQ155" s="1368"/>
      <c r="ER155" s="1368"/>
      <c r="ES155" s="1368"/>
      <c r="ET155" s="1368"/>
      <c r="EU155" s="1368"/>
      <c r="EV155" s="1368"/>
      <c r="EW155" s="1368"/>
      <c r="EX155" s="1368"/>
      <c r="EY155" s="1368"/>
      <c r="EZ155" s="1368"/>
      <c r="FA155" s="1368"/>
      <c r="FB155" s="1368"/>
      <c r="FC155" s="1368"/>
      <c r="FD155" s="1368"/>
      <c r="FE155" s="1368"/>
      <c r="FF155" s="1368"/>
      <c r="FG155" s="1368"/>
      <c r="FH155" s="1368"/>
      <c r="FI155" s="1368"/>
      <c r="FJ155" s="1368"/>
      <c r="FK155" s="1368"/>
      <c r="FL155" s="1368"/>
      <c r="FM155" s="1368"/>
      <c r="FN155" s="1368"/>
      <c r="FO155" s="1368"/>
      <c r="FP155" s="1368"/>
      <c r="FQ155" s="1368"/>
      <c r="FR155" s="1368"/>
      <c r="FS155" s="1368"/>
      <c r="FT155" s="1368"/>
      <c r="FU155" s="1368"/>
      <c r="FV155" s="1368"/>
      <c r="FW155" s="1368"/>
      <c r="FX155" s="1368"/>
      <c r="FY155" s="1368"/>
      <c r="FZ155" s="1368"/>
      <c r="GA155" s="1368"/>
      <c r="GB155" s="1368"/>
      <c r="GC155" s="1368"/>
      <c r="GD155" s="1368"/>
      <c r="GE155" s="1368"/>
      <c r="GF155" s="1368"/>
      <c r="GG155" s="1368"/>
      <c r="GH155" s="1368"/>
      <c r="GI155" s="1368"/>
      <c r="GJ155" s="1368"/>
      <c r="GK155" s="1368"/>
      <c r="GL155" s="1368"/>
      <c r="GM155" s="1368"/>
      <c r="GN155" s="1368"/>
      <c r="GO155" s="1368"/>
      <c r="GP155" s="1368"/>
      <c r="GQ155" s="1368"/>
      <c r="GR155" s="1368"/>
      <c r="GS155" s="1368"/>
      <c r="GT155" s="1368"/>
      <c r="GU155" s="1368"/>
      <c r="GV155" s="1368"/>
      <c r="GW155" s="1368"/>
      <c r="GX155" s="1368"/>
      <c r="GY155" s="1368"/>
      <c r="GZ155" s="1368"/>
      <c r="HA155" s="1368"/>
      <c r="HB155" s="1368"/>
      <c r="HC155" s="1368"/>
      <c r="HD155" s="1368"/>
      <c r="HE155" s="1368"/>
      <c r="HF155" s="1368"/>
      <c r="HG155" s="1368"/>
      <c r="HH155" s="1368"/>
      <c r="HI155" s="1368"/>
      <c r="HJ155" s="1368"/>
      <c r="HK155" s="1368"/>
      <c r="HL155" s="1368"/>
      <c r="HM155" s="1368"/>
      <c r="HN155" s="1368"/>
      <c r="HO155" s="1368"/>
      <c r="HP155" s="1368"/>
      <c r="HQ155" s="1368"/>
      <c r="HR155" s="1368"/>
      <c r="HS155" s="1368"/>
      <c r="HT155" s="1368"/>
      <c r="HU155" s="1368"/>
      <c r="HV155" s="1368"/>
      <c r="HW155" s="1368"/>
      <c r="HX155" s="1368"/>
      <c r="HY155" s="1368"/>
      <c r="HZ155" s="1368"/>
      <c r="IA155" s="1368"/>
      <c r="IB155" s="1368"/>
      <c r="IC155" s="1368"/>
      <c r="ID155" s="1368"/>
      <c r="IE155" s="1368"/>
      <c r="IF155" s="1368"/>
      <c r="IG155" s="1368"/>
      <c r="IH155" s="1368"/>
      <c r="II155" s="1368"/>
      <c r="IJ155" s="1368"/>
      <c r="IK155" s="1368"/>
      <c r="IL155" s="1368"/>
      <c r="IM155" s="1368"/>
      <c r="IN155" s="1368"/>
      <c r="IO155" s="1368"/>
      <c r="IP155" s="1368"/>
      <c r="IQ155" s="1368"/>
      <c r="IR155" s="1368"/>
      <c r="IS155" s="1368"/>
      <c r="IT155" s="1368"/>
      <c r="IU155" s="1368"/>
      <c r="IV155" s="1368"/>
      <c r="IW155" s="1368"/>
      <c r="IX155" s="1368"/>
      <c r="IY155" s="1368"/>
      <c r="IZ155" s="1368"/>
      <c r="JA155" s="1368"/>
      <c r="JB155" s="1368"/>
      <c r="JC155" s="1368"/>
    </row>
    <row r="156" spans="1:263">
      <c r="A156" s="4307">
        <v>64</v>
      </c>
      <c r="B156" s="1463"/>
      <c r="C156" s="4510"/>
      <c r="D156" s="4510"/>
      <c r="E156" s="3278"/>
      <c r="F156" s="4178"/>
      <c r="G156" s="4467"/>
      <c r="H156" s="4432"/>
      <c r="I156" s="4432"/>
      <c r="J156" s="4432"/>
      <c r="K156" s="2325"/>
      <c r="L156" s="2325"/>
      <c r="M156" s="3549">
        <v>64</v>
      </c>
      <c r="N156" s="4352"/>
      <c r="O156" s="2325"/>
      <c r="P156" s="2325"/>
      <c r="Q156" s="2325"/>
      <c r="R156" s="2325">
        <f t="shared" si="2"/>
        <v>0</v>
      </c>
      <c r="S156" s="3549">
        <v>64</v>
      </c>
      <c r="AI156" s="1368"/>
      <c r="AJ156" s="1368"/>
      <c r="AK156" s="1368"/>
      <c r="AL156" s="1368"/>
      <c r="AM156" s="1368"/>
      <c r="AN156" s="1368"/>
      <c r="AO156" s="1368"/>
      <c r="AP156" s="1368"/>
      <c r="AQ156" s="1368"/>
      <c r="AR156" s="1368"/>
      <c r="AS156" s="1368"/>
      <c r="AT156" s="1368"/>
      <c r="AU156" s="1368"/>
      <c r="AV156" s="1368"/>
      <c r="AW156" s="1368"/>
      <c r="AX156" s="1368"/>
      <c r="AY156" s="1368"/>
      <c r="AZ156" s="1368"/>
      <c r="BA156" s="1368"/>
      <c r="BB156" s="1368"/>
      <c r="BC156" s="1368"/>
      <c r="BD156" s="1368"/>
      <c r="BE156" s="1368"/>
      <c r="BF156" s="1368"/>
      <c r="BG156" s="1368"/>
      <c r="BH156" s="1368"/>
      <c r="BI156" s="1368"/>
      <c r="BJ156" s="1368"/>
      <c r="BK156" s="1368"/>
      <c r="BL156" s="1368"/>
      <c r="BM156" s="1368"/>
      <c r="BN156" s="1368"/>
      <c r="BO156" s="1368"/>
      <c r="BP156" s="1368"/>
      <c r="BQ156" s="1368"/>
      <c r="BR156" s="1368"/>
      <c r="BS156" s="1368"/>
      <c r="BT156" s="1368"/>
      <c r="BU156" s="1368"/>
      <c r="BV156" s="1368"/>
      <c r="BW156" s="1368"/>
      <c r="BX156" s="1368"/>
      <c r="BY156" s="1368"/>
      <c r="BZ156" s="1368"/>
      <c r="CA156" s="1368"/>
      <c r="CB156" s="1368"/>
      <c r="CC156" s="1368"/>
      <c r="CD156" s="1368"/>
      <c r="CE156" s="1368"/>
      <c r="CF156" s="1368"/>
      <c r="CG156" s="1368"/>
      <c r="CH156" s="1368"/>
      <c r="CI156" s="1368"/>
      <c r="CJ156" s="1368"/>
      <c r="CK156" s="1368"/>
      <c r="CL156" s="1368"/>
      <c r="CM156" s="1368"/>
      <c r="CN156" s="1368"/>
      <c r="CO156" s="1368"/>
      <c r="CP156" s="1368"/>
      <c r="CQ156" s="1368"/>
      <c r="CR156" s="1368"/>
      <c r="CS156" s="1368"/>
      <c r="CT156" s="1368"/>
      <c r="CU156" s="1368"/>
      <c r="CV156" s="1368"/>
      <c r="CW156" s="1368"/>
      <c r="CX156" s="1368"/>
      <c r="CY156" s="1368"/>
      <c r="CZ156" s="1368"/>
      <c r="DA156" s="1368"/>
      <c r="DB156" s="1368"/>
      <c r="DC156" s="1368"/>
      <c r="DD156" s="1368"/>
      <c r="DE156" s="1368"/>
      <c r="DF156" s="1368"/>
      <c r="DG156" s="1368"/>
      <c r="DH156" s="1368"/>
      <c r="DI156" s="1368"/>
      <c r="DJ156" s="1368"/>
      <c r="DK156" s="1368"/>
      <c r="DL156" s="1368"/>
      <c r="DM156" s="1368"/>
      <c r="DN156" s="1368"/>
      <c r="DO156" s="1368"/>
      <c r="DP156" s="1368"/>
      <c r="DQ156" s="1368"/>
      <c r="DR156" s="1368"/>
      <c r="DS156" s="1368"/>
      <c r="DT156" s="1368"/>
      <c r="DU156" s="1368"/>
      <c r="DV156" s="1368"/>
      <c r="DW156" s="1368"/>
      <c r="DX156" s="1368"/>
      <c r="DY156" s="1368"/>
      <c r="DZ156" s="1368"/>
      <c r="EA156" s="1368"/>
      <c r="EB156" s="1368"/>
      <c r="EC156" s="1368"/>
      <c r="ED156" s="1368"/>
      <c r="EE156" s="1368"/>
      <c r="EF156" s="1368"/>
      <c r="EG156" s="1368"/>
      <c r="EH156" s="1368"/>
      <c r="EI156" s="1368"/>
      <c r="EJ156" s="1368"/>
      <c r="EK156" s="1368"/>
      <c r="EL156" s="1368"/>
      <c r="EM156" s="1368"/>
      <c r="EN156" s="1368"/>
      <c r="EO156" s="1368"/>
      <c r="EP156" s="1368"/>
      <c r="EQ156" s="1368"/>
      <c r="ER156" s="1368"/>
      <c r="ES156" s="1368"/>
      <c r="ET156" s="1368"/>
      <c r="EU156" s="1368"/>
      <c r="EV156" s="1368"/>
      <c r="EW156" s="1368"/>
      <c r="EX156" s="1368"/>
      <c r="EY156" s="1368"/>
      <c r="EZ156" s="1368"/>
      <c r="FA156" s="1368"/>
      <c r="FB156" s="1368"/>
      <c r="FC156" s="1368"/>
      <c r="FD156" s="1368"/>
      <c r="FE156" s="1368"/>
      <c r="FF156" s="1368"/>
      <c r="FG156" s="1368"/>
      <c r="FH156" s="1368"/>
      <c r="FI156" s="1368"/>
      <c r="FJ156" s="1368"/>
      <c r="FK156" s="1368"/>
      <c r="FL156" s="1368"/>
      <c r="FM156" s="1368"/>
      <c r="FN156" s="1368"/>
      <c r="FO156" s="1368"/>
      <c r="FP156" s="1368"/>
      <c r="FQ156" s="1368"/>
      <c r="FR156" s="1368"/>
      <c r="FS156" s="1368"/>
      <c r="FT156" s="1368"/>
      <c r="FU156" s="1368"/>
      <c r="FV156" s="1368"/>
      <c r="FW156" s="1368"/>
      <c r="FX156" s="1368"/>
      <c r="FY156" s="1368"/>
      <c r="FZ156" s="1368"/>
      <c r="GA156" s="1368"/>
      <c r="GB156" s="1368"/>
      <c r="GC156" s="1368"/>
      <c r="GD156" s="1368"/>
      <c r="GE156" s="1368"/>
      <c r="GF156" s="1368"/>
      <c r="GG156" s="1368"/>
      <c r="GH156" s="1368"/>
      <c r="GI156" s="1368"/>
      <c r="GJ156" s="1368"/>
      <c r="GK156" s="1368"/>
      <c r="GL156" s="1368"/>
      <c r="GM156" s="1368"/>
      <c r="GN156" s="1368"/>
      <c r="GO156" s="1368"/>
      <c r="GP156" s="1368"/>
      <c r="GQ156" s="1368"/>
      <c r="GR156" s="1368"/>
      <c r="GS156" s="1368"/>
      <c r="GT156" s="1368"/>
      <c r="GU156" s="1368"/>
      <c r="GV156" s="1368"/>
      <c r="GW156" s="1368"/>
      <c r="GX156" s="1368"/>
      <c r="GY156" s="1368"/>
      <c r="GZ156" s="1368"/>
      <c r="HA156" s="1368"/>
      <c r="HB156" s="1368"/>
      <c r="HC156" s="1368"/>
      <c r="HD156" s="1368"/>
      <c r="HE156" s="1368"/>
      <c r="HF156" s="1368"/>
      <c r="HG156" s="1368"/>
      <c r="HH156" s="1368"/>
      <c r="HI156" s="1368"/>
      <c r="HJ156" s="1368"/>
      <c r="HK156" s="1368"/>
      <c r="HL156" s="1368"/>
      <c r="HM156" s="1368"/>
      <c r="HN156" s="1368"/>
      <c r="HO156" s="1368"/>
      <c r="HP156" s="1368"/>
      <c r="HQ156" s="1368"/>
      <c r="HR156" s="1368"/>
      <c r="HS156" s="1368"/>
      <c r="HT156" s="1368"/>
      <c r="HU156" s="1368"/>
      <c r="HV156" s="1368"/>
      <c r="HW156" s="1368"/>
      <c r="HX156" s="1368"/>
      <c r="HY156" s="1368"/>
      <c r="HZ156" s="1368"/>
      <c r="IA156" s="1368"/>
      <c r="IB156" s="1368"/>
      <c r="IC156" s="1368"/>
      <c r="ID156" s="1368"/>
      <c r="IE156" s="1368"/>
      <c r="IF156" s="1368"/>
      <c r="IG156" s="1368"/>
      <c r="IH156" s="1368"/>
      <c r="II156" s="1368"/>
      <c r="IJ156" s="1368"/>
      <c r="IK156" s="1368"/>
      <c r="IL156" s="1368"/>
      <c r="IM156" s="1368"/>
      <c r="IN156" s="1368"/>
      <c r="IO156" s="1368"/>
      <c r="IP156" s="1368"/>
      <c r="IQ156" s="1368"/>
      <c r="IR156" s="1368"/>
      <c r="IS156" s="1368"/>
      <c r="IT156" s="1368"/>
      <c r="IU156" s="1368"/>
      <c r="IV156" s="1368"/>
      <c r="IW156" s="1368"/>
      <c r="IX156" s="1368"/>
      <c r="IY156" s="1368"/>
      <c r="IZ156" s="1368"/>
      <c r="JA156" s="1368"/>
      <c r="JB156" s="1368"/>
      <c r="JC156" s="1368"/>
    </row>
    <row r="157" spans="1:263" ht="16" thickBot="1">
      <c r="A157" s="3603">
        <v>65</v>
      </c>
      <c r="B157" s="4445" t="s">
        <v>2253</v>
      </c>
      <c r="C157" s="4822"/>
      <c r="D157" s="4822"/>
      <c r="E157" s="4321"/>
      <c r="F157" s="4823"/>
      <c r="G157" s="4824"/>
      <c r="H157" s="3775"/>
      <c r="I157" s="3775"/>
      <c r="J157" s="3819">
        <f>SUM(J93:J156)</f>
        <v>0</v>
      </c>
      <c r="K157" s="3832">
        <f>SUM(K93:K156)</f>
        <v>0</v>
      </c>
      <c r="L157" s="3832">
        <f>SUM(L93:L156)</f>
        <v>0</v>
      </c>
      <c r="M157" s="3833">
        <v>65</v>
      </c>
      <c r="N157" s="3261"/>
      <c r="O157" s="4829">
        <f>SUM(O93:O156)</f>
        <v>0</v>
      </c>
      <c r="P157" s="4829">
        <f>SUM(P93:P156)</f>
        <v>0</v>
      </c>
      <c r="Q157" s="4829">
        <f>SUM(Q93:Q156)</f>
        <v>12623.91</v>
      </c>
      <c r="R157" s="4829">
        <f>SUM(R93:R156)</f>
        <v>12623.91</v>
      </c>
      <c r="S157" s="3833">
        <v>65</v>
      </c>
      <c r="AI157" s="1368"/>
      <c r="AJ157" s="1368"/>
      <c r="AK157" s="1368"/>
      <c r="AL157" s="1368"/>
      <c r="AM157" s="1368"/>
      <c r="AN157" s="1368"/>
      <c r="AO157" s="1368"/>
      <c r="AP157" s="1368"/>
      <c r="AQ157" s="1368"/>
      <c r="AR157" s="1368"/>
      <c r="AS157" s="1368"/>
      <c r="AT157" s="1368"/>
      <c r="AU157" s="1368"/>
      <c r="AV157" s="1368"/>
      <c r="AW157" s="1368"/>
      <c r="AX157" s="1368"/>
      <c r="AY157" s="1368"/>
      <c r="AZ157" s="1368"/>
      <c r="BA157" s="1368"/>
      <c r="BB157" s="1368"/>
      <c r="BC157" s="1368"/>
      <c r="BD157" s="1368"/>
      <c r="BE157" s="1368"/>
      <c r="BF157" s="1368"/>
      <c r="BG157" s="1368"/>
      <c r="BH157" s="1368"/>
      <c r="BI157" s="1368"/>
      <c r="BJ157" s="1368"/>
      <c r="BK157" s="1368"/>
      <c r="BL157" s="1368"/>
      <c r="BM157" s="1368"/>
      <c r="BN157" s="1368"/>
      <c r="BO157" s="1368"/>
      <c r="BP157" s="1368"/>
      <c r="BQ157" s="1368"/>
      <c r="BR157" s="1368"/>
      <c r="BS157" s="1368"/>
      <c r="BT157" s="1368"/>
      <c r="BU157" s="1368"/>
      <c r="BV157" s="1368"/>
      <c r="BW157" s="1368"/>
      <c r="BX157" s="1368"/>
      <c r="BY157" s="1368"/>
      <c r="BZ157" s="1368"/>
      <c r="CA157" s="1368"/>
      <c r="CB157" s="1368"/>
      <c r="CC157" s="1368"/>
      <c r="CD157" s="1368"/>
      <c r="CE157" s="1368"/>
      <c r="CF157" s="1368"/>
      <c r="CG157" s="1368"/>
      <c r="CH157" s="1368"/>
      <c r="CI157" s="1368"/>
      <c r="CJ157" s="1368"/>
      <c r="CK157" s="1368"/>
      <c r="CL157" s="1368"/>
      <c r="CM157" s="1368"/>
      <c r="CN157" s="1368"/>
      <c r="CO157" s="1368"/>
      <c r="CP157" s="1368"/>
      <c r="CQ157" s="1368"/>
      <c r="CR157" s="1368"/>
      <c r="CS157" s="1368"/>
      <c r="CT157" s="1368"/>
      <c r="CU157" s="1368"/>
      <c r="CV157" s="1368"/>
      <c r="CW157" s="1368"/>
      <c r="CX157" s="1368"/>
      <c r="CY157" s="1368"/>
      <c r="CZ157" s="1368"/>
      <c r="DA157" s="1368"/>
      <c r="DB157" s="1368"/>
      <c r="DC157" s="1368"/>
      <c r="DD157" s="1368"/>
      <c r="DE157" s="1368"/>
      <c r="DF157" s="1368"/>
      <c r="DG157" s="1368"/>
      <c r="DH157" s="1368"/>
      <c r="DI157" s="1368"/>
      <c r="DJ157" s="1368"/>
      <c r="DK157" s="1368"/>
      <c r="DL157" s="1368"/>
      <c r="DM157" s="1368"/>
      <c r="DN157" s="1368"/>
      <c r="DO157" s="1368"/>
      <c r="DP157" s="1368"/>
      <c r="DQ157" s="1368"/>
      <c r="DR157" s="1368"/>
      <c r="DS157" s="1368"/>
      <c r="DT157" s="1368"/>
      <c r="DU157" s="1368"/>
      <c r="DV157" s="1368"/>
      <c r="DW157" s="1368"/>
      <c r="DX157" s="1368"/>
      <c r="DY157" s="1368"/>
      <c r="DZ157" s="1368"/>
      <c r="EA157" s="1368"/>
      <c r="EB157" s="1368"/>
      <c r="EC157" s="1368"/>
      <c r="ED157" s="1368"/>
      <c r="EE157" s="1368"/>
      <c r="EF157" s="1368"/>
      <c r="EG157" s="1368"/>
      <c r="EH157" s="1368"/>
      <c r="EI157" s="1368"/>
      <c r="EJ157" s="1368"/>
      <c r="EK157" s="1368"/>
      <c r="EL157" s="1368"/>
      <c r="EM157" s="1368"/>
      <c r="EN157" s="1368"/>
      <c r="EO157" s="1368"/>
      <c r="EP157" s="1368"/>
      <c r="EQ157" s="1368"/>
      <c r="ER157" s="1368"/>
      <c r="ES157" s="1368"/>
      <c r="ET157" s="1368"/>
      <c r="EU157" s="1368"/>
      <c r="EV157" s="1368"/>
      <c r="EW157" s="1368"/>
      <c r="EX157" s="1368"/>
      <c r="EY157" s="1368"/>
      <c r="EZ157" s="1368"/>
      <c r="FA157" s="1368"/>
      <c r="FB157" s="1368"/>
      <c r="FC157" s="1368"/>
      <c r="FD157" s="1368"/>
      <c r="FE157" s="1368"/>
      <c r="FF157" s="1368"/>
      <c r="FG157" s="1368"/>
      <c r="FH157" s="1368"/>
      <c r="FI157" s="1368"/>
      <c r="FJ157" s="1368"/>
      <c r="FK157" s="1368"/>
      <c r="FL157" s="1368"/>
      <c r="FM157" s="1368"/>
      <c r="FN157" s="1368"/>
      <c r="FO157" s="1368"/>
      <c r="FP157" s="1368"/>
      <c r="FQ157" s="1368"/>
      <c r="FR157" s="1368"/>
      <c r="FS157" s="1368"/>
      <c r="FT157" s="1368"/>
      <c r="FU157" s="1368"/>
      <c r="FV157" s="1368"/>
      <c r="FW157" s="1368"/>
      <c r="FX157" s="1368"/>
      <c r="FY157" s="1368"/>
      <c r="FZ157" s="1368"/>
      <c r="GA157" s="1368"/>
      <c r="GB157" s="1368"/>
      <c r="GC157" s="1368"/>
      <c r="GD157" s="1368"/>
      <c r="GE157" s="1368"/>
      <c r="GF157" s="1368"/>
      <c r="GG157" s="1368"/>
      <c r="GH157" s="1368"/>
      <c r="GI157" s="1368"/>
      <c r="GJ157" s="1368"/>
      <c r="GK157" s="1368"/>
      <c r="GL157" s="1368"/>
      <c r="GM157" s="1368"/>
      <c r="GN157" s="1368"/>
      <c r="GO157" s="1368"/>
      <c r="GP157" s="1368"/>
      <c r="GQ157" s="1368"/>
      <c r="GR157" s="1368"/>
      <c r="GS157" s="1368"/>
      <c r="GT157" s="1368"/>
      <c r="GU157" s="1368"/>
      <c r="GV157" s="1368"/>
      <c r="GW157" s="1368"/>
      <c r="GX157" s="1368"/>
      <c r="GY157" s="1368"/>
      <c r="GZ157" s="1368"/>
      <c r="HA157" s="1368"/>
      <c r="HB157" s="1368"/>
      <c r="HC157" s="1368"/>
      <c r="HD157" s="1368"/>
      <c r="HE157" s="1368"/>
      <c r="HF157" s="1368"/>
      <c r="HG157" s="1368"/>
      <c r="HH157" s="1368"/>
      <c r="HI157" s="1368"/>
      <c r="HJ157" s="1368"/>
      <c r="HK157" s="1368"/>
      <c r="HL157" s="1368"/>
      <c r="HM157" s="1368"/>
      <c r="HN157" s="1368"/>
      <c r="HO157" s="1368"/>
      <c r="HP157" s="1368"/>
      <c r="HQ157" s="1368"/>
      <c r="HR157" s="1368"/>
      <c r="HS157" s="1368"/>
      <c r="HT157" s="1368"/>
      <c r="HU157" s="1368"/>
      <c r="HV157" s="1368"/>
      <c r="HW157" s="1368"/>
      <c r="HX157" s="1368"/>
      <c r="HY157" s="1368"/>
      <c r="HZ157" s="1368"/>
      <c r="IA157" s="1368"/>
      <c r="IB157" s="1368"/>
      <c r="IC157" s="1368"/>
      <c r="ID157" s="1368"/>
      <c r="IE157" s="1368"/>
      <c r="IF157" s="1368"/>
      <c r="IG157" s="1368"/>
      <c r="IH157" s="1368"/>
      <c r="II157" s="1368"/>
      <c r="IJ157" s="1368"/>
      <c r="IK157" s="1368"/>
      <c r="IL157" s="1368"/>
      <c r="IM157" s="1368"/>
      <c r="IN157" s="1368"/>
      <c r="IO157" s="1368"/>
      <c r="IP157" s="1368"/>
      <c r="IQ157" s="1368"/>
      <c r="IR157" s="1368"/>
      <c r="IS157" s="1368"/>
      <c r="IT157" s="1368"/>
      <c r="IU157" s="1368"/>
      <c r="IV157" s="1368"/>
      <c r="IW157" s="1368"/>
      <c r="IX157" s="1368"/>
      <c r="IY157" s="1368"/>
      <c r="IZ157" s="1368"/>
      <c r="JA157" s="1368"/>
      <c r="JB157" s="1368"/>
      <c r="JC157" s="1368"/>
    </row>
    <row r="158" spans="1:263">
      <c r="A158" s="4422"/>
      <c r="B158" s="4422"/>
      <c r="C158" s="1618"/>
      <c r="D158" s="1618"/>
      <c r="E158" s="1618"/>
      <c r="F158" s="1618"/>
      <c r="G158" s="1618"/>
      <c r="H158" s="1618"/>
      <c r="I158" s="1618"/>
      <c r="J158" s="1533"/>
      <c r="K158" s="2306"/>
      <c r="L158" s="2306"/>
      <c r="M158" s="4422"/>
      <c r="N158" s="1533"/>
      <c r="O158" s="1903"/>
      <c r="P158" s="1903"/>
      <c r="Q158" s="1903"/>
      <c r="R158" s="1903"/>
      <c r="S158" s="4422"/>
      <c r="AI158" s="1368"/>
      <c r="AJ158" s="1368"/>
      <c r="AK158" s="1368"/>
      <c r="AL158" s="1368"/>
      <c r="AM158" s="1368"/>
      <c r="AN158" s="1368"/>
      <c r="AO158" s="1368"/>
      <c r="AP158" s="1368"/>
      <c r="AQ158" s="1368"/>
      <c r="AR158" s="1368"/>
      <c r="AS158" s="1368"/>
      <c r="AT158" s="1368"/>
      <c r="AU158" s="1368"/>
      <c r="AV158" s="1368"/>
      <c r="AW158" s="1368"/>
      <c r="AX158" s="1368"/>
      <c r="AY158" s="1368"/>
      <c r="AZ158" s="1368"/>
      <c r="BA158" s="1368"/>
      <c r="BB158" s="1368"/>
      <c r="BC158" s="1368"/>
      <c r="BD158" s="1368"/>
      <c r="BE158" s="1368"/>
      <c r="BF158" s="1368"/>
      <c r="BG158" s="1368"/>
      <c r="BH158" s="1368"/>
      <c r="BI158" s="1368"/>
      <c r="BJ158" s="1368"/>
      <c r="BK158" s="1368"/>
      <c r="BL158" s="1368"/>
      <c r="BM158" s="1368"/>
      <c r="BN158" s="1368"/>
      <c r="BO158" s="1368"/>
      <c r="BP158" s="1368"/>
      <c r="BQ158" s="1368"/>
      <c r="BR158" s="1368"/>
      <c r="BS158" s="1368"/>
      <c r="BT158" s="1368"/>
      <c r="BU158" s="1368"/>
      <c r="BV158" s="1368"/>
      <c r="BW158" s="1368"/>
      <c r="BX158" s="1368"/>
      <c r="BY158" s="1368"/>
      <c r="BZ158" s="1368"/>
      <c r="CA158" s="1368"/>
      <c r="CB158" s="1368"/>
      <c r="CC158" s="1368"/>
      <c r="CD158" s="1368"/>
      <c r="CE158" s="1368"/>
      <c r="CF158" s="1368"/>
      <c r="CG158" s="1368"/>
      <c r="CH158" s="1368"/>
      <c r="CI158" s="1368"/>
      <c r="CJ158" s="1368"/>
      <c r="CK158" s="1368"/>
      <c r="CL158" s="1368"/>
      <c r="CM158" s="1368"/>
      <c r="CN158" s="1368"/>
      <c r="CO158" s="1368"/>
      <c r="CP158" s="1368"/>
      <c r="CQ158" s="1368"/>
      <c r="CR158" s="1368"/>
      <c r="CS158" s="1368"/>
      <c r="CT158" s="1368"/>
      <c r="CU158" s="1368"/>
      <c r="CV158" s="1368"/>
      <c r="CW158" s="1368"/>
      <c r="CX158" s="1368"/>
      <c r="CY158" s="1368"/>
      <c r="CZ158" s="1368"/>
      <c r="DA158" s="1368"/>
      <c r="DB158" s="1368"/>
      <c r="DC158" s="1368"/>
      <c r="DD158" s="1368"/>
      <c r="DE158" s="1368"/>
      <c r="DF158" s="1368"/>
      <c r="DG158" s="1368"/>
      <c r="DH158" s="1368"/>
      <c r="DI158" s="1368"/>
      <c r="DJ158" s="1368"/>
      <c r="DK158" s="1368"/>
      <c r="DL158" s="1368"/>
      <c r="DM158" s="1368"/>
      <c r="DN158" s="1368"/>
      <c r="DO158" s="1368"/>
      <c r="DP158" s="1368"/>
      <c r="DQ158" s="1368"/>
      <c r="DR158" s="1368"/>
      <c r="DS158" s="1368"/>
      <c r="DT158" s="1368"/>
      <c r="DU158" s="1368"/>
      <c r="DV158" s="1368"/>
      <c r="DW158" s="1368"/>
      <c r="DX158" s="1368"/>
      <c r="DY158" s="1368"/>
      <c r="DZ158" s="1368"/>
      <c r="EA158" s="1368"/>
      <c r="EB158" s="1368"/>
      <c r="EC158" s="1368"/>
      <c r="ED158" s="1368"/>
      <c r="EE158" s="1368"/>
      <c r="EF158" s="1368"/>
      <c r="EG158" s="1368"/>
      <c r="EH158" s="1368"/>
      <c r="EI158" s="1368"/>
      <c r="EJ158" s="1368"/>
      <c r="EK158" s="1368"/>
      <c r="EL158" s="1368"/>
      <c r="EM158" s="1368"/>
      <c r="EN158" s="1368"/>
      <c r="EO158" s="1368"/>
      <c r="EP158" s="1368"/>
      <c r="EQ158" s="1368"/>
      <c r="ER158" s="1368"/>
      <c r="ES158" s="1368"/>
      <c r="ET158" s="1368"/>
      <c r="EU158" s="1368"/>
      <c r="EV158" s="1368"/>
      <c r="EW158" s="1368"/>
      <c r="EX158" s="1368"/>
      <c r="EY158" s="1368"/>
      <c r="EZ158" s="1368"/>
      <c r="FA158" s="1368"/>
      <c r="FB158" s="1368"/>
      <c r="FC158" s="1368"/>
      <c r="FD158" s="1368"/>
      <c r="FE158" s="1368"/>
      <c r="FF158" s="1368"/>
      <c r="FG158" s="1368"/>
      <c r="FH158" s="1368"/>
      <c r="FI158" s="1368"/>
      <c r="FJ158" s="1368"/>
      <c r="FK158" s="1368"/>
      <c r="FL158" s="1368"/>
      <c r="FM158" s="1368"/>
      <c r="FN158" s="1368"/>
      <c r="FO158" s="1368"/>
      <c r="FP158" s="1368"/>
      <c r="FQ158" s="1368"/>
      <c r="FR158" s="1368"/>
      <c r="FS158" s="1368"/>
      <c r="FT158" s="1368"/>
      <c r="FU158" s="1368"/>
      <c r="FV158" s="1368"/>
      <c r="FW158" s="1368"/>
      <c r="FX158" s="1368"/>
      <c r="FY158" s="1368"/>
      <c r="FZ158" s="1368"/>
      <c r="GA158" s="1368"/>
      <c r="GB158" s="1368"/>
      <c r="GC158" s="1368"/>
      <c r="GD158" s="1368"/>
      <c r="GE158" s="1368"/>
      <c r="GF158" s="1368"/>
      <c r="GG158" s="1368"/>
      <c r="GH158" s="1368"/>
      <c r="GI158" s="1368"/>
      <c r="GJ158" s="1368"/>
      <c r="GK158" s="1368"/>
      <c r="GL158" s="1368"/>
      <c r="GM158" s="1368"/>
      <c r="GN158" s="1368"/>
      <c r="GO158" s="1368"/>
      <c r="GP158" s="1368"/>
      <c r="GQ158" s="1368"/>
      <c r="GR158" s="1368"/>
      <c r="GS158" s="1368"/>
      <c r="GT158" s="1368"/>
      <c r="GU158" s="1368"/>
      <c r="GV158" s="1368"/>
      <c r="GW158" s="1368"/>
      <c r="GX158" s="1368"/>
      <c r="GY158" s="1368"/>
      <c r="GZ158" s="1368"/>
      <c r="HA158" s="1368"/>
      <c r="HB158" s="1368"/>
      <c r="HC158" s="1368"/>
      <c r="HD158" s="1368"/>
      <c r="HE158" s="1368"/>
      <c r="HF158" s="1368"/>
      <c r="HG158" s="1368"/>
      <c r="HH158" s="1368"/>
      <c r="HI158" s="1368"/>
      <c r="HJ158" s="1368"/>
      <c r="HK158" s="1368"/>
      <c r="HL158" s="1368"/>
      <c r="HM158" s="1368"/>
      <c r="HN158" s="1368"/>
      <c r="HO158" s="1368"/>
      <c r="HP158" s="1368"/>
      <c r="HQ158" s="1368"/>
      <c r="HR158" s="1368"/>
      <c r="HS158" s="1368"/>
      <c r="HT158" s="1368"/>
      <c r="HU158" s="1368"/>
      <c r="HV158" s="1368"/>
      <c r="HW158" s="1368"/>
      <c r="HX158" s="1368"/>
      <c r="HY158" s="1368"/>
      <c r="HZ158" s="1368"/>
      <c r="IA158" s="1368"/>
      <c r="IB158" s="1368"/>
      <c r="IC158" s="1368"/>
      <c r="ID158" s="1368"/>
      <c r="IE158" s="1368"/>
      <c r="IF158" s="1368"/>
      <c r="IG158" s="1368"/>
      <c r="IH158" s="1368"/>
      <c r="II158" s="1368"/>
      <c r="IJ158" s="1368"/>
      <c r="IK158" s="1368"/>
      <c r="IL158" s="1368"/>
      <c r="IM158" s="1368"/>
      <c r="IN158" s="1368"/>
      <c r="IO158" s="1368"/>
      <c r="IP158" s="1368"/>
      <c r="IQ158" s="1368"/>
      <c r="IR158" s="1368"/>
      <c r="IS158" s="1368"/>
      <c r="IT158" s="1368"/>
      <c r="IU158" s="1368"/>
      <c r="IV158" s="1368"/>
      <c r="IW158" s="1368"/>
      <c r="IX158" s="1368"/>
      <c r="IY158" s="1368"/>
      <c r="IZ158" s="1368"/>
      <c r="JA158" s="1368"/>
      <c r="JB158" s="1368"/>
      <c r="JC158" s="1368"/>
    </row>
    <row r="159" spans="1:263">
      <c r="A159" s="3056" t="s">
        <v>4503</v>
      </c>
      <c r="B159" s="4293"/>
      <c r="C159" s="4293"/>
      <c r="D159" s="1620"/>
      <c r="E159" s="1620"/>
      <c r="F159" s="3056" t="s">
        <v>4503</v>
      </c>
      <c r="G159" s="4293"/>
      <c r="H159" s="4293"/>
      <c r="I159" s="2146"/>
      <c r="J159" s="1533"/>
      <c r="K159" s="1533"/>
      <c r="L159" s="1533"/>
      <c r="M159" s="1533"/>
      <c r="N159" s="3056" t="s">
        <v>4503</v>
      </c>
      <c r="O159" s="1533"/>
      <c r="P159" s="1533"/>
      <c r="Q159" s="1533"/>
      <c r="R159" s="1533"/>
      <c r="S159" s="1533"/>
      <c r="AI159" s="1368"/>
      <c r="AJ159" s="1368"/>
      <c r="AK159" s="1368"/>
      <c r="AL159" s="1368"/>
      <c r="AM159" s="1368"/>
      <c r="AN159" s="1368"/>
      <c r="AO159" s="1368"/>
      <c r="AP159" s="1368"/>
      <c r="AQ159" s="1368"/>
      <c r="AR159" s="1368"/>
      <c r="AS159" s="1368"/>
      <c r="AT159" s="1368"/>
      <c r="AU159" s="1368"/>
      <c r="AV159" s="1368"/>
      <c r="AW159" s="1368"/>
      <c r="AX159" s="1368"/>
      <c r="AY159" s="1368"/>
      <c r="AZ159" s="1368"/>
      <c r="BA159" s="1368"/>
      <c r="BB159" s="1368"/>
      <c r="BC159" s="1368"/>
      <c r="BD159" s="1368"/>
      <c r="BE159" s="1368"/>
      <c r="BF159" s="1368"/>
      <c r="BG159" s="1368"/>
      <c r="BH159" s="1368"/>
      <c r="BI159" s="1368"/>
      <c r="BJ159" s="1368"/>
      <c r="BK159" s="1368"/>
      <c r="BL159" s="1368"/>
      <c r="BM159" s="1368"/>
      <c r="BN159" s="1368"/>
      <c r="BO159" s="1368"/>
      <c r="BP159" s="1368"/>
      <c r="BQ159" s="1368"/>
      <c r="BR159" s="1368"/>
      <c r="BS159" s="1368"/>
      <c r="BT159" s="1368"/>
      <c r="BU159" s="1368"/>
      <c r="BV159" s="1368"/>
      <c r="BW159" s="1368"/>
      <c r="BX159" s="1368"/>
      <c r="BY159" s="1368"/>
      <c r="BZ159" s="1368"/>
      <c r="CA159" s="1368"/>
      <c r="CB159" s="1368"/>
      <c r="CC159" s="1368"/>
      <c r="CD159" s="1368"/>
      <c r="CE159" s="1368"/>
      <c r="CF159" s="1368"/>
      <c r="CG159" s="1368"/>
      <c r="CH159" s="1368"/>
      <c r="CI159" s="1368"/>
      <c r="CJ159" s="1368"/>
      <c r="CK159" s="1368"/>
      <c r="CL159" s="1368"/>
      <c r="CM159" s="1368"/>
      <c r="CN159" s="1368"/>
      <c r="CO159" s="1368"/>
      <c r="CP159" s="1368"/>
      <c r="CQ159" s="1368"/>
      <c r="CR159" s="1368"/>
      <c r="CS159" s="1368"/>
      <c r="CT159" s="1368"/>
      <c r="CU159" s="1368"/>
      <c r="CV159" s="1368"/>
      <c r="CW159" s="1368"/>
      <c r="CX159" s="1368"/>
      <c r="CY159" s="1368"/>
      <c r="CZ159" s="1368"/>
      <c r="DA159" s="1368"/>
      <c r="DB159" s="1368"/>
      <c r="DC159" s="1368"/>
      <c r="DD159" s="1368"/>
      <c r="DE159" s="1368"/>
      <c r="DF159" s="1368"/>
      <c r="DG159" s="1368"/>
      <c r="DH159" s="1368"/>
      <c r="DI159" s="1368"/>
      <c r="DJ159" s="1368"/>
      <c r="DK159" s="1368"/>
      <c r="DL159" s="1368"/>
      <c r="DM159" s="1368"/>
      <c r="DN159" s="1368"/>
      <c r="DO159" s="1368"/>
      <c r="DP159" s="1368"/>
      <c r="DQ159" s="1368"/>
      <c r="DR159" s="1368"/>
      <c r="DS159" s="1368"/>
      <c r="DT159" s="1368"/>
      <c r="DU159" s="1368"/>
      <c r="DV159" s="1368"/>
      <c r="DW159" s="1368"/>
      <c r="DX159" s="1368"/>
      <c r="DY159" s="1368"/>
      <c r="DZ159" s="1368"/>
      <c r="EA159" s="1368"/>
      <c r="EB159" s="1368"/>
      <c r="EC159" s="1368"/>
      <c r="ED159" s="1368"/>
      <c r="EE159" s="1368"/>
      <c r="EF159" s="1368"/>
      <c r="EG159" s="1368"/>
      <c r="EH159" s="1368"/>
      <c r="EI159" s="1368"/>
      <c r="EJ159" s="1368"/>
      <c r="EK159" s="1368"/>
      <c r="EL159" s="1368"/>
      <c r="EM159" s="1368"/>
      <c r="EN159" s="1368"/>
      <c r="EO159" s="1368"/>
      <c r="EP159" s="1368"/>
      <c r="EQ159" s="1368"/>
      <c r="ER159" s="1368"/>
      <c r="ES159" s="1368"/>
      <c r="ET159" s="1368"/>
      <c r="EU159" s="1368"/>
      <c r="EV159" s="1368"/>
      <c r="EW159" s="1368"/>
      <c r="EX159" s="1368"/>
      <c r="EY159" s="1368"/>
      <c r="EZ159" s="1368"/>
      <c r="FA159" s="1368"/>
      <c r="FB159" s="1368"/>
      <c r="FC159" s="1368"/>
      <c r="FD159" s="1368"/>
      <c r="FE159" s="1368"/>
      <c r="FF159" s="1368"/>
      <c r="FG159" s="1368"/>
      <c r="FH159" s="1368"/>
      <c r="FI159" s="1368"/>
      <c r="FJ159" s="1368"/>
      <c r="FK159" s="1368"/>
      <c r="FL159" s="1368"/>
      <c r="FM159" s="1368"/>
      <c r="FN159" s="1368"/>
      <c r="FO159" s="1368"/>
      <c r="FP159" s="1368"/>
      <c r="FQ159" s="1368"/>
      <c r="FR159" s="1368"/>
      <c r="FS159" s="1368"/>
      <c r="FT159" s="1368"/>
      <c r="FU159" s="1368"/>
      <c r="FV159" s="1368"/>
      <c r="FW159" s="1368"/>
      <c r="FX159" s="1368"/>
      <c r="FY159" s="1368"/>
      <c r="FZ159" s="1368"/>
      <c r="GA159" s="1368"/>
      <c r="GB159" s="1368"/>
      <c r="GC159" s="1368"/>
      <c r="GD159" s="1368"/>
      <c r="GE159" s="1368"/>
      <c r="GF159" s="1368"/>
      <c r="GG159" s="1368"/>
      <c r="GH159" s="1368"/>
      <c r="GI159" s="1368"/>
      <c r="GJ159" s="1368"/>
      <c r="GK159" s="1368"/>
      <c r="GL159" s="1368"/>
      <c r="GM159" s="1368"/>
      <c r="GN159" s="1368"/>
      <c r="GO159" s="1368"/>
      <c r="GP159" s="1368"/>
      <c r="GQ159" s="1368"/>
      <c r="GR159" s="1368"/>
      <c r="GS159" s="1368"/>
      <c r="GT159" s="1368"/>
      <c r="GU159" s="1368"/>
      <c r="GV159" s="1368"/>
      <c r="GW159" s="1368"/>
      <c r="GX159" s="1368"/>
      <c r="GY159" s="1368"/>
      <c r="GZ159" s="1368"/>
      <c r="HA159" s="1368"/>
      <c r="HB159" s="1368"/>
      <c r="HC159" s="1368"/>
      <c r="HD159" s="1368"/>
      <c r="HE159" s="1368"/>
      <c r="HF159" s="1368"/>
      <c r="HG159" s="1368"/>
      <c r="HH159" s="1368"/>
      <c r="HI159" s="1368"/>
      <c r="HJ159" s="1368"/>
      <c r="HK159" s="1368"/>
      <c r="HL159" s="1368"/>
      <c r="HM159" s="1368"/>
      <c r="HN159" s="1368"/>
      <c r="HO159" s="1368"/>
      <c r="HP159" s="1368"/>
      <c r="HQ159" s="1368"/>
      <c r="HR159" s="1368"/>
      <c r="HS159" s="1368"/>
      <c r="HT159" s="1368"/>
      <c r="HU159" s="1368"/>
      <c r="HV159" s="1368"/>
      <c r="HW159" s="1368"/>
      <c r="HX159" s="1368"/>
      <c r="HY159" s="1368"/>
      <c r="HZ159" s="1368"/>
      <c r="IA159" s="1368"/>
      <c r="IB159" s="1368"/>
      <c r="IC159" s="1368"/>
      <c r="ID159" s="1368"/>
      <c r="IE159" s="1368"/>
      <c r="IF159" s="1368"/>
      <c r="IG159" s="1368"/>
      <c r="IH159" s="1368"/>
      <c r="II159" s="1368"/>
      <c r="IJ159" s="1368"/>
      <c r="IK159" s="1368"/>
      <c r="IL159" s="1368"/>
      <c r="IM159" s="1368"/>
      <c r="IN159" s="1368"/>
      <c r="IO159" s="1368"/>
      <c r="IP159" s="1368"/>
      <c r="IQ159" s="1368"/>
      <c r="IR159" s="1368"/>
      <c r="IS159" s="1368"/>
      <c r="IT159" s="1368"/>
      <c r="IU159" s="1368"/>
      <c r="IV159" s="1368"/>
      <c r="IW159" s="1368"/>
      <c r="IX159" s="1368"/>
      <c r="IY159" s="1368"/>
      <c r="IZ159" s="1368"/>
      <c r="JA159" s="1368"/>
      <c r="JB159" s="1368"/>
      <c r="JC159" s="1368"/>
    </row>
    <row r="160" spans="1:263">
      <c r="A160" s="1620" t="s">
        <v>1375</v>
      </c>
      <c r="B160" s="1620"/>
      <c r="C160" s="1620"/>
      <c r="D160" s="1620"/>
      <c r="E160" s="1620"/>
      <c r="F160" s="1620" t="s">
        <v>1376</v>
      </c>
      <c r="G160" s="1620"/>
      <c r="H160" s="1620"/>
      <c r="I160" s="1620"/>
      <c r="J160" s="3042"/>
      <c r="K160" s="3042"/>
      <c r="L160" s="3042"/>
      <c r="M160" s="1620"/>
      <c r="N160" s="5264" t="s">
        <v>1377</v>
      </c>
      <c r="O160" s="5264"/>
      <c r="P160" s="5264"/>
      <c r="Q160" s="5264"/>
      <c r="R160" s="5264"/>
      <c r="S160" s="5264"/>
      <c r="AI160" s="1368"/>
      <c r="AJ160" s="1368"/>
      <c r="AK160" s="1368"/>
      <c r="AL160" s="1368"/>
      <c r="AM160" s="1368"/>
      <c r="AN160" s="1368"/>
      <c r="AO160" s="1368"/>
      <c r="AP160" s="1368"/>
      <c r="AQ160" s="1368"/>
      <c r="AR160" s="1368"/>
      <c r="AS160" s="1368"/>
      <c r="AT160" s="1368"/>
      <c r="AU160" s="1368"/>
      <c r="AV160" s="1368"/>
      <c r="AW160" s="1368"/>
      <c r="AX160" s="1368"/>
      <c r="AY160" s="1368"/>
      <c r="AZ160" s="1368"/>
      <c r="BA160" s="1368"/>
      <c r="BB160" s="1368"/>
      <c r="BC160" s="1368"/>
      <c r="BD160" s="1368"/>
      <c r="BE160" s="1368"/>
      <c r="BF160" s="1368"/>
      <c r="BG160" s="1368"/>
      <c r="BH160" s="1368"/>
      <c r="BI160" s="1368"/>
      <c r="BJ160" s="1368"/>
      <c r="BK160" s="1368"/>
      <c r="BL160" s="1368"/>
      <c r="BM160" s="1368"/>
      <c r="BN160" s="1368"/>
      <c r="BO160" s="1368"/>
      <c r="BP160" s="1368"/>
      <c r="BQ160" s="1368"/>
      <c r="BR160" s="1368"/>
      <c r="BS160" s="1368"/>
      <c r="BT160" s="1368"/>
      <c r="BU160" s="1368"/>
      <c r="BV160" s="1368"/>
      <c r="BW160" s="1368"/>
      <c r="BX160" s="1368"/>
      <c r="BY160" s="1368"/>
      <c r="BZ160" s="1368"/>
      <c r="CA160" s="1368"/>
      <c r="CB160" s="1368"/>
      <c r="CC160" s="1368"/>
      <c r="CD160" s="1368"/>
      <c r="CE160" s="1368"/>
      <c r="CF160" s="1368"/>
      <c r="CG160" s="1368"/>
      <c r="CH160" s="1368"/>
      <c r="CI160" s="1368"/>
      <c r="CJ160" s="1368"/>
      <c r="CK160" s="1368"/>
      <c r="CL160" s="1368"/>
      <c r="CM160" s="1368"/>
      <c r="CN160" s="1368"/>
      <c r="CO160" s="1368"/>
      <c r="CP160" s="1368"/>
      <c r="CQ160" s="1368"/>
      <c r="CR160" s="1368"/>
      <c r="CS160" s="1368"/>
      <c r="CT160" s="1368"/>
      <c r="CU160" s="1368"/>
      <c r="CV160" s="1368"/>
      <c r="CW160" s="1368"/>
      <c r="CX160" s="1368"/>
      <c r="CY160" s="1368"/>
      <c r="CZ160" s="1368"/>
      <c r="DA160" s="1368"/>
      <c r="DB160" s="1368"/>
      <c r="DC160" s="1368"/>
      <c r="DD160" s="1368"/>
      <c r="DE160" s="1368"/>
      <c r="DF160" s="1368"/>
      <c r="DG160" s="1368"/>
      <c r="DH160" s="1368"/>
      <c r="DI160" s="1368"/>
      <c r="DJ160" s="1368"/>
      <c r="DK160" s="1368"/>
      <c r="DL160" s="1368"/>
      <c r="DM160" s="1368"/>
      <c r="DN160" s="1368"/>
      <c r="DO160" s="1368"/>
      <c r="DP160" s="1368"/>
      <c r="DQ160" s="1368"/>
      <c r="DR160" s="1368"/>
      <c r="DS160" s="1368"/>
      <c r="DT160" s="1368"/>
      <c r="DU160" s="1368"/>
      <c r="DV160" s="1368"/>
      <c r="DW160" s="1368"/>
      <c r="DX160" s="1368"/>
      <c r="DY160" s="1368"/>
      <c r="DZ160" s="1368"/>
      <c r="EA160" s="1368"/>
      <c r="EB160" s="1368"/>
      <c r="EC160" s="1368"/>
      <c r="ED160" s="1368"/>
      <c r="EE160" s="1368"/>
      <c r="EF160" s="1368"/>
      <c r="EG160" s="1368"/>
      <c r="EH160" s="1368"/>
      <c r="EI160" s="1368"/>
      <c r="EJ160" s="1368"/>
      <c r="EK160" s="1368"/>
      <c r="EL160" s="1368"/>
      <c r="EM160" s="1368"/>
      <c r="EN160" s="1368"/>
      <c r="EO160" s="1368"/>
      <c r="EP160" s="1368"/>
      <c r="EQ160" s="1368"/>
      <c r="ER160" s="1368"/>
      <c r="ES160" s="1368"/>
      <c r="ET160" s="1368"/>
      <c r="EU160" s="1368"/>
      <c r="EV160" s="1368"/>
      <c r="EW160" s="1368"/>
      <c r="EX160" s="1368"/>
      <c r="EY160" s="1368"/>
      <c r="EZ160" s="1368"/>
      <c r="FA160" s="1368"/>
      <c r="FB160" s="1368"/>
      <c r="FC160" s="1368"/>
      <c r="FD160" s="1368"/>
      <c r="FE160" s="1368"/>
      <c r="FF160" s="1368"/>
      <c r="FG160" s="1368"/>
      <c r="FH160" s="1368"/>
      <c r="FI160" s="1368"/>
      <c r="FJ160" s="1368"/>
      <c r="FK160" s="1368"/>
      <c r="FL160" s="1368"/>
      <c r="FM160" s="1368"/>
      <c r="FN160" s="1368"/>
      <c r="FO160" s="1368"/>
      <c r="FP160" s="1368"/>
      <c r="FQ160" s="1368"/>
      <c r="FR160" s="1368"/>
      <c r="FS160" s="1368"/>
      <c r="FT160" s="1368"/>
      <c r="FU160" s="1368"/>
      <c r="FV160" s="1368"/>
      <c r="FW160" s="1368"/>
      <c r="FX160" s="1368"/>
      <c r="FY160" s="1368"/>
      <c r="FZ160" s="1368"/>
      <c r="GA160" s="1368"/>
      <c r="GB160" s="1368"/>
      <c r="GC160" s="1368"/>
      <c r="GD160" s="1368"/>
      <c r="GE160" s="1368"/>
      <c r="GF160" s="1368"/>
      <c r="GG160" s="1368"/>
      <c r="GH160" s="1368"/>
      <c r="GI160" s="1368"/>
      <c r="GJ160" s="1368"/>
      <c r="GK160" s="1368"/>
      <c r="GL160" s="1368"/>
      <c r="GM160" s="1368"/>
      <c r="GN160" s="1368"/>
      <c r="GO160" s="1368"/>
      <c r="GP160" s="1368"/>
      <c r="GQ160" s="1368"/>
      <c r="GR160" s="1368"/>
      <c r="GS160" s="1368"/>
      <c r="GT160" s="1368"/>
      <c r="GU160" s="1368"/>
      <c r="GV160" s="1368"/>
      <c r="GW160" s="1368"/>
      <c r="GX160" s="1368"/>
      <c r="GY160" s="1368"/>
      <c r="GZ160" s="1368"/>
      <c r="HA160" s="1368"/>
      <c r="HB160" s="1368"/>
      <c r="HC160" s="1368"/>
      <c r="HD160" s="1368"/>
      <c r="HE160" s="1368"/>
      <c r="HF160" s="1368"/>
      <c r="HG160" s="1368"/>
      <c r="HH160" s="1368"/>
      <c r="HI160" s="1368"/>
      <c r="HJ160" s="1368"/>
      <c r="HK160" s="1368"/>
      <c r="HL160" s="1368"/>
      <c r="HM160" s="1368"/>
      <c r="HN160" s="1368"/>
      <c r="HO160" s="1368"/>
      <c r="HP160" s="1368"/>
      <c r="HQ160" s="1368"/>
      <c r="HR160" s="1368"/>
      <c r="HS160" s="1368"/>
      <c r="HT160" s="1368"/>
      <c r="HU160" s="1368"/>
      <c r="HV160" s="1368"/>
      <c r="HW160" s="1368"/>
      <c r="HX160" s="1368"/>
      <c r="HY160" s="1368"/>
      <c r="HZ160" s="1368"/>
      <c r="IA160" s="1368"/>
      <c r="IB160" s="1368"/>
      <c r="IC160" s="1368"/>
      <c r="ID160" s="1368"/>
      <c r="IE160" s="1368"/>
      <c r="IF160" s="1368"/>
      <c r="IG160" s="1368"/>
      <c r="IH160" s="1368"/>
      <c r="II160" s="1368"/>
      <c r="IJ160" s="1368"/>
      <c r="IK160" s="1368"/>
      <c r="IL160" s="1368"/>
      <c r="IM160" s="1368"/>
      <c r="IN160" s="1368"/>
      <c r="IO160" s="1368"/>
      <c r="IP160" s="1368"/>
      <c r="IQ160" s="1368"/>
      <c r="IR160" s="1368"/>
      <c r="IS160" s="1368"/>
      <c r="IT160" s="1368"/>
      <c r="IU160" s="1368"/>
      <c r="IV160" s="1368"/>
      <c r="IW160" s="1368"/>
      <c r="IX160" s="1368"/>
      <c r="IY160" s="1368"/>
      <c r="IZ160" s="1368"/>
      <c r="JA160" s="1368"/>
      <c r="JB160" s="1368"/>
      <c r="JC160" s="1368"/>
    </row>
    <row r="161" spans="1:263" ht="18" thickBot="1">
      <c r="A161" s="4592" t="str">
        <f>'Data Sheet'!$C$25</f>
        <v xml:space="preserve">Niagara Mohawk Power Corporation </v>
      </c>
      <c r="B161" s="4311"/>
      <c r="C161" s="1289"/>
      <c r="D161" s="4553" t="str">
        <f>'Data Sheet'!$C$40</f>
        <v>April 30, 2024</v>
      </c>
      <c r="E161" s="4260" t="str">
        <f>'Data Sheet'!$C$38</f>
        <v>December 31, 2023</v>
      </c>
      <c r="F161" s="4312" t="str">
        <f>'Data Sheet'!$C$25</f>
        <v xml:space="preserve">Niagara Mohawk Power Corporation </v>
      </c>
      <c r="G161" s="1368"/>
      <c r="H161" s="1368"/>
      <c r="I161" s="1368"/>
      <c r="J161" s="1896" t="str">
        <f>'Data Sheet'!$C$40</f>
        <v>April 30, 2024</v>
      </c>
      <c r="K161" s="1693"/>
      <c r="L161" s="1874" t="str">
        <f>'Data Sheet'!$C$38</f>
        <v>December 31, 2023</v>
      </c>
      <c r="M161" s="1368"/>
      <c r="N161" s="1895" t="str">
        <f>'Data Sheet'!$C$25</f>
        <v xml:space="preserve">Niagara Mohawk Power Corporation </v>
      </c>
      <c r="O161" s="1368"/>
      <c r="P161" s="1693"/>
      <c r="Q161" s="1896" t="str">
        <f>'Data Sheet'!$C$40</f>
        <v>April 30, 2024</v>
      </c>
      <c r="R161" s="1874" t="str">
        <f>'Data Sheet'!$C$38</f>
        <v>December 31, 2023</v>
      </c>
      <c r="S161" s="1368"/>
      <c r="AI161" s="1368"/>
      <c r="AJ161" s="1368"/>
      <c r="AK161" s="1368"/>
      <c r="AL161" s="1368"/>
      <c r="AM161" s="1368"/>
      <c r="AN161" s="1368"/>
      <c r="AO161" s="1368"/>
      <c r="AP161" s="1368"/>
      <c r="AQ161" s="1368"/>
      <c r="AR161" s="1368"/>
      <c r="AS161" s="1368"/>
      <c r="AT161" s="1368"/>
      <c r="AU161" s="1368"/>
      <c r="AV161" s="1368"/>
      <c r="AW161" s="1368"/>
      <c r="AX161" s="1368"/>
      <c r="AY161" s="1368"/>
      <c r="AZ161" s="1368"/>
      <c r="BA161" s="1368"/>
      <c r="BB161" s="1368"/>
      <c r="BC161" s="1368"/>
      <c r="BD161" s="1368"/>
      <c r="BE161" s="1368"/>
      <c r="BF161" s="1368"/>
      <c r="BG161" s="1368"/>
      <c r="BH161" s="1368"/>
      <c r="BI161" s="1368"/>
      <c r="BJ161" s="1368"/>
      <c r="BK161" s="1368"/>
      <c r="BL161" s="1368"/>
      <c r="BM161" s="1368"/>
      <c r="BN161" s="1368"/>
      <c r="BO161" s="1368"/>
      <c r="BP161" s="1368"/>
      <c r="BQ161" s="1368"/>
      <c r="BR161" s="1368"/>
      <c r="BS161" s="1368"/>
      <c r="BT161" s="1368"/>
      <c r="BU161" s="1368"/>
      <c r="BV161" s="1368"/>
      <c r="BW161" s="1368"/>
      <c r="BX161" s="1368"/>
      <c r="BY161" s="1368"/>
      <c r="BZ161" s="1368"/>
      <c r="CA161" s="1368"/>
      <c r="CB161" s="1368"/>
      <c r="CC161" s="1368"/>
      <c r="CD161" s="1368"/>
      <c r="CE161" s="1368"/>
      <c r="CF161" s="1368"/>
      <c r="CG161" s="1368"/>
      <c r="CH161" s="1368"/>
      <c r="CI161" s="1368"/>
      <c r="CJ161" s="1368"/>
      <c r="CK161" s="1368"/>
      <c r="CL161" s="1368"/>
      <c r="CM161" s="1368"/>
      <c r="CN161" s="1368"/>
      <c r="CO161" s="1368"/>
      <c r="CP161" s="1368"/>
      <c r="CQ161" s="1368"/>
      <c r="CR161" s="1368"/>
      <c r="CS161" s="1368"/>
      <c r="CT161" s="1368"/>
      <c r="CU161" s="1368"/>
      <c r="CV161" s="1368"/>
      <c r="CW161" s="1368"/>
      <c r="CX161" s="1368"/>
      <c r="CY161" s="1368"/>
      <c r="CZ161" s="1368"/>
      <c r="DA161" s="1368"/>
      <c r="DB161" s="1368"/>
      <c r="DC161" s="1368"/>
      <c r="DD161" s="1368"/>
      <c r="DE161" s="1368"/>
      <c r="DF161" s="1368"/>
      <c r="DG161" s="1368"/>
      <c r="DH161" s="1368"/>
      <c r="DI161" s="1368"/>
      <c r="DJ161" s="1368"/>
      <c r="DK161" s="1368"/>
      <c r="DL161" s="1368"/>
      <c r="DM161" s="1368"/>
      <c r="DN161" s="1368"/>
      <c r="DO161" s="1368"/>
      <c r="DP161" s="1368"/>
      <c r="DQ161" s="1368"/>
      <c r="DR161" s="1368"/>
      <c r="DS161" s="1368"/>
      <c r="DT161" s="1368"/>
      <c r="DU161" s="1368"/>
      <c r="DV161" s="1368"/>
      <c r="DW161" s="1368"/>
      <c r="DX161" s="1368"/>
      <c r="DY161" s="1368"/>
      <c r="DZ161" s="1368"/>
      <c r="EA161" s="1368"/>
      <c r="EB161" s="1368"/>
      <c r="EC161" s="1368"/>
      <c r="ED161" s="1368"/>
      <c r="EE161" s="1368"/>
      <c r="EF161" s="1368"/>
      <c r="EG161" s="1368"/>
      <c r="EH161" s="1368"/>
      <c r="EI161" s="1368"/>
      <c r="EJ161" s="1368"/>
      <c r="EK161" s="1368"/>
      <c r="EL161" s="1368"/>
      <c r="EM161" s="1368"/>
      <c r="EN161" s="1368"/>
      <c r="EO161" s="1368"/>
      <c r="EP161" s="1368"/>
      <c r="EQ161" s="1368"/>
      <c r="ER161" s="1368"/>
      <c r="ES161" s="1368"/>
      <c r="ET161" s="1368"/>
      <c r="EU161" s="1368"/>
      <c r="EV161" s="1368"/>
      <c r="EW161" s="1368"/>
      <c r="EX161" s="1368"/>
      <c r="EY161" s="1368"/>
      <c r="EZ161" s="1368"/>
      <c r="FA161" s="1368"/>
      <c r="FB161" s="1368"/>
      <c r="FC161" s="1368"/>
      <c r="FD161" s="1368"/>
      <c r="FE161" s="1368"/>
      <c r="FF161" s="1368"/>
      <c r="FG161" s="1368"/>
      <c r="FH161" s="1368"/>
      <c r="FI161" s="1368"/>
      <c r="FJ161" s="1368"/>
      <c r="FK161" s="1368"/>
      <c r="FL161" s="1368"/>
      <c r="FM161" s="1368"/>
      <c r="FN161" s="1368"/>
      <c r="FO161" s="1368"/>
      <c r="FP161" s="1368"/>
      <c r="FQ161" s="1368"/>
      <c r="FR161" s="1368"/>
      <c r="FS161" s="1368"/>
      <c r="FT161" s="1368"/>
      <c r="FU161" s="1368"/>
      <c r="FV161" s="1368"/>
      <c r="FW161" s="1368"/>
      <c r="FX161" s="1368"/>
      <c r="FY161" s="1368"/>
      <c r="FZ161" s="1368"/>
      <c r="GA161" s="1368"/>
      <c r="GB161" s="1368"/>
      <c r="GC161" s="1368"/>
      <c r="GD161" s="1368"/>
      <c r="GE161" s="1368"/>
      <c r="GF161" s="1368"/>
      <c r="GG161" s="1368"/>
      <c r="GH161" s="1368"/>
      <c r="GI161" s="1368"/>
      <c r="GJ161" s="1368"/>
      <c r="GK161" s="1368"/>
      <c r="GL161" s="1368"/>
      <c r="GM161" s="1368"/>
      <c r="GN161" s="1368"/>
      <c r="GO161" s="1368"/>
      <c r="GP161" s="1368"/>
      <c r="GQ161" s="1368"/>
      <c r="GR161" s="1368"/>
      <c r="GS161" s="1368"/>
      <c r="GT161" s="1368"/>
      <c r="GU161" s="1368"/>
      <c r="GV161" s="1368"/>
      <c r="GW161" s="1368"/>
      <c r="GX161" s="1368"/>
      <c r="GY161" s="1368"/>
      <c r="GZ161" s="1368"/>
      <c r="HA161" s="1368"/>
      <c r="HB161" s="1368"/>
      <c r="HC161" s="1368"/>
      <c r="HD161" s="1368"/>
      <c r="HE161" s="1368"/>
      <c r="HF161" s="1368"/>
      <c r="HG161" s="1368"/>
      <c r="HH161" s="1368"/>
      <c r="HI161" s="1368"/>
      <c r="HJ161" s="1368"/>
      <c r="HK161" s="1368"/>
      <c r="HL161" s="1368"/>
      <c r="HM161" s="1368"/>
      <c r="HN161" s="1368"/>
      <c r="HO161" s="1368"/>
      <c r="HP161" s="1368"/>
      <c r="HQ161" s="1368"/>
      <c r="HR161" s="1368"/>
      <c r="HS161" s="1368"/>
      <c r="HT161" s="1368"/>
      <c r="HU161" s="1368"/>
      <c r="HV161" s="1368"/>
      <c r="HW161" s="1368"/>
      <c r="HX161" s="1368"/>
      <c r="HY161" s="1368"/>
      <c r="HZ161" s="1368"/>
      <c r="IA161" s="1368"/>
      <c r="IB161" s="1368"/>
      <c r="IC161" s="1368"/>
      <c r="ID161" s="1368"/>
      <c r="IE161" s="1368"/>
      <c r="IF161" s="1368"/>
      <c r="IG161" s="1368"/>
      <c r="IH161" s="1368"/>
      <c r="II161" s="1368"/>
      <c r="IJ161" s="1368"/>
      <c r="IK161" s="1368"/>
      <c r="IL161" s="1368"/>
      <c r="IM161" s="1368"/>
      <c r="IN161" s="1368"/>
      <c r="IO161" s="1368"/>
      <c r="IP161" s="1368"/>
      <c r="IQ161" s="1368"/>
      <c r="IR161" s="1368"/>
      <c r="IS161" s="1368"/>
      <c r="IT161" s="1368"/>
      <c r="IU161" s="1368"/>
      <c r="IV161" s="1368"/>
      <c r="IW161" s="1368"/>
      <c r="IX161" s="1368"/>
      <c r="IY161" s="1368"/>
      <c r="IZ161" s="1368"/>
      <c r="JA161" s="1368"/>
      <c r="JB161" s="1368"/>
      <c r="JC161" s="1368"/>
    </row>
    <row r="162" spans="1:263">
      <c r="A162" s="4313"/>
      <c r="B162" s="1451"/>
      <c r="C162" s="4512"/>
      <c r="D162" s="4512"/>
      <c r="E162" s="4351"/>
      <c r="F162" s="4314"/>
      <c r="G162" s="1451"/>
      <c r="H162" s="1451"/>
      <c r="I162" s="1451"/>
      <c r="J162" s="1947"/>
      <c r="K162" s="1947"/>
      <c r="L162" s="1947"/>
      <c r="M162" s="1622"/>
      <c r="N162" s="1948"/>
      <c r="O162" s="1451"/>
      <c r="P162" s="1947"/>
      <c r="Q162" s="1947"/>
      <c r="R162" s="1947"/>
      <c r="S162" s="1622"/>
      <c r="AI162" s="1368"/>
      <c r="AJ162" s="1368"/>
      <c r="AK162" s="1368"/>
      <c r="AL162" s="1368"/>
      <c r="AM162" s="1368"/>
      <c r="AN162" s="1368"/>
      <c r="AO162" s="1368"/>
      <c r="AP162" s="1368"/>
      <c r="AQ162" s="1368"/>
      <c r="AR162" s="1368"/>
      <c r="AS162" s="1368"/>
      <c r="AT162" s="1368"/>
      <c r="AU162" s="1368"/>
      <c r="AV162" s="1368"/>
      <c r="AW162" s="1368"/>
      <c r="AX162" s="1368"/>
      <c r="AY162" s="1368"/>
      <c r="AZ162" s="1368"/>
      <c r="BA162" s="1368"/>
      <c r="BB162" s="1368"/>
      <c r="BC162" s="1368"/>
      <c r="BD162" s="1368"/>
      <c r="BE162" s="1368"/>
      <c r="BF162" s="1368"/>
      <c r="BG162" s="1368"/>
      <c r="BH162" s="1368"/>
      <c r="BI162" s="1368"/>
      <c r="BJ162" s="1368"/>
      <c r="BK162" s="1368"/>
      <c r="BL162" s="1368"/>
      <c r="BM162" s="1368"/>
      <c r="BN162" s="1368"/>
      <c r="BO162" s="1368"/>
      <c r="BP162" s="1368"/>
      <c r="BQ162" s="1368"/>
      <c r="BR162" s="1368"/>
      <c r="BS162" s="1368"/>
      <c r="BT162" s="1368"/>
      <c r="BU162" s="1368"/>
      <c r="BV162" s="1368"/>
      <c r="BW162" s="1368"/>
      <c r="BX162" s="1368"/>
      <c r="BY162" s="1368"/>
      <c r="BZ162" s="1368"/>
      <c r="CA162" s="1368"/>
      <c r="CB162" s="1368"/>
      <c r="CC162" s="1368"/>
      <c r="CD162" s="1368"/>
      <c r="CE162" s="1368"/>
      <c r="CF162" s="1368"/>
      <c r="CG162" s="1368"/>
      <c r="CH162" s="1368"/>
      <c r="CI162" s="1368"/>
      <c r="CJ162" s="1368"/>
      <c r="CK162" s="1368"/>
      <c r="CL162" s="1368"/>
      <c r="CM162" s="1368"/>
      <c r="CN162" s="1368"/>
      <c r="CO162" s="1368"/>
      <c r="CP162" s="1368"/>
      <c r="CQ162" s="1368"/>
      <c r="CR162" s="1368"/>
      <c r="CS162" s="1368"/>
      <c r="CT162" s="1368"/>
      <c r="CU162" s="1368"/>
      <c r="CV162" s="1368"/>
      <c r="CW162" s="1368"/>
      <c r="CX162" s="1368"/>
      <c r="CY162" s="1368"/>
      <c r="CZ162" s="1368"/>
      <c r="DA162" s="1368"/>
      <c r="DB162" s="1368"/>
      <c r="DC162" s="1368"/>
      <c r="DD162" s="1368"/>
      <c r="DE162" s="1368"/>
      <c r="DF162" s="1368"/>
      <c r="DG162" s="1368"/>
      <c r="DH162" s="1368"/>
      <c r="DI162" s="1368"/>
      <c r="DJ162" s="1368"/>
      <c r="DK162" s="1368"/>
      <c r="DL162" s="1368"/>
      <c r="DM162" s="1368"/>
      <c r="DN162" s="1368"/>
      <c r="DO162" s="1368"/>
      <c r="DP162" s="1368"/>
      <c r="DQ162" s="1368"/>
      <c r="DR162" s="1368"/>
      <c r="DS162" s="1368"/>
      <c r="DT162" s="1368"/>
      <c r="DU162" s="1368"/>
      <c r="DV162" s="1368"/>
      <c r="DW162" s="1368"/>
      <c r="DX162" s="1368"/>
      <c r="DY162" s="1368"/>
      <c r="DZ162" s="1368"/>
      <c r="EA162" s="1368"/>
      <c r="EB162" s="1368"/>
      <c r="EC162" s="1368"/>
      <c r="ED162" s="1368"/>
      <c r="EE162" s="1368"/>
      <c r="EF162" s="1368"/>
      <c r="EG162" s="1368"/>
      <c r="EH162" s="1368"/>
      <c r="EI162" s="1368"/>
      <c r="EJ162" s="1368"/>
      <c r="EK162" s="1368"/>
      <c r="EL162" s="1368"/>
      <c r="EM162" s="1368"/>
      <c r="EN162" s="1368"/>
      <c r="EO162" s="1368"/>
      <c r="EP162" s="1368"/>
      <c r="EQ162" s="1368"/>
      <c r="ER162" s="1368"/>
      <c r="ES162" s="1368"/>
      <c r="ET162" s="1368"/>
      <c r="EU162" s="1368"/>
      <c r="EV162" s="1368"/>
      <c r="EW162" s="1368"/>
      <c r="EX162" s="1368"/>
      <c r="EY162" s="1368"/>
      <c r="EZ162" s="1368"/>
      <c r="FA162" s="1368"/>
      <c r="FB162" s="1368"/>
      <c r="FC162" s="1368"/>
      <c r="FD162" s="1368"/>
      <c r="FE162" s="1368"/>
      <c r="FF162" s="1368"/>
      <c r="FG162" s="1368"/>
      <c r="FH162" s="1368"/>
      <c r="FI162" s="1368"/>
      <c r="FJ162" s="1368"/>
      <c r="FK162" s="1368"/>
      <c r="FL162" s="1368"/>
      <c r="FM162" s="1368"/>
      <c r="FN162" s="1368"/>
      <c r="FO162" s="1368"/>
      <c r="FP162" s="1368"/>
      <c r="FQ162" s="1368"/>
      <c r="FR162" s="1368"/>
      <c r="FS162" s="1368"/>
      <c r="FT162" s="1368"/>
      <c r="FU162" s="1368"/>
      <c r="FV162" s="1368"/>
      <c r="FW162" s="1368"/>
      <c r="FX162" s="1368"/>
      <c r="FY162" s="1368"/>
      <c r="FZ162" s="1368"/>
      <c r="GA162" s="1368"/>
      <c r="GB162" s="1368"/>
      <c r="GC162" s="1368"/>
      <c r="GD162" s="1368"/>
      <c r="GE162" s="1368"/>
      <c r="GF162" s="1368"/>
      <c r="GG162" s="1368"/>
      <c r="GH162" s="1368"/>
      <c r="GI162" s="1368"/>
      <c r="GJ162" s="1368"/>
      <c r="GK162" s="1368"/>
      <c r="GL162" s="1368"/>
      <c r="GM162" s="1368"/>
      <c r="GN162" s="1368"/>
      <c r="GO162" s="1368"/>
      <c r="GP162" s="1368"/>
      <c r="GQ162" s="1368"/>
      <c r="GR162" s="1368"/>
      <c r="GS162" s="1368"/>
      <c r="GT162" s="1368"/>
      <c r="GU162" s="1368"/>
      <c r="GV162" s="1368"/>
      <c r="GW162" s="1368"/>
      <c r="GX162" s="1368"/>
      <c r="GY162" s="1368"/>
      <c r="GZ162" s="1368"/>
      <c r="HA162" s="1368"/>
      <c r="HB162" s="1368"/>
      <c r="HC162" s="1368"/>
      <c r="HD162" s="1368"/>
      <c r="HE162" s="1368"/>
      <c r="HF162" s="1368"/>
      <c r="HG162" s="1368"/>
      <c r="HH162" s="1368"/>
      <c r="HI162" s="1368"/>
      <c r="HJ162" s="1368"/>
      <c r="HK162" s="1368"/>
      <c r="HL162" s="1368"/>
      <c r="HM162" s="1368"/>
      <c r="HN162" s="1368"/>
      <c r="HO162" s="1368"/>
      <c r="HP162" s="1368"/>
      <c r="HQ162" s="1368"/>
      <c r="HR162" s="1368"/>
      <c r="HS162" s="1368"/>
      <c r="HT162" s="1368"/>
      <c r="HU162" s="1368"/>
      <c r="HV162" s="1368"/>
      <c r="HW162" s="1368"/>
      <c r="HX162" s="1368"/>
      <c r="HY162" s="1368"/>
      <c r="HZ162" s="1368"/>
      <c r="IA162" s="1368"/>
      <c r="IB162" s="1368"/>
      <c r="IC162" s="1368"/>
      <c r="ID162" s="1368"/>
      <c r="IE162" s="1368"/>
      <c r="IF162" s="1368"/>
      <c r="IG162" s="1368"/>
      <c r="IH162" s="1368"/>
      <c r="II162" s="1368"/>
      <c r="IJ162" s="1368"/>
      <c r="IK162" s="1368"/>
      <c r="IL162" s="1368"/>
      <c r="IM162" s="1368"/>
      <c r="IN162" s="1368"/>
      <c r="IO162" s="1368"/>
      <c r="IP162" s="1368"/>
      <c r="IQ162" s="1368"/>
      <c r="IR162" s="1368"/>
      <c r="IS162" s="1368"/>
      <c r="IT162" s="1368"/>
      <c r="IU162" s="1368"/>
      <c r="IV162" s="1368"/>
      <c r="IW162" s="1368"/>
      <c r="IX162" s="1368"/>
      <c r="IY162" s="1368"/>
      <c r="IZ162" s="1368"/>
      <c r="JA162" s="1368"/>
      <c r="JB162" s="1368"/>
      <c r="JC162" s="1368"/>
    </row>
    <row r="163" spans="1:263">
      <c r="A163" s="5374" t="s">
        <v>1934</v>
      </c>
      <c r="B163" s="5264"/>
      <c r="C163" s="5375"/>
      <c r="D163" s="5375"/>
      <c r="E163" s="5342"/>
      <c r="F163" s="5376" t="s">
        <v>1935</v>
      </c>
      <c r="G163" s="5264"/>
      <c r="H163" s="5264"/>
      <c r="I163" s="5264"/>
      <c r="J163" s="5264"/>
      <c r="K163" s="5264"/>
      <c r="L163" s="5264"/>
      <c r="M163" s="5377"/>
      <c r="N163" s="5321" t="s">
        <v>1935</v>
      </c>
      <c r="O163" s="5264"/>
      <c r="P163" s="5264"/>
      <c r="Q163" s="5264"/>
      <c r="R163" s="5264"/>
      <c r="S163" s="5377"/>
      <c r="AI163" s="1368"/>
      <c r="AJ163" s="1368"/>
      <c r="AK163" s="1368"/>
      <c r="AL163" s="1368"/>
      <c r="AM163" s="1368"/>
      <c r="AN163" s="1368"/>
      <c r="AO163" s="1368"/>
      <c r="AP163" s="1368"/>
      <c r="AQ163" s="1368"/>
      <c r="AR163" s="1368"/>
      <c r="AS163" s="1368"/>
      <c r="AT163" s="1368"/>
      <c r="AU163" s="1368"/>
      <c r="AV163" s="1368"/>
      <c r="AW163" s="1368"/>
      <c r="AX163" s="1368"/>
      <c r="AY163" s="1368"/>
      <c r="AZ163" s="1368"/>
      <c r="BA163" s="1368"/>
      <c r="BB163" s="1368"/>
      <c r="BC163" s="1368"/>
      <c r="BD163" s="1368"/>
      <c r="BE163" s="1368"/>
      <c r="BF163" s="1368"/>
      <c r="BG163" s="1368"/>
      <c r="BH163" s="1368"/>
      <c r="BI163" s="1368"/>
      <c r="BJ163" s="1368"/>
      <c r="BK163" s="1368"/>
      <c r="BL163" s="1368"/>
      <c r="BM163" s="1368"/>
      <c r="BN163" s="1368"/>
      <c r="BO163" s="1368"/>
      <c r="BP163" s="1368"/>
      <c r="BQ163" s="1368"/>
      <c r="BR163" s="1368"/>
      <c r="BS163" s="1368"/>
      <c r="BT163" s="1368"/>
      <c r="BU163" s="1368"/>
      <c r="BV163" s="1368"/>
      <c r="BW163" s="1368"/>
      <c r="BX163" s="1368"/>
      <c r="BY163" s="1368"/>
      <c r="BZ163" s="1368"/>
      <c r="CA163" s="1368"/>
      <c r="CB163" s="1368"/>
      <c r="CC163" s="1368"/>
      <c r="CD163" s="1368"/>
      <c r="CE163" s="1368"/>
      <c r="CF163" s="1368"/>
      <c r="CG163" s="1368"/>
      <c r="CH163" s="1368"/>
      <c r="CI163" s="1368"/>
      <c r="CJ163" s="1368"/>
      <c r="CK163" s="1368"/>
      <c r="CL163" s="1368"/>
      <c r="CM163" s="1368"/>
      <c r="CN163" s="1368"/>
      <c r="CO163" s="1368"/>
      <c r="CP163" s="1368"/>
      <c r="CQ163" s="1368"/>
      <c r="CR163" s="1368"/>
      <c r="CS163" s="1368"/>
      <c r="CT163" s="1368"/>
      <c r="CU163" s="1368"/>
      <c r="CV163" s="1368"/>
      <c r="CW163" s="1368"/>
      <c r="CX163" s="1368"/>
      <c r="CY163" s="1368"/>
      <c r="CZ163" s="1368"/>
      <c r="DA163" s="1368"/>
      <c r="DB163" s="1368"/>
      <c r="DC163" s="1368"/>
      <c r="DD163" s="1368"/>
      <c r="DE163" s="1368"/>
      <c r="DF163" s="1368"/>
      <c r="DG163" s="1368"/>
      <c r="DH163" s="1368"/>
      <c r="DI163" s="1368"/>
      <c r="DJ163" s="1368"/>
      <c r="DK163" s="1368"/>
      <c r="DL163" s="1368"/>
      <c r="DM163" s="1368"/>
      <c r="DN163" s="1368"/>
      <c r="DO163" s="1368"/>
      <c r="DP163" s="1368"/>
      <c r="DQ163" s="1368"/>
      <c r="DR163" s="1368"/>
      <c r="DS163" s="1368"/>
      <c r="DT163" s="1368"/>
      <c r="DU163" s="1368"/>
      <c r="DV163" s="1368"/>
      <c r="DW163" s="1368"/>
      <c r="DX163" s="1368"/>
      <c r="DY163" s="1368"/>
      <c r="DZ163" s="1368"/>
      <c r="EA163" s="1368"/>
      <c r="EB163" s="1368"/>
      <c r="EC163" s="1368"/>
      <c r="ED163" s="1368"/>
      <c r="EE163" s="1368"/>
      <c r="EF163" s="1368"/>
      <c r="EG163" s="1368"/>
      <c r="EH163" s="1368"/>
      <c r="EI163" s="1368"/>
      <c r="EJ163" s="1368"/>
      <c r="EK163" s="1368"/>
      <c r="EL163" s="1368"/>
      <c r="EM163" s="1368"/>
      <c r="EN163" s="1368"/>
      <c r="EO163" s="1368"/>
      <c r="EP163" s="1368"/>
      <c r="EQ163" s="1368"/>
      <c r="ER163" s="1368"/>
      <c r="ES163" s="1368"/>
      <c r="ET163" s="1368"/>
      <c r="EU163" s="1368"/>
      <c r="EV163" s="1368"/>
      <c r="EW163" s="1368"/>
      <c r="EX163" s="1368"/>
      <c r="EY163" s="1368"/>
      <c r="EZ163" s="1368"/>
      <c r="FA163" s="1368"/>
      <c r="FB163" s="1368"/>
      <c r="FC163" s="1368"/>
      <c r="FD163" s="1368"/>
      <c r="FE163" s="1368"/>
      <c r="FF163" s="1368"/>
      <c r="FG163" s="1368"/>
      <c r="FH163" s="1368"/>
      <c r="FI163" s="1368"/>
      <c r="FJ163" s="1368"/>
      <c r="FK163" s="1368"/>
      <c r="FL163" s="1368"/>
      <c r="FM163" s="1368"/>
      <c r="FN163" s="1368"/>
      <c r="FO163" s="1368"/>
      <c r="FP163" s="1368"/>
      <c r="FQ163" s="1368"/>
      <c r="FR163" s="1368"/>
      <c r="FS163" s="1368"/>
      <c r="FT163" s="1368"/>
      <c r="FU163" s="1368"/>
      <c r="FV163" s="1368"/>
      <c r="FW163" s="1368"/>
      <c r="FX163" s="1368"/>
      <c r="FY163" s="1368"/>
      <c r="FZ163" s="1368"/>
      <c r="GA163" s="1368"/>
      <c r="GB163" s="1368"/>
      <c r="GC163" s="1368"/>
      <c r="GD163" s="1368"/>
      <c r="GE163" s="1368"/>
      <c r="GF163" s="1368"/>
      <c r="GG163" s="1368"/>
      <c r="GH163" s="1368"/>
      <c r="GI163" s="1368"/>
      <c r="GJ163" s="1368"/>
      <c r="GK163" s="1368"/>
      <c r="GL163" s="1368"/>
      <c r="GM163" s="1368"/>
      <c r="GN163" s="1368"/>
      <c r="GO163" s="1368"/>
      <c r="GP163" s="1368"/>
      <c r="GQ163" s="1368"/>
      <c r="GR163" s="1368"/>
      <c r="GS163" s="1368"/>
      <c r="GT163" s="1368"/>
      <c r="GU163" s="1368"/>
      <c r="GV163" s="1368"/>
      <c r="GW163" s="1368"/>
      <c r="GX163" s="1368"/>
      <c r="GY163" s="1368"/>
      <c r="GZ163" s="1368"/>
      <c r="HA163" s="1368"/>
      <c r="HB163" s="1368"/>
      <c r="HC163" s="1368"/>
      <c r="HD163" s="1368"/>
      <c r="HE163" s="1368"/>
      <c r="HF163" s="1368"/>
      <c r="HG163" s="1368"/>
      <c r="HH163" s="1368"/>
      <c r="HI163" s="1368"/>
      <c r="HJ163" s="1368"/>
      <c r="HK163" s="1368"/>
      <c r="HL163" s="1368"/>
      <c r="HM163" s="1368"/>
      <c r="HN163" s="1368"/>
      <c r="HO163" s="1368"/>
      <c r="HP163" s="1368"/>
      <c r="HQ163" s="1368"/>
      <c r="HR163" s="1368"/>
      <c r="HS163" s="1368"/>
      <c r="HT163" s="1368"/>
      <c r="HU163" s="1368"/>
      <c r="HV163" s="1368"/>
      <c r="HW163" s="1368"/>
      <c r="HX163" s="1368"/>
      <c r="HY163" s="1368"/>
      <c r="HZ163" s="1368"/>
      <c r="IA163" s="1368"/>
      <c r="IB163" s="1368"/>
      <c r="IC163" s="1368"/>
      <c r="ID163" s="1368"/>
      <c r="IE163" s="1368"/>
      <c r="IF163" s="1368"/>
      <c r="IG163" s="1368"/>
      <c r="IH163" s="1368"/>
      <c r="II163" s="1368"/>
      <c r="IJ163" s="1368"/>
      <c r="IK163" s="1368"/>
      <c r="IL163" s="1368"/>
      <c r="IM163" s="1368"/>
      <c r="IN163" s="1368"/>
      <c r="IO163" s="1368"/>
      <c r="IP163" s="1368"/>
      <c r="IQ163" s="1368"/>
      <c r="IR163" s="1368"/>
      <c r="IS163" s="1368"/>
      <c r="IT163" s="1368"/>
      <c r="IU163" s="1368"/>
      <c r="IV163" s="1368"/>
      <c r="IW163" s="1368"/>
      <c r="IX163" s="1368"/>
      <c r="IY163" s="1368"/>
      <c r="IZ163" s="1368"/>
      <c r="JA163" s="1368"/>
      <c r="JB163" s="1368"/>
      <c r="JC163" s="1368"/>
    </row>
    <row r="164" spans="1:263">
      <c r="A164" s="5374" t="s">
        <v>1936</v>
      </c>
      <c r="B164" s="5264"/>
      <c r="C164" s="5375"/>
      <c r="D164" s="5375"/>
      <c r="E164" s="5342"/>
      <c r="F164" s="5376" t="s">
        <v>1936</v>
      </c>
      <c r="G164" s="5264"/>
      <c r="H164" s="5264"/>
      <c r="I164" s="5264"/>
      <c r="J164" s="5264"/>
      <c r="K164" s="5264"/>
      <c r="L164" s="5264"/>
      <c r="M164" s="5377"/>
      <c r="N164" s="5321" t="s">
        <v>1936</v>
      </c>
      <c r="O164" s="5264"/>
      <c r="P164" s="5264"/>
      <c r="Q164" s="5264"/>
      <c r="R164" s="5264"/>
      <c r="S164" s="5377"/>
      <c r="AI164" s="1368"/>
      <c r="AJ164" s="1368"/>
      <c r="AK164" s="1368"/>
      <c r="AL164" s="1368"/>
      <c r="AM164" s="1368"/>
      <c r="AN164" s="1368"/>
      <c r="AO164" s="1368"/>
      <c r="AP164" s="1368"/>
      <c r="AQ164" s="1368"/>
      <c r="AR164" s="1368"/>
      <c r="AS164" s="1368"/>
      <c r="AT164" s="1368"/>
      <c r="AU164" s="1368"/>
      <c r="AV164" s="1368"/>
      <c r="AW164" s="1368"/>
      <c r="AX164" s="1368"/>
      <c r="AY164" s="1368"/>
      <c r="AZ164" s="1368"/>
      <c r="BA164" s="1368"/>
      <c r="BB164" s="1368"/>
      <c r="BC164" s="1368"/>
      <c r="BD164" s="1368"/>
      <c r="BE164" s="1368"/>
      <c r="BF164" s="1368"/>
      <c r="BG164" s="1368"/>
      <c r="BH164" s="1368"/>
      <c r="BI164" s="1368"/>
      <c r="BJ164" s="1368"/>
      <c r="BK164" s="1368"/>
      <c r="BL164" s="1368"/>
      <c r="BM164" s="1368"/>
      <c r="BN164" s="1368"/>
      <c r="BO164" s="1368"/>
      <c r="BP164" s="1368"/>
      <c r="BQ164" s="1368"/>
      <c r="BR164" s="1368"/>
      <c r="BS164" s="1368"/>
      <c r="BT164" s="1368"/>
      <c r="BU164" s="1368"/>
      <c r="BV164" s="1368"/>
      <c r="BW164" s="1368"/>
      <c r="BX164" s="1368"/>
      <c r="BY164" s="1368"/>
      <c r="BZ164" s="1368"/>
      <c r="CA164" s="1368"/>
      <c r="CB164" s="1368"/>
      <c r="CC164" s="1368"/>
      <c r="CD164" s="1368"/>
      <c r="CE164" s="1368"/>
      <c r="CF164" s="1368"/>
      <c r="CG164" s="1368"/>
      <c r="CH164" s="1368"/>
      <c r="CI164" s="1368"/>
      <c r="CJ164" s="1368"/>
      <c r="CK164" s="1368"/>
      <c r="CL164" s="1368"/>
      <c r="CM164" s="1368"/>
      <c r="CN164" s="1368"/>
      <c r="CO164" s="1368"/>
      <c r="CP164" s="1368"/>
      <c r="CQ164" s="1368"/>
      <c r="CR164" s="1368"/>
      <c r="CS164" s="1368"/>
      <c r="CT164" s="1368"/>
      <c r="CU164" s="1368"/>
      <c r="CV164" s="1368"/>
      <c r="CW164" s="1368"/>
      <c r="CX164" s="1368"/>
      <c r="CY164" s="1368"/>
      <c r="CZ164" s="1368"/>
      <c r="DA164" s="1368"/>
      <c r="DB164" s="1368"/>
      <c r="DC164" s="1368"/>
      <c r="DD164" s="1368"/>
      <c r="DE164" s="1368"/>
      <c r="DF164" s="1368"/>
      <c r="DG164" s="1368"/>
      <c r="DH164" s="1368"/>
      <c r="DI164" s="1368"/>
      <c r="DJ164" s="1368"/>
      <c r="DK164" s="1368"/>
      <c r="DL164" s="1368"/>
      <c r="DM164" s="1368"/>
      <c r="DN164" s="1368"/>
      <c r="DO164" s="1368"/>
      <c r="DP164" s="1368"/>
      <c r="DQ164" s="1368"/>
      <c r="DR164" s="1368"/>
      <c r="DS164" s="1368"/>
      <c r="DT164" s="1368"/>
      <c r="DU164" s="1368"/>
      <c r="DV164" s="1368"/>
      <c r="DW164" s="1368"/>
      <c r="DX164" s="1368"/>
      <c r="DY164" s="1368"/>
      <c r="DZ164" s="1368"/>
      <c r="EA164" s="1368"/>
      <c r="EB164" s="1368"/>
      <c r="EC164" s="1368"/>
      <c r="ED164" s="1368"/>
      <c r="EE164" s="1368"/>
      <c r="EF164" s="1368"/>
      <c r="EG164" s="1368"/>
      <c r="EH164" s="1368"/>
      <c r="EI164" s="1368"/>
      <c r="EJ164" s="1368"/>
      <c r="EK164" s="1368"/>
      <c r="EL164" s="1368"/>
      <c r="EM164" s="1368"/>
      <c r="EN164" s="1368"/>
      <c r="EO164" s="1368"/>
      <c r="EP164" s="1368"/>
      <c r="EQ164" s="1368"/>
      <c r="ER164" s="1368"/>
      <c r="ES164" s="1368"/>
      <c r="ET164" s="1368"/>
      <c r="EU164" s="1368"/>
      <c r="EV164" s="1368"/>
      <c r="EW164" s="1368"/>
      <c r="EX164" s="1368"/>
      <c r="EY164" s="1368"/>
      <c r="EZ164" s="1368"/>
      <c r="FA164" s="1368"/>
      <c r="FB164" s="1368"/>
      <c r="FC164" s="1368"/>
      <c r="FD164" s="1368"/>
      <c r="FE164" s="1368"/>
      <c r="FF164" s="1368"/>
      <c r="FG164" s="1368"/>
      <c r="FH164" s="1368"/>
      <c r="FI164" s="1368"/>
      <c r="FJ164" s="1368"/>
      <c r="FK164" s="1368"/>
      <c r="FL164" s="1368"/>
      <c r="FM164" s="1368"/>
      <c r="FN164" s="1368"/>
      <c r="FO164" s="1368"/>
      <c r="FP164" s="1368"/>
      <c r="FQ164" s="1368"/>
      <c r="FR164" s="1368"/>
      <c r="FS164" s="1368"/>
      <c r="FT164" s="1368"/>
      <c r="FU164" s="1368"/>
      <c r="FV164" s="1368"/>
      <c r="FW164" s="1368"/>
      <c r="FX164" s="1368"/>
      <c r="FY164" s="1368"/>
      <c r="FZ164" s="1368"/>
      <c r="GA164" s="1368"/>
      <c r="GB164" s="1368"/>
      <c r="GC164" s="1368"/>
      <c r="GD164" s="1368"/>
      <c r="GE164" s="1368"/>
      <c r="GF164" s="1368"/>
      <c r="GG164" s="1368"/>
      <c r="GH164" s="1368"/>
      <c r="GI164" s="1368"/>
      <c r="GJ164" s="1368"/>
      <c r="GK164" s="1368"/>
      <c r="GL164" s="1368"/>
      <c r="GM164" s="1368"/>
      <c r="GN164" s="1368"/>
      <c r="GO164" s="1368"/>
      <c r="GP164" s="1368"/>
      <c r="GQ164" s="1368"/>
      <c r="GR164" s="1368"/>
      <c r="GS164" s="1368"/>
      <c r="GT164" s="1368"/>
      <c r="GU164" s="1368"/>
      <c r="GV164" s="1368"/>
      <c r="GW164" s="1368"/>
      <c r="GX164" s="1368"/>
      <c r="GY164" s="1368"/>
      <c r="GZ164" s="1368"/>
      <c r="HA164" s="1368"/>
      <c r="HB164" s="1368"/>
      <c r="HC164" s="1368"/>
      <c r="HD164" s="1368"/>
      <c r="HE164" s="1368"/>
      <c r="HF164" s="1368"/>
      <c r="HG164" s="1368"/>
      <c r="HH164" s="1368"/>
      <c r="HI164" s="1368"/>
      <c r="HJ164" s="1368"/>
      <c r="HK164" s="1368"/>
      <c r="HL164" s="1368"/>
      <c r="HM164" s="1368"/>
      <c r="HN164" s="1368"/>
      <c r="HO164" s="1368"/>
      <c r="HP164" s="1368"/>
      <c r="HQ164" s="1368"/>
      <c r="HR164" s="1368"/>
      <c r="HS164" s="1368"/>
      <c r="HT164" s="1368"/>
      <c r="HU164" s="1368"/>
      <c r="HV164" s="1368"/>
      <c r="HW164" s="1368"/>
      <c r="HX164" s="1368"/>
      <c r="HY164" s="1368"/>
      <c r="HZ164" s="1368"/>
      <c r="IA164" s="1368"/>
      <c r="IB164" s="1368"/>
      <c r="IC164" s="1368"/>
      <c r="ID164" s="1368"/>
      <c r="IE164" s="1368"/>
      <c r="IF164" s="1368"/>
      <c r="IG164" s="1368"/>
      <c r="IH164" s="1368"/>
      <c r="II164" s="1368"/>
      <c r="IJ164" s="1368"/>
      <c r="IK164" s="1368"/>
      <c r="IL164" s="1368"/>
      <c r="IM164" s="1368"/>
      <c r="IN164" s="1368"/>
      <c r="IO164" s="1368"/>
      <c r="IP164" s="1368"/>
      <c r="IQ164" s="1368"/>
      <c r="IR164" s="1368"/>
      <c r="IS164" s="1368"/>
      <c r="IT164" s="1368"/>
      <c r="IU164" s="1368"/>
      <c r="IV164" s="1368"/>
      <c r="IW164" s="1368"/>
      <c r="IX164" s="1368"/>
      <c r="IY164" s="1368"/>
      <c r="IZ164" s="1368"/>
      <c r="JA164" s="1368"/>
      <c r="JB164" s="1368"/>
      <c r="JC164" s="1368"/>
    </row>
    <row r="165" spans="1:263">
      <c r="A165" s="4585"/>
      <c r="B165" s="1533"/>
      <c r="C165" s="1289"/>
      <c r="D165" s="1289"/>
      <c r="E165" s="4228"/>
      <c r="F165" s="4315"/>
      <c r="G165" s="1368"/>
      <c r="H165" s="1368"/>
      <c r="I165" s="1368"/>
      <c r="J165" s="1368"/>
      <c r="K165" s="1368"/>
      <c r="L165" s="1368"/>
      <c r="M165" s="1348"/>
      <c r="N165" s="1346"/>
      <c r="O165" s="1368"/>
      <c r="P165" s="1368"/>
      <c r="Q165" s="1368"/>
      <c r="R165" s="1368"/>
      <c r="S165" s="1348"/>
      <c r="AI165" s="1368"/>
      <c r="AJ165" s="1368"/>
      <c r="AK165" s="1368"/>
      <c r="AL165" s="1368"/>
      <c r="AM165" s="1368"/>
      <c r="AN165" s="1368"/>
      <c r="AO165" s="1368"/>
      <c r="AP165" s="1368"/>
      <c r="AQ165" s="1368"/>
      <c r="AR165" s="1368"/>
      <c r="AS165" s="1368"/>
      <c r="AT165" s="1368"/>
      <c r="AU165" s="1368"/>
      <c r="AV165" s="1368"/>
      <c r="AW165" s="1368"/>
      <c r="AX165" s="1368"/>
      <c r="AY165" s="1368"/>
      <c r="AZ165" s="1368"/>
      <c r="BA165" s="1368"/>
      <c r="BB165" s="1368"/>
      <c r="BC165" s="1368"/>
      <c r="BD165" s="1368"/>
      <c r="BE165" s="1368"/>
      <c r="BF165" s="1368"/>
      <c r="BG165" s="1368"/>
      <c r="BH165" s="1368"/>
      <c r="BI165" s="1368"/>
      <c r="BJ165" s="1368"/>
      <c r="BK165" s="1368"/>
      <c r="BL165" s="1368"/>
      <c r="BM165" s="1368"/>
      <c r="BN165" s="1368"/>
      <c r="BO165" s="1368"/>
      <c r="BP165" s="1368"/>
      <c r="BQ165" s="1368"/>
      <c r="BR165" s="1368"/>
      <c r="BS165" s="1368"/>
      <c r="BT165" s="1368"/>
      <c r="BU165" s="1368"/>
      <c r="BV165" s="1368"/>
      <c r="BW165" s="1368"/>
      <c r="BX165" s="1368"/>
      <c r="BY165" s="1368"/>
      <c r="BZ165" s="1368"/>
      <c r="CA165" s="1368"/>
      <c r="CB165" s="1368"/>
      <c r="CC165" s="1368"/>
      <c r="CD165" s="1368"/>
      <c r="CE165" s="1368"/>
      <c r="CF165" s="1368"/>
      <c r="CG165" s="1368"/>
      <c r="CH165" s="1368"/>
      <c r="CI165" s="1368"/>
      <c r="CJ165" s="1368"/>
      <c r="CK165" s="1368"/>
      <c r="CL165" s="1368"/>
      <c r="CM165" s="1368"/>
      <c r="CN165" s="1368"/>
      <c r="CO165" s="1368"/>
      <c r="CP165" s="1368"/>
      <c r="CQ165" s="1368"/>
      <c r="CR165" s="1368"/>
      <c r="CS165" s="1368"/>
      <c r="CT165" s="1368"/>
      <c r="CU165" s="1368"/>
      <c r="CV165" s="1368"/>
      <c r="CW165" s="1368"/>
      <c r="CX165" s="1368"/>
      <c r="CY165" s="1368"/>
      <c r="CZ165" s="1368"/>
      <c r="DA165" s="1368"/>
      <c r="DB165" s="1368"/>
      <c r="DC165" s="1368"/>
      <c r="DD165" s="1368"/>
      <c r="DE165" s="1368"/>
      <c r="DF165" s="1368"/>
      <c r="DG165" s="1368"/>
      <c r="DH165" s="1368"/>
      <c r="DI165" s="1368"/>
      <c r="DJ165" s="1368"/>
      <c r="DK165" s="1368"/>
      <c r="DL165" s="1368"/>
      <c r="DM165" s="1368"/>
      <c r="DN165" s="1368"/>
      <c r="DO165" s="1368"/>
      <c r="DP165" s="1368"/>
      <c r="DQ165" s="1368"/>
      <c r="DR165" s="1368"/>
      <c r="DS165" s="1368"/>
      <c r="DT165" s="1368"/>
      <c r="DU165" s="1368"/>
      <c r="DV165" s="1368"/>
      <c r="DW165" s="1368"/>
      <c r="DX165" s="1368"/>
      <c r="DY165" s="1368"/>
      <c r="DZ165" s="1368"/>
      <c r="EA165" s="1368"/>
      <c r="EB165" s="1368"/>
      <c r="EC165" s="1368"/>
      <c r="ED165" s="1368"/>
      <c r="EE165" s="1368"/>
      <c r="EF165" s="1368"/>
      <c r="EG165" s="1368"/>
      <c r="EH165" s="1368"/>
      <c r="EI165" s="1368"/>
      <c r="EJ165" s="1368"/>
      <c r="EK165" s="1368"/>
      <c r="EL165" s="1368"/>
      <c r="EM165" s="1368"/>
      <c r="EN165" s="1368"/>
      <c r="EO165" s="1368"/>
      <c r="EP165" s="1368"/>
      <c r="EQ165" s="1368"/>
      <c r="ER165" s="1368"/>
      <c r="ES165" s="1368"/>
      <c r="ET165" s="1368"/>
      <c r="EU165" s="1368"/>
      <c r="EV165" s="1368"/>
      <c r="EW165" s="1368"/>
      <c r="EX165" s="1368"/>
      <c r="EY165" s="1368"/>
      <c r="EZ165" s="1368"/>
      <c r="FA165" s="1368"/>
      <c r="FB165" s="1368"/>
      <c r="FC165" s="1368"/>
      <c r="FD165" s="1368"/>
      <c r="FE165" s="1368"/>
      <c r="FF165" s="1368"/>
      <c r="FG165" s="1368"/>
      <c r="FH165" s="1368"/>
      <c r="FI165" s="1368"/>
      <c r="FJ165" s="1368"/>
      <c r="FK165" s="1368"/>
      <c r="FL165" s="1368"/>
      <c r="FM165" s="1368"/>
      <c r="FN165" s="1368"/>
      <c r="FO165" s="1368"/>
      <c r="FP165" s="1368"/>
      <c r="FQ165" s="1368"/>
      <c r="FR165" s="1368"/>
      <c r="FS165" s="1368"/>
      <c r="FT165" s="1368"/>
      <c r="FU165" s="1368"/>
      <c r="FV165" s="1368"/>
      <c r="FW165" s="1368"/>
      <c r="FX165" s="1368"/>
      <c r="FY165" s="1368"/>
      <c r="FZ165" s="1368"/>
      <c r="GA165" s="1368"/>
      <c r="GB165" s="1368"/>
      <c r="GC165" s="1368"/>
      <c r="GD165" s="1368"/>
      <c r="GE165" s="1368"/>
      <c r="GF165" s="1368"/>
      <c r="GG165" s="1368"/>
      <c r="GH165" s="1368"/>
      <c r="GI165" s="1368"/>
      <c r="GJ165" s="1368"/>
      <c r="GK165" s="1368"/>
      <c r="GL165" s="1368"/>
      <c r="GM165" s="1368"/>
      <c r="GN165" s="1368"/>
      <c r="GO165" s="1368"/>
      <c r="GP165" s="1368"/>
      <c r="GQ165" s="1368"/>
      <c r="GR165" s="1368"/>
      <c r="GS165" s="1368"/>
      <c r="GT165" s="1368"/>
      <c r="GU165" s="1368"/>
      <c r="GV165" s="1368"/>
      <c r="GW165" s="1368"/>
      <c r="GX165" s="1368"/>
      <c r="GY165" s="1368"/>
      <c r="GZ165" s="1368"/>
      <c r="HA165" s="1368"/>
      <c r="HB165" s="1368"/>
      <c r="HC165" s="1368"/>
      <c r="HD165" s="1368"/>
      <c r="HE165" s="1368"/>
      <c r="HF165" s="1368"/>
      <c r="HG165" s="1368"/>
      <c r="HH165" s="1368"/>
      <c r="HI165" s="1368"/>
      <c r="HJ165" s="1368"/>
      <c r="HK165" s="1368"/>
      <c r="HL165" s="1368"/>
      <c r="HM165" s="1368"/>
      <c r="HN165" s="1368"/>
      <c r="HO165" s="1368"/>
      <c r="HP165" s="1368"/>
      <c r="HQ165" s="1368"/>
      <c r="HR165" s="1368"/>
      <c r="HS165" s="1368"/>
      <c r="HT165" s="1368"/>
      <c r="HU165" s="1368"/>
      <c r="HV165" s="1368"/>
      <c r="HW165" s="1368"/>
      <c r="HX165" s="1368"/>
      <c r="HY165" s="1368"/>
      <c r="HZ165" s="1368"/>
      <c r="IA165" s="1368"/>
      <c r="IB165" s="1368"/>
      <c r="IC165" s="1368"/>
      <c r="ID165" s="1368"/>
      <c r="IE165" s="1368"/>
      <c r="IF165" s="1368"/>
      <c r="IG165" s="1368"/>
      <c r="IH165" s="1368"/>
      <c r="II165" s="1368"/>
      <c r="IJ165" s="1368"/>
      <c r="IK165" s="1368"/>
      <c r="IL165" s="1368"/>
      <c r="IM165" s="1368"/>
      <c r="IN165" s="1368"/>
      <c r="IO165" s="1368"/>
      <c r="IP165" s="1368"/>
      <c r="IQ165" s="1368"/>
      <c r="IR165" s="1368"/>
      <c r="IS165" s="1368"/>
      <c r="IT165" s="1368"/>
      <c r="IU165" s="1368"/>
      <c r="IV165" s="1368"/>
      <c r="IW165" s="1368"/>
      <c r="IX165" s="1368"/>
      <c r="IY165" s="1368"/>
      <c r="IZ165" s="1368"/>
      <c r="JA165" s="1368"/>
      <c r="JB165" s="1368"/>
      <c r="JC165" s="1368"/>
    </row>
    <row r="166" spans="1:263">
      <c r="A166" s="3670" t="s">
        <v>1746</v>
      </c>
      <c r="B166" s="4418" t="s">
        <v>1346</v>
      </c>
      <c r="C166" s="1335" t="s">
        <v>1347</v>
      </c>
      <c r="D166" s="4554" t="s">
        <v>1348</v>
      </c>
      <c r="E166" s="3567" t="s">
        <v>1746</v>
      </c>
      <c r="F166" s="4316" t="s">
        <v>1917</v>
      </c>
      <c r="G166" s="1951"/>
      <c r="H166" s="1358"/>
      <c r="I166" s="1358"/>
      <c r="J166" s="1358" t="s">
        <v>1349</v>
      </c>
      <c r="K166" s="1880" t="s">
        <v>1350</v>
      </c>
      <c r="L166" s="1951"/>
      <c r="M166" s="1385"/>
      <c r="N166" s="1627" t="s">
        <v>1351</v>
      </c>
      <c r="O166" s="1541"/>
      <c r="P166" s="1541"/>
      <c r="Q166" s="1541"/>
      <c r="R166" s="1541"/>
      <c r="S166" s="1542"/>
      <c r="AI166" s="1368"/>
      <c r="AJ166" s="1368"/>
      <c r="AK166" s="1368"/>
      <c r="AL166" s="1368"/>
      <c r="AM166" s="1368"/>
      <c r="AN166" s="1368"/>
      <c r="AO166" s="1368"/>
      <c r="AP166" s="1368"/>
      <c r="AQ166" s="1368"/>
      <c r="AR166" s="1368"/>
      <c r="AS166" s="1368"/>
      <c r="AT166" s="1368"/>
      <c r="AU166" s="1368"/>
      <c r="AV166" s="1368"/>
      <c r="AW166" s="1368"/>
      <c r="AX166" s="1368"/>
      <c r="AY166" s="1368"/>
      <c r="AZ166" s="1368"/>
      <c r="BA166" s="1368"/>
      <c r="BB166" s="1368"/>
      <c r="BC166" s="1368"/>
      <c r="BD166" s="1368"/>
      <c r="BE166" s="1368"/>
      <c r="BF166" s="1368"/>
      <c r="BG166" s="1368"/>
      <c r="BH166" s="1368"/>
      <c r="BI166" s="1368"/>
      <c r="BJ166" s="1368"/>
      <c r="BK166" s="1368"/>
      <c r="BL166" s="1368"/>
      <c r="BM166" s="1368"/>
      <c r="BN166" s="1368"/>
      <c r="BO166" s="1368"/>
      <c r="BP166" s="1368"/>
      <c r="BQ166" s="1368"/>
      <c r="BR166" s="1368"/>
      <c r="BS166" s="1368"/>
      <c r="BT166" s="1368"/>
      <c r="BU166" s="1368"/>
      <c r="BV166" s="1368"/>
      <c r="BW166" s="1368"/>
      <c r="BX166" s="1368"/>
      <c r="BY166" s="1368"/>
      <c r="BZ166" s="1368"/>
      <c r="CA166" s="1368"/>
      <c r="CB166" s="1368"/>
      <c r="CC166" s="1368"/>
      <c r="CD166" s="1368"/>
      <c r="CE166" s="1368"/>
      <c r="CF166" s="1368"/>
      <c r="CG166" s="1368"/>
      <c r="CH166" s="1368"/>
      <c r="CI166" s="1368"/>
      <c r="CJ166" s="1368"/>
      <c r="CK166" s="1368"/>
      <c r="CL166" s="1368"/>
      <c r="CM166" s="1368"/>
      <c r="CN166" s="1368"/>
      <c r="CO166" s="1368"/>
      <c r="CP166" s="1368"/>
      <c r="CQ166" s="1368"/>
      <c r="CR166" s="1368"/>
      <c r="CS166" s="1368"/>
      <c r="CT166" s="1368"/>
      <c r="CU166" s="1368"/>
      <c r="CV166" s="1368"/>
      <c r="CW166" s="1368"/>
      <c r="CX166" s="1368"/>
      <c r="CY166" s="1368"/>
      <c r="CZ166" s="1368"/>
      <c r="DA166" s="1368"/>
      <c r="DB166" s="1368"/>
      <c r="DC166" s="1368"/>
      <c r="DD166" s="1368"/>
      <c r="DE166" s="1368"/>
      <c r="DF166" s="1368"/>
      <c r="DG166" s="1368"/>
      <c r="DH166" s="1368"/>
      <c r="DI166" s="1368"/>
      <c r="DJ166" s="1368"/>
      <c r="DK166" s="1368"/>
      <c r="DL166" s="1368"/>
      <c r="DM166" s="1368"/>
      <c r="DN166" s="1368"/>
      <c r="DO166" s="1368"/>
      <c r="DP166" s="1368"/>
      <c r="DQ166" s="1368"/>
      <c r="DR166" s="1368"/>
      <c r="DS166" s="1368"/>
      <c r="DT166" s="1368"/>
      <c r="DU166" s="1368"/>
      <c r="DV166" s="1368"/>
      <c r="DW166" s="1368"/>
      <c r="DX166" s="1368"/>
      <c r="DY166" s="1368"/>
      <c r="DZ166" s="1368"/>
      <c r="EA166" s="1368"/>
      <c r="EB166" s="1368"/>
      <c r="EC166" s="1368"/>
      <c r="ED166" s="1368"/>
      <c r="EE166" s="1368"/>
      <c r="EF166" s="1368"/>
      <c r="EG166" s="1368"/>
      <c r="EH166" s="1368"/>
      <c r="EI166" s="1368"/>
      <c r="EJ166" s="1368"/>
      <c r="EK166" s="1368"/>
      <c r="EL166" s="1368"/>
      <c r="EM166" s="1368"/>
      <c r="EN166" s="1368"/>
      <c r="EO166" s="1368"/>
      <c r="EP166" s="1368"/>
      <c r="EQ166" s="1368"/>
      <c r="ER166" s="1368"/>
      <c r="ES166" s="1368"/>
      <c r="ET166" s="1368"/>
      <c r="EU166" s="1368"/>
      <c r="EV166" s="1368"/>
      <c r="EW166" s="1368"/>
      <c r="EX166" s="1368"/>
      <c r="EY166" s="1368"/>
      <c r="EZ166" s="1368"/>
      <c r="FA166" s="1368"/>
      <c r="FB166" s="1368"/>
      <c r="FC166" s="1368"/>
      <c r="FD166" s="1368"/>
      <c r="FE166" s="1368"/>
      <c r="FF166" s="1368"/>
      <c r="FG166" s="1368"/>
      <c r="FH166" s="1368"/>
      <c r="FI166" s="1368"/>
      <c r="FJ166" s="1368"/>
      <c r="FK166" s="1368"/>
      <c r="FL166" s="1368"/>
      <c r="FM166" s="1368"/>
      <c r="FN166" s="1368"/>
      <c r="FO166" s="1368"/>
      <c r="FP166" s="1368"/>
      <c r="FQ166" s="1368"/>
      <c r="FR166" s="1368"/>
      <c r="FS166" s="1368"/>
      <c r="FT166" s="1368"/>
      <c r="FU166" s="1368"/>
      <c r="FV166" s="1368"/>
      <c r="FW166" s="1368"/>
      <c r="FX166" s="1368"/>
      <c r="FY166" s="1368"/>
      <c r="FZ166" s="1368"/>
      <c r="GA166" s="1368"/>
      <c r="GB166" s="1368"/>
      <c r="GC166" s="1368"/>
      <c r="GD166" s="1368"/>
      <c r="GE166" s="1368"/>
      <c r="GF166" s="1368"/>
      <c r="GG166" s="1368"/>
      <c r="GH166" s="1368"/>
      <c r="GI166" s="1368"/>
      <c r="GJ166" s="1368"/>
      <c r="GK166" s="1368"/>
      <c r="GL166" s="1368"/>
      <c r="GM166" s="1368"/>
      <c r="GN166" s="1368"/>
      <c r="GO166" s="1368"/>
      <c r="GP166" s="1368"/>
      <c r="GQ166" s="1368"/>
      <c r="GR166" s="1368"/>
      <c r="GS166" s="1368"/>
      <c r="GT166" s="1368"/>
      <c r="GU166" s="1368"/>
      <c r="GV166" s="1368"/>
      <c r="GW166" s="1368"/>
      <c r="GX166" s="1368"/>
      <c r="GY166" s="1368"/>
      <c r="GZ166" s="1368"/>
      <c r="HA166" s="1368"/>
      <c r="HB166" s="1368"/>
      <c r="HC166" s="1368"/>
      <c r="HD166" s="1368"/>
      <c r="HE166" s="1368"/>
      <c r="HF166" s="1368"/>
      <c r="HG166" s="1368"/>
      <c r="HH166" s="1368"/>
      <c r="HI166" s="1368"/>
      <c r="HJ166" s="1368"/>
      <c r="HK166" s="1368"/>
      <c r="HL166" s="1368"/>
      <c r="HM166" s="1368"/>
      <c r="HN166" s="1368"/>
      <c r="HO166" s="1368"/>
      <c r="HP166" s="1368"/>
      <c r="HQ166" s="1368"/>
      <c r="HR166" s="1368"/>
      <c r="HS166" s="1368"/>
      <c r="HT166" s="1368"/>
      <c r="HU166" s="1368"/>
      <c r="HV166" s="1368"/>
      <c r="HW166" s="1368"/>
      <c r="HX166" s="1368"/>
      <c r="HY166" s="1368"/>
      <c r="HZ166" s="1368"/>
      <c r="IA166" s="1368"/>
      <c r="IB166" s="1368"/>
      <c r="IC166" s="1368"/>
      <c r="ID166" s="1368"/>
      <c r="IE166" s="1368"/>
      <c r="IF166" s="1368"/>
      <c r="IG166" s="1368"/>
      <c r="IH166" s="1368"/>
      <c r="II166" s="1368"/>
      <c r="IJ166" s="1368"/>
      <c r="IK166" s="1368"/>
      <c r="IL166" s="1368"/>
      <c r="IM166" s="1368"/>
      <c r="IN166" s="1368"/>
      <c r="IO166" s="1368"/>
      <c r="IP166" s="1368"/>
      <c r="IQ166" s="1368"/>
      <c r="IR166" s="1368"/>
      <c r="IS166" s="1368"/>
      <c r="IT166" s="1368"/>
      <c r="IU166" s="1368"/>
      <c r="IV166" s="1368"/>
      <c r="IW166" s="1368"/>
      <c r="IX166" s="1368"/>
      <c r="IY166" s="1368"/>
      <c r="IZ166" s="1368"/>
      <c r="JA166" s="1368"/>
      <c r="JB166" s="1368"/>
      <c r="JC166" s="1368"/>
    </row>
    <row r="167" spans="1:263">
      <c r="A167" s="3564"/>
      <c r="B167" s="4422" t="s">
        <v>1352</v>
      </c>
      <c r="C167" s="2321" t="s">
        <v>1352</v>
      </c>
      <c r="D167" s="2321" t="s">
        <v>1352</v>
      </c>
      <c r="E167" s="4428" t="s">
        <v>3493</v>
      </c>
      <c r="F167" s="4317" t="s">
        <v>3494</v>
      </c>
      <c r="G167" s="1859"/>
      <c r="H167" s="1676" t="s">
        <v>1353</v>
      </c>
      <c r="I167" s="1676" t="s">
        <v>1354</v>
      </c>
      <c r="J167" s="1676" t="s">
        <v>1918</v>
      </c>
      <c r="K167" s="1358" t="s">
        <v>3497</v>
      </c>
      <c r="L167" s="1358" t="s">
        <v>3497</v>
      </c>
      <c r="M167" s="1372" t="s">
        <v>1686</v>
      </c>
      <c r="N167" s="1696" t="s">
        <v>3498</v>
      </c>
      <c r="O167" s="1859"/>
      <c r="P167" s="1676" t="s">
        <v>3499</v>
      </c>
      <c r="Q167" s="1676" t="s">
        <v>3500</v>
      </c>
      <c r="R167" s="1676" t="s">
        <v>1355</v>
      </c>
      <c r="S167" s="1372" t="s">
        <v>1686</v>
      </c>
      <c r="AI167" s="1368"/>
      <c r="AJ167" s="1368"/>
      <c r="AK167" s="1368"/>
      <c r="AL167" s="1368"/>
      <c r="AM167" s="1368"/>
      <c r="AN167" s="1368"/>
      <c r="AO167" s="1368"/>
      <c r="AP167" s="1368"/>
      <c r="AQ167" s="1368"/>
      <c r="AR167" s="1368"/>
      <c r="AS167" s="1368"/>
      <c r="AT167" s="1368"/>
      <c r="AU167" s="1368"/>
      <c r="AV167" s="1368"/>
      <c r="AW167" s="1368"/>
      <c r="AX167" s="1368"/>
      <c r="AY167" s="1368"/>
      <c r="AZ167" s="1368"/>
      <c r="BA167" s="1368"/>
      <c r="BB167" s="1368"/>
      <c r="BC167" s="1368"/>
      <c r="BD167" s="1368"/>
      <c r="BE167" s="1368"/>
      <c r="BF167" s="1368"/>
      <c r="BG167" s="1368"/>
      <c r="BH167" s="1368"/>
      <c r="BI167" s="1368"/>
      <c r="BJ167" s="1368"/>
      <c r="BK167" s="1368"/>
      <c r="BL167" s="1368"/>
      <c r="BM167" s="1368"/>
      <c r="BN167" s="1368"/>
      <c r="BO167" s="1368"/>
      <c r="BP167" s="1368"/>
      <c r="BQ167" s="1368"/>
      <c r="BR167" s="1368"/>
      <c r="BS167" s="1368"/>
      <c r="BT167" s="1368"/>
      <c r="BU167" s="1368"/>
      <c r="BV167" s="1368"/>
      <c r="BW167" s="1368"/>
      <c r="BX167" s="1368"/>
      <c r="BY167" s="1368"/>
      <c r="BZ167" s="1368"/>
      <c r="CA167" s="1368"/>
      <c r="CB167" s="1368"/>
      <c r="CC167" s="1368"/>
      <c r="CD167" s="1368"/>
      <c r="CE167" s="1368"/>
      <c r="CF167" s="1368"/>
      <c r="CG167" s="1368"/>
      <c r="CH167" s="1368"/>
      <c r="CI167" s="1368"/>
      <c r="CJ167" s="1368"/>
      <c r="CK167" s="1368"/>
      <c r="CL167" s="1368"/>
      <c r="CM167" s="1368"/>
      <c r="CN167" s="1368"/>
      <c r="CO167" s="1368"/>
      <c r="CP167" s="1368"/>
      <c r="CQ167" s="1368"/>
      <c r="CR167" s="1368"/>
      <c r="CS167" s="1368"/>
      <c r="CT167" s="1368"/>
      <c r="CU167" s="1368"/>
      <c r="CV167" s="1368"/>
      <c r="CW167" s="1368"/>
      <c r="CX167" s="1368"/>
      <c r="CY167" s="1368"/>
      <c r="CZ167" s="1368"/>
      <c r="DA167" s="1368"/>
      <c r="DB167" s="1368"/>
      <c r="DC167" s="1368"/>
      <c r="DD167" s="1368"/>
      <c r="DE167" s="1368"/>
      <c r="DF167" s="1368"/>
      <c r="DG167" s="1368"/>
      <c r="DH167" s="1368"/>
      <c r="DI167" s="1368"/>
      <c r="DJ167" s="1368"/>
      <c r="DK167" s="1368"/>
      <c r="DL167" s="1368"/>
      <c r="DM167" s="1368"/>
      <c r="DN167" s="1368"/>
      <c r="DO167" s="1368"/>
      <c r="DP167" s="1368"/>
      <c r="DQ167" s="1368"/>
      <c r="DR167" s="1368"/>
      <c r="DS167" s="1368"/>
      <c r="DT167" s="1368"/>
      <c r="DU167" s="1368"/>
      <c r="DV167" s="1368"/>
      <c r="DW167" s="1368"/>
      <c r="DX167" s="1368"/>
      <c r="DY167" s="1368"/>
      <c r="DZ167" s="1368"/>
      <c r="EA167" s="1368"/>
      <c r="EB167" s="1368"/>
      <c r="EC167" s="1368"/>
      <c r="ED167" s="1368"/>
      <c r="EE167" s="1368"/>
      <c r="EF167" s="1368"/>
      <c r="EG167" s="1368"/>
      <c r="EH167" s="1368"/>
      <c r="EI167" s="1368"/>
      <c r="EJ167" s="1368"/>
      <c r="EK167" s="1368"/>
      <c r="EL167" s="1368"/>
      <c r="EM167" s="1368"/>
      <c r="EN167" s="1368"/>
      <c r="EO167" s="1368"/>
      <c r="EP167" s="1368"/>
      <c r="EQ167" s="1368"/>
      <c r="ER167" s="1368"/>
      <c r="ES167" s="1368"/>
      <c r="ET167" s="1368"/>
      <c r="EU167" s="1368"/>
      <c r="EV167" s="1368"/>
      <c r="EW167" s="1368"/>
      <c r="EX167" s="1368"/>
      <c r="EY167" s="1368"/>
      <c r="EZ167" s="1368"/>
      <c r="FA167" s="1368"/>
      <c r="FB167" s="1368"/>
      <c r="FC167" s="1368"/>
      <c r="FD167" s="1368"/>
      <c r="FE167" s="1368"/>
      <c r="FF167" s="1368"/>
      <c r="FG167" s="1368"/>
      <c r="FH167" s="1368"/>
      <c r="FI167" s="1368"/>
      <c r="FJ167" s="1368"/>
      <c r="FK167" s="1368"/>
      <c r="FL167" s="1368"/>
      <c r="FM167" s="1368"/>
      <c r="FN167" s="1368"/>
      <c r="FO167" s="1368"/>
      <c r="FP167" s="1368"/>
      <c r="FQ167" s="1368"/>
      <c r="FR167" s="1368"/>
      <c r="FS167" s="1368"/>
      <c r="FT167" s="1368"/>
      <c r="FU167" s="1368"/>
      <c r="FV167" s="1368"/>
      <c r="FW167" s="1368"/>
      <c r="FX167" s="1368"/>
      <c r="FY167" s="1368"/>
      <c r="FZ167" s="1368"/>
      <c r="GA167" s="1368"/>
      <c r="GB167" s="1368"/>
      <c r="GC167" s="1368"/>
      <c r="GD167" s="1368"/>
      <c r="GE167" s="1368"/>
      <c r="GF167" s="1368"/>
      <c r="GG167" s="1368"/>
      <c r="GH167" s="1368"/>
      <c r="GI167" s="1368"/>
      <c r="GJ167" s="1368"/>
      <c r="GK167" s="1368"/>
      <c r="GL167" s="1368"/>
      <c r="GM167" s="1368"/>
      <c r="GN167" s="1368"/>
      <c r="GO167" s="1368"/>
      <c r="GP167" s="1368"/>
      <c r="GQ167" s="1368"/>
      <c r="GR167" s="1368"/>
      <c r="GS167" s="1368"/>
      <c r="GT167" s="1368"/>
      <c r="GU167" s="1368"/>
      <c r="GV167" s="1368"/>
      <c r="GW167" s="1368"/>
      <c r="GX167" s="1368"/>
      <c r="GY167" s="1368"/>
      <c r="GZ167" s="1368"/>
      <c r="HA167" s="1368"/>
      <c r="HB167" s="1368"/>
      <c r="HC167" s="1368"/>
      <c r="HD167" s="1368"/>
      <c r="HE167" s="1368"/>
      <c r="HF167" s="1368"/>
      <c r="HG167" s="1368"/>
      <c r="HH167" s="1368"/>
      <c r="HI167" s="1368"/>
      <c r="HJ167" s="1368"/>
      <c r="HK167" s="1368"/>
      <c r="HL167" s="1368"/>
      <c r="HM167" s="1368"/>
      <c r="HN167" s="1368"/>
      <c r="HO167" s="1368"/>
      <c r="HP167" s="1368"/>
      <c r="HQ167" s="1368"/>
      <c r="HR167" s="1368"/>
      <c r="HS167" s="1368"/>
      <c r="HT167" s="1368"/>
      <c r="HU167" s="1368"/>
      <c r="HV167" s="1368"/>
      <c r="HW167" s="1368"/>
      <c r="HX167" s="1368"/>
      <c r="HY167" s="1368"/>
      <c r="HZ167" s="1368"/>
      <c r="IA167" s="1368"/>
      <c r="IB167" s="1368"/>
      <c r="IC167" s="1368"/>
      <c r="ID167" s="1368"/>
      <c r="IE167" s="1368"/>
      <c r="IF167" s="1368"/>
      <c r="IG167" s="1368"/>
      <c r="IH167" s="1368"/>
      <c r="II167" s="1368"/>
      <c r="IJ167" s="1368"/>
      <c r="IK167" s="1368"/>
      <c r="IL167" s="1368"/>
      <c r="IM167" s="1368"/>
      <c r="IN167" s="1368"/>
      <c r="IO167" s="1368"/>
      <c r="IP167" s="1368"/>
      <c r="IQ167" s="1368"/>
      <c r="IR167" s="1368"/>
      <c r="IS167" s="1368"/>
      <c r="IT167" s="1368"/>
      <c r="IU167" s="1368"/>
      <c r="IV167" s="1368"/>
      <c r="IW167" s="1368"/>
      <c r="IX167" s="1368"/>
      <c r="IY167" s="1368"/>
      <c r="IZ167" s="1368"/>
      <c r="JA167" s="1368"/>
      <c r="JB167" s="1368"/>
      <c r="JC167" s="1368"/>
    </row>
    <row r="168" spans="1:263">
      <c r="A168" s="3315" t="s">
        <v>1686</v>
      </c>
      <c r="B168" s="4422" t="s">
        <v>1356</v>
      </c>
      <c r="C168" s="2321" t="s">
        <v>1356</v>
      </c>
      <c r="D168" s="2321" t="s">
        <v>1356</v>
      </c>
      <c r="E168" s="4428" t="s">
        <v>3503</v>
      </c>
      <c r="F168" s="4317" t="s">
        <v>3504</v>
      </c>
      <c r="G168" s="1859"/>
      <c r="H168" s="1676" t="s">
        <v>1357</v>
      </c>
      <c r="I168" s="1676" t="s">
        <v>1357</v>
      </c>
      <c r="J168" s="1676" t="s">
        <v>1358</v>
      </c>
      <c r="K168" s="1676" t="s">
        <v>1359</v>
      </c>
      <c r="L168" s="1676" t="s">
        <v>1925</v>
      </c>
      <c r="M168" s="1372" t="s">
        <v>1689</v>
      </c>
      <c r="N168" s="1696" t="s">
        <v>3509</v>
      </c>
      <c r="O168" s="1859"/>
      <c r="P168" s="1676" t="s">
        <v>3509</v>
      </c>
      <c r="Q168" s="1676" t="s">
        <v>3509</v>
      </c>
      <c r="R168" s="1676" t="s">
        <v>1360</v>
      </c>
      <c r="S168" s="1372" t="s">
        <v>1689</v>
      </c>
      <c r="AI168" s="1368"/>
      <c r="AJ168" s="1368"/>
      <c r="AK168" s="1368"/>
      <c r="AL168" s="1368"/>
      <c r="AM168" s="1368"/>
      <c r="AN168" s="1368"/>
      <c r="AO168" s="1368"/>
      <c r="AP168" s="1368"/>
      <c r="AQ168" s="1368"/>
      <c r="AR168" s="1368"/>
      <c r="AS168" s="1368"/>
      <c r="AT168" s="1368"/>
      <c r="AU168" s="1368"/>
      <c r="AV168" s="1368"/>
      <c r="AW168" s="1368"/>
      <c r="AX168" s="1368"/>
      <c r="AY168" s="1368"/>
      <c r="AZ168" s="1368"/>
      <c r="BA168" s="1368"/>
      <c r="BB168" s="1368"/>
      <c r="BC168" s="1368"/>
      <c r="BD168" s="1368"/>
      <c r="BE168" s="1368"/>
      <c r="BF168" s="1368"/>
      <c r="BG168" s="1368"/>
      <c r="BH168" s="1368"/>
      <c r="BI168" s="1368"/>
      <c r="BJ168" s="1368"/>
      <c r="BK168" s="1368"/>
      <c r="BL168" s="1368"/>
      <c r="BM168" s="1368"/>
      <c r="BN168" s="1368"/>
      <c r="BO168" s="1368"/>
      <c r="BP168" s="1368"/>
      <c r="BQ168" s="1368"/>
      <c r="BR168" s="1368"/>
      <c r="BS168" s="1368"/>
      <c r="BT168" s="1368"/>
      <c r="BU168" s="1368"/>
      <c r="BV168" s="1368"/>
      <c r="BW168" s="1368"/>
      <c r="BX168" s="1368"/>
      <c r="BY168" s="1368"/>
      <c r="BZ168" s="1368"/>
      <c r="CA168" s="1368"/>
      <c r="CB168" s="1368"/>
      <c r="CC168" s="1368"/>
      <c r="CD168" s="1368"/>
      <c r="CE168" s="1368"/>
      <c r="CF168" s="1368"/>
      <c r="CG168" s="1368"/>
      <c r="CH168" s="1368"/>
      <c r="CI168" s="1368"/>
      <c r="CJ168" s="1368"/>
      <c r="CK168" s="1368"/>
      <c r="CL168" s="1368"/>
      <c r="CM168" s="1368"/>
      <c r="CN168" s="1368"/>
      <c r="CO168" s="1368"/>
      <c r="CP168" s="1368"/>
      <c r="CQ168" s="1368"/>
      <c r="CR168" s="1368"/>
      <c r="CS168" s="1368"/>
      <c r="CT168" s="1368"/>
      <c r="CU168" s="1368"/>
      <c r="CV168" s="1368"/>
      <c r="CW168" s="1368"/>
      <c r="CX168" s="1368"/>
      <c r="CY168" s="1368"/>
      <c r="CZ168" s="1368"/>
      <c r="DA168" s="1368"/>
      <c r="DB168" s="1368"/>
      <c r="DC168" s="1368"/>
      <c r="DD168" s="1368"/>
      <c r="DE168" s="1368"/>
      <c r="DF168" s="1368"/>
      <c r="DG168" s="1368"/>
      <c r="DH168" s="1368"/>
      <c r="DI168" s="1368"/>
      <c r="DJ168" s="1368"/>
      <c r="DK168" s="1368"/>
      <c r="DL168" s="1368"/>
      <c r="DM168" s="1368"/>
      <c r="DN168" s="1368"/>
      <c r="DO168" s="1368"/>
      <c r="DP168" s="1368"/>
      <c r="DQ168" s="1368"/>
      <c r="DR168" s="1368"/>
      <c r="DS168" s="1368"/>
      <c r="DT168" s="1368"/>
      <c r="DU168" s="1368"/>
      <c r="DV168" s="1368"/>
      <c r="DW168" s="1368"/>
      <c r="DX168" s="1368"/>
      <c r="DY168" s="1368"/>
      <c r="DZ168" s="1368"/>
      <c r="EA168" s="1368"/>
      <c r="EB168" s="1368"/>
      <c r="EC168" s="1368"/>
      <c r="ED168" s="1368"/>
      <c r="EE168" s="1368"/>
      <c r="EF168" s="1368"/>
      <c r="EG168" s="1368"/>
      <c r="EH168" s="1368"/>
      <c r="EI168" s="1368"/>
      <c r="EJ168" s="1368"/>
      <c r="EK168" s="1368"/>
      <c r="EL168" s="1368"/>
      <c r="EM168" s="1368"/>
      <c r="EN168" s="1368"/>
      <c r="EO168" s="1368"/>
      <c r="EP168" s="1368"/>
      <c r="EQ168" s="1368"/>
      <c r="ER168" s="1368"/>
      <c r="ES168" s="1368"/>
      <c r="ET168" s="1368"/>
      <c r="EU168" s="1368"/>
      <c r="EV168" s="1368"/>
      <c r="EW168" s="1368"/>
      <c r="EX168" s="1368"/>
      <c r="EY168" s="1368"/>
      <c r="EZ168" s="1368"/>
      <c r="FA168" s="1368"/>
      <c r="FB168" s="1368"/>
      <c r="FC168" s="1368"/>
      <c r="FD168" s="1368"/>
      <c r="FE168" s="1368"/>
      <c r="FF168" s="1368"/>
      <c r="FG168" s="1368"/>
      <c r="FH168" s="1368"/>
      <c r="FI168" s="1368"/>
      <c r="FJ168" s="1368"/>
      <c r="FK168" s="1368"/>
      <c r="FL168" s="1368"/>
      <c r="FM168" s="1368"/>
      <c r="FN168" s="1368"/>
      <c r="FO168" s="1368"/>
      <c r="FP168" s="1368"/>
      <c r="FQ168" s="1368"/>
      <c r="FR168" s="1368"/>
      <c r="FS168" s="1368"/>
      <c r="FT168" s="1368"/>
      <c r="FU168" s="1368"/>
      <c r="FV168" s="1368"/>
      <c r="FW168" s="1368"/>
      <c r="FX168" s="1368"/>
      <c r="FY168" s="1368"/>
      <c r="FZ168" s="1368"/>
      <c r="GA168" s="1368"/>
      <c r="GB168" s="1368"/>
      <c r="GC168" s="1368"/>
      <c r="GD168" s="1368"/>
      <c r="GE168" s="1368"/>
      <c r="GF168" s="1368"/>
      <c r="GG168" s="1368"/>
      <c r="GH168" s="1368"/>
      <c r="GI168" s="1368"/>
      <c r="GJ168" s="1368"/>
      <c r="GK168" s="1368"/>
      <c r="GL168" s="1368"/>
      <c r="GM168" s="1368"/>
      <c r="GN168" s="1368"/>
      <c r="GO168" s="1368"/>
      <c r="GP168" s="1368"/>
      <c r="GQ168" s="1368"/>
      <c r="GR168" s="1368"/>
      <c r="GS168" s="1368"/>
      <c r="GT168" s="1368"/>
      <c r="GU168" s="1368"/>
      <c r="GV168" s="1368"/>
      <c r="GW168" s="1368"/>
      <c r="GX168" s="1368"/>
      <c r="GY168" s="1368"/>
      <c r="GZ168" s="1368"/>
      <c r="HA168" s="1368"/>
      <c r="HB168" s="1368"/>
      <c r="HC168" s="1368"/>
      <c r="HD168" s="1368"/>
      <c r="HE168" s="1368"/>
      <c r="HF168" s="1368"/>
      <c r="HG168" s="1368"/>
      <c r="HH168" s="1368"/>
      <c r="HI168" s="1368"/>
      <c r="HJ168" s="1368"/>
      <c r="HK168" s="1368"/>
      <c r="HL168" s="1368"/>
      <c r="HM168" s="1368"/>
      <c r="HN168" s="1368"/>
      <c r="HO168" s="1368"/>
      <c r="HP168" s="1368"/>
      <c r="HQ168" s="1368"/>
      <c r="HR168" s="1368"/>
      <c r="HS168" s="1368"/>
      <c r="HT168" s="1368"/>
      <c r="HU168" s="1368"/>
      <c r="HV168" s="1368"/>
      <c r="HW168" s="1368"/>
      <c r="HX168" s="1368"/>
      <c r="HY168" s="1368"/>
      <c r="HZ168" s="1368"/>
      <c r="IA168" s="1368"/>
      <c r="IB168" s="1368"/>
      <c r="IC168" s="1368"/>
      <c r="ID168" s="1368"/>
      <c r="IE168" s="1368"/>
      <c r="IF168" s="1368"/>
      <c r="IG168" s="1368"/>
      <c r="IH168" s="1368"/>
      <c r="II168" s="1368"/>
      <c r="IJ168" s="1368"/>
      <c r="IK168" s="1368"/>
      <c r="IL168" s="1368"/>
      <c r="IM168" s="1368"/>
      <c r="IN168" s="1368"/>
      <c r="IO168" s="1368"/>
      <c r="IP168" s="1368"/>
      <c r="IQ168" s="1368"/>
      <c r="IR168" s="1368"/>
      <c r="IS168" s="1368"/>
      <c r="IT168" s="1368"/>
      <c r="IU168" s="1368"/>
      <c r="IV168" s="1368"/>
      <c r="IW168" s="1368"/>
      <c r="IX168" s="1368"/>
      <c r="IY168" s="1368"/>
      <c r="IZ168" s="1368"/>
      <c r="JA168" s="1368"/>
      <c r="JB168" s="1368"/>
      <c r="JC168" s="1368"/>
    </row>
    <row r="169" spans="1:263">
      <c r="A169" s="4307" t="s">
        <v>1689</v>
      </c>
      <c r="B169" s="4425" t="s">
        <v>2935</v>
      </c>
      <c r="C169" s="1567" t="s">
        <v>2936</v>
      </c>
      <c r="D169" s="1567" t="s">
        <v>2937</v>
      </c>
      <c r="E169" s="3568" t="s">
        <v>2938</v>
      </c>
      <c r="F169" s="4318" t="s">
        <v>2268</v>
      </c>
      <c r="G169" s="1860"/>
      <c r="H169" s="1364" t="s">
        <v>2269</v>
      </c>
      <c r="I169" s="1364" t="s">
        <v>2270</v>
      </c>
      <c r="J169" s="1364" t="s">
        <v>2271</v>
      </c>
      <c r="K169" s="1364" t="s">
        <v>2272</v>
      </c>
      <c r="L169" s="1364" t="s">
        <v>2273</v>
      </c>
      <c r="M169" s="1351"/>
      <c r="N169" s="1857" t="s">
        <v>2274</v>
      </c>
      <c r="O169" s="1860"/>
      <c r="P169" s="1364" t="s">
        <v>2275</v>
      </c>
      <c r="Q169" s="1364" t="s">
        <v>168</v>
      </c>
      <c r="R169" s="1364" t="s">
        <v>169</v>
      </c>
      <c r="S169" s="1351"/>
      <c r="AI169" s="1368"/>
      <c r="AJ169" s="1368"/>
      <c r="AK169" s="1368"/>
      <c r="AL169" s="1368"/>
      <c r="AM169" s="1368"/>
      <c r="AN169" s="1368"/>
      <c r="AO169" s="1368"/>
      <c r="AP169" s="1368"/>
      <c r="AQ169" s="1368"/>
      <c r="AR169" s="1368"/>
      <c r="AS169" s="1368"/>
      <c r="AT169" s="1368"/>
      <c r="AU169" s="1368"/>
      <c r="AV169" s="1368"/>
      <c r="AW169" s="1368"/>
      <c r="AX169" s="1368"/>
      <c r="AY169" s="1368"/>
      <c r="AZ169" s="1368"/>
      <c r="BA169" s="1368"/>
      <c r="BB169" s="1368"/>
      <c r="BC169" s="1368"/>
      <c r="BD169" s="1368"/>
      <c r="BE169" s="1368"/>
      <c r="BF169" s="1368"/>
      <c r="BG169" s="1368"/>
      <c r="BH169" s="1368"/>
      <c r="BI169" s="1368"/>
      <c r="BJ169" s="1368"/>
      <c r="BK169" s="1368"/>
      <c r="BL169" s="1368"/>
      <c r="BM169" s="1368"/>
      <c r="BN169" s="1368"/>
      <c r="BO169" s="1368"/>
      <c r="BP169" s="1368"/>
      <c r="BQ169" s="1368"/>
      <c r="BR169" s="1368"/>
      <c r="BS169" s="1368"/>
      <c r="BT169" s="1368"/>
      <c r="BU169" s="1368"/>
      <c r="BV169" s="1368"/>
      <c r="BW169" s="1368"/>
      <c r="BX169" s="1368"/>
      <c r="BY169" s="1368"/>
      <c r="BZ169" s="1368"/>
      <c r="CA169" s="1368"/>
      <c r="CB169" s="1368"/>
      <c r="CC169" s="1368"/>
      <c r="CD169" s="1368"/>
      <c r="CE169" s="1368"/>
      <c r="CF169" s="1368"/>
      <c r="CG169" s="1368"/>
      <c r="CH169" s="1368"/>
      <c r="CI169" s="1368"/>
      <c r="CJ169" s="1368"/>
      <c r="CK169" s="1368"/>
      <c r="CL169" s="1368"/>
      <c r="CM169" s="1368"/>
      <c r="CN169" s="1368"/>
      <c r="CO169" s="1368"/>
      <c r="CP169" s="1368"/>
      <c r="CQ169" s="1368"/>
      <c r="CR169" s="1368"/>
      <c r="CS169" s="1368"/>
      <c r="CT169" s="1368"/>
      <c r="CU169" s="1368"/>
      <c r="CV169" s="1368"/>
      <c r="CW169" s="1368"/>
      <c r="CX169" s="1368"/>
      <c r="CY169" s="1368"/>
      <c r="CZ169" s="1368"/>
      <c r="DA169" s="1368"/>
      <c r="DB169" s="1368"/>
      <c r="DC169" s="1368"/>
      <c r="DD169" s="1368"/>
      <c r="DE169" s="1368"/>
      <c r="DF169" s="1368"/>
      <c r="DG169" s="1368"/>
      <c r="DH169" s="1368"/>
      <c r="DI169" s="1368"/>
      <c r="DJ169" s="1368"/>
      <c r="DK169" s="1368"/>
      <c r="DL169" s="1368"/>
      <c r="DM169" s="1368"/>
      <c r="DN169" s="1368"/>
      <c r="DO169" s="1368"/>
      <c r="DP169" s="1368"/>
      <c r="DQ169" s="1368"/>
      <c r="DR169" s="1368"/>
      <c r="DS169" s="1368"/>
      <c r="DT169" s="1368"/>
      <c r="DU169" s="1368"/>
      <c r="DV169" s="1368"/>
      <c r="DW169" s="1368"/>
      <c r="DX169" s="1368"/>
      <c r="DY169" s="1368"/>
      <c r="DZ169" s="1368"/>
      <c r="EA169" s="1368"/>
      <c r="EB169" s="1368"/>
      <c r="EC169" s="1368"/>
      <c r="ED169" s="1368"/>
      <c r="EE169" s="1368"/>
      <c r="EF169" s="1368"/>
      <c r="EG169" s="1368"/>
      <c r="EH169" s="1368"/>
      <c r="EI169" s="1368"/>
      <c r="EJ169" s="1368"/>
      <c r="EK169" s="1368"/>
      <c r="EL169" s="1368"/>
      <c r="EM169" s="1368"/>
      <c r="EN169" s="1368"/>
      <c r="EO169" s="1368"/>
      <c r="EP169" s="1368"/>
      <c r="EQ169" s="1368"/>
      <c r="ER169" s="1368"/>
      <c r="ES169" s="1368"/>
      <c r="ET169" s="1368"/>
      <c r="EU169" s="1368"/>
      <c r="EV169" s="1368"/>
      <c r="EW169" s="1368"/>
      <c r="EX169" s="1368"/>
      <c r="EY169" s="1368"/>
      <c r="EZ169" s="1368"/>
      <c r="FA169" s="1368"/>
      <c r="FB169" s="1368"/>
      <c r="FC169" s="1368"/>
      <c r="FD169" s="1368"/>
      <c r="FE169" s="1368"/>
      <c r="FF169" s="1368"/>
      <c r="FG169" s="1368"/>
      <c r="FH169" s="1368"/>
      <c r="FI169" s="1368"/>
      <c r="FJ169" s="1368"/>
      <c r="FK169" s="1368"/>
      <c r="FL169" s="1368"/>
      <c r="FM169" s="1368"/>
      <c r="FN169" s="1368"/>
      <c r="FO169" s="1368"/>
      <c r="FP169" s="1368"/>
      <c r="FQ169" s="1368"/>
      <c r="FR169" s="1368"/>
      <c r="FS169" s="1368"/>
      <c r="FT169" s="1368"/>
      <c r="FU169" s="1368"/>
      <c r="FV169" s="1368"/>
      <c r="FW169" s="1368"/>
      <c r="FX169" s="1368"/>
      <c r="FY169" s="1368"/>
      <c r="FZ169" s="1368"/>
      <c r="GA169" s="1368"/>
      <c r="GB169" s="1368"/>
      <c r="GC169" s="1368"/>
      <c r="GD169" s="1368"/>
      <c r="GE169" s="1368"/>
      <c r="GF169" s="1368"/>
      <c r="GG169" s="1368"/>
      <c r="GH169" s="1368"/>
      <c r="GI169" s="1368"/>
      <c r="GJ169" s="1368"/>
      <c r="GK169" s="1368"/>
      <c r="GL169" s="1368"/>
      <c r="GM169" s="1368"/>
      <c r="GN169" s="1368"/>
      <c r="GO169" s="1368"/>
      <c r="GP169" s="1368"/>
      <c r="GQ169" s="1368"/>
      <c r="GR169" s="1368"/>
      <c r="GS169" s="1368"/>
      <c r="GT169" s="1368"/>
      <c r="GU169" s="1368"/>
      <c r="GV169" s="1368"/>
      <c r="GW169" s="1368"/>
      <c r="GX169" s="1368"/>
      <c r="GY169" s="1368"/>
      <c r="GZ169" s="1368"/>
      <c r="HA169" s="1368"/>
      <c r="HB169" s="1368"/>
      <c r="HC169" s="1368"/>
      <c r="HD169" s="1368"/>
      <c r="HE169" s="1368"/>
      <c r="HF169" s="1368"/>
      <c r="HG169" s="1368"/>
      <c r="HH169" s="1368"/>
      <c r="HI169" s="1368"/>
      <c r="HJ169" s="1368"/>
      <c r="HK169" s="1368"/>
      <c r="HL169" s="1368"/>
      <c r="HM169" s="1368"/>
      <c r="HN169" s="1368"/>
      <c r="HO169" s="1368"/>
      <c r="HP169" s="1368"/>
      <c r="HQ169" s="1368"/>
      <c r="HR169" s="1368"/>
      <c r="HS169" s="1368"/>
      <c r="HT169" s="1368"/>
      <c r="HU169" s="1368"/>
      <c r="HV169" s="1368"/>
      <c r="HW169" s="1368"/>
      <c r="HX169" s="1368"/>
      <c r="HY169" s="1368"/>
      <c r="HZ169" s="1368"/>
      <c r="IA169" s="1368"/>
      <c r="IB169" s="1368"/>
      <c r="IC169" s="1368"/>
      <c r="ID169" s="1368"/>
      <c r="IE169" s="1368"/>
      <c r="IF169" s="1368"/>
      <c r="IG169" s="1368"/>
      <c r="IH169" s="1368"/>
      <c r="II169" s="1368"/>
      <c r="IJ169" s="1368"/>
      <c r="IK169" s="1368"/>
      <c r="IL169" s="1368"/>
      <c r="IM169" s="1368"/>
      <c r="IN169" s="1368"/>
      <c r="IO169" s="1368"/>
      <c r="IP169" s="1368"/>
      <c r="IQ169" s="1368"/>
      <c r="IR169" s="1368"/>
      <c r="IS169" s="1368"/>
      <c r="IT169" s="1368"/>
      <c r="IU169" s="1368"/>
      <c r="IV169" s="1368"/>
      <c r="IW169" s="1368"/>
      <c r="IX169" s="1368"/>
      <c r="IY169" s="1368"/>
      <c r="IZ169" s="1368"/>
      <c r="JA169" s="1368"/>
      <c r="JB169" s="1368"/>
      <c r="JC169" s="1368"/>
    </row>
    <row r="170" spans="1:263">
      <c r="A170" s="4307" t="s">
        <v>1361</v>
      </c>
      <c r="B170" s="1463"/>
      <c r="C170" s="4510"/>
      <c r="D170" s="4510"/>
      <c r="E170" s="3278"/>
      <c r="F170" s="4308"/>
      <c r="G170" s="1350"/>
      <c r="H170" s="1350"/>
      <c r="I170" s="1350"/>
      <c r="J170" s="1350"/>
      <c r="K170" s="1599"/>
      <c r="L170" s="1599"/>
      <c r="M170" s="1637" t="s">
        <v>1361</v>
      </c>
      <c r="N170" s="1349"/>
      <c r="O170" s="1582"/>
      <c r="P170" s="1582"/>
      <c r="Q170" s="1582"/>
      <c r="R170" s="1582">
        <f t="shared" ref="R170:R233" si="3">SUM(O170:Q170)</f>
        <v>0</v>
      </c>
      <c r="S170" s="1637" t="s">
        <v>1361</v>
      </c>
      <c r="AI170" s="1368"/>
      <c r="AJ170" s="1368"/>
      <c r="AK170" s="1368"/>
      <c r="AL170" s="1368"/>
      <c r="AM170" s="1368"/>
      <c r="AN170" s="1368"/>
      <c r="AO170" s="1368"/>
      <c r="AP170" s="1368"/>
      <c r="AQ170" s="1368"/>
      <c r="AR170" s="1368"/>
      <c r="AS170" s="1368"/>
      <c r="AT170" s="1368"/>
      <c r="AU170" s="1368"/>
      <c r="AV170" s="1368"/>
      <c r="AW170" s="1368"/>
      <c r="AX170" s="1368"/>
      <c r="AY170" s="1368"/>
      <c r="AZ170" s="1368"/>
      <c r="BA170" s="1368"/>
      <c r="BB170" s="1368"/>
      <c r="BC170" s="1368"/>
      <c r="BD170" s="1368"/>
      <c r="BE170" s="1368"/>
      <c r="BF170" s="1368"/>
      <c r="BG170" s="1368"/>
      <c r="BH170" s="1368"/>
      <c r="BI170" s="1368"/>
      <c r="BJ170" s="1368"/>
      <c r="BK170" s="1368"/>
      <c r="BL170" s="1368"/>
      <c r="BM170" s="1368"/>
      <c r="BN170" s="1368"/>
      <c r="BO170" s="1368"/>
      <c r="BP170" s="1368"/>
      <c r="BQ170" s="1368"/>
      <c r="BR170" s="1368"/>
      <c r="BS170" s="1368"/>
      <c r="BT170" s="1368"/>
      <c r="BU170" s="1368"/>
      <c r="BV170" s="1368"/>
      <c r="BW170" s="1368"/>
      <c r="BX170" s="1368"/>
      <c r="BY170" s="1368"/>
      <c r="BZ170" s="1368"/>
      <c r="CA170" s="1368"/>
      <c r="CB170" s="1368"/>
      <c r="CC170" s="1368"/>
      <c r="CD170" s="1368"/>
      <c r="CE170" s="1368"/>
      <c r="CF170" s="1368"/>
      <c r="CG170" s="1368"/>
      <c r="CH170" s="1368"/>
      <c r="CI170" s="1368"/>
      <c r="CJ170" s="1368"/>
      <c r="CK170" s="1368"/>
      <c r="CL170" s="1368"/>
      <c r="CM170" s="1368"/>
      <c r="CN170" s="1368"/>
      <c r="CO170" s="1368"/>
      <c r="CP170" s="1368"/>
      <c r="CQ170" s="1368"/>
      <c r="CR170" s="1368"/>
      <c r="CS170" s="1368"/>
      <c r="CT170" s="1368"/>
      <c r="CU170" s="1368"/>
      <c r="CV170" s="1368"/>
      <c r="CW170" s="1368"/>
      <c r="CX170" s="1368"/>
      <c r="CY170" s="1368"/>
      <c r="CZ170" s="1368"/>
      <c r="DA170" s="1368"/>
      <c r="DB170" s="1368"/>
      <c r="DC170" s="1368"/>
      <c r="DD170" s="1368"/>
      <c r="DE170" s="1368"/>
      <c r="DF170" s="1368"/>
      <c r="DG170" s="1368"/>
      <c r="DH170" s="1368"/>
      <c r="DI170" s="1368"/>
      <c r="DJ170" s="1368"/>
      <c r="DK170" s="1368"/>
      <c r="DL170" s="1368"/>
      <c r="DM170" s="1368"/>
      <c r="DN170" s="1368"/>
      <c r="DO170" s="1368"/>
      <c r="DP170" s="1368"/>
      <c r="DQ170" s="1368"/>
      <c r="DR170" s="1368"/>
      <c r="DS170" s="1368"/>
      <c r="DT170" s="1368"/>
      <c r="DU170" s="1368"/>
      <c r="DV170" s="1368"/>
      <c r="DW170" s="1368"/>
      <c r="DX170" s="1368"/>
      <c r="DY170" s="1368"/>
      <c r="DZ170" s="1368"/>
      <c r="EA170" s="1368"/>
      <c r="EB170" s="1368"/>
      <c r="EC170" s="1368"/>
      <c r="ED170" s="1368"/>
      <c r="EE170" s="1368"/>
      <c r="EF170" s="1368"/>
      <c r="EG170" s="1368"/>
      <c r="EH170" s="1368"/>
      <c r="EI170" s="1368"/>
      <c r="EJ170" s="1368"/>
      <c r="EK170" s="1368"/>
      <c r="EL170" s="1368"/>
      <c r="EM170" s="1368"/>
      <c r="EN170" s="1368"/>
      <c r="EO170" s="1368"/>
      <c r="EP170" s="1368"/>
      <c r="EQ170" s="1368"/>
      <c r="ER170" s="1368"/>
      <c r="ES170" s="1368"/>
      <c r="ET170" s="1368"/>
      <c r="EU170" s="1368"/>
      <c r="EV170" s="1368"/>
      <c r="EW170" s="1368"/>
      <c r="EX170" s="1368"/>
      <c r="EY170" s="1368"/>
      <c r="EZ170" s="1368"/>
      <c r="FA170" s="1368"/>
      <c r="FB170" s="1368"/>
      <c r="FC170" s="1368"/>
      <c r="FD170" s="1368"/>
      <c r="FE170" s="1368"/>
      <c r="FF170" s="1368"/>
      <c r="FG170" s="1368"/>
      <c r="FH170" s="1368"/>
      <c r="FI170" s="1368"/>
      <c r="FJ170" s="1368"/>
      <c r="FK170" s="1368"/>
      <c r="FL170" s="1368"/>
      <c r="FM170" s="1368"/>
      <c r="FN170" s="1368"/>
      <c r="FO170" s="1368"/>
      <c r="FP170" s="1368"/>
      <c r="FQ170" s="1368"/>
      <c r="FR170" s="1368"/>
      <c r="FS170" s="1368"/>
      <c r="FT170" s="1368"/>
      <c r="FU170" s="1368"/>
      <c r="FV170" s="1368"/>
      <c r="FW170" s="1368"/>
      <c r="FX170" s="1368"/>
      <c r="FY170" s="1368"/>
      <c r="FZ170" s="1368"/>
      <c r="GA170" s="1368"/>
      <c r="GB170" s="1368"/>
      <c r="GC170" s="1368"/>
      <c r="GD170" s="1368"/>
      <c r="GE170" s="1368"/>
      <c r="GF170" s="1368"/>
      <c r="GG170" s="1368"/>
      <c r="GH170" s="1368"/>
      <c r="GI170" s="1368"/>
      <c r="GJ170" s="1368"/>
      <c r="GK170" s="1368"/>
      <c r="GL170" s="1368"/>
      <c r="GM170" s="1368"/>
      <c r="GN170" s="1368"/>
      <c r="GO170" s="1368"/>
      <c r="GP170" s="1368"/>
      <c r="GQ170" s="1368"/>
      <c r="GR170" s="1368"/>
      <c r="GS170" s="1368"/>
      <c r="GT170" s="1368"/>
      <c r="GU170" s="1368"/>
      <c r="GV170" s="1368"/>
      <c r="GW170" s="1368"/>
      <c r="GX170" s="1368"/>
      <c r="GY170" s="1368"/>
      <c r="GZ170" s="1368"/>
      <c r="HA170" s="1368"/>
      <c r="HB170" s="1368"/>
      <c r="HC170" s="1368"/>
      <c r="HD170" s="1368"/>
      <c r="HE170" s="1368"/>
      <c r="HF170" s="1368"/>
      <c r="HG170" s="1368"/>
      <c r="HH170" s="1368"/>
      <c r="HI170" s="1368"/>
      <c r="HJ170" s="1368"/>
      <c r="HK170" s="1368"/>
      <c r="HL170" s="1368"/>
      <c r="HM170" s="1368"/>
      <c r="HN170" s="1368"/>
      <c r="HO170" s="1368"/>
      <c r="HP170" s="1368"/>
      <c r="HQ170" s="1368"/>
      <c r="HR170" s="1368"/>
      <c r="HS170" s="1368"/>
      <c r="HT170" s="1368"/>
      <c r="HU170" s="1368"/>
      <c r="HV170" s="1368"/>
      <c r="HW170" s="1368"/>
      <c r="HX170" s="1368"/>
      <c r="HY170" s="1368"/>
      <c r="HZ170" s="1368"/>
      <c r="IA170" s="1368"/>
      <c r="IB170" s="1368"/>
      <c r="IC170" s="1368"/>
      <c r="ID170" s="1368"/>
      <c r="IE170" s="1368"/>
      <c r="IF170" s="1368"/>
      <c r="IG170" s="1368"/>
      <c r="IH170" s="1368"/>
      <c r="II170" s="1368"/>
      <c r="IJ170" s="1368"/>
      <c r="IK170" s="1368"/>
      <c r="IL170" s="1368"/>
      <c r="IM170" s="1368"/>
      <c r="IN170" s="1368"/>
      <c r="IO170" s="1368"/>
      <c r="IP170" s="1368"/>
      <c r="IQ170" s="1368"/>
      <c r="IR170" s="1368"/>
      <c r="IS170" s="1368"/>
      <c r="IT170" s="1368"/>
      <c r="IU170" s="1368"/>
      <c r="IV170" s="1368"/>
      <c r="IW170" s="1368"/>
      <c r="IX170" s="1368"/>
      <c r="IY170" s="1368"/>
      <c r="IZ170" s="1368"/>
      <c r="JA170" s="1368"/>
      <c r="JB170" s="1368"/>
      <c r="JC170" s="1368"/>
    </row>
    <row r="171" spans="1:263">
      <c r="A171" s="4307" t="s">
        <v>1362</v>
      </c>
      <c r="B171" s="1463"/>
      <c r="C171" s="4510"/>
      <c r="D171" s="4510"/>
      <c r="E171" s="3278"/>
      <c r="F171" s="4308"/>
      <c r="G171" s="1350"/>
      <c r="H171" s="1350"/>
      <c r="I171" s="1350"/>
      <c r="J171" s="1350"/>
      <c r="K171" s="1599"/>
      <c r="L171" s="1599"/>
      <c r="M171" s="1637" t="s">
        <v>1362</v>
      </c>
      <c r="N171" s="1349" t="s">
        <v>1746</v>
      </c>
      <c r="O171" s="1599"/>
      <c r="P171" s="1599"/>
      <c r="Q171" s="1599"/>
      <c r="R171" s="1599">
        <f t="shared" si="3"/>
        <v>0</v>
      </c>
      <c r="S171" s="1637" t="s">
        <v>1362</v>
      </c>
      <c r="AI171" s="1368"/>
      <c r="AJ171" s="1368"/>
      <c r="AK171" s="1368"/>
      <c r="AL171" s="1368"/>
      <c r="AM171" s="1368"/>
      <c r="AN171" s="1368"/>
      <c r="AO171" s="1368"/>
      <c r="AP171" s="1368"/>
      <c r="AQ171" s="1368"/>
      <c r="AR171" s="1368"/>
      <c r="AS171" s="1368"/>
      <c r="AT171" s="1368"/>
      <c r="AU171" s="1368"/>
      <c r="AV171" s="1368"/>
      <c r="AW171" s="1368"/>
      <c r="AX171" s="1368"/>
      <c r="AY171" s="1368"/>
      <c r="AZ171" s="1368"/>
      <c r="BA171" s="1368"/>
      <c r="BB171" s="1368"/>
      <c r="BC171" s="1368"/>
      <c r="BD171" s="1368"/>
      <c r="BE171" s="1368"/>
      <c r="BF171" s="1368"/>
      <c r="BG171" s="1368"/>
      <c r="BH171" s="1368"/>
      <c r="BI171" s="1368"/>
      <c r="BJ171" s="1368"/>
      <c r="BK171" s="1368"/>
      <c r="BL171" s="1368"/>
      <c r="BM171" s="1368"/>
      <c r="BN171" s="1368"/>
      <c r="BO171" s="1368"/>
      <c r="BP171" s="1368"/>
      <c r="BQ171" s="1368"/>
      <c r="BR171" s="1368"/>
      <c r="BS171" s="1368"/>
      <c r="BT171" s="1368"/>
      <c r="BU171" s="1368"/>
      <c r="BV171" s="1368"/>
      <c r="BW171" s="1368"/>
      <c r="BX171" s="1368"/>
      <c r="BY171" s="1368"/>
      <c r="BZ171" s="1368"/>
      <c r="CA171" s="1368"/>
      <c r="CB171" s="1368"/>
      <c r="CC171" s="1368"/>
      <c r="CD171" s="1368"/>
      <c r="CE171" s="1368"/>
      <c r="CF171" s="1368"/>
      <c r="CG171" s="1368"/>
      <c r="CH171" s="1368"/>
      <c r="CI171" s="1368"/>
      <c r="CJ171" s="1368"/>
      <c r="CK171" s="1368"/>
      <c r="CL171" s="1368"/>
      <c r="CM171" s="1368"/>
      <c r="CN171" s="1368"/>
      <c r="CO171" s="1368"/>
      <c r="CP171" s="1368"/>
      <c r="CQ171" s="1368"/>
      <c r="CR171" s="1368"/>
      <c r="CS171" s="1368"/>
      <c r="CT171" s="1368"/>
      <c r="CU171" s="1368"/>
      <c r="CV171" s="1368"/>
      <c r="CW171" s="1368"/>
      <c r="CX171" s="1368"/>
      <c r="CY171" s="1368"/>
      <c r="CZ171" s="1368"/>
      <c r="DA171" s="1368"/>
      <c r="DB171" s="1368"/>
      <c r="DC171" s="1368"/>
      <c r="DD171" s="1368"/>
      <c r="DE171" s="1368"/>
      <c r="DF171" s="1368"/>
      <c r="DG171" s="1368"/>
      <c r="DH171" s="1368"/>
      <c r="DI171" s="1368"/>
      <c r="DJ171" s="1368"/>
      <c r="DK171" s="1368"/>
      <c r="DL171" s="1368"/>
      <c r="DM171" s="1368"/>
      <c r="DN171" s="1368"/>
      <c r="DO171" s="1368"/>
      <c r="DP171" s="1368"/>
      <c r="DQ171" s="1368"/>
      <c r="DR171" s="1368"/>
      <c r="DS171" s="1368"/>
      <c r="DT171" s="1368"/>
      <c r="DU171" s="1368"/>
      <c r="DV171" s="1368"/>
      <c r="DW171" s="1368"/>
      <c r="DX171" s="1368"/>
      <c r="DY171" s="1368"/>
      <c r="DZ171" s="1368"/>
      <c r="EA171" s="1368"/>
      <c r="EB171" s="1368"/>
      <c r="EC171" s="1368"/>
      <c r="ED171" s="1368"/>
      <c r="EE171" s="1368"/>
      <c r="EF171" s="1368"/>
      <c r="EG171" s="1368"/>
      <c r="EH171" s="1368"/>
      <c r="EI171" s="1368"/>
      <c r="EJ171" s="1368"/>
      <c r="EK171" s="1368"/>
      <c r="EL171" s="1368"/>
      <c r="EM171" s="1368"/>
      <c r="EN171" s="1368"/>
      <c r="EO171" s="1368"/>
      <c r="EP171" s="1368"/>
      <c r="EQ171" s="1368"/>
      <c r="ER171" s="1368"/>
      <c r="ES171" s="1368"/>
      <c r="ET171" s="1368"/>
      <c r="EU171" s="1368"/>
      <c r="EV171" s="1368"/>
      <c r="EW171" s="1368"/>
      <c r="EX171" s="1368"/>
      <c r="EY171" s="1368"/>
      <c r="EZ171" s="1368"/>
      <c r="FA171" s="1368"/>
      <c r="FB171" s="1368"/>
      <c r="FC171" s="1368"/>
      <c r="FD171" s="1368"/>
      <c r="FE171" s="1368"/>
      <c r="FF171" s="1368"/>
      <c r="FG171" s="1368"/>
      <c r="FH171" s="1368"/>
      <c r="FI171" s="1368"/>
      <c r="FJ171" s="1368"/>
      <c r="FK171" s="1368"/>
      <c r="FL171" s="1368"/>
      <c r="FM171" s="1368"/>
      <c r="FN171" s="1368"/>
      <c r="FO171" s="1368"/>
      <c r="FP171" s="1368"/>
      <c r="FQ171" s="1368"/>
      <c r="FR171" s="1368"/>
      <c r="FS171" s="1368"/>
      <c r="FT171" s="1368"/>
      <c r="FU171" s="1368"/>
      <c r="FV171" s="1368"/>
      <c r="FW171" s="1368"/>
      <c r="FX171" s="1368"/>
      <c r="FY171" s="1368"/>
      <c r="FZ171" s="1368"/>
      <c r="GA171" s="1368"/>
      <c r="GB171" s="1368"/>
      <c r="GC171" s="1368"/>
      <c r="GD171" s="1368"/>
      <c r="GE171" s="1368"/>
      <c r="GF171" s="1368"/>
      <c r="GG171" s="1368"/>
      <c r="GH171" s="1368"/>
      <c r="GI171" s="1368"/>
      <c r="GJ171" s="1368"/>
      <c r="GK171" s="1368"/>
      <c r="GL171" s="1368"/>
      <c r="GM171" s="1368"/>
      <c r="GN171" s="1368"/>
      <c r="GO171" s="1368"/>
      <c r="GP171" s="1368"/>
      <c r="GQ171" s="1368"/>
      <c r="GR171" s="1368"/>
      <c r="GS171" s="1368"/>
      <c r="GT171" s="1368"/>
      <c r="GU171" s="1368"/>
      <c r="GV171" s="1368"/>
      <c r="GW171" s="1368"/>
      <c r="GX171" s="1368"/>
      <c r="GY171" s="1368"/>
      <c r="GZ171" s="1368"/>
      <c r="HA171" s="1368"/>
      <c r="HB171" s="1368"/>
      <c r="HC171" s="1368"/>
      <c r="HD171" s="1368"/>
      <c r="HE171" s="1368"/>
      <c r="HF171" s="1368"/>
      <c r="HG171" s="1368"/>
      <c r="HH171" s="1368"/>
      <c r="HI171" s="1368"/>
      <c r="HJ171" s="1368"/>
      <c r="HK171" s="1368"/>
      <c r="HL171" s="1368"/>
      <c r="HM171" s="1368"/>
      <c r="HN171" s="1368"/>
      <c r="HO171" s="1368"/>
      <c r="HP171" s="1368"/>
      <c r="HQ171" s="1368"/>
      <c r="HR171" s="1368"/>
      <c r="HS171" s="1368"/>
      <c r="HT171" s="1368"/>
      <c r="HU171" s="1368"/>
      <c r="HV171" s="1368"/>
      <c r="HW171" s="1368"/>
      <c r="HX171" s="1368"/>
      <c r="HY171" s="1368"/>
      <c r="HZ171" s="1368"/>
      <c r="IA171" s="1368"/>
      <c r="IB171" s="1368"/>
      <c r="IC171" s="1368"/>
      <c r="ID171" s="1368"/>
      <c r="IE171" s="1368"/>
      <c r="IF171" s="1368"/>
      <c r="IG171" s="1368"/>
      <c r="IH171" s="1368"/>
      <c r="II171" s="1368"/>
      <c r="IJ171" s="1368"/>
      <c r="IK171" s="1368"/>
      <c r="IL171" s="1368"/>
      <c r="IM171" s="1368"/>
      <c r="IN171" s="1368"/>
      <c r="IO171" s="1368"/>
      <c r="IP171" s="1368"/>
      <c r="IQ171" s="1368"/>
      <c r="IR171" s="1368"/>
      <c r="IS171" s="1368"/>
      <c r="IT171" s="1368"/>
      <c r="IU171" s="1368"/>
      <c r="IV171" s="1368"/>
      <c r="IW171" s="1368"/>
      <c r="IX171" s="1368"/>
      <c r="IY171" s="1368"/>
      <c r="IZ171" s="1368"/>
      <c r="JA171" s="1368"/>
      <c r="JB171" s="1368"/>
      <c r="JC171" s="1368"/>
    </row>
    <row r="172" spans="1:263">
      <c r="A172" s="4307" t="s">
        <v>1363</v>
      </c>
      <c r="B172" s="1463"/>
      <c r="C172" s="4510"/>
      <c r="D172" s="4510"/>
      <c r="E172" s="3278"/>
      <c r="F172" s="4308"/>
      <c r="G172" s="1350"/>
      <c r="H172" s="1350"/>
      <c r="I172" s="1350"/>
      <c r="J172" s="1350"/>
      <c r="K172" s="1599"/>
      <c r="L172" s="1599"/>
      <c r="M172" s="1637" t="s">
        <v>1363</v>
      </c>
      <c r="N172" s="1349"/>
      <c r="O172" s="1599"/>
      <c r="P172" s="1599"/>
      <c r="Q172" s="1599"/>
      <c r="R172" s="1599">
        <f t="shared" si="3"/>
        <v>0</v>
      </c>
      <c r="S172" s="1637" t="s">
        <v>1363</v>
      </c>
      <c r="AI172" s="1368"/>
      <c r="AJ172" s="1368"/>
      <c r="AK172" s="1368"/>
      <c r="AL172" s="1368"/>
      <c r="AM172" s="1368"/>
      <c r="AN172" s="1368"/>
      <c r="AO172" s="1368"/>
      <c r="AP172" s="1368"/>
      <c r="AQ172" s="1368"/>
      <c r="AR172" s="1368"/>
      <c r="AS172" s="1368"/>
      <c r="AT172" s="1368"/>
      <c r="AU172" s="1368"/>
      <c r="AV172" s="1368"/>
      <c r="AW172" s="1368"/>
      <c r="AX172" s="1368"/>
      <c r="AY172" s="1368"/>
      <c r="AZ172" s="1368"/>
      <c r="BA172" s="1368"/>
      <c r="BB172" s="1368"/>
      <c r="BC172" s="1368"/>
      <c r="BD172" s="1368"/>
      <c r="BE172" s="1368"/>
      <c r="BF172" s="1368"/>
      <c r="BG172" s="1368"/>
      <c r="BH172" s="1368"/>
      <c r="BI172" s="1368"/>
      <c r="BJ172" s="1368"/>
      <c r="BK172" s="1368"/>
      <c r="BL172" s="1368"/>
      <c r="BM172" s="1368"/>
      <c r="BN172" s="1368"/>
      <c r="BO172" s="1368"/>
      <c r="BP172" s="1368"/>
      <c r="BQ172" s="1368"/>
      <c r="BR172" s="1368"/>
      <c r="BS172" s="1368"/>
      <c r="BT172" s="1368"/>
      <c r="BU172" s="1368"/>
      <c r="BV172" s="1368"/>
      <c r="BW172" s="1368"/>
      <c r="BX172" s="1368"/>
      <c r="BY172" s="1368"/>
      <c r="BZ172" s="1368"/>
      <c r="CA172" s="1368"/>
      <c r="CB172" s="1368"/>
      <c r="CC172" s="1368"/>
      <c r="CD172" s="1368"/>
      <c r="CE172" s="1368"/>
      <c r="CF172" s="1368"/>
      <c r="CG172" s="1368"/>
      <c r="CH172" s="1368"/>
      <c r="CI172" s="1368"/>
      <c r="CJ172" s="1368"/>
      <c r="CK172" s="1368"/>
      <c r="CL172" s="1368"/>
      <c r="CM172" s="1368"/>
      <c r="CN172" s="1368"/>
      <c r="CO172" s="1368"/>
      <c r="CP172" s="1368"/>
      <c r="CQ172" s="1368"/>
      <c r="CR172" s="1368"/>
      <c r="CS172" s="1368"/>
      <c r="CT172" s="1368"/>
      <c r="CU172" s="1368"/>
      <c r="CV172" s="1368"/>
      <c r="CW172" s="1368"/>
      <c r="CX172" s="1368"/>
      <c r="CY172" s="1368"/>
      <c r="CZ172" s="1368"/>
      <c r="DA172" s="1368"/>
      <c r="DB172" s="1368"/>
      <c r="DC172" s="1368"/>
      <c r="DD172" s="1368"/>
      <c r="DE172" s="1368"/>
      <c r="DF172" s="1368"/>
      <c r="DG172" s="1368"/>
      <c r="DH172" s="1368"/>
      <c r="DI172" s="1368"/>
      <c r="DJ172" s="1368"/>
      <c r="DK172" s="1368"/>
      <c r="DL172" s="1368"/>
      <c r="DM172" s="1368"/>
      <c r="DN172" s="1368"/>
      <c r="DO172" s="1368"/>
      <c r="DP172" s="1368"/>
      <c r="DQ172" s="1368"/>
      <c r="DR172" s="1368"/>
      <c r="DS172" s="1368"/>
      <c r="DT172" s="1368"/>
      <c r="DU172" s="1368"/>
      <c r="DV172" s="1368"/>
      <c r="DW172" s="1368"/>
      <c r="DX172" s="1368"/>
      <c r="DY172" s="1368"/>
      <c r="DZ172" s="1368"/>
      <c r="EA172" s="1368"/>
      <c r="EB172" s="1368"/>
      <c r="EC172" s="1368"/>
      <c r="ED172" s="1368"/>
      <c r="EE172" s="1368"/>
      <c r="EF172" s="1368"/>
      <c r="EG172" s="1368"/>
      <c r="EH172" s="1368"/>
      <c r="EI172" s="1368"/>
      <c r="EJ172" s="1368"/>
      <c r="EK172" s="1368"/>
      <c r="EL172" s="1368"/>
      <c r="EM172" s="1368"/>
      <c r="EN172" s="1368"/>
      <c r="EO172" s="1368"/>
      <c r="EP172" s="1368"/>
      <c r="EQ172" s="1368"/>
      <c r="ER172" s="1368"/>
      <c r="ES172" s="1368"/>
      <c r="ET172" s="1368"/>
      <c r="EU172" s="1368"/>
      <c r="EV172" s="1368"/>
      <c r="EW172" s="1368"/>
      <c r="EX172" s="1368"/>
      <c r="EY172" s="1368"/>
      <c r="EZ172" s="1368"/>
      <c r="FA172" s="1368"/>
      <c r="FB172" s="1368"/>
      <c r="FC172" s="1368"/>
      <c r="FD172" s="1368"/>
      <c r="FE172" s="1368"/>
      <c r="FF172" s="1368"/>
      <c r="FG172" s="1368"/>
      <c r="FH172" s="1368"/>
      <c r="FI172" s="1368"/>
      <c r="FJ172" s="1368"/>
      <c r="FK172" s="1368"/>
      <c r="FL172" s="1368"/>
      <c r="FM172" s="1368"/>
      <c r="FN172" s="1368"/>
      <c r="FO172" s="1368"/>
      <c r="FP172" s="1368"/>
      <c r="FQ172" s="1368"/>
      <c r="FR172" s="1368"/>
      <c r="FS172" s="1368"/>
      <c r="FT172" s="1368"/>
      <c r="FU172" s="1368"/>
      <c r="FV172" s="1368"/>
      <c r="FW172" s="1368"/>
      <c r="FX172" s="1368"/>
      <c r="FY172" s="1368"/>
      <c r="FZ172" s="1368"/>
      <c r="GA172" s="1368"/>
      <c r="GB172" s="1368"/>
      <c r="GC172" s="1368"/>
      <c r="GD172" s="1368"/>
      <c r="GE172" s="1368"/>
      <c r="GF172" s="1368"/>
      <c r="GG172" s="1368"/>
      <c r="GH172" s="1368"/>
      <c r="GI172" s="1368"/>
      <c r="GJ172" s="1368"/>
      <c r="GK172" s="1368"/>
      <c r="GL172" s="1368"/>
      <c r="GM172" s="1368"/>
      <c r="GN172" s="1368"/>
      <c r="GO172" s="1368"/>
      <c r="GP172" s="1368"/>
      <c r="GQ172" s="1368"/>
      <c r="GR172" s="1368"/>
      <c r="GS172" s="1368"/>
      <c r="GT172" s="1368"/>
      <c r="GU172" s="1368"/>
      <c r="GV172" s="1368"/>
      <c r="GW172" s="1368"/>
      <c r="GX172" s="1368"/>
      <c r="GY172" s="1368"/>
      <c r="GZ172" s="1368"/>
      <c r="HA172" s="1368"/>
      <c r="HB172" s="1368"/>
      <c r="HC172" s="1368"/>
      <c r="HD172" s="1368"/>
      <c r="HE172" s="1368"/>
      <c r="HF172" s="1368"/>
      <c r="HG172" s="1368"/>
      <c r="HH172" s="1368"/>
      <c r="HI172" s="1368"/>
      <c r="HJ172" s="1368"/>
      <c r="HK172" s="1368"/>
      <c r="HL172" s="1368"/>
      <c r="HM172" s="1368"/>
      <c r="HN172" s="1368"/>
      <c r="HO172" s="1368"/>
      <c r="HP172" s="1368"/>
      <c r="HQ172" s="1368"/>
      <c r="HR172" s="1368"/>
      <c r="HS172" s="1368"/>
      <c r="HT172" s="1368"/>
      <c r="HU172" s="1368"/>
      <c r="HV172" s="1368"/>
      <c r="HW172" s="1368"/>
      <c r="HX172" s="1368"/>
      <c r="HY172" s="1368"/>
      <c r="HZ172" s="1368"/>
      <c r="IA172" s="1368"/>
      <c r="IB172" s="1368"/>
      <c r="IC172" s="1368"/>
      <c r="ID172" s="1368"/>
      <c r="IE172" s="1368"/>
      <c r="IF172" s="1368"/>
      <c r="IG172" s="1368"/>
      <c r="IH172" s="1368"/>
      <c r="II172" s="1368"/>
      <c r="IJ172" s="1368"/>
      <c r="IK172" s="1368"/>
      <c r="IL172" s="1368"/>
      <c r="IM172" s="1368"/>
      <c r="IN172" s="1368"/>
      <c r="IO172" s="1368"/>
      <c r="IP172" s="1368"/>
      <c r="IQ172" s="1368"/>
      <c r="IR172" s="1368"/>
      <c r="IS172" s="1368"/>
      <c r="IT172" s="1368"/>
      <c r="IU172" s="1368"/>
      <c r="IV172" s="1368"/>
      <c r="IW172" s="1368"/>
      <c r="IX172" s="1368"/>
      <c r="IY172" s="1368"/>
      <c r="IZ172" s="1368"/>
      <c r="JA172" s="1368"/>
      <c r="JB172" s="1368"/>
      <c r="JC172" s="1368"/>
    </row>
    <row r="173" spans="1:263">
      <c r="A173" s="4307" t="s">
        <v>1364</v>
      </c>
      <c r="B173" s="1463"/>
      <c r="C173" s="4510"/>
      <c r="D173" s="4510"/>
      <c r="E173" s="3278"/>
      <c r="F173" s="4308"/>
      <c r="G173" s="1350"/>
      <c r="H173" s="1350"/>
      <c r="I173" s="1350"/>
      <c r="J173" s="1350"/>
      <c r="K173" s="1599"/>
      <c r="L173" s="1599"/>
      <c r="M173" s="1637" t="s">
        <v>1364</v>
      </c>
      <c r="N173" s="1349"/>
      <c r="O173" s="1599"/>
      <c r="P173" s="1599"/>
      <c r="Q173" s="1599"/>
      <c r="R173" s="1599">
        <f t="shared" si="3"/>
        <v>0</v>
      </c>
      <c r="S173" s="1637" t="s">
        <v>1364</v>
      </c>
      <c r="AI173" s="1368"/>
      <c r="AJ173" s="1368"/>
      <c r="AK173" s="1368"/>
      <c r="AL173" s="1368"/>
      <c r="AM173" s="1368"/>
      <c r="AN173" s="1368"/>
      <c r="AO173" s="1368"/>
      <c r="AP173" s="1368"/>
      <c r="AQ173" s="1368"/>
      <c r="AR173" s="1368"/>
      <c r="AS173" s="1368"/>
      <c r="AT173" s="1368"/>
      <c r="AU173" s="1368"/>
      <c r="AV173" s="1368"/>
      <c r="AW173" s="1368"/>
      <c r="AX173" s="1368"/>
      <c r="AY173" s="1368"/>
      <c r="AZ173" s="1368"/>
      <c r="BA173" s="1368"/>
      <c r="BB173" s="1368"/>
      <c r="BC173" s="1368"/>
      <c r="BD173" s="1368"/>
      <c r="BE173" s="1368"/>
      <c r="BF173" s="1368"/>
      <c r="BG173" s="1368"/>
      <c r="BH173" s="1368"/>
      <c r="BI173" s="1368"/>
      <c r="BJ173" s="1368"/>
      <c r="BK173" s="1368"/>
      <c r="BL173" s="1368"/>
      <c r="BM173" s="1368"/>
      <c r="BN173" s="1368"/>
      <c r="BO173" s="1368"/>
      <c r="BP173" s="1368"/>
      <c r="BQ173" s="1368"/>
      <c r="BR173" s="1368"/>
      <c r="BS173" s="1368"/>
      <c r="BT173" s="1368"/>
      <c r="BU173" s="1368"/>
      <c r="BV173" s="1368"/>
      <c r="BW173" s="1368"/>
      <c r="BX173" s="1368"/>
      <c r="BY173" s="1368"/>
      <c r="BZ173" s="1368"/>
      <c r="CA173" s="1368"/>
      <c r="CB173" s="1368"/>
      <c r="CC173" s="1368"/>
      <c r="CD173" s="1368"/>
      <c r="CE173" s="1368"/>
      <c r="CF173" s="1368"/>
      <c r="CG173" s="1368"/>
      <c r="CH173" s="1368"/>
      <c r="CI173" s="1368"/>
      <c r="CJ173" s="1368"/>
      <c r="CK173" s="1368"/>
      <c r="CL173" s="1368"/>
      <c r="CM173" s="1368"/>
      <c r="CN173" s="1368"/>
      <c r="CO173" s="1368"/>
      <c r="CP173" s="1368"/>
      <c r="CQ173" s="1368"/>
      <c r="CR173" s="1368"/>
      <c r="CS173" s="1368"/>
      <c r="CT173" s="1368"/>
      <c r="CU173" s="1368"/>
      <c r="CV173" s="1368"/>
      <c r="CW173" s="1368"/>
      <c r="CX173" s="1368"/>
      <c r="CY173" s="1368"/>
      <c r="CZ173" s="1368"/>
      <c r="DA173" s="1368"/>
      <c r="DB173" s="1368"/>
      <c r="DC173" s="1368"/>
      <c r="DD173" s="1368"/>
      <c r="DE173" s="1368"/>
      <c r="DF173" s="1368"/>
      <c r="DG173" s="1368"/>
      <c r="DH173" s="1368"/>
      <c r="DI173" s="1368"/>
      <c r="DJ173" s="1368"/>
      <c r="DK173" s="1368"/>
      <c r="DL173" s="1368"/>
      <c r="DM173" s="1368"/>
      <c r="DN173" s="1368"/>
      <c r="DO173" s="1368"/>
      <c r="DP173" s="1368"/>
      <c r="DQ173" s="1368"/>
      <c r="DR173" s="1368"/>
      <c r="DS173" s="1368"/>
      <c r="DT173" s="1368"/>
      <c r="DU173" s="1368"/>
      <c r="DV173" s="1368"/>
      <c r="DW173" s="1368"/>
      <c r="DX173" s="1368"/>
      <c r="DY173" s="1368"/>
      <c r="DZ173" s="1368"/>
      <c r="EA173" s="1368"/>
      <c r="EB173" s="1368"/>
      <c r="EC173" s="1368"/>
      <c r="ED173" s="1368"/>
      <c r="EE173" s="1368"/>
      <c r="EF173" s="1368"/>
      <c r="EG173" s="1368"/>
      <c r="EH173" s="1368"/>
      <c r="EI173" s="1368"/>
      <c r="EJ173" s="1368"/>
      <c r="EK173" s="1368"/>
      <c r="EL173" s="1368"/>
      <c r="EM173" s="1368"/>
      <c r="EN173" s="1368"/>
      <c r="EO173" s="1368"/>
      <c r="EP173" s="1368"/>
      <c r="EQ173" s="1368"/>
      <c r="ER173" s="1368"/>
      <c r="ES173" s="1368"/>
      <c r="ET173" s="1368"/>
      <c r="EU173" s="1368"/>
      <c r="EV173" s="1368"/>
      <c r="EW173" s="1368"/>
      <c r="EX173" s="1368"/>
      <c r="EY173" s="1368"/>
      <c r="EZ173" s="1368"/>
      <c r="FA173" s="1368"/>
      <c r="FB173" s="1368"/>
      <c r="FC173" s="1368"/>
      <c r="FD173" s="1368"/>
      <c r="FE173" s="1368"/>
      <c r="FF173" s="1368"/>
      <c r="FG173" s="1368"/>
      <c r="FH173" s="1368"/>
      <c r="FI173" s="1368"/>
      <c r="FJ173" s="1368"/>
      <c r="FK173" s="1368"/>
      <c r="FL173" s="1368"/>
      <c r="FM173" s="1368"/>
      <c r="FN173" s="1368"/>
      <c r="FO173" s="1368"/>
      <c r="FP173" s="1368"/>
      <c r="FQ173" s="1368"/>
      <c r="FR173" s="1368"/>
      <c r="FS173" s="1368"/>
      <c r="FT173" s="1368"/>
      <c r="FU173" s="1368"/>
      <c r="FV173" s="1368"/>
      <c r="FW173" s="1368"/>
      <c r="FX173" s="1368"/>
      <c r="FY173" s="1368"/>
      <c r="FZ173" s="1368"/>
      <c r="GA173" s="1368"/>
      <c r="GB173" s="1368"/>
      <c r="GC173" s="1368"/>
      <c r="GD173" s="1368"/>
      <c r="GE173" s="1368"/>
      <c r="GF173" s="1368"/>
      <c r="GG173" s="1368"/>
      <c r="GH173" s="1368"/>
      <c r="GI173" s="1368"/>
      <c r="GJ173" s="1368"/>
      <c r="GK173" s="1368"/>
      <c r="GL173" s="1368"/>
      <c r="GM173" s="1368"/>
      <c r="GN173" s="1368"/>
      <c r="GO173" s="1368"/>
      <c r="GP173" s="1368"/>
      <c r="GQ173" s="1368"/>
      <c r="GR173" s="1368"/>
      <c r="GS173" s="1368"/>
      <c r="GT173" s="1368"/>
      <c r="GU173" s="1368"/>
      <c r="GV173" s="1368"/>
      <c r="GW173" s="1368"/>
      <c r="GX173" s="1368"/>
      <c r="GY173" s="1368"/>
      <c r="GZ173" s="1368"/>
      <c r="HA173" s="1368"/>
      <c r="HB173" s="1368"/>
      <c r="HC173" s="1368"/>
      <c r="HD173" s="1368"/>
      <c r="HE173" s="1368"/>
      <c r="HF173" s="1368"/>
      <c r="HG173" s="1368"/>
      <c r="HH173" s="1368"/>
      <c r="HI173" s="1368"/>
      <c r="HJ173" s="1368"/>
      <c r="HK173" s="1368"/>
      <c r="HL173" s="1368"/>
      <c r="HM173" s="1368"/>
      <c r="HN173" s="1368"/>
      <c r="HO173" s="1368"/>
      <c r="HP173" s="1368"/>
      <c r="HQ173" s="1368"/>
      <c r="HR173" s="1368"/>
      <c r="HS173" s="1368"/>
      <c r="HT173" s="1368"/>
      <c r="HU173" s="1368"/>
      <c r="HV173" s="1368"/>
      <c r="HW173" s="1368"/>
      <c r="HX173" s="1368"/>
      <c r="HY173" s="1368"/>
      <c r="HZ173" s="1368"/>
      <c r="IA173" s="1368"/>
      <c r="IB173" s="1368"/>
      <c r="IC173" s="1368"/>
      <c r="ID173" s="1368"/>
      <c r="IE173" s="1368"/>
      <c r="IF173" s="1368"/>
      <c r="IG173" s="1368"/>
      <c r="IH173" s="1368"/>
      <c r="II173" s="1368"/>
      <c r="IJ173" s="1368"/>
      <c r="IK173" s="1368"/>
      <c r="IL173" s="1368"/>
      <c r="IM173" s="1368"/>
      <c r="IN173" s="1368"/>
      <c r="IO173" s="1368"/>
      <c r="IP173" s="1368"/>
      <c r="IQ173" s="1368"/>
      <c r="IR173" s="1368"/>
      <c r="IS173" s="1368"/>
      <c r="IT173" s="1368"/>
      <c r="IU173" s="1368"/>
      <c r="IV173" s="1368"/>
      <c r="IW173" s="1368"/>
      <c r="IX173" s="1368"/>
      <c r="IY173" s="1368"/>
      <c r="IZ173" s="1368"/>
      <c r="JA173" s="1368"/>
      <c r="JB173" s="1368"/>
      <c r="JC173" s="1368"/>
    </row>
    <row r="174" spans="1:263">
      <c r="A174" s="4307" t="s">
        <v>1365</v>
      </c>
      <c r="B174" s="1463"/>
      <c r="C174" s="4510"/>
      <c r="D174" s="4510"/>
      <c r="E174" s="3278"/>
      <c r="F174" s="4308"/>
      <c r="G174" s="1350"/>
      <c r="H174" s="1350"/>
      <c r="I174" s="1350"/>
      <c r="J174" s="1350"/>
      <c r="K174" s="1599"/>
      <c r="L174" s="1599"/>
      <c r="M174" s="1637" t="s">
        <v>1365</v>
      </c>
      <c r="N174" s="1349"/>
      <c r="O174" s="1599"/>
      <c r="P174" s="1599"/>
      <c r="Q174" s="1599"/>
      <c r="R174" s="1599">
        <f t="shared" si="3"/>
        <v>0</v>
      </c>
      <c r="S174" s="1637" t="s">
        <v>1365</v>
      </c>
      <c r="AI174" s="1368"/>
      <c r="AJ174" s="1368"/>
      <c r="AK174" s="1368"/>
      <c r="AL174" s="1368"/>
      <c r="AM174" s="1368"/>
      <c r="AN174" s="1368"/>
      <c r="AO174" s="1368"/>
      <c r="AP174" s="1368"/>
      <c r="AQ174" s="1368"/>
      <c r="AR174" s="1368"/>
      <c r="AS174" s="1368"/>
      <c r="AT174" s="1368"/>
      <c r="AU174" s="1368"/>
      <c r="AV174" s="1368"/>
      <c r="AW174" s="1368"/>
      <c r="AX174" s="1368"/>
      <c r="AY174" s="1368"/>
      <c r="AZ174" s="1368"/>
      <c r="BA174" s="1368"/>
      <c r="BB174" s="1368"/>
      <c r="BC174" s="1368"/>
      <c r="BD174" s="1368"/>
      <c r="BE174" s="1368"/>
      <c r="BF174" s="1368"/>
      <c r="BG174" s="1368"/>
      <c r="BH174" s="1368"/>
      <c r="BI174" s="1368"/>
      <c r="BJ174" s="1368"/>
      <c r="BK174" s="1368"/>
      <c r="BL174" s="1368"/>
      <c r="BM174" s="1368"/>
      <c r="BN174" s="1368"/>
      <c r="BO174" s="1368"/>
      <c r="BP174" s="1368"/>
      <c r="BQ174" s="1368"/>
      <c r="BR174" s="1368"/>
      <c r="BS174" s="1368"/>
      <c r="BT174" s="1368"/>
      <c r="BU174" s="1368"/>
      <c r="BV174" s="1368"/>
      <c r="BW174" s="1368"/>
      <c r="BX174" s="1368"/>
      <c r="BY174" s="1368"/>
      <c r="BZ174" s="1368"/>
      <c r="CA174" s="1368"/>
      <c r="CB174" s="1368"/>
      <c r="CC174" s="1368"/>
      <c r="CD174" s="1368"/>
      <c r="CE174" s="1368"/>
      <c r="CF174" s="1368"/>
      <c r="CG174" s="1368"/>
      <c r="CH174" s="1368"/>
      <c r="CI174" s="1368"/>
      <c r="CJ174" s="1368"/>
      <c r="CK174" s="1368"/>
      <c r="CL174" s="1368"/>
      <c r="CM174" s="1368"/>
      <c r="CN174" s="1368"/>
      <c r="CO174" s="1368"/>
      <c r="CP174" s="1368"/>
      <c r="CQ174" s="1368"/>
      <c r="CR174" s="1368"/>
      <c r="CS174" s="1368"/>
      <c r="CT174" s="1368"/>
      <c r="CU174" s="1368"/>
      <c r="CV174" s="1368"/>
      <c r="CW174" s="1368"/>
      <c r="CX174" s="1368"/>
      <c r="CY174" s="1368"/>
      <c r="CZ174" s="1368"/>
      <c r="DA174" s="1368"/>
      <c r="DB174" s="1368"/>
      <c r="DC174" s="1368"/>
      <c r="DD174" s="1368"/>
      <c r="DE174" s="1368"/>
      <c r="DF174" s="1368"/>
      <c r="DG174" s="1368"/>
      <c r="DH174" s="1368"/>
      <c r="DI174" s="1368"/>
      <c r="DJ174" s="1368"/>
      <c r="DK174" s="1368"/>
      <c r="DL174" s="1368"/>
      <c r="DM174" s="1368"/>
      <c r="DN174" s="1368"/>
      <c r="DO174" s="1368"/>
      <c r="DP174" s="1368"/>
      <c r="DQ174" s="1368"/>
      <c r="DR174" s="1368"/>
      <c r="DS174" s="1368"/>
      <c r="DT174" s="1368"/>
      <c r="DU174" s="1368"/>
      <c r="DV174" s="1368"/>
      <c r="DW174" s="1368"/>
      <c r="DX174" s="1368"/>
      <c r="DY174" s="1368"/>
      <c r="DZ174" s="1368"/>
      <c r="EA174" s="1368"/>
      <c r="EB174" s="1368"/>
      <c r="EC174" s="1368"/>
      <c r="ED174" s="1368"/>
      <c r="EE174" s="1368"/>
      <c r="EF174" s="1368"/>
      <c r="EG174" s="1368"/>
      <c r="EH174" s="1368"/>
      <c r="EI174" s="1368"/>
      <c r="EJ174" s="1368"/>
      <c r="EK174" s="1368"/>
      <c r="EL174" s="1368"/>
      <c r="EM174" s="1368"/>
      <c r="EN174" s="1368"/>
      <c r="EO174" s="1368"/>
      <c r="EP174" s="1368"/>
      <c r="EQ174" s="1368"/>
      <c r="ER174" s="1368"/>
      <c r="ES174" s="1368"/>
      <c r="ET174" s="1368"/>
      <c r="EU174" s="1368"/>
      <c r="EV174" s="1368"/>
      <c r="EW174" s="1368"/>
      <c r="EX174" s="1368"/>
      <c r="EY174" s="1368"/>
      <c r="EZ174" s="1368"/>
      <c r="FA174" s="1368"/>
      <c r="FB174" s="1368"/>
      <c r="FC174" s="1368"/>
      <c r="FD174" s="1368"/>
      <c r="FE174" s="1368"/>
      <c r="FF174" s="1368"/>
      <c r="FG174" s="1368"/>
      <c r="FH174" s="1368"/>
      <c r="FI174" s="1368"/>
      <c r="FJ174" s="1368"/>
      <c r="FK174" s="1368"/>
      <c r="FL174" s="1368"/>
      <c r="FM174" s="1368"/>
      <c r="FN174" s="1368"/>
      <c r="FO174" s="1368"/>
      <c r="FP174" s="1368"/>
      <c r="FQ174" s="1368"/>
      <c r="FR174" s="1368"/>
      <c r="FS174" s="1368"/>
      <c r="FT174" s="1368"/>
      <c r="FU174" s="1368"/>
      <c r="FV174" s="1368"/>
      <c r="FW174" s="1368"/>
      <c r="FX174" s="1368"/>
      <c r="FY174" s="1368"/>
      <c r="FZ174" s="1368"/>
      <c r="GA174" s="1368"/>
      <c r="GB174" s="1368"/>
      <c r="GC174" s="1368"/>
      <c r="GD174" s="1368"/>
      <c r="GE174" s="1368"/>
      <c r="GF174" s="1368"/>
      <c r="GG174" s="1368"/>
      <c r="GH174" s="1368"/>
      <c r="GI174" s="1368"/>
      <c r="GJ174" s="1368"/>
      <c r="GK174" s="1368"/>
      <c r="GL174" s="1368"/>
      <c r="GM174" s="1368"/>
      <c r="GN174" s="1368"/>
      <c r="GO174" s="1368"/>
      <c r="GP174" s="1368"/>
      <c r="GQ174" s="1368"/>
      <c r="GR174" s="1368"/>
      <c r="GS174" s="1368"/>
      <c r="GT174" s="1368"/>
      <c r="GU174" s="1368"/>
      <c r="GV174" s="1368"/>
      <c r="GW174" s="1368"/>
      <c r="GX174" s="1368"/>
      <c r="GY174" s="1368"/>
      <c r="GZ174" s="1368"/>
      <c r="HA174" s="1368"/>
      <c r="HB174" s="1368"/>
      <c r="HC174" s="1368"/>
      <c r="HD174" s="1368"/>
      <c r="HE174" s="1368"/>
      <c r="HF174" s="1368"/>
      <c r="HG174" s="1368"/>
      <c r="HH174" s="1368"/>
      <c r="HI174" s="1368"/>
      <c r="HJ174" s="1368"/>
      <c r="HK174" s="1368"/>
      <c r="HL174" s="1368"/>
      <c r="HM174" s="1368"/>
      <c r="HN174" s="1368"/>
      <c r="HO174" s="1368"/>
      <c r="HP174" s="1368"/>
      <c r="HQ174" s="1368"/>
      <c r="HR174" s="1368"/>
      <c r="HS174" s="1368"/>
      <c r="HT174" s="1368"/>
      <c r="HU174" s="1368"/>
      <c r="HV174" s="1368"/>
      <c r="HW174" s="1368"/>
      <c r="HX174" s="1368"/>
      <c r="HY174" s="1368"/>
      <c r="HZ174" s="1368"/>
      <c r="IA174" s="1368"/>
      <c r="IB174" s="1368"/>
      <c r="IC174" s="1368"/>
      <c r="ID174" s="1368"/>
      <c r="IE174" s="1368"/>
      <c r="IF174" s="1368"/>
      <c r="IG174" s="1368"/>
      <c r="IH174" s="1368"/>
      <c r="II174" s="1368"/>
      <c r="IJ174" s="1368"/>
      <c r="IK174" s="1368"/>
      <c r="IL174" s="1368"/>
      <c r="IM174" s="1368"/>
      <c r="IN174" s="1368"/>
      <c r="IO174" s="1368"/>
      <c r="IP174" s="1368"/>
      <c r="IQ174" s="1368"/>
      <c r="IR174" s="1368"/>
      <c r="IS174" s="1368"/>
      <c r="IT174" s="1368"/>
      <c r="IU174" s="1368"/>
      <c r="IV174" s="1368"/>
      <c r="IW174" s="1368"/>
      <c r="IX174" s="1368"/>
      <c r="IY174" s="1368"/>
      <c r="IZ174" s="1368"/>
      <c r="JA174" s="1368"/>
      <c r="JB174" s="1368"/>
      <c r="JC174" s="1368"/>
    </row>
    <row r="175" spans="1:263">
      <c r="A175" s="4307" t="s">
        <v>1366</v>
      </c>
      <c r="B175" s="1463"/>
      <c r="C175" s="4510"/>
      <c r="D175" s="4510"/>
      <c r="E175" s="3278"/>
      <c r="F175" s="4308"/>
      <c r="G175" s="1350"/>
      <c r="H175" s="1350"/>
      <c r="I175" s="1350"/>
      <c r="J175" s="1350"/>
      <c r="K175" s="1599"/>
      <c r="L175" s="1599"/>
      <c r="M175" s="1637" t="s">
        <v>1366</v>
      </c>
      <c r="N175" s="1349"/>
      <c r="O175" s="1599"/>
      <c r="P175" s="1599"/>
      <c r="Q175" s="1599"/>
      <c r="R175" s="1599">
        <f t="shared" si="3"/>
        <v>0</v>
      </c>
      <c r="S175" s="1637" t="s">
        <v>1366</v>
      </c>
      <c r="AI175" s="1368"/>
      <c r="AJ175" s="1368"/>
      <c r="AK175" s="1368"/>
      <c r="AL175" s="1368"/>
      <c r="AM175" s="1368"/>
      <c r="AN175" s="1368"/>
      <c r="AO175" s="1368"/>
      <c r="AP175" s="1368"/>
      <c r="AQ175" s="1368"/>
      <c r="AR175" s="1368"/>
      <c r="AS175" s="1368"/>
      <c r="AT175" s="1368"/>
      <c r="AU175" s="1368"/>
      <c r="AV175" s="1368"/>
      <c r="AW175" s="1368"/>
      <c r="AX175" s="1368"/>
      <c r="AY175" s="1368"/>
      <c r="AZ175" s="1368"/>
      <c r="BA175" s="1368"/>
      <c r="BB175" s="1368"/>
      <c r="BC175" s="1368"/>
      <c r="BD175" s="1368"/>
      <c r="BE175" s="1368"/>
      <c r="BF175" s="1368"/>
      <c r="BG175" s="1368"/>
      <c r="BH175" s="1368"/>
      <c r="BI175" s="1368"/>
      <c r="BJ175" s="1368"/>
      <c r="BK175" s="1368"/>
      <c r="BL175" s="1368"/>
      <c r="BM175" s="1368"/>
      <c r="BN175" s="1368"/>
      <c r="BO175" s="1368"/>
      <c r="BP175" s="1368"/>
      <c r="BQ175" s="1368"/>
      <c r="BR175" s="1368"/>
      <c r="BS175" s="1368"/>
      <c r="BT175" s="1368"/>
      <c r="BU175" s="1368"/>
      <c r="BV175" s="1368"/>
      <c r="BW175" s="1368"/>
      <c r="BX175" s="1368"/>
      <c r="BY175" s="1368"/>
      <c r="BZ175" s="1368"/>
      <c r="CA175" s="1368"/>
      <c r="CB175" s="1368"/>
      <c r="CC175" s="1368"/>
      <c r="CD175" s="1368"/>
      <c r="CE175" s="1368"/>
      <c r="CF175" s="1368"/>
      <c r="CG175" s="1368"/>
      <c r="CH175" s="1368"/>
      <c r="CI175" s="1368"/>
      <c r="CJ175" s="1368"/>
      <c r="CK175" s="1368"/>
      <c r="CL175" s="1368"/>
      <c r="CM175" s="1368"/>
      <c r="CN175" s="1368"/>
      <c r="CO175" s="1368"/>
      <c r="CP175" s="1368"/>
      <c r="CQ175" s="1368"/>
      <c r="CR175" s="1368"/>
      <c r="CS175" s="1368"/>
      <c r="CT175" s="1368"/>
      <c r="CU175" s="1368"/>
      <c r="CV175" s="1368"/>
      <c r="CW175" s="1368"/>
      <c r="CX175" s="1368"/>
      <c r="CY175" s="1368"/>
      <c r="CZ175" s="1368"/>
      <c r="DA175" s="1368"/>
      <c r="DB175" s="1368"/>
      <c r="DC175" s="1368"/>
      <c r="DD175" s="1368"/>
      <c r="DE175" s="1368"/>
      <c r="DF175" s="1368"/>
      <c r="DG175" s="1368"/>
      <c r="DH175" s="1368"/>
      <c r="DI175" s="1368"/>
      <c r="DJ175" s="1368"/>
      <c r="DK175" s="1368"/>
      <c r="DL175" s="1368"/>
      <c r="DM175" s="1368"/>
      <c r="DN175" s="1368"/>
      <c r="DO175" s="1368"/>
      <c r="DP175" s="1368"/>
      <c r="DQ175" s="1368"/>
      <c r="DR175" s="1368"/>
      <c r="DS175" s="1368"/>
      <c r="DT175" s="1368"/>
      <c r="DU175" s="1368"/>
      <c r="DV175" s="1368"/>
      <c r="DW175" s="1368"/>
      <c r="DX175" s="1368"/>
      <c r="DY175" s="1368"/>
      <c r="DZ175" s="1368"/>
      <c r="EA175" s="1368"/>
      <c r="EB175" s="1368"/>
      <c r="EC175" s="1368"/>
      <c r="ED175" s="1368"/>
      <c r="EE175" s="1368"/>
      <c r="EF175" s="1368"/>
      <c r="EG175" s="1368"/>
      <c r="EH175" s="1368"/>
      <c r="EI175" s="1368"/>
      <c r="EJ175" s="1368"/>
      <c r="EK175" s="1368"/>
      <c r="EL175" s="1368"/>
      <c r="EM175" s="1368"/>
      <c r="EN175" s="1368"/>
      <c r="EO175" s="1368"/>
      <c r="EP175" s="1368"/>
      <c r="EQ175" s="1368"/>
      <c r="ER175" s="1368"/>
      <c r="ES175" s="1368"/>
      <c r="ET175" s="1368"/>
      <c r="EU175" s="1368"/>
      <c r="EV175" s="1368"/>
      <c r="EW175" s="1368"/>
      <c r="EX175" s="1368"/>
      <c r="EY175" s="1368"/>
      <c r="EZ175" s="1368"/>
      <c r="FA175" s="1368"/>
      <c r="FB175" s="1368"/>
      <c r="FC175" s="1368"/>
      <c r="FD175" s="1368"/>
      <c r="FE175" s="1368"/>
      <c r="FF175" s="1368"/>
      <c r="FG175" s="1368"/>
      <c r="FH175" s="1368"/>
      <c r="FI175" s="1368"/>
      <c r="FJ175" s="1368"/>
      <c r="FK175" s="1368"/>
      <c r="FL175" s="1368"/>
      <c r="FM175" s="1368"/>
      <c r="FN175" s="1368"/>
      <c r="FO175" s="1368"/>
      <c r="FP175" s="1368"/>
      <c r="FQ175" s="1368"/>
      <c r="FR175" s="1368"/>
      <c r="FS175" s="1368"/>
      <c r="FT175" s="1368"/>
      <c r="FU175" s="1368"/>
      <c r="FV175" s="1368"/>
      <c r="FW175" s="1368"/>
      <c r="FX175" s="1368"/>
      <c r="FY175" s="1368"/>
      <c r="FZ175" s="1368"/>
      <c r="GA175" s="1368"/>
      <c r="GB175" s="1368"/>
      <c r="GC175" s="1368"/>
      <c r="GD175" s="1368"/>
      <c r="GE175" s="1368"/>
      <c r="GF175" s="1368"/>
      <c r="GG175" s="1368"/>
      <c r="GH175" s="1368"/>
      <c r="GI175" s="1368"/>
      <c r="GJ175" s="1368"/>
      <c r="GK175" s="1368"/>
      <c r="GL175" s="1368"/>
      <c r="GM175" s="1368"/>
      <c r="GN175" s="1368"/>
      <c r="GO175" s="1368"/>
      <c r="GP175" s="1368"/>
      <c r="GQ175" s="1368"/>
      <c r="GR175" s="1368"/>
      <c r="GS175" s="1368"/>
      <c r="GT175" s="1368"/>
      <c r="GU175" s="1368"/>
      <c r="GV175" s="1368"/>
      <c r="GW175" s="1368"/>
      <c r="GX175" s="1368"/>
      <c r="GY175" s="1368"/>
      <c r="GZ175" s="1368"/>
      <c r="HA175" s="1368"/>
      <c r="HB175" s="1368"/>
      <c r="HC175" s="1368"/>
      <c r="HD175" s="1368"/>
      <c r="HE175" s="1368"/>
      <c r="HF175" s="1368"/>
      <c r="HG175" s="1368"/>
      <c r="HH175" s="1368"/>
      <c r="HI175" s="1368"/>
      <c r="HJ175" s="1368"/>
      <c r="HK175" s="1368"/>
      <c r="HL175" s="1368"/>
      <c r="HM175" s="1368"/>
      <c r="HN175" s="1368"/>
      <c r="HO175" s="1368"/>
      <c r="HP175" s="1368"/>
      <c r="HQ175" s="1368"/>
      <c r="HR175" s="1368"/>
      <c r="HS175" s="1368"/>
      <c r="HT175" s="1368"/>
      <c r="HU175" s="1368"/>
      <c r="HV175" s="1368"/>
      <c r="HW175" s="1368"/>
      <c r="HX175" s="1368"/>
      <c r="HY175" s="1368"/>
      <c r="HZ175" s="1368"/>
      <c r="IA175" s="1368"/>
      <c r="IB175" s="1368"/>
      <c r="IC175" s="1368"/>
      <c r="ID175" s="1368"/>
      <c r="IE175" s="1368"/>
      <c r="IF175" s="1368"/>
      <c r="IG175" s="1368"/>
      <c r="IH175" s="1368"/>
      <c r="II175" s="1368"/>
      <c r="IJ175" s="1368"/>
      <c r="IK175" s="1368"/>
      <c r="IL175" s="1368"/>
      <c r="IM175" s="1368"/>
      <c r="IN175" s="1368"/>
      <c r="IO175" s="1368"/>
      <c r="IP175" s="1368"/>
      <c r="IQ175" s="1368"/>
      <c r="IR175" s="1368"/>
      <c r="IS175" s="1368"/>
      <c r="IT175" s="1368"/>
      <c r="IU175" s="1368"/>
      <c r="IV175" s="1368"/>
      <c r="IW175" s="1368"/>
      <c r="IX175" s="1368"/>
      <c r="IY175" s="1368"/>
      <c r="IZ175" s="1368"/>
      <c r="JA175" s="1368"/>
      <c r="JB175" s="1368"/>
      <c r="JC175" s="1368"/>
    </row>
    <row r="176" spans="1:263">
      <c r="A176" s="4307" t="s">
        <v>1367</v>
      </c>
      <c r="B176" s="1463"/>
      <c r="C176" s="4510"/>
      <c r="D176" s="4510"/>
      <c r="E176" s="3278"/>
      <c r="F176" s="4308"/>
      <c r="G176" s="1350"/>
      <c r="H176" s="1350"/>
      <c r="I176" s="1350"/>
      <c r="J176" s="1350"/>
      <c r="K176" s="1599"/>
      <c r="L176" s="1599"/>
      <c r="M176" s="1637" t="s">
        <v>1367</v>
      </c>
      <c r="N176" s="1349"/>
      <c r="O176" s="1599"/>
      <c r="P176" s="1599"/>
      <c r="Q176" s="1599"/>
      <c r="R176" s="1599">
        <f t="shared" si="3"/>
        <v>0</v>
      </c>
      <c r="S176" s="1637" t="s">
        <v>1367</v>
      </c>
      <c r="AI176" s="1368"/>
      <c r="AJ176" s="1368"/>
      <c r="AK176" s="1368"/>
      <c r="AL176" s="1368"/>
      <c r="AM176" s="1368"/>
      <c r="AN176" s="1368"/>
      <c r="AO176" s="1368"/>
      <c r="AP176" s="1368"/>
      <c r="AQ176" s="1368"/>
      <c r="AR176" s="1368"/>
      <c r="AS176" s="1368"/>
      <c r="AT176" s="1368"/>
      <c r="AU176" s="1368"/>
      <c r="AV176" s="1368"/>
      <c r="AW176" s="1368"/>
      <c r="AX176" s="1368"/>
      <c r="AY176" s="1368"/>
      <c r="AZ176" s="1368"/>
      <c r="BA176" s="1368"/>
      <c r="BB176" s="1368"/>
      <c r="BC176" s="1368"/>
      <c r="BD176" s="1368"/>
      <c r="BE176" s="1368"/>
      <c r="BF176" s="1368"/>
      <c r="BG176" s="1368"/>
      <c r="BH176" s="1368"/>
      <c r="BI176" s="1368"/>
      <c r="BJ176" s="1368"/>
      <c r="BK176" s="1368"/>
      <c r="BL176" s="1368"/>
      <c r="BM176" s="1368"/>
      <c r="BN176" s="1368"/>
      <c r="BO176" s="1368"/>
      <c r="BP176" s="1368"/>
      <c r="BQ176" s="1368"/>
      <c r="BR176" s="1368"/>
      <c r="BS176" s="1368"/>
      <c r="BT176" s="1368"/>
      <c r="BU176" s="1368"/>
      <c r="BV176" s="1368"/>
      <c r="BW176" s="1368"/>
      <c r="BX176" s="1368"/>
      <c r="BY176" s="1368"/>
      <c r="BZ176" s="1368"/>
      <c r="CA176" s="1368"/>
      <c r="CB176" s="1368"/>
      <c r="CC176" s="1368"/>
      <c r="CD176" s="1368"/>
      <c r="CE176" s="1368"/>
      <c r="CF176" s="1368"/>
      <c r="CG176" s="1368"/>
      <c r="CH176" s="1368"/>
      <c r="CI176" s="1368"/>
      <c r="CJ176" s="1368"/>
      <c r="CK176" s="1368"/>
      <c r="CL176" s="1368"/>
      <c r="CM176" s="1368"/>
      <c r="CN176" s="1368"/>
      <c r="CO176" s="1368"/>
      <c r="CP176" s="1368"/>
      <c r="CQ176" s="1368"/>
      <c r="CR176" s="1368"/>
      <c r="CS176" s="1368"/>
      <c r="CT176" s="1368"/>
      <c r="CU176" s="1368"/>
      <c r="CV176" s="1368"/>
      <c r="CW176" s="1368"/>
      <c r="CX176" s="1368"/>
      <c r="CY176" s="1368"/>
      <c r="CZ176" s="1368"/>
      <c r="DA176" s="1368"/>
      <c r="DB176" s="1368"/>
      <c r="DC176" s="1368"/>
      <c r="DD176" s="1368"/>
      <c r="DE176" s="1368"/>
      <c r="DF176" s="1368"/>
      <c r="DG176" s="1368"/>
      <c r="DH176" s="1368"/>
      <c r="DI176" s="1368"/>
      <c r="DJ176" s="1368"/>
      <c r="DK176" s="1368"/>
      <c r="DL176" s="1368"/>
      <c r="DM176" s="1368"/>
      <c r="DN176" s="1368"/>
      <c r="DO176" s="1368"/>
      <c r="DP176" s="1368"/>
      <c r="DQ176" s="1368"/>
      <c r="DR176" s="1368"/>
      <c r="DS176" s="1368"/>
      <c r="DT176" s="1368"/>
      <c r="DU176" s="1368"/>
      <c r="DV176" s="1368"/>
      <c r="DW176" s="1368"/>
      <c r="DX176" s="1368"/>
      <c r="DY176" s="1368"/>
      <c r="DZ176" s="1368"/>
      <c r="EA176" s="1368"/>
      <c r="EB176" s="1368"/>
      <c r="EC176" s="1368"/>
      <c r="ED176" s="1368"/>
      <c r="EE176" s="1368"/>
      <c r="EF176" s="1368"/>
      <c r="EG176" s="1368"/>
      <c r="EH176" s="1368"/>
      <c r="EI176" s="1368"/>
      <c r="EJ176" s="1368"/>
      <c r="EK176" s="1368"/>
      <c r="EL176" s="1368"/>
      <c r="EM176" s="1368"/>
      <c r="EN176" s="1368"/>
      <c r="EO176" s="1368"/>
      <c r="EP176" s="1368"/>
      <c r="EQ176" s="1368"/>
      <c r="ER176" s="1368"/>
      <c r="ES176" s="1368"/>
      <c r="ET176" s="1368"/>
      <c r="EU176" s="1368"/>
      <c r="EV176" s="1368"/>
      <c r="EW176" s="1368"/>
      <c r="EX176" s="1368"/>
      <c r="EY176" s="1368"/>
      <c r="EZ176" s="1368"/>
      <c r="FA176" s="1368"/>
      <c r="FB176" s="1368"/>
      <c r="FC176" s="1368"/>
      <c r="FD176" s="1368"/>
      <c r="FE176" s="1368"/>
      <c r="FF176" s="1368"/>
      <c r="FG176" s="1368"/>
      <c r="FH176" s="1368"/>
      <c r="FI176" s="1368"/>
      <c r="FJ176" s="1368"/>
      <c r="FK176" s="1368"/>
      <c r="FL176" s="1368"/>
      <c r="FM176" s="1368"/>
      <c r="FN176" s="1368"/>
      <c r="FO176" s="1368"/>
      <c r="FP176" s="1368"/>
      <c r="FQ176" s="1368"/>
      <c r="FR176" s="1368"/>
      <c r="FS176" s="1368"/>
      <c r="FT176" s="1368"/>
      <c r="FU176" s="1368"/>
      <c r="FV176" s="1368"/>
      <c r="FW176" s="1368"/>
      <c r="FX176" s="1368"/>
      <c r="FY176" s="1368"/>
      <c r="FZ176" s="1368"/>
      <c r="GA176" s="1368"/>
      <c r="GB176" s="1368"/>
      <c r="GC176" s="1368"/>
      <c r="GD176" s="1368"/>
      <c r="GE176" s="1368"/>
      <c r="GF176" s="1368"/>
      <c r="GG176" s="1368"/>
      <c r="GH176" s="1368"/>
      <c r="GI176" s="1368"/>
      <c r="GJ176" s="1368"/>
      <c r="GK176" s="1368"/>
      <c r="GL176" s="1368"/>
      <c r="GM176" s="1368"/>
      <c r="GN176" s="1368"/>
      <c r="GO176" s="1368"/>
      <c r="GP176" s="1368"/>
      <c r="GQ176" s="1368"/>
      <c r="GR176" s="1368"/>
      <c r="GS176" s="1368"/>
      <c r="GT176" s="1368"/>
      <c r="GU176" s="1368"/>
      <c r="GV176" s="1368"/>
      <c r="GW176" s="1368"/>
      <c r="GX176" s="1368"/>
      <c r="GY176" s="1368"/>
      <c r="GZ176" s="1368"/>
      <c r="HA176" s="1368"/>
      <c r="HB176" s="1368"/>
      <c r="HC176" s="1368"/>
      <c r="HD176" s="1368"/>
      <c r="HE176" s="1368"/>
      <c r="HF176" s="1368"/>
      <c r="HG176" s="1368"/>
      <c r="HH176" s="1368"/>
      <c r="HI176" s="1368"/>
      <c r="HJ176" s="1368"/>
      <c r="HK176" s="1368"/>
      <c r="HL176" s="1368"/>
      <c r="HM176" s="1368"/>
      <c r="HN176" s="1368"/>
      <c r="HO176" s="1368"/>
      <c r="HP176" s="1368"/>
      <c r="HQ176" s="1368"/>
      <c r="HR176" s="1368"/>
      <c r="HS176" s="1368"/>
      <c r="HT176" s="1368"/>
      <c r="HU176" s="1368"/>
      <c r="HV176" s="1368"/>
      <c r="HW176" s="1368"/>
      <c r="HX176" s="1368"/>
      <c r="HY176" s="1368"/>
      <c r="HZ176" s="1368"/>
      <c r="IA176" s="1368"/>
      <c r="IB176" s="1368"/>
      <c r="IC176" s="1368"/>
      <c r="ID176" s="1368"/>
      <c r="IE176" s="1368"/>
      <c r="IF176" s="1368"/>
      <c r="IG176" s="1368"/>
      <c r="IH176" s="1368"/>
      <c r="II176" s="1368"/>
      <c r="IJ176" s="1368"/>
      <c r="IK176" s="1368"/>
      <c r="IL176" s="1368"/>
      <c r="IM176" s="1368"/>
      <c r="IN176" s="1368"/>
      <c r="IO176" s="1368"/>
      <c r="IP176" s="1368"/>
      <c r="IQ176" s="1368"/>
      <c r="IR176" s="1368"/>
      <c r="IS176" s="1368"/>
      <c r="IT176" s="1368"/>
      <c r="IU176" s="1368"/>
      <c r="IV176" s="1368"/>
      <c r="IW176" s="1368"/>
      <c r="IX176" s="1368"/>
      <c r="IY176" s="1368"/>
      <c r="IZ176" s="1368"/>
      <c r="JA176" s="1368"/>
      <c r="JB176" s="1368"/>
      <c r="JC176" s="1368"/>
    </row>
    <row r="177" spans="1:263">
      <c r="A177" s="4307" t="s">
        <v>1368</v>
      </c>
      <c r="B177" s="1463"/>
      <c r="C177" s="4510"/>
      <c r="D177" s="4510"/>
      <c r="E177" s="3278"/>
      <c r="F177" s="4308"/>
      <c r="G177" s="1350"/>
      <c r="H177" s="1350"/>
      <c r="I177" s="1350"/>
      <c r="J177" s="1350"/>
      <c r="K177" s="1599"/>
      <c r="L177" s="1599"/>
      <c r="M177" s="1637" t="s">
        <v>1368</v>
      </c>
      <c r="N177" s="1349"/>
      <c r="O177" s="1599"/>
      <c r="P177" s="1599"/>
      <c r="Q177" s="1599"/>
      <c r="R177" s="1599">
        <f t="shared" si="3"/>
        <v>0</v>
      </c>
      <c r="S177" s="1637" t="s">
        <v>1368</v>
      </c>
      <c r="AI177" s="1368"/>
      <c r="AJ177" s="1368"/>
      <c r="AK177" s="1368"/>
      <c r="AL177" s="1368"/>
      <c r="AM177" s="1368"/>
      <c r="AN177" s="1368"/>
      <c r="AO177" s="1368"/>
      <c r="AP177" s="1368"/>
      <c r="AQ177" s="1368"/>
      <c r="AR177" s="1368"/>
      <c r="AS177" s="1368"/>
      <c r="AT177" s="1368"/>
      <c r="AU177" s="1368"/>
      <c r="AV177" s="1368"/>
      <c r="AW177" s="1368"/>
      <c r="AX177" s="1368"/>
      <c r="AY177" s="1368"/>
      <c r="AZ177" s="1368"/>
      <c r="BA177" s="1368"/>
      <c r="BB177" s="1368"/>
      <c r="BC177" s="1368"/>
      <c r="BD177" s="1368"/>
      <c r="BE177" s="1368"/>
      <c r="BF177" s="1368"/>
      <c r="BG177" s="1368"/>
      <c r="BH177" s="1368"/>
      <c r="BI177" s="1368"/>
      <c r="BJ177" s="1368"/>
      <c r="BK177" s="1368"/>
      <c r="BL177" s="1368"/>
      <c r="BM177" s="1368"/>
      <c r="BN177" s="1368"/>
      <c r="BO177" s="1368"/>
      <c r="BP177" s="1368"/>
      <c r="BQ177" s="1368"/>
      <c r="BR177" s="1368"/>
      <c r="BS177" s="1368"/>
      <c r="BT177" s="1368"/>
      <c r="BU177" s="1368"/>
      <c r="BV177" s="1368"/>
      <c r="BW177" s="1368"/>
      <c r="BX177" s="1368"/>
      <c r="BY177" s="1368"/>
      <c r="BZ177" s="1368"/>
      <c r="CA177" s="1368"/>
      <c r="CB177" s="1368"/>
      <c r="CC177" s="1368"/>
      <c r="CD177" s="1368"/>
      <c r="CE177" s="1368"/>
      <c r="CF177" s="1368"/>
      <c r="CG177" s="1368"/>
      <c r="CH177" s="1368"/>
      <c r="CI177" s="1368"/>
      <c r="CJ177" s="1368"/>
      <c r="CK177" s="1368"/>
      <c r="CL177" s="1368"/>
      <c r="CM177" s="1368"/>
      <c r="CN177" s="1368"/>
      <c r="CO177" s="1368"/>
      <c r="CP177" s="1368"/>
      <c r="CQ177" s="1368"/>
      <c r="CR177" s="1368"/>
      <c r="CS177" s="1368"/>
      <c r="CT177" s="1368"/>
      <c r="CU177" s="1368"/>
      <c r="CV177" s="1368"/>
      <c r="CW177" s="1368"/>
      <c r="CX177" s="1368"/>
      <c r="CY177" s="1368"/>
      <c r="CZ177" s="1368"/>
      <c r="DA177" s="1368"/>
      <c r="DB177" s="1368"/>
      <c r="DC177" s="1368"/>
      <c r="DD177" s="1368"/>
      <c r="DE177" s="1368"/>
      <c r="DF177" s="1368"/>
      <c r="DG177" s="1368"/>
      <c r="DH177" s="1368"/>
      <c r="DI177" s="1368"/>
      <c r="DJ177" s="1368"/>
      <c r="DK177" s="1368"/>
      <c r="DL177" s="1368"/>
      <c r="DM177" s="1368"/>
      <c r="DN177" s="1368"/>
      <c r="DO177" s="1368"/>
      <c r="DP177" s="1368"/>
      <c r="DQ177" s="1368"/>
      <c r="DR177" s="1368"/>
      <c r="DS177" s="1368"/>
      <c r="DT177" s="1368"/>
      <c r="DU177" s="1368"/>
      <c r="DV177" s="1368"/>
      <c r="DW177" s="1368"/>
      <c r="DX177" s="1368"/>
      <c r="DY177" s="1368"/>
      <c r="DZ177" s="1368"/>
      <c r="EA177" s="1368"/>
      <c r="EB177" s="1368"/>
      <c r="EC177" s="1368"/>
      <c r="ED177" s="1368"/>
      <c r="EE177" s="1368"/>
      <c r="EF177" s="1368"/>
      <c r="EG177" s="1368"/>
      <c r="EH177" s="1368"/>
      <c r="EI177" s="1368"/>
      <c r="EJ177" s="1368"/>
      <c r="EK177" s="1368"/>
      <c r="EL177" s="1368"/>
      <c r="EM177" s="1368"/>
      <c r="EN177" s="1368"/>
      <c r="EO177" s="1368"/>
      <c r="EP177" s="1368"/>
      <c r="EQ177" s="1368"/>
      <c r="ER177" s="1368"/>
      <c r="ES177" s="1368"/>
      <c r="ET177" s="1368"/>
      <c r="EU177" s="1368"/>
      <c r="EV177" s="1368"/>
      <c r="EW177" s="1368"/>
      <c r="EX177" s="1368"/>
      <c r="EY177" s="1368"/>
      <c r="EZ177" s="1368"/>
      <c r="FA177" s="1368"/>
      <c r="FB177" s="1368"/>
      <c r="FC177" s="1368"/>
      <c r="FD177" s="1368"/>
      <c r="FE177" s="1368"/>
      <c r="FF177" s="1368"/>
      <c r="FG177" s="1368"/>
      <c r="FH177" s="1368"/>
      <c r="FI177" s="1368"/>
      <c r="FJ177" s="1368"/>
      <c r="FK177" s="1368"/>
      <c r="FL177" s="1368"/>
      <c r="FM177" s="1368"/>
      <c r="FN177" s="1368"/>
      <c r="FO177" s="1368"/>
      <c r="FP177" s="1368"/>
      <c r="FQ177" s="1368"/>
      <c r="FR177" s="1368"/>
      <c r="FS177" s="1368"/>
      <c r="FT177" s="1368"/>
      <c r="FU177" s="1368"/>
      <c r="FV177" s="1368"/>
      <c r="FW177" s="1368"/>
      <c r="FX177" s="1368"/>
      <c r="FY177" s="1368"/>
      <c r="FZ177" s="1368"/>
      <c r="GA177" s="1368"/>
      <c r="GB177" s="1368"/>
      <c r="GC177" s="1368"/>
      <c r="GD177" s="1368"/>
      <c r="GE177" s="1368"/>
      <c r="GF177" s="1368"/>
      <c r="GG177" s="1368"/>
      <c r="GH177" s="1368"/>
      <c r="GI177" s="1368"/>
      <c r="GJ177" s="1368"/>
      <c r="GK177" s="1368"/>
      <c r="GL177" s="1368"/>
      <c r="GM177" s="1368"/>
      <c r="GN177" s="1368"/>
      <c r="GO177" s="1368"/>
      <c r="GP177" s="1368"/>
      <c r="GQ177" s="1368"/>
      <c r="GR177" s="1368"/>
      <c r="GS177" s="1368"/>
      <c r="GT177" s="1368"/>
      <c r="GU177" s="1368"/>
      <c r="GV177" s="1368"/>
      <c r="GW177" s="1368"/>
      <c r="GX177" s="1368"/>
      <c r="GY177" s="1368"/>
      <c r="GZ177" s="1368"/>
      <c r="HA177" s="1368"/>
      <c r="HB177" s="1368"/>
      <c r="HC177" s="1368"/>
      <c r="HD177" s="1368"/>
      <c r="HE177" s="1368"/>
      <c r="HF177" s="1368"/>
      <c r="HG177" s="1368"/>
      <c r="HH177" s="1368"/>
      <c r="HI177" s="1368"/>
      <c r="HJ177" s="1368"/>
      <c r="HK177" s="1368"/>
      <c r="HL177" s="1368"/>
      <c r="HM177" s="1368"/>
      <c r="HN177" s="1368"/>
      <c r="HO177" s="1368"/>
      <c r="HP177" s="1368"/>
      <c r="HQ177" s="1368"/>
      <c r="HR177" s="1368"/>
      <c r="HS177" s="1368"/>
      <c r="HT177" s="1368"/>
      <c r="HU177" s="1368"/>
      <c r="HV177" s="1368"/>
      <c r="HW177" s="1368"/>
      <c r="HX177" s="1368"/>
      <c r="HY177" s="1368"/>
      <c r="HZ177" s="1368"/>
      <c r="IA177" s="1368"/>
      <c r="IB177" s="1368"/>
      <c r="IC177" s="1368"/>
      <c r="ID177" s="1368"/>
      <c r="IE177" s="1368"/>
      <c r="IF177" s="1368"/>
      <c r="IG177" s="1368"/>
      <c r="IH177" s="1368"/>
      <c r="II177" s="1368"/>
      <c r="IJ177" s="1368"/>
      <c r="IK177" s="1368"/>
      <c r="IL177" s="1368"/>
      <c r="IM177" s="1368"/>
      <c r="IN177" s="1368"/>
      <c r="IO177" s="1368"/>
      <c r="IP177" s="1368"/>
      <c r="IQ177" s="1368"/>
      <c r="IR177" s="1368"/>
      <c r="IS177" s="1368"/>
      <c r="IT177" s="1368"/>
      <c r="IU177" s="1368"/>
      <c r="IV177" s="1368"/>
      <c r="IW177" s="1368"/>
      <c r="IX177" s="1368"/>
      <c r="IY177" s="1368"/>
      <c r="IZ177" s="1368"/>
      <c r="JA177" s="1368"/>
      <c r="JB177" s="1368"/>
      <c r="JC177" s="1368"/>
    </row>
    <row r="178" spans="1:263">
      <c r="A178" s="4307" t="s">
        <v>1369</v>
      </c>
      <c r="B178" s="1463"/>
      <c r="C178" s="4510"/>
      <c r="D178" s="4510"/>
      <c r="E178" s="3278"/>
      <c r="F178" s="4308"/>
      <c r="G178" s="1350"/>
      <c r="H178" s="1350"/>
      <c r="I178" s="1350"/>
      <c r="J178" s="1350"/>
      <c r="K178" s="1599"/>
      <c r="L178" s="1599"/>
      <c r="M178" s="1637" t="s">
        <v>1369</v>
      </c>
      <c r="N178" s="1349"/>
      <c r="O178" s="1599"/>
      <c r="P178" s="1599"/>
      <c r="Q178" s="1599"/>
      <c r="R178" s="1599">
        <f t="shared" si="3"/>
        <v>0</v>
      </c>
      <c r="S178" s="1637" t="s">
        <v>1369</v>
      </c>
      <c r="AI178" s="1368"/>
      <c r="AJ178" s="1368"/>
      <c r="AK178" s="1368"/>
      <c r="AL178" s="1368"/>
      <c r="AM178" s="1368"/>
      <c r="AN178" s="1368"/>
      <c r="AO178" s="1368"/>
      <c r="AP178" s="1368"/>
      <c r="AQ178" s="1368"/>
      <c r="AR178" s="1368"/>
      <c r="AS178" s="1368"/>
      <c r="AT178" s="1368"/>
      <c r="AU178" s="1368"/>
      <c r="AV178" s="1368"/>
      <c r="AW178" s="1368"/>
      <c r="AX178" s="1368"/>
      <c r="AY178" s="1368"/>
      <c r="AZ178" s="1368"/>
      <c r="BA178" s="1368"/>
      <c r="BB178" s="1368"/>
      <c r="BC178" s="1368"/>
      <c r="BD178" s="1368"/>
      <c r="BE178" s="1368"/>
      <c r="BF178" s="1368"/>
      <c r="BG178" s="1368"/>
      <c r="BH178" s="1368"/>
      <c r="BI178" s="1368"/>
      <c r="BJ178" s="1368"/>
      <c r="BK178" s="1368"/>
      <c r="BL178" s="1368"/>
      <c r="BM178" s="1368"/>
      <c r="BN178" s="1368"/>
      <c r="BO178" s="1368"/>
      <c r="BP178" s="1368"/>
      <c r="BQ178" s="1368"/>
      <c r="BR178" s="1368"/>
      <c r="BS178" s="1368"/>
      <c r="BT178" s="1368"/>
      <c r="BU178" s="1368"/>
      <c r="BV178" s="1368"/>
      <c r="BW178" s="1368"/>
      <c r="BX178" s="1368"/>
      <c r="BY178" s="1368"/>
      <c r="BZ178" s="1368"/>
      <c r="CA178" s="1368"/>
      <c r="CB178" s="1368"/>
      <c r="CC178" s="1368"/>
      <c r="CD178" s="1368"/>
      <c r="CE178" s="1368"/>
      <c r="CF178" s="1368"/>
      <c r="CG178" s="1368"/>
      <c r="CH178" s="1368"/>
      <c r="CI178" s="1368"/>
      <c r="CJ178" s="1368"/>
      <c r="CK178" s="1368"/>
      <c r="CL178" s="1368"/>
      <c r="CM178" s="1368"/>
      <c r="CN178" s="1368"/>
      <c r="CO178" s="1368"/>
      <c r="CP178" s="1368"/>
      <c r="CQ178" s="1368"/>
      <c r="CR178" s="1368"/>
      <c r="CS178" s="1368"/>
      <c r="CT178" s="1368"/>
      <c r="CU178" s="1368"/>
      <c r="CV178" s="1368"/>
      <c r="CW178" s="1368"/>
      <c r="CX178" s="1368"/>
      <c r="CY178" s="1368"/>
      <c r="CZ178" s="1368"/>
      <c r="DA178" s="1368"/>
      <c r="DB178" s="1368"/>
      <c r="DC178" s="1368"/>
      <c r="DD178" s="1368"/>
      <c r="DE178" s="1368"/>
      <c r="DF178" s="1368"/>
      <c r="DG178" s="1368"/>
      <c r="DH178" s="1368"/>
      <c r="DI178" s="1368"/>
      <c r="DJ178" s="1368"/>
      <c r="DK178" s="1368"/>
      <c r="DL178" s="1368"/>
      <c r="DM178" s="1368"/>
      <c r="DN178" s="1368"/>
      <c r="DO178" s="1368"/>
      <c r="DP178" s="1368"/>
      <c r="DQ178" s="1368"/>
      <c r="DR178" s="1368"/>
      <c r="DS178" s="1368"/>
      <c r="DT178" s="1368"/>
      <c r="DU178" s="1368"/>
      <c r="DV178" s="1368"/>
      <c r="DW178" s="1368"/>
      <c r="DX178" s="1368"/>
      <c r="DY178" s="1368"/>
      <c r="DZ178" s="1368"/>
      <c r="EA178" s="1368"/>
      <c r="EB178" s="1368"/>
      <c r="EC178" s="1368"/>
      <c r="ED178" s="1368"/>
      <c r="EE178" s="1368"/>
      <c r="EF178" s="1368"/>
      <c r="EG178" s="1368"/>
      <c r="EH178" s="1368"/>
      <c r="EI178" s="1368"/>
      <c r="EJ178" s="1368"/>
      <c r="EK178" s="1368"/>
      <c r="EL178" s="1368"/>
      <c r="EM178" s="1368"/>
      <c r="EN178" s="1368"/>
      <c r="EO178" s="1368"/>
      <c r="EP178" s="1368"/>
      <c r="EQ178" s="1368"/>
      <c r="ER178" s="1368"/>
      <c r="ES178" s="1368"/>
      <c r="ET178" s="1368"/>
      <c r="EU178" s="1368"/>
      <c r="EV178" s="1368"/>
      <c r="EW178" s="1368"/>
      <c r="EX178" s="1368"/>
      <c r="EY178" s="1368"/>
      <c r="EZ178" s="1368"/>
      <c r="FA178" s="1368"/>
      <c r="FB178" s="1368"/>
      <c r="FC178" s="1368"/>
      <c r="FD178" s="1368"/>
      <c r="FE178" s="1368"/>
      <c r="FF178" s="1368"/>
      <c r="FG178" s="1368"/>
      <c r="FH178" s="1368"/>
      <c r="FI178" s="1368"/>
      <c r="FJ178" s="1368"/>
      <c r="FK178" s="1368"/>
      <c r="FL178" s="1368"/>
      <c r="FM178" s="1368"/>
      <c r="FN178" s="1368"/>
      <c r="FO178" s="1368"/>
      <c r="FP178" s="1368"/>
      <c r="FQ178" s="1368"/>
      <c r="FR178" s="1368"/>
      <c r="FS178" s="1368"/>
      <c r="FT178" s="1368"/>
      <c r="FU178" s="1368"/>
      <c r="FV178" s="1368"/>
      <c r="FW178" s="1368"/>
      <c r="FX178" s="1368"/>
      <c r="FY178" s="1368"/>
      <c r="FZ178" s="1368"/>
      <c r="GA178" s="1368"/>
      <c r="GB178" s="1368"/>
      <c r="GC178" s="1368"/>
      <c r="GD178" s="1368"/>
      <c r="GE178" s="1368"/>
      <c r="GF178" s="1368"/>
      <c r="GG178" s="1368"/>
      <c r="GH178" s="1368"/>
      <c r="GI178" s="1368"/>
      <c r="GJ178" s="1368"/>
      <c r="GK178" s="1368"/>
      <c r="GL178" s="1368"/>
      <c r="GM178" s="1368"/>
      <c r="GN178" s="1368"/>
      <c r="GO178" s="1368"/>
      <c r="GP178" s="1368"/>
      <c r="GQ178" s="1368"/>
      <c r="GR178" s="1368"/>
      <c r="GS178" s="1368"/>
      <c r="GT178" s="1368"/>
      <c r="GU178" s="1368"/>
      <c r="GV178" s="1368"/>
      <c r="GW178" s="1368"/>
      <c r="GX178" s="1368"/>
      <c r="GY178" s="1368"/>
      <c r="GZ178" s="1368"/>
      <c r="HA178" s="1368"/>
      <c r="HB178" s="1368"/>
      <c r="HC178" s="1368"/>
      <c r="HD178" s="1368"/>
      <c r="HE178" s="1368"/>
      <c r="HF178" s="1368"/>
      <c r="HG178" s="1368"/>
      <c r="HH178" s="1368"/>
      <c r="HI178" s="1368"/>
      <c r="HJ178" s="1368"/>
      <c r="HK178" s="1368"/>
      <c r="HL178" s="1368"/>
      <c r="HM178" s="1368"/>
      <c r="HN178" s="1368"/>
      <c r="HO178" s="1368"/>
      <c r="HP178" s="1368"/>
      <c r="HQ178" s="1368"/>
      <c r="HR178" s="1368"/>
      <c r="HS178" s="1368"/>
      <c r="HT178" s="1368"/>
      <c r="HU178" s="1368"/>
      <c r="HV178" s="1368"/>
      <c r="HW178" s="1368"/>
      <c r="HX178" s="1368"/>
      <c r="HY178" s="1368"/>
      <c r="HZ178" s="1368"/>
      <c r="IA178" s="1368"/>
      <c r="IB178" s="1368"/>
      <c r="IC178" s="1368"/>
      <c r="ID178" s="1368"/>
      <c r="IE178" s="1368"/>
      <c r="IF178" s="1368"/>
      <c r="IG178" s="1368"/>
      <c r="IH178" s="1368"/>
      <c r="II178" s="1368"/>
      <c r="IJ178" s="1368"/>
      <c r="IK178" s="1368"/>
      <c r="IL178" s="1368"/>
      <c r="IM178" s="1368"/>
      <c r="IN178" s="1368"/>
      <c r="IO178" s="1368"/>
      <c r="IP178" s="1368"/>
      <c r="IQ178" s="1368"/>
      <c r="IR178" s="1368"/>
      <c r="IS178" s="1368"/>
      <c r="IT178" s="1368"/>
      <c r="IU178" s="1368"/>
      <c r="IV178" s="1368"/>
      <c r="IW178" s="1368"/>
      <c r="IX178" s="1368"/>
      <c r="IY178" s="1368"/>
      <c r="IZ178" s="1368"/>
      <c r="JA178" s="1368"/>
      <c r="JB178" s="1368"/>
      <c r="JC178" s="1368"/>
    </row>
    <row r="179" spans="1:263">
      <c r="A179" s="4307" t="s">
        <v>1703</v>
      </c>
      <c r="B179" s="1463"/>
      <c r="C179" s="3071"/>
      <c r="D179" s="3071"/>
      <c r="E179" s="3278"/>
      <c r="F179" s="4308"/>
      <c r="G179" s="1350"/>
      <c r="H179" s="1350"/>
      <c r="I179" s="1350"/>
      <c r="J179" s="1350"/>
      <c r="K179" s="1599"/>
      <c r="L179" s="1599"/>
      <c r="M179" s="1637" t="s">
        <v>1703</v>
      </c>
      <c r="N179" s="1349"/>
      <c r="O179" s="1599"/>
      <c r="P179" s="1599"/>
      <c r="Q179" s="1599"/>
      <c r="R179" s="1599">
        <f t="shared" si="3"/>
        <v>0</v>
      </c>
      <c r="S179" s="1637" t="s">
        <v>1703</v>
      </c>
      <c r="AI179" s="1368"/>
      <c r="AJ179" s="1368"/>
      <c r="AK179" s="1368"/>
      <c r="AL179" s="1368"/>
      <c r="AM179" s="1368"/>
      <c r="AN179" s="1368"/>
      <c r="AO179" s="1368"/>
      <c r="AP179" s="1368"/>
      <c r="AQ179" s="1368"/>
      <c r="AR179" s="1368"/>
      <c r="AS179" s="1368"/>
      <c r="AT179" s="1368"/>
      <c r="AU179" s="1368"/>
      <c r="AV179" s="1368"/>
      <c r="AW179" s="1368"/>
      <c r="AX179" s="1368"/>
      <c r="AY179" s="1368"/>
      <c r="AZ179" s="1368"/>
      <c r="BA179" s="1368"/>
      <c r="BB179" s="1368"/>
      <c r="BC179" s="1368"/>
      <c r="BD179" s="1368"/>
      <c r="BE179" s="1368"/>
      <c r="BF179" s="1368"/>
      <c r="BG179" s="1368"/>
      <c r="BH179" s="1368"/>
      <c r="BI179" s="1368"/>
      <c r="BJ179" s="1368"/>
      <c r="BK179" s="1368"/>
      <c r="BL179" s="1368"/>
      <c r="BM179" s="1368"/>
      <c r="BN179" s="1368"/>
      <c r="BO179" s="1368"/>
      <c r="BP179" s="1368"/>
      <c r="BQ179" s="1368"/>
      <c r="BR179" s="1368"/>
      <c r="BS179" s="1368"/>
      <c r="BT179" s="1368"/>
      <c r="BU179" s="1368"/>
      <c r="BV179" s="1368"/>
      <c r="BW179" s="1368"/>
      <c r="BX179" s="1368"/>
      <c r="BY179" s="1368"/>
      <c r="BZ179" s="1368"/>
      <c r="CA179" s="1368"/>
      <c r="CB179" s="1368"/>
      <c r="CC179" s="1368"/>
      <c r="CD179" s="1368"/>
      <c r="CE179" s="1368"/>
      <c r="CF179" s="1368"/>
      <c r="CG179" s="1368"/>
      <c r="CH179" s="1368"/>
      <c r="CI179" s="1368"/>
      <c r="CJ179" s="1368"/>
      <c r="CK179" s="1368"/>
      <c r="CL179" s="1368"/>
      <c r="CM179" s="1368"/>
      <c r="CN179" s="1368"/>
      <c r="CO179" s="1368"/>
      <c r="CP179" s="1368"/>
      <c r="CQ179" s="1368"/>
      <c r="CR179" s="1368"/>
      <c r="CS179" s="1368"/>
      <c r="CT179" s="1368"/>
      <c r="CU179" s="1368"/>
      <c r="CV179" s="1368"/>
      <c r="CW179" s="1368"/>
      <c r="CX179" s="1368"/>
      <c r="CY179" s="1368"/>
      <c r="CZ179" s="1368"/>
      <c r="DA179" s="1368"/>
      <c r="DB179" s="1368"/>
      <c r="DC179" s="1368"/>
      <c r="DD179" s="1368"/>
      <c r="DE179" s="1368"/>
      <c r="DF179" s="1368"/>
      <c r="DG179" s="1368"/>
      <c r="DH179" s="1368"/>
      <c r="DI179" s="1368"/>
      <c r="DJ179" s="1368"/>
      <c r="DK179" s="1368"/>
      <c r="DL179" s="1368"/>
      <c r="DM179" s="1368"/>
      <c r="DN179" s="1368"/>
      <c r="DO179" s="1368"/>
      <c r="DP179" s="1368"/>
      <c r="DQ179" s="1368"/>
      <c r="DR179" s="1368"/>
      <c r="DS179" s="1368"/>
      <c r="DT179" s="1368"/>
      <c r="DU179" s="1368"/>
      <c r="DV179" s="1368"/>
      <c r="DW179" s="1368"/>
      <c r="DX179" s="1368"/>
      <c r="DY179" s="1368"/>
      <c r="DZ179" s="1368"/>
      <c r="EA179" s="1368"/>
      <c r="EB179" s="1368"/>
      <c r="EC179" s="1368"/>
      <c r="ED179" s="1368"/>
      <c r="EE179" s="1368"/>
      <c r="EF179" s="1368"/>
      <c r="EG179" s="1368"/>
      <c r="EH179" s="1368"/>
      <c r="EI179" s="1368"/>
      <c r="EJ179" s="1368"/>
      <c r="EK179" s="1368"/>
      <c r="EL179" s="1368"/>
      <c r="EM179" s="1368"/>
      <c r="EN179" s="1368"/>
      <c r="EO179" s="1368"/>
      <c r="EP179" s="1368"/>
      <c r="EQ179" s="1368"/>
      <c r="ER179" s="1368"/>
      <c r="ES179" s="1368"/>
      <c r="ET179" s="1368"/>
      <c r="EU179" s="1368"/>
      <c r="EV179" s="1368"/>
      <c r="EW179" s="1368"/>
      <c r="EX179" s="1368"/>
      <c r="EY179" s="1368"/>
      <c r="EZ179" s="1368"/>
      <c r="FA179" s="1368"/>
      <c r="FB179" s="1368"/>
      <c r="FC179" s="1368"/>
      <c r="FD179" s="1368"/>
      <c r="FE179" s="1368"/>
      <c r="FF179" s="1368"/>
      <c r="FG179" s="1368"/>
      <c r="FH179" s="1368"/>
      <c r="FI179" s="1368"/>
      <c r="FJ179" s="1368"/>
      <c r="FK179" s="1368"/>
      <c r="FL179" s="1368"/>
      <c r="FM179" s="1368"/>
      <c r="FN179" s="1368"/>
      <c r="FO179" s="1368"/>
      <c r="FP179" s="1368"/>
      <c r="FQ179" s="1368"/>
      <c r="FR179" s="1368"/>
      <c r="FS179" s="1368"/>
      <c r="FT179" s="1368"/>
      <c r="FU179" s="1368"/>
      <c r="FV179" s="1368"/>
      <c r="FW179" s="1368"/>
      <c r="FX179" s="1368"/>
      <c r="FY179" s="1368"/>
      <c r="FZ179" s="1368"/>
      <c r="GA179" s="1368"/>
      <c r="GB179" s="1368"/>
      <c r="GC179" s="1368"/>
      <c r="GD179" s="1368"/>
      <c r="GE179" s="1368"/>
      <c r="GF179" s="1368"/>
      <c r="GG179" s="1368"/>
      <c r="GH179" s="1368"/>
      <c r="GI179" s="1368"/>
      <c r="GJ179" s="1368"/>
      <c r="GK179" s="1368"/>
      <c r="GL179" s="1368"/>
      <c r="GM179" s="1368"/>
      <c r="GN179" s="1368"/>
      <c r="GO179" s="1368"/>
      <c r="GP179" s="1368"/>
      <c r="GQ179" s="1368"/>
      <c r="GR179" s="1368"/>
      <c r="GS179" s="1368"/>
      <c r="GT179" s="1368"/>
      <c r="GU179" s="1368"/>
      <c r="GV179" s="1368"/>
      <c r="GW179" s="1368"/>
      <c r="GX179" s="1368"/>
      <c r="GY179" s="1368"/>
      <c r="GZ179" s="1368"/>
      <c r="HA179" s="1368"/>
      <c r="HB179" s="1368"/>
      <c r="HC179" s="1368"/>
      <c r="HD179" s="1368"/>
      <c r="HE179" s="1368"/>
      <c r="HF179" s="1368"/>
      <c r="HG179" s="1368"/>
      <c r="HH179" s="1368"/>
      <c r="HI179" s="1368"/>
      <c r="HJ179" s="1368"/>
      <c r="HK179" s="1368"/>
      <c r="HL179" s="1368"/>
      <c r="HM179" s="1368"/>
      <c r="HN179" s="1368"/>
      <c r="HO179" s="1368"/>
      <c r="HP179" s="1368"/>
      <c r="HQ179" s="1368"/>
      <c r="HR179" s="1368"/>
      <c r="HS179" s="1368"/>
      <c r="HT179" s="1368"/>
      <c r="HU179" s="1368"/>
      <c r="HV179" s="1368"/>
      <c r="HW179" s="1368"/>
      <c r="HX179" s="1368"/>
      <c r="HY179" s="1368"/>
      <c r="HZ179" s="1368"/>
      <c r="IA179" s="1368"/>
      <c r="IB179" s="1368"/>
      <c r="IC179" s="1368"/>
      <c r="ID179" s="1368"/>
      <c r="IE179" s="1368"/>
      <c r="IF179" s="1368"/>
      <c r="IG179" s="1368"/>
      <c r="IH179" s="1368"/>
      <c r="II179" s="1368"/>
      <c r="IJ179" s="1368"/>
      <c r="IK179" s="1368"/>
      <c r="IL179" s="1368"/>
      <c r="IM179" s="1368"/>
      <c r="IN179" s="1368"/>
      <c r="IO179" s="1368"/>
      <c r="IP179" s="1368"/>
      <c r="IQ179" s="1368"/>
      <c r="IR179" s="1368"/>
      <c r="IS179" s="1368"/>
      <c r="IT179" s="1368"/>
      <c r="IU179" s="1368"/>
      <c r="IV179" s="1368"/>
      <c r="IW179" s="1368"/>
      <c r="IX179" s="1368"/>
      <c r="IY179" s="1368"/>
      <c r="IZ179" s="1368"/>
      <c r="JA179" s="1368"/>
      <c r="JB179" s="1368"/>
      <c r="JC179" s="1368"/>
    </row>
    <row r="180" spans="1:263">
      <c r="A180" s="4307" t="s">
        <v>1704</v>
      </c>
      <c r="B180" s="4432"/>
      <c r="C180" s="4432"/>
      <c r="D180" s="4432"/>
      <c r="E180" s="3278"/>
      <c r="F180" s="4308"/>
      <c r="G180" s="1350"/>
      <c r="H180" s="1350"/>
      <c r="I180" s="1350"/>
      <c r="J180" s="1350"/>
      <c r="K180" s="1599"/>
      <c r="L180" s="1599"/>
      <c r="M180" s="1637" t="s">
        <v>1704</v>
      </c>
      <c r="N180" s="1349"/>
      <c r="O180" s="1599"/>
      <c r="P180" s="1599"/>
      <c r="Q180" s="1599"/>
      <c r="R180" s="1599">
        <f t="shared" si="3"/>
        <v>0</v>
      </c>
      <c r="S180" s="1637" t="s">
        <v>1704</v>
      </c>
      <c r="AI180" s="1368"/>
      <c r="AJ180" s="1368"/>
      <c r="AK180" s="1368"/>
      <c r="AL180" s="1368"/>
      <c r="AM180" s="1368"/>
      <c r="AN180" s="1368"/>
      <c r="AO180" s="1368"/>
      <c r="AP180" s="1368"/>
      <c r="AQ180" s="1368"/>
      <c r="AR180" s="1368"/>
      <c r="AS180" s="1368"/>
      <c r="AT180" s="1368"/>
      <c r="AU180" s="1368"/>
      <c r="AV180" s="1368"/>
      <c r="AW180" s="1368"/>
      <c r="AX180" s="1368"/>
      <c r="AY180" s="1368"/>
      <c r="AZ180" s="1368"/>
      <c r="BA180" s="1368"/>
      <c r="BB180" s="1368"/>
      <c r="BC180" s="1368"/>
      <c r="BD180" s="1368"/>
      <c r="BE180" s="1368"/>
      <c r="BF180" s="1368"/>
      <c r="BG180" s="1368"/>
      <c r="BH180" s="1368"/>
      <c r="BI180" s="1368"/>
      <c r="BJ180" s="1368"/>
      <c r="BK180" s="1368"/>
      <c r="BL180" s="1368"/>
      <c r="BM180" s="1368"/>
      <c r="BN180" s="1368"/>
      <c r="BO180" s="1368"/>
      <c r="BP180" s="1368"/>
      <c r="BQ180" s="1368"/>
      <c r="BR180" s="1368"/>
      <c r="BS180" s="1368"/>
      <c r="BT180" s="1368"/>
      <c r="BU180" s="1368"/>
      <c r="BV180" s="1368"/>
      <c r="BW180" s="1368"/>
      <c r="BX180" s="1368"/>
      <c r="BY180" s="1368"/>
      <c r="BZ180" s="1368"/>
      <c r="CA180" s="1368"/>
      <c r="CB180" s="1368"/>
      <c r="CC180" s="1368"/>
      <c r="CD180" s="1368"/>
      <c r="CE180" s="1368"/>
      <c r="CF180" s="1368"/>
      <c r="CG180" s="1368"/>
      <c r="CH180" s="1368"/>
      <c r="CI180" s="1368"/>
      <c r="CJ180" s="1368"/>
      <c r="CK180" s="1368"/>
      <c r="CL180" s="1368"/>
      <c r="CM180" s="1368"/>
      <c r="CN180" s="1368"/>
      <c r="CO180" s="1368"/>
      <c r="CP180" s="1368"/>
      <c r="CQ180" s="1368"/>
      <c r="CR180" s="1368"/>
      <c r="CS180" s="1368"/>
      <c r="CT180" s="1368"/>
      <c r="CU180" s="1368"/>
      <c r="CV180" s="1368"/>
      <c r="CW180" s="1368"/>
      <c r="CX180" s="1368"/>
      <c r="CY180" s="1368"/>
      <c r="CZ180" s="1368"/>
      <c r="DA180" s="1368"/>
      <c r="DB180" s="1368"/>
      <c r="DC180" s="1368"/>
      <c r="DD180" s="1368"/>
      <c r="DE180" s="1368"/>
      <c r="DF180" s="1368"/>
      <c r="DG180" s="1368"/>
      <c r="DH180" s="1368"/>
      <c r="DI180" s="1368"/>
      <c r="DJ180" s="1368"/>
      <c r="DK180" s="1368"/>
      <c r="DL180" s="1368"/>
      <c r="DM180" s="1368"/>
      <c r="DN180" s="1368"/>
      <c r="DO180" s="1368"/>
      <c r="DP180" s="1368"/>
      <c r="DQ180" s="1368"/>
      <c r="DR180" s="1368"/>
      <c r="DS180" s="1368"/>
      <c r="DT180" s="1368"/>
      <c r="DU180" s="1368"/>
      <c r="DV180" s="1368"/>
      <c r="DW180" s="1368"/>
      <c r="DX180" s="1368"/>
      <c r="DY180" s="1368"/>
      <c r="DZ180" s="1368"/>
      <c r="EA180" s="1368"/>
      <c r="EB180" s="1368"/>
      <c r="EC180" s="1368"/>
      <c r="ED180" s="1368"/>
      <c r="EE180" s="1368"/>
      <c r="EF180" s="1368"/>
      <c r="EG180" s="1368"/>
      <c r="EH180" s="1368"/>
      <c r="EI180" s="1368"/>
      <c r="EJ180" s="1368"/>
      <c r="EK180" s="1368"/>
      <c r="EL180" s="1368"/>
      <c r="EM180" s="1368"/>
      <c r="EN180" s="1368"/>
      <c r="EO180" s="1368"/>
      <c r="EP180" s="1368"/>
      <c r="EQ180" s="1368"/>
      <c r="ER180" s="1368"/>
      <c r="ES180" s="1368"/>
      <c r="ET180" s="1368"/>
      <c r="EU180" s="1368"/>
      <c r="EV180" s="1368"/>
      <c r="EW180" s="1368"/>
      <c r="EX180" s="1368"/>
      <c r="EY180" s="1368"/>
      <c r="EZ180" s="1368"/>
      <c r="FA180" s="1368"/>
      <c r="FB180" s="1368"/>
      <c r="FC180" s="1368"/>
      <c r="FD180" s="1368"/>
      <c r="FE180" s="1368"/>
      <c r="FF180" s="1368"/>
      <c r="FG180" s="1368"/>
      <c r="FH180" s="1368"/>
      <c r="FI180" s="1368"/>
      <c r="FJ180" s="1368"/>
      <c r="FK180" s="1368"/>
      <c r="FL180" s="1368"/>
      <c r="FM180" s="1368"/>
      <c r="FN180" s="1368"/>
      <c r="FO180" s="1368"/>
      <c r="FP180" s="1368"/>
      <c r="FQ180" s="1368"/>
      <c r="FR180" s="1368"/>
      <c r="FS180" s="1368"/>
      <c r="FT180" s="1368"/>
      <c r="FU180" s="1368"/>
      <c r="FV180" s="1368"/>
      <c r="FW180" s="1368"/>
      <c r="FX180" s="1368"/>
      <c r="FY180" s="1368"/>
      <c r="FZ180" s="1368"/>
      <c r="GA180" s="1368"/>
      <c r="GB180" s="1368"/>
      <c r="GC180" s="1368"/>
      <c r="GD180" s="1368"/>
      <c r="GE180" s="1368"/>
      <c r="GF180" s="1368"/>
      <c r="GG180" s="1368"/>
      <c r="GH180" s="1368"/>
      <c r="GI180" s="1368"/>
      <c r="GJ180" s="1368"/>
      <c r="GK180" s="1368"/>
      <c r="GL180" s="1368"/>
      <c r="GM180" s="1368"/>
      <c r="GN180" s="1368"/>
      <c r="GO180" s="1368"/>
      <c r="GP180" s="1368"/>
      <c r="GQ180" s="1368"/>
      <c r="GR180" s="1368"/>
      <c r="GS180" s="1368"/>
      <c r="GT180" s="1368"/>
      <c r="GU180" s="1368"/>
      <c r="GV180" s="1368"/>
      <c r="GW180" s="1368"/>
      <c r="GX180" s="1368"/>
      <c r="GY180" s="1368"/>
      <c r="GZ180" s="1368"/>
      <c r="HA180" s="1368"/>
      <c r="HB180" s="1368"/>
      <c r="HC180" s="1368"/>
      <c r="HD180" s="1368"/>
      <c r="HE180" s="1368"/>
      <c r="HF180" s="1368"/>
      <c r="HG180" s="1368"/>
      <c r="HH180" s="1368"/>
      <c r="HI180" s="1368"/>
      <c r="HJ180" s="1368"/>
      <c r="HK180" s="1368"/>
      <c r="HL180" s="1368"/>
      <c r="HM180" s="1368"/>
      <c r="HN180" s="1368"/>
      <c r="HO180" s="1368"/>
      <c r="HP180" s="1368"/>
      <c r="HQ180" s="1368"/>
      <c r="HR180" s="1368"/>
      <c r="HS180" s="1368"/>
      <c r="HT180" s="1368"/>
      <c r="HU180" s="1368"/>
      <c r="HV180" s="1368"/>
      <c r="HW180" s="1368"/>
      <c r="HX180" s="1368"/>
      <c r="HY180" s="1368"/>
      <c r="HZ180" s="1368"/>
      <c r="IA180" s="1368"/>
      <c r="IB180" s="1368"/>
      <c r="IC180" s="1368"/>
      <c r="ID180" s="1368"/>
      <c r="IE180" s="1368"/>
      <c r="IF180" s="1368"/>
      <c r="IG180" s="1368"/>
      <c r="IH180" s="1368"/>
      <c r="II180" s="1368"/>
      <c r="IJ180" s="1368"/>
      <c r="IK180" s="1368"/>
      <c r="IL180" s="1368"/>
      <c r="IM180" s="1368"/>
      <c r="IN180" s="1368"/>
      <c r="IO180" s="1368"/>
      <c r="IP180" s="1368"/>
      <c r="IQ180" s="1368"/>
      <c r="IR180" s="1368"/>
      <c r="IS180" s="1368"/>
      <c r="IT180" s="1368"/>
      <c r="IU180" s="1368"/>
      <c r="IV180" s="1368"/>
      <c r="IW180" s="1368"/>
      <c r="IX180" s="1368"/>
      <c r="IY180" s="1368"/>
      <c r="IZ180" s="1368"/>
      <c r="JA180" s="1368"/>
      <c r="JB180" s="1368"/>
      <c r="JC180" s="1368"/>
    </row>
    <row r="181" spans="1:263" ht="16" thickBot="1">
      <c r="A181" s="3603">
        <v>12</v>
      </c>
      <c r="B181" s="3819"/>
      <c r="C181" s="3819"/>
      <c r="D181" s="3819"/>
      <c r="E181" s="3666"/>
      <c r="F181" s="4308"/>
      <c r="G181" s="1350"/>
      <c r="H181" s="1350"/>
      <c r="I181" s="1350"/>
      <c r="J181" s="1350"/>
      <c r="K181" s="1599"/>
      <c r="L181" s="1599"/>
      <c r="M181" s="1637">
        <v>12</v>
      </c>
      <c r="N181" s="1349"/>
      <c r="O181" s="1599"/>
      <c r="P181" s="1599"/>
      <c r="Q181" s="1599"/>
      <c r="R181" s="1599">
        <f t="shared" si="3"/>
        <v>0</v>
      </c>
      <c r="S181" s="1637">
        <v>12</v>
      </c>
      <c r="AI181" s="1368"/>
      <c r="AJ181" s="1368"/>
      <c r="AK181" s="1368"/>
      <c r="AL181" s="1368"/>
      <c r="AM181" s="1368"/>
      <c r="AN181" s="1368"/>
      <c r="AO181" s="1368"/>
      <c r="AP181" s="1368"/>
      <c r="AQ181" s="1368"/>
      <c r="AR181" s="1368"/>
      <c r="AS181" s="1368"/>
      <c r="AT181" s="1368"/>
      <c r="AU181" s="1368"/>
      <c r="AV181" s="1368"/>
      <c r="AW181" s="1368"/>
      <c r="AX181" s="1368"/>
      <c r="AY181" s="1368"/>
      <c r="AZ181" s="1368"/>
      <c r="BA181" s="1368"/>
      <c r="BB181" s="1368"/>
      <c r="BC181" s="1368"/>
      <c r="BD181" s="1368"/>
      <c r="BE181" s="1368"/>
      <c r="BF181" s="1368"/>
      <c r="BG181" s="1368"/>
      <c r="BH181" s="1368"/>
      <c r="BI181" s="1368"/>
      <c r="BJ181" s="1368"/>
      <c r="BK181" s="1368"/>
      <c r="BL181" s="1368"/>
      <c r="BM181" s="1368"/>
      <c r="BN181" s="1368"/>
      <c r="BO181" s="1368"/>
      <c r="BP181" s="1368"/>
      <c r="BQ181" s="1368"/>
      <c r="BR181" s="1368"/>
      <c r="BS181" s="1368"/>
      <c r="BT181" s="1368"/>
      <c r="BU181" s="1368"/>
      <c r="BV181" s="1368"/>
      <c r="BW181" s="1368"/>
      <c r="BX181" s="1368"/>
      <c r="BY181" s="1368"/>
      <c r="BZ181" s="1368"/>
      <c r="CA181" s="1368"/>
      <c r="CB181" s="1368"/>
      <c r="CC181" s="1368"/>
      <c r="CD181" s="1368"/>
      <c r="CE181" s="1368"/>
      <c r="CF181" s="1368"/>
      <c r="CG181" s="1368"/>
      <c r="CH181" s="1368"/>
      <c r="CI181" s="1368"/>
      <c r="CJ181" s="1368"/>
      <c r="CK181" s="1368"/>
      <c r="CL181" s="1368"/>
      <c r="CM181" s="1368"/>
      <c r="CN181" s="1368"/>
      <c r="CO181" s="1368"/>
      <c r="CP181" s="1368"/>
      <c r="CQ181" s="1368"/>
      <c r="CR181" s="1368"/>
      <c r="CS181" s="1368"/>
      <c r="CT181" s="1368"/>
      <c r="CU181" s="1368"/>
      <c r="CV181" s="1368"/>
      <c r="CW181" s="1368"/>
      <c r="CX181" s="1368"/>
      <c r="CY181" s="1368"/>
      <c r="CZ181" s="1368"/>
      <c r="DA181" s="1368"/>
      <c r="DB181" s="1368"/>
      <c r="DC181" s="1368"/>
      <c r="DD181" s="1368"/>
      <c r="DE181" s="1368"/>
      <c r="DF181" s="1368"/>
      <c r="DG181" s="1368"/>
      <c r="DH181" s="1368"/>
      <c r="DI181" s="1368"/>
      <c r="DJ181" s="1368"/>
      <c r="DK181" s="1368"/>
      <c r="DL181" s="1368"/>
      <c r="DM181" s="1368"/>
      <c r="DN181" s="1368"/>
      <c r="DO181" s="1368"/>
      <c r="DP181" s="1368"/>
      <c r="DQ181" s="1368"/>
      <c r="DR181" s="1368"/>
      <c r="DS181" s="1368"/>
      <c r="DT181" s="1368"/>
      <c r="DU181" s="1368"/>
      <c r="DV181" s="1368"/>
      <c r="DW181" s="1368"/>
      <c r="DX181" s="1368"/>
      <c r="DY181" s="1368"/>
      <c r="DZ181" s="1368"/>
      <c r="EA181" s="1368"/>
      <c r="EB181" s="1368"/>
      <c r="EC181" s="1368"/>
      <c r="ED181" s="1368"/>
      <c r="EE181" s="1368"/>
      <c r="EF181" s="1368"/>
      <c r="EG181" s="1368"/>
      <c r="EH181" s="1368"/>
      <c r="EI181" s="1368"/>
      <c r="EJ181" s="1368"/>
      <c r="EK181" s="1368"/>
      <c r="EL181" s="1368"/>
      <c r="EM181" s="1368"/>
      <c r="EN181" s="1368"/>
      <c r="EO181" s="1368"/>
      <c r="EP181" s="1368"/>
      <c r="EQ181" s="1368"/>
      <c r="ER181" s="1368"/>
      <c r="ES181" s="1368"/>
      <c r="ET181" s="1368"/>
      <c r="EU181" s="1368"/>
      <c r="EV181" s="1368"/>
      <c r="EW181" s="1368"/>
      <c r="EX181" s="1368"/>
      <c r="EY181" s="1368"/>
      <c r="EZ181" s="1368"/>
      <c r="FA181" s="1368"/>
      <c r="FB181" s="1368"/>
      <c r="FC181" s="1368"/>
      <c r="FD181" s="1368"/>
      <c r="FE181" s="1368"/>
      <c r="FF181" s="1368"/>
      <c r="FG181" s="1368"/>
      <c r="FH181" s="1368"/>
      <c r="FI181" s="1368"/>
      <c r="FJ181" s="1368"/>
      <c r="FK181" s="1368"/>
      <c r="FL181" s="1368"/>
      <c r="FM181" s="1368"/>
      <c r="FN181" s="1368"/>
      <c r="FO181" s="1368"/>
      <c r="FP181" s="1368"/>
      <c r="FQ181" s="1368"/>
      <c r="FR181" s="1368"/>
      <c r="FS181" s="1368"/>
      <c r="FT181" s="1368"/>
      <c r="FU181" s="1368"/>
      <c r="FV181" s="1368"/>
      <c r="FW181" s="1368"/>
      <c r="FX181" s="1368"/>
      <c r="FY181" s="1368"/>
      <c r="FZ181" s="1368"/>
      <c r="GA181" s="1368"/>
      <c r="GB181" s="1368"/>
      <c r="GC181" s="1368"/>
      <c r="GD181" s="1368"/>
      <c r="GE181" s="1368"/>
      <c r="GF181" s="1368"/>
      <c r="GG181" s="1368"/>
      <c r="GH181" s="1368"/>
      <c r="GI181" s="1368"/>
      <c r="GJ181" s="1368"/>
      <c r="GK181" s="1368"/>
      <c r="GL181" s="1368"/>
      <c r="GM181" s="1368"/>
      <c r="GN181" s="1368"/>
      <c r="GO181" s="1368"/>
      <c r="GP181" s="1368"/>
      <c r="GQ181" s="1368"/>
      <c r="GR181" s="1368"/>
      <c r="GS181" s="1368"/>
      <c r="GT181" s="1368"/>
      <c r="GU181" s="1368"/>
      <c r="GV181" s="1368"/>
      <c r="GW181" s="1368"/>
      <c r="GX181" s="1368"/>
      <c r="GY181" s="1368"/>
      <c r="GZ181" s="1368"/>
      <c r="HA181" s="1368"/>
      <c r="HB181" s="1368"/>
      <c r="HC181" s="1368"/>
      <c r="HD181" s="1368"/>
      <c r="HE181" s="1368"/>
      <c r="HF181" s="1368"/>
      <c r="HG181" s="1368"/>
      <c r="HH181" s="1368"/>
      <c r="HI181" s="1368"/>
      <c r="HJ181" s="1368"/>
      <c r="HK181" s="1368"/>
      <c r="HL181" s="1368"/>
      <c r="HM181" s="1368"/>
      <c r="HN181" s="1368"/>
      <c r="HO181" s="1368"/>
      <c r="HP181" s="1368"/>
      <c r="HQ181" s="1368"/>
      <c r="HR181" s="1368"/>
      <c r="HS181" s="1368"/>
      <c r="HT181" s="1368"/>
      <c r="HU181" s="1368"/>
      <c r="HV181" s="1368"/>
      <c r="HW181" s="1368"/>
      <c r="HX181" s="1368"/>
      <c r="HY181" s="1368"/>
      <c r="HZ181" s="1368"/>
      <c r="IA181" s="1368"/>
      <c r="IB181" s="1368"/>
      <c r="IC181" s="1368"/>
      <c r="ID181" s="1368"/>
      <c r="IE181" s="1368"/>
      <c r="IF181" s="1368"/>
      <c r="IG181" s="1368"/>
      <c r="IH181" s="1368"/>
      <c r="II181" s="1368"/>
      <c r="IJ181" s="1368"/>
      <c r="IK181" s="1368"/>
      <c r="IL181" s="1368"/>
      <c r="IM181" s="1368"/>
      <c r="IN181" s="1368"/>
      <c r="IO181" s="1368"/>
      <c r="IP181" s="1368"/>
      <c r="IQ181" s="1368"/>
      <c r="IR181" s="1368"/>
      <c r="IS181" s="1368"/>
      <c r="IT181" s="1368"/>
      <c r="IU181" s="1368"/>
      <c r="IV181" s="1368"/>
      <c r="IW181" s="1368"/>
      <c r="IX181" s="1368"/>
      <c r="IY181" s="1368"/>
      <c r="IZ181" s="1368"/>
      <c r="JA181" s="1368"/>
      <c r="JB181" s="1368"/>
      <c r="JC181" s="1368"/>
    </row>
    <row r="182" spans="1:263">
      <c r="A182" s="4307">
        <v>13</v>
      </c>
      <c r="B182" s="4214"/>
      <c r="C182" s="4214"/>
      <c r="D182" s="4214"/>
      <c r="E182" s="1626"/>
      <c r="F182" s="4308"/>
      <c r="G182" s="1350"/>
      <c r="H182" s="1350"/>
      <c r="I182" s="1350"/>
      <c r="J182" s="1350"/>
      <c r="K182" s="1599"/>
      <c r="L182" s="1599"/>
      <c r="M182" s="1637">
        <v>13</v>
      </c>
      <c r="N182" s="1349"/>
      <c r="O182" s="1599"/>
      <c r="P182" s="1599"/>
      <c r="Q182" s="1599"/>
      <c r="R182" s="1599">
        <f t="shared" si="3"/>
        <v>0</v>
      </c>
      <c r="S182" s="1637">
        <v>13</v>
      </c>
      <c r="AI182" s="1368"/>
      <c r="AJ182" s="1368"/>
      <c r="AK182" s="1368"/>
      <c r="AL182" s="1368"/>
      <c r="AM182" s="1368"/>
      <c r="AN182" s="1368"/>
      <c r="AO182" s="1368"/>
      <c r="AP182" s="1368"/>
      <c r="AQ182" s="1368"/>
      <c r="AR182" s="1368"/>
      <c r="AS182" s="1368"/>
      <c r="AT182" s="1368"/>
      <c r="AU182" s="1368"/>
      <c r="AV182" s="1368"/>
      <c r="AW182" s="1368"/>
      <c r="AX182" s="1368"/>
      <c r="AY182" s="1368"/>
      <c r="AZ182" s="1368"/>
      <c r="BA182" s="1368"/>
      <c r="BB182" s="1368"/>
      <c r="BC182" s="1368"/>
      <c r="BD182" s="1368"/>
      <c r="BE182" s="1368"/>
      <c r="BF182" s="1368"/>
      <c r="BG182" s="1368"/>
      <c r="BH182" s="1368"/>
      <c r="BI182" s="1368"/>
      <c r="BJ182" s="1368"/>
      <c r="BK182" s="1368"/>
      <c r="BL182" s="1368"/>
      <c r="BM182" s="1368"/>
      <c r="BN182" s="1368"/>
      <c r="BO182" s="1368"/>
      <c r="BP182" s="1368"/>
      <c r="BQ182" s="1368"/>
      <c r="BR182" s="1368"/>
      <c r="BS182" s="1368"/>
      <c r="BT182" s="1368"/>
      <c r="BU182" s="1368"/>
      <c r="BV182" s="1368"/>
      <c r="BW182" s="1368"/>
      <c r="BX182" s="1368"/>
      <c r="BY182" s="1368"/>
      <c r="BZ182" s="1368"/>
      <c r="CA182" s="1368"/>
      <c r="CB182" s="1368"/>
      <c r="CC182" s="1368"/>
      <c r="CD182" s="1368"/>
      <c r="CE182" s="1368"/>
      <c r="CF182" s="1368"/>
      <c r="CG182" s="1368"/>
      <c r="CH182" s="1368"/>
      <c r="CI182" s="1368"/>
      <c r="CJ182" s="1368"/>
      <c r="CK182" s="1368"/>
      <c r="CL182" s="1368"/>
      <c r="CM182" s="1368"/>
      <c r="CN182" s="1368"/>
      <c r="CO182" s="1368"/>
      <c r="CP182" s="1368"/>
      <c r="CQ182" s="1368"/>
      <c r="CR182" s="1368"/>
      <c r="CS182" s="1368"/>
      <c r="CT182" s="1368"/>
      <c r="CU182" s="1368"/>
      <c r="CV182" s="1368"/>
      <c r="CW182" s="1368"/>
      <c r="CX182" s="1368"/>
      <c r="CY182" s="1368"/>
      <c r="CZ182" s="1368"/>
      <c r="DA182" s="1368"/>
      <c r="DB182" s="1368"/>
      <c r="DC182" s="1368"/>
      <c r="DD182" s="1368"/>
      <c r="DE182" s="1368"/>
      <c r="DF182" s="1368"/>
      <c r="DG182" s="1368"/>
      <c r="DH182" s="1368"/>
      <c r="DI182" s="1368"/>
      <c r="DJ182" s="1368"/>
      <c r="DK182" s="1368"/>
      <c r="DL182" s="1368"/>
      <c r="DM182" s="1368"/>
      <c r="DN182" s="1368"/>
      <c r="DO182" s="1368"/>
      <c r="DP182" s="1368"/>
      <c r="DQ182" s="1368"/>
      <c r="DR182" s="1368"/>
      <c r="DS182" s="1368"/>
      <c r="DT182" s="1368"/>
      <c r="DU182" s="1368"/>
      <c r="DV182" s="1368"/>
      <c r="DW182" s="1368"/>
      <c r="DX182" s="1368"/>
      <c r="DY182" s="1368"/>
      <c r="DZ182" s="1368"/>
      <c r="EA182" s="1368"/>
      <c r="EB182" s="1368"/>
      <c r="EC182" s="1368"/>
      <c r="ED182" s="1368"/>
      <c r="EE182" s="1368"/>
      <c r="EF182" s="1368"/>
      <c r="EG182" s="1368"/>
      <c r="EH182" s="1368"/>
      <c r="EI182" s="1368"/>
      <c r="EJ182" s="1368"/>
      <c r="EK182" s="1368"/>
      <c r="EL182" s="1368"/>
      <c r="EM182" s="1368"/>
      <c r="EN182" s="1368"/>
      <c r="EO182" s="1368"/>
      <c r="EP182" s="1368"/>
      <c r="EQ182" s="1368"/>
      <c r="ER182" s="1368"/>
      <c r="ES182" s="1368"/>
      <c r="ET182" s="1368"/>
      <c r="EU182" s="1368"/>
      <c r="EV182" s="1368"/>
      <c r="EW182" s="1368"/>
      <c r="EX182" s="1368"/>
      <c r="EY182" s="1368"/>
      <c r="EZ182" s="1368"/>
      <c r="FA182" s="1368"/>
      <c r="FB182" s="1368"/>
      <c r="FC182" s="1368"/>
      <c r="FD182" s="1368"/>
      <c r="FE182" s="1368"/>
      <c r="FF182" s="1368"/>
      <c r="FG182" s="1368"/>
      <c r="FH182" s="1368"/>
      <c r="FI182" s="1368"/>
      <c r="FJ182" s="1368"/>
      <c r="FK182" s="1368"/>
      <c r="FL182" s="1368"/>
      <c r="FM182" s="1368"/>
      <c r="FN182" s="1368"/>
      <c r="FO182" s="1368"/>
      <c r="FP182" s="1368"/>
      <c r="FQ182" s="1368"/>
      <c r="FR182" s="1368"/>
      <c r="FS182" s="1368"/>
      <c r="FT182" s="1368"/>
      <c r="FU182" s="1368"/>
      <c r="FV182" s="1368"/>
      <c r="FW182" s="1368"/>
      <c r="FX182" s="1368"/>
      <c r="FY182" s="1368"/>
      <c r="FZ182" s="1368"/>
      <c r="GA182" s="1368"/>
      <c r="GB182" s="1368"/>
      <c r="GC182" s="1368"/>
      <c r="GD182" s="1368"/>
      <c r="GE182" s="1368"/>
      <c r="GF182" s="1368"/>
      <c r="GG182" s="1368"/>
      <c r="GH182" s="1368"/>
      <c r="GI182" s="1368"/>
      <c r="GJ182" s="1368"/>
      <c r="GK182" s="1368"/>
      <c r="GL182" s="1368"/>
      <c r="GM182" s="1368"/>
      <c r="GN182" s="1368"/>
      <c r="GO182" s="1368"/>
      <c r="GP182" s="1368"/>
      <c r="GQ182" s="1368"/>
      <c r="GR182" s="1368"/>
      <c r="GS182" s="1368"/>
      <c r="GT182" s="1368"/>
      <c r="GU182" s="1368"/>
      <c r="GV182" s="1368"/>
      <c r="GW182" s="1368"/>
      <c r="GX182" s="1368"/>
      <c r="GY182" s="1368"/>
      <c r="GZ182" s="1368"/>
      <c r="HA182" s="1368"/>
      <c r="HB182" s="1368"/>
      <c r="HC182" s="1368"/>
      <c r="HD182" s="1368"/>
      <c r="HE182" s="1368"/>
      <c r="HF182" s="1368"/>
      <c r="HG182" s="1368"/>
      <c r="HH182" s="1368"/>
      <c r="HI182" s="1368"/>
      <c r="HJ182" s="1368"/>
      <c r="HK182" s="1368"/>
      <c r="HL182" s="1368"/>
      <c r="HM182" s="1368"/>
      <c r="HN182" s="1368"/>
      <c r="HO182" s="1368"/>
      <c r="HP182" s="1368"/>
      <c r="HQ182" s="1368"/>
      <c r="HR182" s="1368"/>
      <c r="HS182" s="1368"/>
      <c r="HT182" s="1368"/>
      <c r="HU182" s="1368"/>
      <c r="HV182" s="1368"/>
      <c r="HW182" s="1368"/>
      <c r="HX182" s="1368"/>
      <c r="HY182" s="1368"/>
      <c r="HZ182" s="1368"/>
      <c r="IA182" s="1368"/>
      <c r="IB182" s="1368"/>
      <c r="IC182" s="1368"/>
      <c r="ID182" s="1368"/>
      <c r="IE182" s="1368"/>
      <c r="IF182" s="1368"/>
      <c r="IG182" s="1368"/>
      <c r="IH182" s="1368"/>
      <c r="II182" s="1368"/>
      <c r="IJ182" s="1368"/>
      <c r="IK182" s="1368"/>
      <c r="IL182" s="1368"/>
      <c r="IM182" s="1368"/>
      <c r="IN182" s="1368"/>
      <c r="IO182" s="1368"/>
      <c r="IP182" s="1368"/>
      <c r="IQ182" s="1368"/>
      <c r="IR182" s="1368"/>
      <c r="IS182" s="1368"/>
      <c r="IT182" s="1368"/>
      <c r="IU182" s="1368"/>
      <c r="IV182" s="1368"/>
      <c r="IW182" s="1368"/>
      <c r="IX182" s="1368"/>
      <c r="IY182" s="1368"/>
      <c r="IZ182" s="1368"/>
      <c r="JA182" s="1368"/>
      <c r="JB182" s="1368"/>
      <c r="JC182" s="1368"/>
    </row>
    <row r="183" spans="1:263">
      <c r="A183" s="4307">
        <v>14</v>
      </c>
      <c r="B183" s="4214"/>
      <c r="C183" s="4214"/>
      <c r="D183" s="4214"/>
      <c r="E183" s="1626"/>
      <c r="F183" s="4308"/>
      <c r="G183" s="1350"/>
      <c r="H183" s="1350"/>
      <c r="I183" s="1350"/>
      <c r="J183" s="1350"/>
      <c r="K183" s="1599"/>
      <c r="L183" s="1599"/>
      <c r="M183" s="1637">
        <v>14</v>
      </c>
      <c r="N183" s="1349"/>
      <c r="O183" s="1599"/>
      <c r="P183" s="1599"/>
      <c r="Q183" s="1599"/>
      <c r="R183" s="1599">
        <f t="shared" si="3"/>
        <v>0</v>
      </c>
      <c r="S183" s="1637">
        <v>14</v>
      </c>
      <c r="AI183" s="1368"/>
      <c r="AJ183" s="1368"/>
      <c r="AK183" s="1368"/>
      <c r="AL183" s="1368"/>
      <c r="AM183" s="1368"/>
      <c r="AN183" s="1368"/>
      <c r="AO183" s="1368"/>
      <c r="AP183" s="1368"/>
      <c r="AQ183" s="1368"/>
      <c r="AR183" s="1368"/>
      <c r="AS183" s="1368"/>
      <c r="AT183" s="1368"/>
      <c r="AU183" s="1368"/>
      <c r="AV183" s="1368"/>
      <c r="AW183" s="1368"/>
      <c r="AX183" s="1368"/>
      <c r="AY183" s="1368"/>
      <c r="AZ183" s="1368"/>
      <c r="BA183" s="1368"/>
      <c r="BB183" s="1368"/>
      <c r="BC183" s="1368"/>
      <c r="BD183" s="1368"/>
      <c r="BE183" s="1368"/>
      <c r="BF183" s="1368"/>
      <c r="BG183" s="1368"/>
      <c r="BH183" s="1368"/>
      <c r="BI183" s="1368"/>
      <c r="BJ183" s="1368"/>
      <c r="BK183" s="1368"/>
      <c r="BL183" s="1368"/>
      <c r="BM183" s="1368"/>
      <c r="BN183" s="1368"/>
      <c r="BO183" s="1368"/>
      <c r="BP183" s="1368"/>
      <c r="BQ183" s="1368"/>
      <c r="BR183" s="1368"/>
      <c r="BS183" s="1368"/>
      <c r="BT183" s="1368"/>
      <c r="BU183" s="1368"/>
      <c r="BV183" s="1368"/>
      <c r="BW183" s="1368"/>
      <c r="BX183" s="1368"/>
      <c r="BY183" s="1368"/>
      <c r="BZ183" s="1368"/>
      <c r="CA183" s="1368"/>
      <c r="CB183" s="1368"/>
      <c r="CC183" s="1368"/>
      <c r="CD183" s="1368"/>
      <c r="CE183" s="1368"/>
      <c r="CF183" s="1368"/>
      <c r="CG183" s="1368"/>
      <c r="CH183" s="1368"/>
      <c r="CI183" s="1368"/>
      <c r="CJ183" s="1368"/>
      <c r="CK183" s="1368"/>
      <c r="CL183" s="1368"/>
      <c r="CM183" s="1368"/>
      <c r="CN183" s="1368"/>
      <c r="CO183" s="1368"/>
      <c r="CP183" s="1368"/>
      <c r="CQ183" s="1368"/>
      <c r="CR183" s="1368"/>
      <c r="CS183" s="1368"/>
      <c r="CT183" s="1368"/>
      <c r="CU183" s="1368"/>
      <c r="CV183" s="1368"/>
      <c r="CW183" s="1368"/>
      <c r="CX183" s="1368"/>
      <c r="CY183" s="1368"/>
      <c r="CZ183" s="1368"/>
      <c r="DA183" s="1368"/>
      <c r="DB183" s="1368"/>
      <c r="DC183" s="1368"/>
      <c r="DD183" s="1368"/>
      <c r="DE183" s="1368"/>
      <c r="DF183" s="1368"/>
      <c r="DG183" s="1368"/>
      <c r="DH183" s="1368"/>
      <c r="DI183" s="1368"/>
      <c r="DJ183" s="1368"/>
      <c r="DK183" s="1368"/>
      <c r="DL183" s="1368"/>
      <c r="DM183" s="1368"/>
      <c r="DN183" s="1368"/>
      <c r="DO183" s="1368"/>
      <c r="DP183" s="1368"/>
      <c r="DQ183" s="1368"/>
      <c r="DR183" s="1368"/>
      <c r="DS183" s="1368"/>
      <c r="DT183" s="1368"/>
      <c r="DU183" s="1368"/>
      <c r="DV183" s="1368"/>
      <c r="DW183" s="1368"/>
      <c r="DX183" s="1368"/>
      <c r="DY183" s="1368"/>
      <c r="DZ183" s="1368"/>
      <c r="EA183" s="1368"/>
      <c r="EB183" s="1368"/>
      <c r="EC183" s="1368"/>
      <c r="ED183" s="1368"/>
      <c r="EE183" s="1368"/>
      <c r="EF183" s="1368"/>
      <c r="EG183" s="1368"/>
      <c r="EH183" s="1368"/>
      <c r="EI183" s="1368"/>
      <c r="EJ183" s="1368"/>
      <c r="EK183" s="1368"/>
      <c r="EL183" s="1368"/>
      <c r="EM183" s="1368"/>
      <c r="EN183" s="1368"/>
      <c r="EO183" s="1368"/>
      <c r="EP183" s="1368"/>
      <c r="EQ183" s="1368"/>
      <c r="ER183" s="1368"/>
      <c r="ES183" s="1368"/>
      <c r="ET183" s="1368"/>
      <c r="EU183" s="1368"/>
      <c r="EV183" s="1368"/>
      <c r="EW183" s="1368"/>
      <c r="EX183" s="1368"/>
      <c r="EY183" s="1368"/>
      <c r="EZ183" s="1368"/>
      <c r="FA183" s="1368"/>
      <c r="FB183" s="1368"/>
      <c r="FC183" s="1368"/>
      <c r="FD183" s="1368"/>
      <c r="FE183" s="1368"/>
      <c r="FF183" s="1368"/>
      <c r="FG183" s="1368"/>
      <c r="FH183" s="1368"/>
      <c r="FI183" s="1368"/>
      <c r="FJ183" s="1368"/>
      <c r="FK183" s="1368"/>
      <c r="FL183" s="1368"/>
      <c r="FM183" s="1368"/>
      <c r="FN183" s="1368"/>
      <c r="FO183" s="1368"/>
      <c r="FP183" s="1368"/>
      <c r="FQ183" s="1368"/>
      <c r="FR183" s="1368"/>
      <c r="FS183" s="1368"/>
      <c r="FT183" s="1368"/>
      <c r="FU183" s="1368"/>
      <c r="FV183" s="1368"/>
      <c r="FW183" s="1368"/>
      <c r="FX183" s="1368"/>
      <c r="FY183" s="1368"/>
      <c r="FZ183" s="1368"/>
      <c r="GA183" s="1368"/>
      <c r="GB183" s="1368"/>
      <c r="GC183" s="1368"/>
      <c r="GD183" s="1368"/>
      <c r="GE183" s="1368"/>
      <c r="GF183" s="1368"/>
      <c r="GG183" s="1368"/>
      <c r="GH183" s="1368"/>
      <c r="GI183" s="1368"/>
      <c r="GJ183" s="1368"/>
      <c r="GK183" s="1368"/>
      <c r="GL183" s="1368"/>
      <c r="GM183" s="1368"/>
      <c r="GN183" s="1368"/>
      <c r="GO183" s="1368"/>
      <c r="GP183" s="1368"/>
      <c r="GQ183" s="1368"/>
      <c r="GR183" s="1368"/>
      <c r="GS183" s="1368"/>
      <c r="GT183" s="1368"/>
      <c r="GU183" s="1368"/>
      <c r="GV183" s="1368"/>
      <c r="GW183" s="1368"/>
      <c r="GX183" s="1368"/>
      <c r="GY183" s="1368"/>
      <c r="GZ183" s="1368"/>
      <c r="HA183" s="1368"/>
      <c r="HB183" s="1368"/>
      <c r="HC183" s="1368"/>
      <c r="HD183" s="1368"/>
      <c r="HE183" s="1368"/>
      <c r="HF183" s="1368"/>
      <c r="HG183" s="1368"/>
      <c r="HH183" s="1368"/>
      <c r="HI183" s="1368"/>
      <c r="HJ183" s="1368"/>
      <c r="HK183" s="1368"/>
      <c r="HL183" s="1368"/>
      <c r="HM183" s="1368"/>
      <c r="HN183" s="1368"/>
      <c r="HO183" s="1368"/>
      <c r="HP183" s="1368"/>
      <c r="HQ183" s="1368"/>
      <c r="HR183" s="1368"/>
      <c r="HS183" s="1368"/>
      <c r="HT183" s="1368"/>
      <c r="HU183" s="1368"/>
      <c r="HV183" s="1368"/>
      <c r="HW183" s="1368"/>
      <c r="HX183" s="1368"/>
      <c r="HY183" s="1368"/>
      <c r="HZ183" s="1368"/>
      <c r="IA183" s="1368"/>
      <c r="IB183" s="1368"/>
      <c r="IC183" s="1368"/>
      <c r="ID183" s="1368"/>
      <c r="IE183" s="1368"/>
      <c r="IF183" s="1368"/>
      <c r="IG183" s="1368"/>
      <c r="IH183" s="1368"/>
      <c r="II183" s="1368"/>
      <c r="IJ183" s="1368"/>
      <c r="IK183" s="1368"/>
      <c r="IL183" s="1368"/>
      <c r="IM183" s="1368"/>
      <c r="IN183" s="1368"/>
      <c r="IO183" s="1368"/>
      <c r="IP183" s="1368"/>
      <c r="IQ183" s="1368"/>
      <c r="IR183" s="1368"/>
      <c r="IS183" s="1368"/>
      <c r="IT183" s="1368"/>
      <c r="IU183" s="1368"/>
      <c r="IV183" s="1368"/>
      <c r="IW183" s="1368"/>
      <c r="IX183" s="1368"/>
      <c r="IY183" s="1368"/>
      <c r="IZ183" s="1368"/>
      <c r="JA183" s="1368"/>
      <c r="JB183" s="1368"/>
      <c r="JC183" s="1368"/>
    </row>
    <row r="184" spans="1:263">
      <c r="A184" s="4307">
        <v>15</v>
      </c>
      <c r="B184" s="4214"/>
      <c r="C184" s="4214"/>
      <c r="D184" s="4214"/>
      <c r="E184" s="1626"/>
      <c r="F184" s="4308"/>
      <c r="G184" s="1350"/>
      <c r="H184" s="1350"/>
      <c r="I184" s="1350"/>
      <c r="J184" s="1350"/>
      <c r="K184" s="1599"/>
      <c r="L184" s="1599"/>
      <c r="M184" s="1637">
        <v>15</v>
      </c>
      <c r="N184" s="1349"/>
      <c r="O184" s="1599"/>
      <c r="P184" s="1599"/>
      <c r="Q184" s="1599"/>
      <c r="R184" s="1599">
        <f t="shared" si="3"/>
        <v>0</v>
      </c>
      <c r="S184" s="1637">
        <v>15</v>
      </c>
      <c r="AI184" s="1368"/>
      <c r="AJ184" s="1368"/>
      <c r="AK184" s="1368"/>
      <c r="AL184" s="1368"/>
      <c r="AM184" s="1368"/>
      <c r="AN184" s="1368"/>
      <c r="AO184" s="1368"/>
      <c r="AP184" s="1368"/>
      <c r="AQ184" s="1368"/>
      <c r="AR184" s="1368"/>
      <c r="AS184" s="1368"/>
      <c r="AT184" s="1368"/>
      <c r="AU184" s="1368"/>
      <c r="AV184" s="1368"/>
      <c r="AW184" s="1368"/>
      <c r="AX184" s="1368"/>
      <c r="AY184" s="1368"/>
      <c r="AZ184" s="1368"/>
      <c r="BA184" s="1368"/>
      <c r="BB184" s="1368"/>
      <c r="BC184" s="1368"/>
      <c r="BD184" s="1368"/>
      <c r="BE184" s="1368"/>
      <c r="BF184" s="1368"/>
      <c r="BG184" s="1368"/>
      <c r="BH184" s="1368"/>
      <c r="BI184" s="1368"/>
      <c r="BJ184" s="1368"/>
      <c r="BK184" s="1368"/>
      <c r="BL184" s="1368"/>
      <c r="BM184" s="1368"/>
      <c r="BN184" s="1368"/>
      <c r="BO184" s="1368"/>
      <c r="BP184" s="1368"/>
      <c r="BQ184" s="1368"/>
      <c r="BR184" s="1368"/>
      <c r="BS184" s="1368"/>
      <c r="BT184" s="1368"/>
      <c r="BU184" s="1368"/>
      <c r="BV184" s="1368"/>
      <c r="BW184" s="1368"/>
      <c r="BX184" s="1368"/>
      <c r="BY184" s="1368"/>
      <c r="BZ184" s="1368"/>
      <c r="CA184" s="1368"/>
      <c r="CB184" s="1368"/>
      <c r="CC184" s="1368"/>
      <c r="CD184" s="1368"/>
      <c r="CE184" s="1368"/>
      <c r="CF184" s="1368"/>
      <c r="CG184" s="1368"/>
      <c r="CH184" s="1368"/>
      <c r="CI184" s="1368"/>
      <c r="CJ184" s="1368"/>
      <c r="CK184" s="1368"/>
      <c r="CL184" s="1368"/>
      <c r="CM184" s="1368"/>
      <c r="CN184" s="1368"/>
      <c r="CO184" s="1368"/>
      <c r="CP184" s="1368"/>
      <c r="CQ184" s="1368"/>
      <c r="CR184" s="1368"/>
      <c r="CS184" s="1368"/>
      <c r="CT184" s="1368"/>
      <c r="CU184" s="1368"/>
      <c r="CV184" s="1368"/>
      <c r="CW184" s="1368"/>
      <c r="CX184" s="1368"/>
      <c r="CY184" s="1368"/>
      <c r="CZ184" s="1368"/>
      <c r="DA184" s="1368"/>
      <c r="DB184" s="1368"/>
      <c r="DC184" s="1368"/>
      <c r="DD184" s="1368"/>
      <c r="DE184" s="1368"/>
      <c r="DF184" s="1368"/>
      <c r="DG184" s="1368"/>
      <c r="DH184" s="1368"/>
      <c r="DI184" s="1368"/>
      <c r="DJ184" s="1368"/>
      <c r="DK184" s="1368"/>
      <c r="DL184" s="1368"/>
      <c r="DM184" s="1368"/>
      <c r="DN184" s="1368"/>
      <c r="DO184" s="1368"/>
      <c r="DP184" s="1368"/>
      <c r="DQ184" s="1368"/>
      <c r="DR184" s="1368"/>
      <c r="DS184" s="1368"/>
      <c r="DT184" s="1368"/>
      <c r="DU184" s="1368"/>
      <c r="DV184" s="1368"/>
      <c r="DW184" s="1368"/>
      <c r="DX184" s="1368"/>
      <c r="DY184" s="1368"/>
      <c r="DZ184" s="1368"/>
      <c r="EA184" s="1368"/>
      <c r="EB184" s="1368"/>
      <c r="EC184" s="1368"/>
      <c r="ED184" s="1368"/>
      <c r="EE184" s="1368"/>
      <c r="EF184" s="1368"/>
      <c r="EG184" s="1368"/>
      <c r="EH184" s="1368"/>
      <c r="EI184" s="1368"/>
      <c r="EJ184" s="1368"/>
      <c r="EK184" s="1368"/>
      <c r="EL184" s="1368"/>
      <c r="EM184" s="1368"/>
      <c r="EN184" s="1368"/>
      <c r="EO184" s="1368"/>
      <c r="EP184" s="1368"/>
      <c r="EQ184" s="1368"/>
      <c r="ER184" s="1368"/>
      <c r="ES184" s="1368"/>
      <c r="ET184" s="1368"/>
      <c r="EU184" s="1368"/>
      <c r="EV184" s="1368"/>
      <c r="EW184" s="1368"/>
      <c r="EX184" s="1368"/>
      <c r="EY184" s="1368"/>
      <c r="EZ184" s="1368"/>
      <c r="FA184" s="1368"/>
      <c r="FB184" s="1368"/>
      <c r="FC184" s="1368"/>
      <c r="FD184" s="1368"/>
      <c r="FE184" s="1368"/>
      <c r="FF184" s="1368"/>
      <c r="FG184" s="1368"/>
      <c r="FH184" s="1368"/>
      <c r="FI184" s="1368"/>
      <c r="FJ184" s="1368"/>
      <c r="FK184" s="1368"/>
      <c r="FL184" s="1368"/>
      <c r="FM184" s="1368"/>
      <c r="FN184" s="1368"/>
      <c r="FO184" s="1368"/>
      <c r="FP184" s="1368"/>
      <c r="FQ184" s="1368"/>
      <c r="FR184" s="1368"/>
      <c r="FS184" s="1368"/>
      <c r="FT184" s="1368"/>
      <c r="FU184" s="1368"/>
      <c r="FV184" s="1368"/>
      <c r="FW184" s="1368"/>
      <c r="FX184" s="1368"/>
      <c r="FY184" s="1368"/>
      <c r="FZ184" s="1368"/>
      <c r="GA184" s="1368"/>
      <c r="GB184" s="1368"/>
      <c r="GC184" s="1368"/>
      <c r="GD184" s="1368"/>
      <c r="GE184" s="1368"/>
      <c r="GF184" s="1368"/>
      <c r="GG184" s="1368"/>
      <c r="GH184" s="1368"/>
      <c r="GI184" s="1368"/>
      <c r="GJ184" s="1368"/>
      <c r="GK184" s="1368"/>
      <c r="GL184" s="1368"/>
      <c r="GM184" s="1368"/>
      <c r="GN184" s="1368"/>
      <c r="GO184" s="1368"/>
      <c r="GP184" s="1368"/>
      <c r="GQ184" s="1368"/>
      <c r="GR184" s="1368"/>
      <c r="GS184" s="1368"/>
      <c r="GT184" s="1368"/>
      <c r="GU184" s="1368"/>
      <c r="GV184" s="1368"/>
      <c r="GW184" s="1368"/>
      <c r="GX184" s="1368"/>
      <c r="GY184" s="1368"/>
      <c r="GZ184" s="1368"/>
      <c r="HA184" s="1368"/>
      <c r="HB184" s="1368"/>
      <c r="HC184" s="1368"/>
      <c r="HD184" s="1368"/>
      <c r="HE184" s="1368"/>
      <c r="HF184" s="1368"/>
      <c r="HG184" s="1368"/>
      <c r="HH184" s="1368"/>
      <c r="HI184" s="1368"/>
      <c r="HJ184" s="1368"/>
      <c r="HK184" s="1368"/>
      <c r="HL184" s="1368"/>
      <c r="HM184" s="1368"/>
      <c r="HN184" s="1368"/>
      <c r="HO184" s="1368"/>
      <c r="HP184" s="1368"/>
      <c r="HQ184" s="1368"/>
      <c r="HR184" s="1368"/>
      <c r="HS184" s="1368"/>
      <c r="HT184" s="1368"/>
      <c r="HU184" s="1368"/>
      <c r="HV184" s="1368"/>
      <c r="HW184" s="1368"/>
      <c r="HX184" s="1368"/>
      <c r="HY184" s="1368"/>
      <c r="HZ184" s="1368"/>
      <c r="IA184" s="1368"/>
      <c r="IB184" s="1368"/>
      <c r="IC184" s="1368"/>
      <c r="ID184" s="1368"/>
      <c r="IE184" s="1368"/>
      <c r="IF184" s="1368"/>
      <c r="IG184" s="1368"/>
      <c r="IH184" s="1368"/>
      <c r="II184" s="1368"/>
      <c r="IJ184" s="1368"/>
      <c r="IK184" s="1368"/>
      <c r="IL184" s="1368"/>
      <c r="IM184" s="1368"/>
      <c r="IN184" s="1368"/>
      <c r="IO184" s="1368"/>
      <c r="IP184" s="1368"/>
      <c r="IQ184" s="1368"/>
      <c r="IR184" s="1368"/>
      <c r="IS184" s="1368"/>
      <c r="IT184" s="1368"/>
      <c r="IU184" s="1368"/>
      <c r="IV184" s="1368"/>
      <c r="IW184" s="1368"/>
      <c r="IX184" s="1368"/>
      <c r="IY184" s="1368"/>
      <c r="IZ184" s="1368"/>
      <c r="JA184" s="1368"/>
      <c r="JB184" s="1368"/>
      <c r="JC184" s="1368"/>
    </row>
    <row r="185" spans="1:263">
      <c r="A185" s="4307">
        <v>16</v>
      </c>
      <c r="B185" s="4214"/>
      <c r="C185" s="4214"/>
      <c r="D185" s="4214"/>
      <c r="E185" s="1626"/>
      <c r="F185" s="4308"/>
      <c r="G185" s="1350"/>
      <c r="H185" s="1350"/>
      <c r="I185" s="1350"/>
      <c r="J185" s="1350"/>
      <c r="K185" s="1599"/>
      <c r="L185" s="1599"/>
      <c r="M185" s="1637">
        <v>16</v>
      </c>
      <c r="N185" s="1349"/>
      <c r="O185" s="1599"/>
      <c r="P185" s="1599"/>
      <c r="Q185" s="1599"/>
      <c r="R185" s="1599">
        <f t="shared" si="3"/>
        <v>0</v>
      </c>
      <c r="S185" s="1637">
        <v>16</v>
      </c>
      <c r="AI185" s="1368"/>
      <c r="AJ185" s="1368"/>
      <c r="AK185" s="1368"/>
      <c r="AL185" s="1368"/>
      <c r="AM185" s="1368"/>
      <c r="AN185" s="1368"/>
      <c r="AO185" s="1368"/>
      <c r="AP185" s="1368"/>
      <c r="AQ185" s="1368"/>
      <c r="AR185" s="1368"/>
      <c r="AS185" s="1368"/>
      <c r="AT185" s="1368"/>
      <c r="AU185" s="1368"/>
      <c r="AV185" s="1368"/>
      <c r="AW185" s="1368"/>
      <c r="AX185" s="1368"/>
      <c r="AY185" s="1368"/>
      <c r="AZ185" s="1368"/>
      <c r="BA185" s="1368"/>
      <c r="BB185" s="1368"/>
      <c r="BC185" s="1368"/>
      <c r="BD185" s="1368"/>
      <c r="BE185" s="1368"/>
      <c r="BF185" s="1368"/>
      <c r="BG185" s="1368"/>
      <c r="BH185" s="1368"/>
      <c r="BI185" s="1368"/>
      <c r="BJ185" s="1368"/>
      <c r="BK185" s="1368"/>
      <c r="BL185" s="1368"/>
      <c r="BM185" s="1368"/>
      <c r="BN185" s="1368"/>
      <c r="BO185" s="1368"/>
      <c r="BP185" s="1368"/>
      <c r="BQ185" s="1368"/>
      <c r="BR185" s="1368"/>
      <c r="BS185" s="1368"/>
      <c r="BT185" s="1368"/>
      <c r="BU185" s="1368"/>
      <c r="BV185" s="1368"/>
      <c r="BW185" s="1368"/>
      <c r="BX185" s="1368"/>
      <c r="BY185" s="1368"/>
      <c r="BZ185" s="1368"/>
      <c r="CA185" s="1368"/>
      <c r="CB185" s="1368"/>
      <c r="CC185" s="1368"/>
      <c r="CD185" s="1368"/>
      <c r="CE185" s="1368"/>
      <c r="CF185" s="1368"/>
      <c r="CG185" s="1368"/>
      <c r="CH185" s="1368"/>
      <c r="CI185" s="1368"/>
      <c r="CJ185" s="1368"/>
      <c r="CK185" s="1368"/>
      <c r="CL185" s="1368"/>
      <c r="CM185" s="1368"/>
      <c r="CN185" s="1368"/>
      <c r="CO185" s="1368"/>
      <c r="CP185" s="1368"/>
      <c r="CQ185" s="1368"/>
      <c r="CR185" s="1368"/>
      <c r="CS185" s="1368"/>
      <c r="CT185" s="1368"/>
      <c r="CU185" s="1368"/>
      <c r="CV185" s="1368"/>
      <c r="CW185" s="1368"/>
      <c r="CX185" s="1368"/>
      <c r="CY185" s="1368"/>
      <c r="CZ185" s="1368"/>
      <c r="DA185" s="1368"/>
      <c r="DB185" s="1368"/>
      <c r="DC185" s="1368"/>
      <c r="DD185" s="1368"/>
      <c r="DE185" s="1368"/>
      <c r="DF185" s="1368"/>
      <c r="DG185" s="1368"/>
      <c r="DH185" s="1368"/>
      <c r="DI185" s="1368"/>
      <c r="DJ185" s="1368"/>
      <c r="DK185" s="1368"/>
      <c r="DL185" s="1368"/>
      <c r="DM185" s="1368"/>
      <c r="DN185" s="1368"/>
      <c r="DO185" s="1368"/>
      <c r="DP185" s="1368"/>
      <c r="DQ185" s="1368"/>
      <c r="DR185" s="1368"/>
      <c r="DS185" s="1368"/>
      <c r="DT185" s="1368"/>
      <c r="DU185" s="1368"/>
      <c r="DV185" s="1368"/>
      <c r="DW185" s="1368"/>
      <c r="DX185" s="1368"/>
      <c r="DY185" s="1368"/>
      <c r="DZ185" s="1368"/>
      <c r="EA185" s="1368"/>
      <c r="EB185" s="1368"/>
      <c r="EC185" s="1368"/>
      <c r="ED185" s="1368"/>
      <c r="EE185" s="1368"/>
      <c r="EF185" s="1368"/>
      <c r="EG185" s="1368"/>
      <c r="EH185" s="1368"/>
      <c r="EI185" s="1368"/>
      <c r="EJ185" s="1368"/>
      <c r="EK185" s="1368"/>
      <c r="EL185" s="1368"/>
      <c r="EM185" s="1368"/>
      <c r="EN185" s="1368"/>
      <c r="EO185" s="1368"/>
      <c r="EP185" s="1368"/>
      <c r="EQ185" s="1368"/>
      <c r="ER185" s="1368"/>
      <c r="ES185" s="1368"/>
      <c r="ET185" s="1368"/>
      <c r="EU185" s="1368"/>
      <c r="EV185" s="1368"/>
      <c r="EW185" s="1368"/>
      <c r="EX185" s="1368"/>
      <c r="EY185" s="1368"/>
      <c r="EZ185" s="1368"/>
      <c r="FA185" s="1368"/>
      <c r="FB185" s="1368"/>
      <c r="FC185" s="1368"/>
      <c r="FD185" s="1368"/>
      <c r="FE185" s="1368"/>
      <c r="FF185" s="1368"/>
      <c r="FG185" s="1368"/>
      <c r="FH185" s="1368"/>
      <c r="FI185" s="1368"/>
      <c r="FJ185" s="1368"/>
      <c r="FK185" s="1368"/>
      <c r="FL185" s="1368"/>
      <c r="FM185" s="1368"/>
      <c r="FN185" s="1368"/>
      <c r="FO185" s="1368"/>
      <c r="FP185" s="1368"/>
      <c r="FQ185" s="1368"/>
      <c r="FR185" s="1368"/>
      <c r="FS185" s="1368"/>
      <c r="FT185" s="1368"/>
      <c r="FU185" s="1368"/>
      <c r="FV185" s="1368"/>
      <c r="FW185" s="1368"/>
      <c r="FX185" s="1368"/>
      <c r="FY185" s="1368"/>
      <c r="FZ185" s="1368"/>
      <c r="GA185" s="1368"/>
      <c r="GB185" s="1368"/>
      <c r="GC185" s="1368"/>
      <c r="GD185" s="1368"/>
      <c r="GE185" s="1368"/>
      <c r="GF185" s="1368"/>
      <c r="GG185" s="1368"/>
      <c r="GH185" s="1368"/>
      <c r="GI185" s="1368"/>
      <c r="GJ185" s="1368"/>
      <c r="GK185" s="1368"/>
      <c r="GL185" s="1368"/>
      <c r="GM185" s="1368"/>
      <c r="GN185" s="1368"/>
      <c r="GO185" s="1368"/>
      <c r="GP185" s="1368"/>
      <c r="GQ185" s="1368"/>
      <c r="GR185" s="1368"/>
      <c r="GS185" s="1368"/>
      <c r="GT185" s="1368"/>
      <c r="GU185" s="1368"/>
      <c r="GV185" s="1368"/>
      <c r="GW185" s="1368"/>
      <c r="GX185" s="1368"/>
      <c r="GY185" s="1368"/>
      <c r="GZ185" s="1368"/>
      <c r="HA185" s="1368"/>
      <c r="HB185" s="1368"/>
      <c r="HC185" s="1368"/>
      <c r="HD185" s="1368"/>
      <c r="HE185" s="1368"/>
      <c r="HF185" s="1368"/>
      <c r="HG185" s="1368"/>
      <c r="HH185" s="1368"/>
      <c r="HI185" s="1368"/>
      <c r="HJ185" s="1368"/>
      <c r="HK185" s="1368"/>
      <c r="HL185" s="1368"/>
      <c r="HM185" s="1368"/>
      <c r="HN185" s="1368"/>
      <c r="HO185" s="1368"/>
      <c r="HP185" s="1368"/>
      <c r="HQ185" s="1368"/>
      <c r="HR185" s="1368"/>
      <c r="HS185" s="1368"/>
      <c r="HT185" s="1368"/>
      <c r="HU185" s="1368"/>
      <c r="HV185" s="1368"/>
      <c r="HW185" s="1368"/>
      <c r="HX185" s="1368"/>
      <c r="HY185" s="1368"/>
      <c r="HZ185" s="1368"/>
      <c r="IA185" s="1368"/>
      <c r="IB185" s="1368"/>
      <c r="IC185" s="1368"/>
      <c r="ID185" s="1368"/>
      <c r="IE185" s="1368"/>
      <c r="IF185" s="1368"/>
      <c r="IG185" s="1368"/>
      <c r="IH185" s="1368"/>
      <c r="II185" s="1368"/>
      <c r="IJ185" s="1368"/>
      <c r="IK185" s="1368"/>
      <c r="IL185" s="1368"/>
      <c r="IM185" s="1368"/>
      <c r="IN185" s="1368"/>
      <c r="IO185" s="1368"/>
      <c r="IP185" s="1368"/>
      <c r="IQ185" s="1368"/>
      <c r="IR185" s="1368"/>
      <c r="IS185" s="1368"/>
      <c r="IT185" s="1368"/>
      <c r="IU185" s="1368"/>
      <c r="IV185" s="1368"/>
      <c r="IW185" s="1368"/>
      <c r="IX185" s="1368"/>
      <c r="IY185" s="1368"/>
      <c r="IZ185" s="1368"/>
      <c r="JA185" s="1368"/>
      <c r="JB185" s="1368"/>
      <c r="JC185" s="1368"/>
    </row>
    <row r="186" spans="1:263">
      <c r="A186" s="4307">
        <v>17</v>
      </c>
      <c r="B186" s="4214"/>
      <c r="C186" s="4214"/>
      <c r="D186" s="4214"/>
      <c r="E186" s="1626"/>
      <c r="F186" s="4308"/>
      <c r="G186" s="1350"/>
      <c r="H186" s="1350"/>
      <c r="I186" s="1350"/>
      <c r="J186" s="1350"/>
      <c r="K186" s="1599"/>
      <c r="L186" s="1599"/>
      <c r="M186" s="1637">
        <v>17</v>
      </c>
      <c r="N186" s="1349"/>
      <c r="O186" s="1599"/>
      <c r="P186" s="1599"/>
      <c r="Q186" s="1599"/>
      <c r="R186" s="1599">
        <f t="shared" si="3"/>
        <v>0</v>
      </c>
      <c r="S186" s="1637">
        <v>17</v>
      </c>
      <c r="AI186" s="1368"/>
      <c r="AJ186" s="1368"/>
      <c r="AK186" s="1368"/>
      <c r="AL186" s="1368"/>
      <c r="AM186" s="1368"/>
      <c r="AN186" s="1368"/>
      <c r="AO186" s="1368"/>
      <c r="AP186" s="1368"/>
      <c r="AQ186" s="1368"/>
      <c r="AR186" s="1368"/>
      <c r="AS186" s="1368"/>
      <c r="AT186" s="1368"/>
      <c r="AU186" s="1368"/>
      <c r="AV186" s="1368"/>
      <c r="AW186" s="1368"/>
      <c r="AX186" s="1368"/>
      <c r="AY186" s="1368"/>
      <c r="AZ186" s="1368"/>
      <c r="BA186" s="1368"/>
      <c r="BB186" s="1368"/>
      <c r="BC186" s="1368"/>
      <c r="BD186" s="1368"/>
      <c r="BE186" s="1368"/>
      <c r="BF186" s="1368"/>
      <c r="BG186" s="1368"/>
      <c r="BH186" s="1368"/>
      <c r="BI186" s="1368"/>
      <c r="BJ186" s="1368"/>
      <c r="BK186" s="1368"/>
      <c r="BL186" s="1368"/>
      <c r="BM186" s="1368"/>
      <c r="BN186" s="1368"/>
      <c r="BO186" s="1368"/>
      <c r="BP186" s="1368"/>
      <c r="BQ186" s="1368"/>
      <c r="BR186" s="1368"/>
      <c r="BS186" s="1368"/>
      <c r="BT186" s="1368"/>
      <c r="BU186" s="1368"/>
      <c r="BV186" s="1368"/>
      <c r="BW186" s="1368"/>
      <c r="BX186" s="1368"/>
      <c r="BY186" s="1368"/>
      <c r="BZ186" s="1368"/>
      <c r="CA186" s="1368"/>
      <c r="CB186" s="1368"/>
      <c r="CC186" s="1368"/>
      <c r="CD186" s="1368"/>
      <c r="CE186" s="1368"/>
      <c r="CF186" s="1368"/>
      <c r="CG186" s="1368"/>
      <c r="CH186" s="1368"/>
      <c r="CI186" s="1368"/>
      <c r="CJ186" s="1368"/>
      <c r="CK186" s="1368"/>
      <c r="CL186" s="1368"/>
      <c r="CM186" s="1368"/>
      <c r="CN186" s="1368"/>
      <c r="CO186" s="1368"/>
      <c r="CP186" s="1368"/>
      <c r="CQ186" s="1368"/>
      <c r="CR186" s="1368"/>
      <c r="CS186" s="1368"/>
      <c r="CT186" s="1368"/>
      <c r="CU186" s="1368"/>
      <c r="CV186" s="1368"/>
      <c r="CW186" s="1368"/>
      <c r="CX186" s="1368"/>
      <c r="CY186" s="1368"/>
      <c r="CZ186" s="1368"/>
      <c r="DA186" s="1368"/>
      <c r="DB186" s="1368"/>
      <c r="DC186" s="1368"/>
      <c r="DD186" s="1368"/>
      <c r="DE186" s="1368"/>
      <c r="DF186" s="1368"/>
      <c r="DG186" s="1368"/>
      <c r="DH186" s="1368"/>
      <c r="DI186" s="1368"/>
      <c r="DJ186" s="1368"/>
      <c r="DK186" s="1368"/>
      <c r="DL186" s="1368"/>
      <c r="DM186" s="1368"/>
      <c r="DN186" s="1368"/>
      <c r="DO186" s="1368"/>
      <c r="DP186" s="1368"/>
      <c r="DQ186" s="1368"/>
      <c r="DR186" s="1368"/>
      <c r="DS186" s="1368"/>
      <c r="DT186" s="1368"/>
      <c r="DU186" s="1368"/>
      <c r="DV186" s="1368"/>
      <c r="DW186" s="1368"/>
      <c r="DX186" s="1368"/>
      <c r="DY186" s="1368"/>
      <c r="DZ186" s="1368"/>
      <c r="EA186" s="1368"/>
      <c r="EB186" s="1368"/>
      <c r="EC186" s="1368"/>
      <c r="ED186" s="1368"/>
      <c r="EE186" s="1368"/>
      <c r="EF186" s="1368"/>
      <c r="EG186" s="1368"/>
      <c r="EH186" s="1368"/>
      <c r="EI186" s="1368"/>
      <c r="EJ186" s="1368"/>
      <c r="EK186" s="1368"/>
      <c r="EL186" s="1368"/>
      <c r="EM186" s="1368"/>
      <c r="EN186" s="1368"/>
      <c r="EO186" s="1368"/>
      <c r="EP186" s="1368"/>
      <c r="EQ186" s="1368"/>
      <c r="ER186" s="1368"/>
      <c r="ES186" s="1368"/>
      <c r="ET186" s="1368"/>
      <c r="EU186" s="1368"/>
      <c r="EV186" s="1368"/>
      <c r="EW186" s="1368"/>
      <c r="EX186" s="1368"/>
      <c r="EY186" s="1368"/>
      <c r="EZ186" s="1368"/>
      <c r="FA186" s="1368"/>
      <c r="FB186" s="1368"/>
      <c r="FC186" s="1368"/>
      <c r="FD186" s="1368"/>
      <c r="FE186" s="1368"/>
      <c r="FF186" s="1368"/>
      <c r="FG186" s="1368"/>
      <c r="FH186" s="1368"/>
      <c r="FI186" s="1368"/>
      <c r="FJ186" s="1368"/>
      <c r="FK186" s="1368"/>
      <c r="FL186" s="1368"/>
      <c r="FM186" s="1368"/>
      <c r="FN186" s="1368"/>
      <c r="FO186" s="1368"/>
      <c r="FP186" s="1368"/>
      <c r="FQ186" s="1368"/>
      <c r="FR186" s="1368"/>
      <c r="FS186" s="1368"/>
      <c r="FT186" s="1368"/>
      <c r="FU186" s="1368"/>
      <c r="FV186" s="1368"/>
      <c r="FW186" s="1368"/>
      <c r="FX186" s="1368"/>
      <c r="FY186" s="1368"/>
      <c r="FZ186" s="1368"/>
      <c r="GA186" s="1368"/>
      <c r="GB186" s="1368"/>
      <c r="GC186" s="1368"/>
      <c r="GD186" s="1368"/>
      <c r="GE186" s="1368"/>
      <c r="GF186" s="1368"/>
      <c r="GG186" s="1368"/>
      <c r="GH186" s="1368"/>
      <c r="GI186" s="1368"/>
      <c r="GJ186" s="1368"/>
      <c r="GK186" s="1368"/>
      <c r="GL186" s="1368"/>
      <c r="GM186" s="1368"/>
      <c r="GN186" s="1368"/>
      <c r="GO186" s="1368"/>
      <c r="GP186" s="1368"/>
      <c r="GQ186" s="1368"/>
      <c r="GR186" s="1368"/>
      <c r="GS186" s="1368"/>
      <c r="GT186" s="1368"/>
      <c r="GU186" s="1368"/>
      <c r="GV186" s="1368"/>
      <c r="GW186" s="1368"/>
      <c r="GX186" s="1368"/>
      <c r="GY186" s="1368"/>
      <c r="GZ186" s="1368"/>
      <c r="HA186" s="1368"/>
      <c r="HB186" s="1368"/>
      <c r="HC186" s="1368"/>
      <c r="HD186" s="1368"/>
      <c r="HE186" s="1368"/>
      <c r="HF186" s="1368"/>
      <c r="HG186" s="1368"/>
      <c r="HH186" s="1368"/>
      <c r="HI186" s="1368"/>
      <c r="HJ186" s="1368"/>
      <c r="HK186" s="1368"/>
      <c r="HL186" s="1368"/>
      <c r="HM186" s="1368"/>
      <c r="HN186" s="1368"/>
      <c r="HO186" s="1368"/>
      <c r="HP186" s="1368"/>
      <c r="HQ186" s="1368"/>
      <c r="HR186" s="1368"/>
      <c r="HS186" s="1368"/>
      <c r="HT186" s="1368"/>
      <c r="HU186" s="1368"/>
      <c r="HV186" s="1368"/>
      <c r="HW186" s="1368"/>
      <c r="HX186" s="1368"/>
      <c r="HY186" s="1368"/>
      <c r="HZ186" s="1368"/>
      <c r="IA186" s="1368"/>
      <c r="IB186" s="1368"/>
      <c r="IC186" s="1368"/>
      <c r="ID186" s="1368"/>
      <c r="IE186" s="1368"/>
      <c r="IF186" s="1368"/>
      <c r="IG186" s="1368"/>
      <c r="IH186" s="1368"/>
      <c r="II186" s="1368"/>
      <c r="IJ186" s="1368"/>
      <c r="IK186" s="1368"/>
      <c r="IL186" s="1368"/>
      <c r="IM186" s="1368"/>
      <c r="IN186" s="1368"/>
      <c r="IO186" s="1368"/>
      <c r="IP186" s="1368"/>
      <c r="IQ186" s="1368"/>
      <c r="IR186" s="1368"/>
      <c r="IS186" s="1368"/>
      <c r="IT186" s="1368"/>
      <c r="IU186" s="1368"/>
      <c r="IV186" s="1368"/>
      <c r="IW186" s="1368"/>
      <c r="IX186" s="1368"/>
      <c r="IY186" s="1368"/>
      <c r="IZ186" s="1368"/>
      <c r="JA186" s="1368"/>
      <c r="JB186" s="1368"/>
      <c r="JC186" s="1368"/>
    </row>
    <row r="187" spans="1:263">
      <c r="A187" s="4307">
        <v>18</v>
      </c>
      <c r="B187" s="4214"/>
      <c r="C187" s="4214"/>
      <c r="D187" s="4214"/>
      <c r="E187" s="1626"/>
      <c r="F187" s="4308"/>
      <c r="G187" s="1350"/>
      <c r="H187" s="1350"/>
      <c r="I187" s="1350"/>
      <c r="J187" s="1350"/>
      <c r="K187" s="1599"/>
      <c r="L187" s="1599"/>
      <c r="M187" s="1637">
        <v>18</v>
      </c>
      <c r="N187" s="1349"/>
      <c r="O187" s="1599"/>
      <c r="P187" s="1599"/>
      <c r="Q187" s="1599"/>
      <c r="R187" s="1599">
        <f t="shared" si="3"/>
        <v>0</v>
      </c>
      <c r="S187" s="1637">
        <v>18</v>
      </c>
      <c r="AI187" s="1368"/>
      <c r="AJ187" s="1368"/>
      <c r="AK187" s="1368"/>
      <c r="AL187" s="1368"/>
      <c r="AM187" s="1368"/>
      <c r="AN187" s="1368"/>
      <c r="AO187" s="1368"/>
      <c r="AP187" s="1368"/>
      <c r="AQ187" s="1368"/>
      <c r="AR187" s="1368"/>
      <c r="AS187" s="1368"/>
      <c r="AT187" s="1368"/>
      <c r="AU187" s="1368"/>
      <c r="AV187" s="1368"/>
      <c r="AW187" s="1368"/>
      <c r="AX187" s="1368"/>
      <c r="AY187" s="1368"/>
      <c r="AZ187" s="1368"/>
      <c r="BA187" s="1368"/>
      <c r="BB187" s="1368"/>
      <c r="BC187" s="1368"/>
      <c r="BD187" s="1368"/>
      <c r="BE187" s="1368"/>
      <c r="BF187" s="1368"/>
      <c r="BG187" s="1368"/>
      <c r="BH187" s="1368"/>
      <c r="BI187" s="1368"/>
      <c r="BJ187" s="1368"/>
      <c r="BK187" s="1368"/>
      <c r="BL187" s="1368"/>
      <c r="BM187" s="1368"/>
      <c r="BN187" s="1368"/>
      <c r="BO187" s="1368"/>
      <c r="BP187" s="1368"/>
      <c r="BQ187" s="1368"/>
      <c r="BR187" s="1368"/>
      <c r="BS187" s="1368"/>
      <c r="BT187" s="1368"/>
      <c r="BU187" s="1368"/>
      <c r="BV187" s="1368"/>
      <c r="BW187" s="1368"/>
      <c r="BX187" s="1368"/>
      <c r="BY187" s="1368"/>
      <c r="BZ187" s="1368"/>
      <c r="CA187" s="1368"/>
      <c r="CB187" s="1368"/>
      <c r="CC187" s="1368"/>
      <c r="CD187" s="1368"/>
      <c r="CE187" s="1368"/>
      <c r="CF187" s="1368"/>
      <c r="CG187" s="1368"/>
      <c r="CH187" s="1368"/>
      <c r="CI187" s="1368"/>
      <c r="CJ187" s="1368"/>
      <c r="CK187" s="1368"/>
      <c r="CL187" s="1368"/>
      <c r="CM187" s="1368"/>
      <c r="CN187" s="1368"/>
      <c r="CO187" s="1368"/>
      <c r="CP187" s="1368"/>
      <c r="CQ187" s="1368"/>
      <c r="CR187" s="1368"/>
      <c r="CS187" s="1368"/>
      <c r="CT187" s="1368"/>
      <c r="CU187" s="1368"/>
      <c r="CV187" s="1368"/>
      <c r="CW187" s="1368"/>
      <c r="CX187" s="1368"/>
      <c r="CY187" s="1368"/>
      <c r="CZ187" s="1368"/>
      <c r="DA187" s="1368"/>
      <c r="DB187" s="1368"/>
      <c r="DC187" s="1368"/>
      <c r="DD187" s="1368"/>
      <c r="DE187" s="1368"/>
      <c r="DF187" s="1368"/>
      <c r="DG187" s="1368"/>
      <c r="DH187" s="1368"/>
      <c r="DI187" s="1368"/>
      <c r="DJ187" s="1368"/>
      <c r="DK187" s="1368"/>
      <c r="DL187" s="1368"/>
      <c r="DM187" s="1368"/>
      <c r="DN187" s="1368"/>
      <c r="DO187" s="1368"/>
      <c r="DP187" s="1368"/>
      <c r="DQ187" s="1368"/>
      <c r="DR187" s="1368"/>
      <c r="DS187" s="1368"/>
      <c r="DT187" s="1368"/>
      <c r="DU187" s="1368"/>
      <c r="DV187" s="1368"/>
      <c r="DW187" s="1368"/>
      <c r="DX187" s="1368"/>
      <c r="DY187" s="1368"/>
      <c r="DZ187" s="1368"/>
      <c r="EA187" s="1368"/>
      <c r="EB187" s="1368"/>
      <c r="EC187" s="1368"/>
      <c r="ED187" s="1368"/>
      <c r="EE187" s="1368"/>
      <c r="EF187" s="1368"/>
      <c r="EG187" s="1368"/>
      <c r="EH187" s="1368"/>
      <c r="EI187" s="1368"/>
      <c r="EJ187" s="1368"/>
      <c r="EK187" s="1368"/>
      <c r="EL187" s="1368"/>
      <c r="EM187" s="1368"/>
      <c r="EN187" s="1368"/>
      <c r="EO187" s="1368"/>
      <c r="EP187" s="1368"/>
      <c r="EQ187" s="1368"/>
      <c r="ER187" s="1368"/>
      <c r="ES187" s="1368"/>
      <c r="ET187" s="1368"/>
      <c r="EU187" s="1368"/>
      <c r="EV187" s="1368"/>
      <c r="EW187" s="1368"/>
      <c r="EX187" s="1368"/>
      <c r="EY187" s="1368"/>
      <c r="EZ187" s="1368"/>
      <c r="FA187" s="1368"/>
      <c r="FB187" s="1368"/>
      <c r="FC187" s="1368"/>
      <c r="FD187" s="1368"/>
      <c r="FE187" s="1368"/>
      <c r="FF187" s="1368"/>
      <c r="FG187" s="1368"/>
      <c r="FH187" s="1368"/>
      <c r="FI187" s="1368"/>
      <c r="FJ187" s="1368"/>
      <c r="FK187" s="1368"/>
      <c r="FL187" s="1368"/>
      <c r="FM187" s="1368"/>
      <c r="FN187" s="1368"/>
      <c r="FO187" s="1368"/>
      <c r="FP187" s="1368"/>
      <c r="FQ187" s="1368"/>
      <c r="FR187" s="1368"/>
      <c r="FS187" s="1368"/>
      <c r="FT187" s="1368"/>
      <c r="FU187" s="1368"/>
      <c r="FV187" s="1368"/>
      <c r="FW187" s="1368"/>
      <c r="FX187" s="1368"/>
      <c r="FY187" s="1368"/>
      <c r="FZ187" s="1368"/>
      <c r="GA187" s="1368"/>
      <c r="GB187" s="1368"/>
      <c r="GC187" s="1368"/>
      <c r="GD187" s="1368"/>
      <c r="GE187" s="1368"/>
      <c r="GF187" s="1368"/>
      <c r="GG187" s="1368"/>
      <c r="GH187" s="1368"/>
      <c r="GI187" s="1368"/>
      <c r="GJ187" s="1368"/>
      <c r="GK187" s="1368"/>
      <c r="GL187" s="1368"/>
      <c r="GM187" s="1368"/>
      <c r="GN187" s="1368"/>
      <c r="GO187" s="1368"/>
      <c r="GP187" s="1368"/>
      <c r="GQ187" s="1368"/>
      <c r="GR187" s="1368"/>
      <c r="GS187" s="1368"/>
      <c r="GT187" s="1368"/>
      <c r="GU187" s="1368"/>
      <c r="GV187" s="1368"/>
      <c r="GW187" s="1368"/>
      <c r="GX187" s="1368"/>
      <c r="GY187" s="1368"/>
      <c r="GZ187" s="1368"/>
      <c r="HA187" s="1368"/>
      <c r="HB187" s="1368"/>
      <c r="HC187" s="1368"/>
      <c r="HD187" s="1368"/>
      <c r="HE187" s="1368"/>
      <c r="HF187" s="1368"/>
      <c r="HG187" s="1368"/>
      <c r="HH187" s="1368"/>
      <c r="HI187" s="1368"/>
      <c r="HJ187" s="1368"/>
      <c r="HK187" s="1368"/>
      <c r="HL187" s="1368"/>
      <c r="HM187" s="1368"/>
      <c r="HN187" s="1368"/>
      <c r="HO187" s="1368"/>
      <c r="HP187" s="1368"/>
      <c r="HQ187" s="1368"/>
      <c r="HR187" s="1368"/>
      <c r="HS187" s="1368"/>
      <c r="HT187" s="1368"/>
      <c r="HU187" s="1368"/>
      <c r="HV187" s="1368"/>
      <c r="HW187" s="1368"/>
      <c r="HX187" s="1368"/>
      <c r="HY187" s="1368"/>
      <c r="HZ187" s="1368"/>
      <c r="IA187" s="1368"/>
      <c r="IB187" s="1368"/>
      <c r="IC187" s="1368"/>
      <c r="ID187" s="1368"/>
      <c r="IE187" s="1368"/>
      <c r="IF187" s="1368"/>
      <c r="IG187" s="1368"/>
      <c r="IH187" s="1368"/>
      <c r="II187" s="1368"/>
      <c r="IJ187" s="1368"/>
      <c r="IK187" s="1368"/>
      <c r="IL187" s="1368"/>
      <c r="IM187" s="1368"/>
      <c r="IN187" s="1368"/>
      <c r="IO187" s="1368"/>
      <c r="IP187" s="1368"/>
      <c r="IQ187" s="1368"/>
      <c r="IR187" s="1368"/>
      <c r="IS187" s="1368"/>
      <c r="IT187" s="1368"/>
      <c r="IU187" s="1368"/>
      <c r="IV187" s="1368"/>
      <c r="IW187" s="1368"/>
      <c r="IX187" s="1368"/>
      <c r="IY187" s="1368"/>
      <c r="IZ187" s="1368"/>
      <c r="JA187" s="1368"/>
      <c r="JB187" s="1368"/>
      <c r="JC187" s="1368"/>
    </row>
    <row r="188" spans="1:263">
      <c r="A188" s="4307">
        <v>19</v>
      </c>
      <c r="B188" s="4214"/>
      <c r="C188" s="4214"/>
      <c r="D188" s="4214"/>
      <c r="E188" s="1626"/>
      <c r="F188" s="4308"/>
      <c r="G188" s="1350"/>
      <c r="H188" s="1350"/>
      <c r="I188" s="1350"/>
      <c r="J188" s="1350"/>
      <c r="K188" s="1599"/>
      <c r="L188" s="1599"/>
      <c r="M188" s="1637">
        <v>19</v>
      </c>
      <c r="N188" s="1349"/>
      <c r="O188" s="1599"/>
      <c r="P188" s="1599"/>
      <c r="Q188" s="1599"/>
      <c r="R188" s="1599">
        <f t="shared" si="3"/>
        <v>0</v>
      </c>
      <c r="S188" s="1637">
        <v>19</v>
      </c>
      <c r="AI188" s="1368"/>
      <c r="AJ188" s="1368"/>
      <c r="AK188" s="1368"/>
      <c r="AL188" s="1368"/>
      <c r="AM188" s="1368"/>
      <c r="AN188" s="1368"/>
      <c r="AO188" s="1368"/>
      <c r="AP188" s="1368"/>
      <c r="AQ188" s="1368"/>
      <c r="AR188" s="1368"/>
      <c r="AS188" s="1368"/>
      <c r="AT188" s="1368"/>
      <c r="AU188" s="1368"/>
      <c r="AV188" s="1368"/>
      <c r="AW188" s="1368"/>
      <c r="AX188" s="1368"/>
      <c r="AY188" s="1368"/>
      <c r="AZ188" s="1368"/>
      <c r="BA188" s="1368"/>
      <c r="BB188" s="1368"/>
      <c r="BC188" s="1368"/>
      <c r="BD188" s="1368"/>
      <c r="BE188" s="1368"/>
      <c r="BF188" s="1368"/>
      <c r="BG188" s="1368"/>
      <c r="BH188" s="1368"/>
      <c r="BI188" s="1368"/>
      <c r="BJ188" s="1368"/>
      <c r="BK188" s="1368"/>
      <c r="BL188" s="1368"/>
      <c r="BM188" s="1368"/>
      <c r="BN188" s="1368"/>
      <c r="BO188" s="1368"/>
      <c r="BP188" s="1368"/>
      <c r="BQ188" s="1368"/>
      <c r="BR188" s="1368"/>
      <c r="BS188" s="1368"/>
      <c r="BT188" s="1368"/>
      <c r="BU188" s="1368"/>
      <c r="BV188" s="1368"/>
      <c r="BW188" s="1368"/>
      <c r="BX188" s="1368"/>
      <c r="BY188" s="1368"/>
      <c r="BZ188" s="1368"/>
      <c r="CA188" s="1368"/>
      <c r="CB188" s="1368"/>
      <c r="CC188" s="1368"/>
      <c r="CD188" s="1368"/>
      <c r="CE188" s="1368"/>
      <c r="CF188" s="1368"/>
      <c r="CG188" s="1368"/>
      <c r="CH188" s="1368"/>
      <c r="CI188" s="1368"/>
      <c r="CJ188" s="1368"/>
      <c r="CK188" s="1368"/>
      <c r="CL188" s="1368"/>
      <c r="CM188" s="1368"/>
      <c r="CN188" s="1368"/>
      <c r="CO188" s="1368"/>
      <c r="CP188" s="1368"/>
      <c r="CQ188" s="1368"/>
      <c r="CR188" s="1368"/>
      <c r="CS188" s="1368"/>
      <c r="CT188" s="1368"/>
      <c r="CU188" s="1368"/>
      <c r="CV188" s="1368"/>
      <c r="CW188" s="1368"/>
      <c r="CX188" s="1368"/>
      <c r="CY188" s="1368"/>
      <c r="CZ188" s="1368"/>
      <c r="DA188" s="1368"/>
      <c r="DB188" s="1368"/>
      <c r="DC188" s="1368"/>
      <c r="DD188" s="1368"/>
      <c r="DE188" s="1368"/>
      <c r="DF188" s="1368"/>
      <c r="DG188" s="1368"/>
      <c r="DH188" s="1368"/>
      <c r="DI188" s="1368"/>
      <c r="DJ188" s="1368"/>
      <c r="DK188" s="1368"/>
      <c r="DL188" s="1368"/>
      <c r="DM188" s="1368"/>
      <c r="DN188" s="1368"/>
      <c r="DO188" s="1368"/>
      <c r="DP188" s="1368"/>
      <c r="DQ188" s="1368"/>
      <c r="DR188" s="1368"/>
      <c r="DS188" s="1368"/>
      <c r="DT188" s="1368"/>
      <c r="DU188" s="1368"/>
      <c r="DV188" s="1368"/>
      <c r="DW188" s="1368"/>
      <c r="DX188" s="1368"/>
      <c r="DY188" s="1368"/>
      <c r="DZ188" s="1368"/>
      <c r="EA188" s="1368"/>
      <c r="EB188" s="1368"/>
      <c r="EC188" s="1368"/>
      <c r="ED188" s="1368"/>
      <c r="EE188" s="1368"/>
      <c r="EF188" s="1368"/>
      <c r="EG188" s="1368"/>
      <c r="EH188" s="1368"/>
      <c r="EI188" s="1368"/>
      <c r="EJ188" s="1368"/>
      <c r="EK188" s="1368"/>
      <c r="EL188" s="1368"/>
      <c r="EM188" s="1368"/>
      <c r="EN188" s="1368"/>
      <c r="EO188" s="1368"/>
      <c r="EP188" s="1368"/>
      <c r="EQ188" s="1368"/>
      <c r="ER188" s="1368"/>
      <c r="ES188" s="1368"/>
      <c r="ET188" s="1368"/>
      <c r="EU188" s="1368"/>
      <c r="EV188" s="1368"/>
      <c r="EW188" s="1368"/>
      <c r="EX188" s="1368"/>
      <c r="EY188" s="1368"/>
      <c r="EZ188" s="1368"/>
      <c r="FA188" s="1368"/>
      <c r="FB188" s="1368"/>
      <c r="FC188" s="1368"/>
      <c r="FD188" s="1368"/>
      <c r="FE188" s="1368"/>
      <c r="FF188" s="1368"/>
      <c r="FG188" s="1368"/>
      <c r="FH188" s="1368"/>
      <c r="FI188" s="1368"/>
      <c r="FJ188" s="1368"/>
      <c r="FK188" s="1368"/>
      <c r="FL188" s="1368"/>
      <c r="FM188" s="1368"/>
      <c r="FN188" s="1368"/>
      <c r="FO188" s="1368"/>
      <c r="FP188" s="1368"/>
      <c r="FQ188" s="1368"/>
      <c r="FR188" s="1368"/>
      <c r="FS188" s="1368"/>
      <c r="FT188" s="1368"/>
      <c r="FU188" s="1368"/>
      <c r="FV188" s="1368"/>
      <c r="FW188" s="1368"/>
      <c r="FX188" s="1368"/>
      <c r="FY188" s="1368"/>
      <c r="FZ188" s="1368"/>
      <c r="GA188" s="1368"/>
      <c r="GB188" s="1368"/>
      <c r="GC188" s="1368"/>
      <c r="GD188" s="1368"/>
      <c r="GE188" s="1368"/>
      <c r="GF188" s="1368"/>
      <c r="GG188" s="1368"/>
      <c r="GH188" s="1368"/>
      <c r="GI188" s="1368"/>
      <c r="GJ188" s="1368"/>
      <c r="GK188" s="1368"/>
      <c r="GL188" s="1368"/>
      <c r="GM188" s="1368"/>
      <c r="GN188" s="1368"/>
      <c r="GO188" s="1368"/>
      <c r="GP188" s="1368"/>
      <c r="GQ188" s="1368"/>
      <c r="GR188" s="1368"/>
      <c r="GS188" s="1368"/>
      <c r="GT188" s="1368"/>
      <c r="GU188" s="1368"/>
      <c r="GV188" s="1368"/>
      <c r="GW188" s="1368"/>
      <c r="GX188" s="1368"/>
      <c r="GY188" s="1368"/>
      <c r="GZ188" s="1368"/>
      <c r="HA188" s="1368"/>
      <c r="HB188" s="1368"/>
      <c r="HC188" s="1368"/>
      <c r="HD188" s="1368"/>
      <c r="HE188" s="1368"/>
      <c r="HF188" s="1368"/>
      <c r="HG188" s="1368"/>
      <c r="HH188" s="1368"/>
      <c r="HI188" s="1368"/>
      <c r="HJ188" s="1368"/>
      <c r="HK188" s="1368"/>
      <c r="HL188" s="1368"/>
      <c r="HM188" s="1368"/>
      <c r="HN188" s="1368"/>
      <c r="HO188" s="1368"/>
      <c r="HP188" s="1368"/>
      <c r="HQ188" s="1368"/>
      <c r="HR188" s="1368"/>
      <c r="HS188" s="1368"/>
      <c r="HT188" s="1368"/>
      <c r="HU188" s="1368"/>
      <c r="HV188" s="1368"/>
      <c r="HW188" s="1368"/>
      <c r="HX188" s="1368"/>
      <c r="HY188" s="1368"/>
      <c r="HZ188" s="1368"/>
      <c r="IA188" s="1368"/>
      <c r="IB188" s="1368"/>
      <c r="IC188" s="1368"/>
      <c r="ID188" s="1368"/>
      <c r="IE188" s="1368"/>
      <c r="IF188" s="1368"/>
      <c r="IG188" s="1368"/>
      <c r="IH188" s="1368"/>
      <c r="II188" s="1368"/>
      <c r="IJ188" s="1368"/>
      <c r="IK188" s="1368"/>
      <c r="IL188" s="1368"/>
      <c r="IM188" s="1368"/>
      <c r="IN188" s="1368"/>
      <c r="IO188" s="1368"/>
      <c r="IP188" s="1368"/>
      <c r="IQ188" s="1368"/>
      <c r="IR188" s="1368"/>
      <c r="IS188" s="1368"/>
      <c r="IT188" s="1368"/>
      <c r="IU188" s="1368"/>
      <c r="IV188" s="1368"/>
      <c r="IW188" s="1368"/>
      <c r="IX188" s="1368"/>
      <c r="IY188" s="1368"/>
      <c r="IZ188" s="1368"/>
      <c r="JA188" s="1368"/>
      <c r="JB188" s="1368"/>
      <c r="JC188" s="1368"/>
    </row>
    <row r="189" spans="1:263">
      <c r="A189" s="4307">
        <v>20</v>
      </c>
      <c r="B189" s="4214"/>
      <c r="C189" s="4214"/>
      <c r="D189" s="4214"/>
      <c r="E189" s="1626"/>
      <c r="F189" s="4308"/>
      <c r="G189" s="1350"/>
      <c r="H189" s="1350"/>
      <c r="I189" s="1350"/>
      <c r="J189" s="1350"/>
      <c r="K189" s="1599"/>
      <c r="L189" s="1599"/>
      <c r="M189" s="1637">
        <v>20</v>
      </c>
      <c r="N189" s="1349"/>
      <c r="O189" s="1599"/>
      <c r="P189" s="1599"/>
      <c r="Q189" s="1599"/>
      <c r="R189" s="1599">
        <f t="shared" si="3"/>
        <v>0</v>
      </c>
      <c r="S189" s="1637">
        <v>20</v>
      </c>
      <c r="AI189" s="1368"/>
      <c r="AJ189" s="1368"/>
      <c r="AK189" s="1368"/>
      <c r="AL189" s="1368"/>
      <c r="AM189" s="1368"/>
      <c r="AN189" s="1368"/>
      <c r="AO189" s="1368"/>
      <c r="AP189" s="1368"/>
      <c r="AQ189" s="1368"/>
      <c r="AR189" s="1368"/>
      <c r="AS189" s="1368"/>
      <c r="AT189" s="1368"/>
      <c r="AU189" s="1368"/>
      <c r="AV189" s="1368"/>
      <c r="AW189" s="1368"/>
      <c r="AX189" s="1368"/>
      <c r="AY189" s="1368"/>
      <c r="AZ189" s="1368"/>
      <c r="BA189" s="1368"/>
      <c r="BB189" s="1368"/>
      <c r="BC189" s="1368"/>
      <c r="BD189" s="1368"/>
      <c r="BE189" s="1368"/>
      <c r="BF189" s="1368"/>
      <c r="BG189" s="1368"/>
      <c r="BH189" s="1368"/>
      <c r="BI189" s="1368"/>
      <c r="BJ189" s="1368"/>
      <c r="BK189" s="1368"/>
      <c r="BL189" s="1368"/>
      <c r="BM189" s="1368"/>
      <c r="BN189" s="1368"/>
      <c r="BO189" s="1368"/>
      <c r="BP189" s="1368"/>
      <c r="BQ189" s="1368"/>
      <c r="BR189" s="1368"/>
      <c r="BS189" s="1368"/>
      <c r="BT189" s="1368"/>
      <c r="BU189" s="1368"/>
      <c r="BV189" s="1368"/>
      <c r="BW189" s="1368"/>
      <c r="BX189" s="1368"/>
      <c r="BY189" s="1368"/>
      <c r="BZ189" s="1368"/>
      <c r="CA189" s="1368"/>
      <c r="CB189" s="1368"/>
      <c r="CC189" s="1368"/>
      <c r="CD189" s="1368"/>
      <c r="CE189" s="1368"/>
      <c r="CF189" s="1368"/>
      <c r="CG189" s="1368"/>
      <c r="CH189" s="1368"/>
      <c r="CI189" s="1368"/>
      <c r="CJ189" s="1368"/>
      <c r="CK189" s="1368"/>
      <c r="CL189" s="1368"/>
      <c r="CM189" s="1368"/>
      <c r="CN189" s="1368"/>
      <c r="CO189" s="1368"/>
      <c r="CP189" s="1368"/>
      <c r="CQ189" s="1368"/>
      <c r="CR189" s="1368"/>
      <c r="CS189" s="1368"/>
      <c r="CT189" s="1368"/>
      <c r="CU189" s="1368"/>
      <c r="CV189" s="1368"/>
      <c r="CW189" s="1368"/>
      <c r="CX189" s="1368"/>
      <c r="CY189" s="1368"/>
      <c r="CZ189" s="1368"/>
      <c r="DA189" s="1368"/>
      <c r="DB189" s="1368"/>
      <c r="DC189" s="1368"/>
      <c r="DD189" s="1368"/>
      <c r="DE189" s="1368"/>
      <c r="DF189" s="1368"/>
      <c r="DG189" s="1368"/>
      <c r="DH189" s="1368"/>
      <c r="DI189" s="1368"/>
      <c r="DJ189" s="1368"/>
      <c r="DK189" s="1368"/>
      <c r="DL189" s="1368"/>
      <c r="DM189" s="1368"/>
      <c r="DN189" s="1368"/>
      <c r="DO189" s="1368"/>
      <c r="DP189" s="1368"/>
      <c r="DQ189" s="1368"/>
      <c r="DR189" s="1368"/>
      <c r="DS189" s="1368"/>
      <c r="DT189" s="1368"/>
      <c r="DU189" s="1368"/>
      <c r="DV189" s="1368"/>
      <c r="DW189" s="1368"/>
      <c r="DX189" s="1368"/>
      <c r="DY189" s="1368"/>
      <c r="DZ189" s="1368"/>
      <c r="EA189" s="1368"/>
      <c r="EB189" s="1368"/>
      <c r="EC189" s="1368"/>
      <c r="ED189" s="1368"/>
      <c r="EE189" s="1368"/>
      <c r="EF189" s="1368"/>
      <c r="EG189" s="1368"/>
      <c r="EH189" s="1368"/>
      <c r="EI189" s="1368"/>
      <c r="EJ189" s="1368"/>
      <c r="EK189" s="1368"/>
      <c r="EL189" s="1368"/>
      <c r="EM189" s="1368"/>
      <c r="EN189" s="1368"/>
      <c r="EO189" s="1368"/>
      <c r="EP189" s="1368"/>
      <c r="EQ189" s="1368"/>
      <c r="ER189" s="1368"/>
      <c r="ES189" s="1368"/>
      <c r="ET189" s="1368"/>
      <c r="EU189" s="1368"/>
      <c r="EV189" s="1368"/>
      <c r="EW189" s="1368"/>
      <c r="EX189" s="1368"/>
      <c r="EY189" s="1368"/>
      <c r="EZ189" s="1368"/>
      <c r="FA189" s="1368"/>
      <c r="FB189" s="1368"/>
      <c r="FC189" s="1368"/>
      <c r="FD189" s="1368"/>
      <c r="FE189" s="1368"/>
      <c r="FF189" s="1368"/>
      <c r="FG189" s="1368"/>
      <c r="FH189" s="1368"/>
      <c r="FI189" s="1368"/>
      <c r="FJ189" s="1368"/>
      <c r="FK189" s="1368"/>
      <c r="FL189" s="1368"/>
      <c r="FM189" s="1368"/>
      <c r="FN189" s="1368"/>
      <c r="FO189" s="1368"/>
      <c r="FP189" s="1368"/>
      <c r="FQ189" s="1368"/>
      <c r="FR189" s="1368"/>
      <c r="FS189" s="1368"/>
      <c r="FT189" s="1368"/>
      <c r="FU189" s="1368"/>
      <c r="FV189" s="1368"/>
      <c r="FW189" s="1368"/>
      <c r="FX189" s="1368"/>
      <c r="FY189" s="1368"/>
      <c r="FZ189" s="1368"/>
      <c r="GA189" s="1368"/>
      <c r="GB189" s="1368"/>
      <c r="GC189" s="1368"/>
      <c r="GD189" s="1368"/>
      <c r="GE189" s="1368"/>
      <c r="GF189" s="1368"/>
      <c r="GG189" s="1368"/>
      <c r="GH189" s="1368"/>
      <c r="GI189" s="1368"/>
      <c r="GJ189" s="1368"/>
      <c r="GK189" s="1368"/>
      <c r="GL189" s="1368"/>
      <c r="GM189" s="1368"/>
      <c r="GN189" s="1368"/>
      <c r="GO189" s="1368"/>
      <c r="GP189" s="1368"/>
      <c r="GQ189" s="1368"/>
      <c r="GR189" s="1368"/>
      <c r="GS189" s="1368"/>
      <c r="GT189" s="1368"/>
      <c r="GU189" s="1368"/>
      <c r="GV189" s="1368"/>
      <c r="GW189" s="1368"/>
      <c r="GX189" s="1368"/>
      <c r="GY189" s="1368"/>
      <c r="GZ189" s="1368"/>
      <c r="HA189" s="1368"/>
      <c r="HB189" s="1368"/>
      <c r="HC189" s="1368"/>
      <c r="HD189" s="1368"/>
      <c r="HE189" s="1368"/>
      <c r="HF189" s="1368"/>
      <c r="HG189" s="1368"/>
      <c r="HH189" s="1368"/>
      <c r="HI189" s="1368"/>
      <c r="HJ189" s="1368"/>
      <c r="HK189" s="1368"/>
      <c r="HL189" s="1368"/>
      <c r="HM189" s="1368"/>
      <c r="HN189" s="1368"/>
      <c r="HO189" s="1368"/>
      <c r="HP189" s="1368"/>
      <c r="HQ189" s="1368"/>
      <c r="HR189" s="1368"/>
      <c r="HS189" s="1368"/>
      <c r="HT189" s="1368"/>
      <c r="HU189" s="1368"/>
      <c r="HV189" s="1368"/>
      <c r="HW189" s="1368"/>
      <c r="HX189" s="1368"/>
      <c r="HY189" s="1368"/>
      <c r="HZ189" s="1368"/>
      <c r="IA189" s="1368"/>
      <c r="IB189" s="1368"/>
      <c r="IC189" s="1368"/>
      <c r="ID189" s="1368"/>
      <c r="IE189" s="1368"/>
      <c r="IF189" s="1368"/>
      <c r="IG189" s="1368"/>
      <c r="IH189" s="1368"/>
      <c r="II189" s="1368"/>
      <c r="IJ189" s="1368"/>
      <c r="IK189" s="1368"/>
      <c r="IL189" s="1368"/>
      <c r="IM189" s="1368"/>
      <c r="IN189" s="1368"/>
      <c r="IO189" s="1368"/>
      <c r="IP189" s="1368"/>
      <c r="IQ189" s="1368"/>
      <c r="IR189" s="1368"/>
      <c r="IS189" s="1368"/>
      <c r="IT189" s="1368"/>
      <c r="IU189" s="1368"/>
      <c r="IV189" s="1368"/>
      <c r="IW189" s="1368"/>
      <c r="IX189" s="1368"/>
      <c r="IY189" s="1368"/>
      <c r="IZ189" s="1368"/>
      <c r="JA189" s="1368"/>
      <c r="JB189" s="1368"/>
      <c r="JC189" s="1368"/>
    </row>
    <row r="190" spans="1:263">
      <c r="A190" s="4307">
        <v>21</v>
      </c>
      <c r="B190" s="4214"/>
      <c r="C190" s="4214"/>
      <c r="D190" s="4214"/>
      <c r="E190" s="1626"/>
      <c r="F190" s="4308"/>
      <c r="G190" s="1350"/>
      <c r="H190" s="1350"/>
      <c r="I190" s="1350"/>
      <c r="J190" s="1350"/>
      <c r="K190" s="1599"/>
      <c r="L190" s="1599"/>
      <c r="M190" s="1637">
        <v>21</v>
      </c>
      <c r="N190" s="1349"/>
      <c r="O190" s="1599"/>
      <c r="P190" s="1599"/>
      <c r="Q190" s="1599"/>
      <c r="R190" s="1599">
        <f t="shared" si="3"/>
        <v>0</v>
      </c>
      <c r="S190" s="1637">
        <v>21</v>
      </c>
      <c r="AI190" s="1368"/>
      <c r="AJ190" s="1368"/>
      <c r="AK190" s="1368"/>
      <c r="AL190" s="1368"/>
      <c r="AM190" s="1368"/>
      <c r="AN190" s="1368"/>
      <c r="AO190" s="1368"/>
      <c r="AP190" s="1368"/>
      <c r="AQ190" s="1368"/>
      <c r="AR190" s="1368"/>
      <c r="AS190" s="1368"/>
      <c r="AT190" s="1368"/>
      <c r="AU190" s="1368"/>
      <c r="AV190" s="1368"/>
      <c r="AW190" s="1368"/>
      <c r="AX190" s="1368"/>
      <c r="AY190" s="1368"/>
      <c r="AZ190" s="1368"/>
      <c r="BA190" s="1368"/>
      <c r="BB190" s="1368"/>
      <c r="BC190" s="1368"/>
      <c r="BD190" s="1368"/>
      <c r="BE190" s="1368"/>
      <c r="BF190" s="1368"/>
      <c r="BG190" s="1368"/>
      <c r="BH190" s="1368"/>
      <c r="BI190" s="1368"/>
      <c r="BJ190" s="1368"/>
      <c r="BK190" s="1368"/>
      <c r="BL190" s="1368"/>
      <c r="BM190" s="1368"/>
      <c r="BN190" s="1368"/>
      <c r="BO190" s="1368"/>
      <c r="BP190" s="1368"/>
      <c r="BQ190" s="1368"/>
      <c r="BR190" s="1368"/>
      <c r="BS190" s="1368"/>
      <c r="BT190" s="1368"/>
      <c r="BU190" s="1368"/>
      <c r="BV190" s="1368"/>
      <c r="BW190" s="1368"/>
      <c r="BX190" s="1368"/>
      <c r="BY190" s="1368"/>
      <c r="BZ190" s="1368"/>
      <c r="CA190" s="1368"/>
      <c r="CB190" s="1368"/>
      <c r="CC190" s="1368"/>
      <c r="CD190" s="1368"/>
      <c r="CE190" s="1368"/>
      <c r="CF190" s="1368"/>
      <c r="CG190" s="1368"/>
      <c r="CH190" s="1368"/>
      <c r="CI190" s="1368"/>
      <c r="CJ190" s="1368"/>
      <c r="CK190" s="1368"/>
      <c r="CL190" s="1368"/>
      <c r="CM190" s="1368"/>
      <c r="CN190" s="1368"/>
      <c r="CO190" s="1368"/>
      <c r="CP190" s="1368"/>
      <c r="CQ190" s="1368"/>
      <c r="CR190" s="1368"/>
      <c r="CS190" s="1368"/>
      <c r="CT190" s="1368"/>
      <c r="CU190" s="1368"/>
      <c r="CV190" s="1368"/>
      <c r="CW190" s="1368"/>
      <c r="CX190" s="1368"/>
      <c r="CY190" s="1368"/>
      <c r="CZ190" s="1368"/>
      <c r="DA190" s="1368"/>
      <c r="DB190" s="1368"/>
      <c r="DC190" s="1368"/>
      <c r="DD190" s="1368"/>
      <c r="DE190" s="1368"/>
      <c r="DF190" s="1368"/>
      <c r="DG190" s="1368"/>
      <c r="DH190" s="1368"/>
      <c r="DI190" s="1368"/>
      <c r="DJ190" s="1368"/>
      <c r="DK190" s="1368"/>
      <c r="DL190" s="1368"/>
      <c r="DM190" s="1368"/>
      <c r="DN190" s="1368"/>
      <c r="DO190" s="1368"/>
      <c r="DP190" s="1368"/>
      <c r="DQ190" s="1368"/>
      <c r="DR190" s="1368"/>
      <c r="DS190" s="1368"/>
      <c r="DT190" s="1368"/>
      <c r="DU190" s="1368"/>
      <c r="DV190" s="1368"/>
      <c r="DW190" s="1368"/>
      <c r="DX190" s="1368"/>
      <c r="DY190" s="1368"/>
      <c r="DZ190" s="1368"/>
      <c r="EA190" s="1368"/>
      <c r="EB190" s="1368"/>
      <c r="EC190" s="1368"/>
      <c r="ED190" s="1368"/>
      <c r="EE190" s="1368"/>
      <c r="EF190" s="1368"/>
      <c r="EG190" s="1368"/>
      <c r="EH190" s="1368"/>
      <c r="EI190" s="1368"/>
      <c r="EJ190" s="1368"/>
      <c r="EK190" s="1368"/>
      <c r="EL190" s="1368"/>
      <c r="EM190" s="1368"/>
      <c r="EN190" s="1368"/>
      <c r="EO190" s="1368"/>
      <c r="EP190" s="1368"/>
      <c r="EQ190" s="1368"/>
      <c r="ER190" s="1368"/>
      <c r="ES190" s="1368"/>
      <c r="ET190" s="1368"/>
      <c r="EU190" s="1368"/>
      <c r="EV190" s="1368"/>
      <c r="EW190" s="1368"/>
      <c r="EX190" s="1368"/>
      <c r="EY190" s="1368"/>
      <c r="EZ190" s="1368"/>
      <c r="FA190" s="1368"/>
      <c r="FB190" s="1368"/>
      <c r="FC190" s="1368"/>
      <c r="FD190" s="1368"/>
      <c r="FE190" s="1368"/>
      <c r="FF190" s="1368"/>
      <c r="FG190" s="1368"/>
      <c r="FH190" s="1368"/>
      <c r="FI190" s="1368"/>
      <c r="FJ190" s="1368"/>
      <c r="FK190" s="1368"/>
      <c r="FL190" s="1368"/>
      <c r="FM190" s="1368"/>
      <c r="FN190" s="1368"/>
      <c r="FO190" s="1368"/>
      <c r="FP190" s="1368"/>
      <c r="FQ190" s="1368"/>
      <c r="FR190" s="1368"/>
      <c r="FS190" s="1368"/>
      <c r="FT190" s="1368"/>
      <c r="FU190" s="1368"/>
      <c r="FV190" s="1368"/>
      <c r="FW190" s="1368"/>
      <c r="FX190" s="1368"/>
      <c r="FY190" s="1368"/>
      <c r="FZ190" s="1368"/>
      <c r="GA190" s="1368"/>
      <c r="GB190" s="1368"/>
      <c r="GC190" s="1368"/>
      <c r="GD190" s="1368"/>
      <c r="GE190" s="1368"/>
      <c r="GF190" s="1368"/>
      <c r="GG190" s="1368"/>
      <c r="GH190" s="1368"/>
      <c r="GI190" s="1368"/>
      <c r="GJ190" s="1368"/>
      <c r="GK190" s="1368"/>
      <c r="GL190" s="1368"/>
      <c r="GM190" s="1368"/>
      <c r="GN190" s="1368"/>
      <c r="GO190" s="1368"/>
      <c r="GP190" s="1368"/>
      <c r="GQ190" s="1368"/>
      <c r="GR190" s="1368"/>
      <c r="GS190" s="1368"/>
      <c r="GT190" s="1368"/>
      <c r="GU190" s="1368"/>
      <c r="GV190" s="1368"/>
      <c r="GW190" s="1368"/>
      <c r="GX190" s="1368"/>
      <c r="GY190" s="1368"/>
      <c r="GZ190" s="1368"/>
      <c r="HA190" s="1368"/>
      <c r="HB190" s="1368"/>
      <c r="HC190" s="1368"/>
      <c r="HD190" s="1368"/>
      <c r="HE190" s="1368"/>
      <c r="HF190" s="1368"/>
      <c r="HG190" s="1368"/>
      <c r="HH190" s="1368"/>
      <c r="HI190" s="1368"/>
      <c r="HJ190" s="1368"/>
      <c r="HK190" s="1368"/>
      <c r="HL190" s="1368"/>
      <c r="HM190" s="1368"/>
      <c r="HN190" s="1368"/>
      <c r="HO190" s="1368"/>
      <c r="HP190" s="1368"/>
      <c r="HQ190" s="1368"/>
      <c r="HR190" s="1368"/>
      <c r="HS190" s="1368"/>
      <c r="HT190" s="1368"/>
      <c r="HU190" s="1368"/>
      <c r="HV190" s="1368"/>
      <c r="HW190" s="1368"/>
      <c r="HX190" s="1368"/>
      <c r="HY190" s="1368"/>
      <c r="HZ190" s="1368"/>
      <c r="IA190" s="1368"/>
      <c r="IB190" s="1368"/>
      <c r="IC190" s="1368"/>
      <c r="ID190" s="1368"/>
      <c r="IE190" s="1368"/>
      <c r="IF190" s="1368"/>
      <c r="IG190" s="1368"/>
      <c r="IH190" s="1368"/>
      <c r="II190" s="1368"/>
      <c r="IJ190" s="1368"/>
      <c r="IK190" s="1368"/>
      <c r="IL190" s="1368"/>
      <c r="IM190" s="1368"/>
      <c r="IN190" s="1368"/>
      <c r="IO190" s="1368"/>
      <c r="IP190" s="1368"/>
      <c r="IQ190" s="1368"/>
      <c r="IR190" s="1368"/>
      <c r="IS190" s="1368"/>
      <c r="IT190" s="1368"/>
      <c r="IU190" s="1368"/>
      <c r="IV190" s="1368"/>
      <c r="IW190" s="1368"/>
      <c r="IX190" s="1368"/>
      <c r="IY190" s="1368"/>
      <c r="IZ190" s="1368"/>
      <c r="JA190" s="1368"/>
      <c r="JB190" s="1368"/>
      <c r="JC190" s="1368"/>
    </row>
    <row r="191" spans="1:263">
      <c r="A191" s="4307">
        <v>22</v>
      </c>
      <c r="B191" s="4214"/>
      <c r="C191" s="4214"/>
      <c r="D191" s="4214"/>
      <c r="E191" s="1626"/>
      <c r="F191" s="4308"/>
      <c r="G191" s="1350"/>
      <c r="H191" s="1350"/>
      <c r="I191" s="1350"/>
      <c r="J191" s="1350"/>
      <c r="K191" s="1599"/>
      <c r="L191" s="1599"/>
      <c r="M191" s="1637">
        <v>22</v>
      </c>
      <c r="N191" s="1349"/>
      <c r="O191" s="1599"/>
      <c r="P191" s="1599"/>
      <c r="Q191" s="1599"/>
      <c r="R191" s="1599">
        <f t="shared" si="3"/>
        <v>0</v>
      </c>
      <c r="S191" s="1637">
        <v>22</v>
      </c>
      <c r="AI191" s="1368"/>
      <c r="AJ191" s="1368"/>
      <c r="AK191" s="1368"/>
      <c r="AL191" s="1368"/>
      <c r="AM191" s="1368"/>
      <c r="AN191" s="1368"/>
      <c r="AO191" s="1368"/>
      <c r="AP191" s="1368"/>
      <c r="AQ191" s="1368"/>
      <c r="AR191" s="1368"/>
      <c r="AS191" s="1368"/>
      <c r="AT191" s="1368"/>
      <c r="AU191" s="1368"/>
      <c r="AV191" s="1368"/>
      <c r="AW191" s="1368"/>
      <c r="AX191" s="1368"/>
      <c r="AY191" s="1368"/>
      <c r="AZ191" s="1368"/>
      <c r="BA191" s="1368"/>
      <c r="BB191" s="1368"/>
      <c r="BC191" s="1368"/>
      <c r="BD191" s="1368"/>
      <c r="BE191" s="1368"/>
      <c r="BF191" s="1368"/>
      <c r="BG191" s="1368"/>
      <c r="BH191" s="1368"/>
      <c r="BI191" s="1368"/>
      <c r="BJ191" s="1368"/>
      <c r="BK191" s="1368"/>
      <c r="BL191" s="1368"/>
      <c r="BM191" s="1368"/>
      <c r="BN191" s="1368"/>
      <c r="BO191" s="1368"/>
      <c r="BP191" s="1368"/>
      <c r="BQ191" s="1368"/>
      <c r="BR191" s="1368"/>
      <c r="BS191" s="1368"/>
      <c r="BT191" s="1368"/>
      <c r="BU191" s="1368"/>
      <c r="BV191" s="1368"/>
      <c r="BW191" s="1368"/>
      <c r="BX191" s="1368"/>
      <c r="BY191" s="1368"/>
      <c r="BZ191" s="1368"/>
      <c r="CA191" s="1368"/>
      <c r="CB191" s="1368"/>
      <c r="CC191" s="1368"/>
      <c r="CD191" s="1368"/>
      <c r="CE191" s="1368"/>
      <c r="CF191" s="1368"/>
      <c r="CG191" s="1368"/>
      <c r="CH191" s="1368"/>
      <c r="CI191" s="1368"/>
      <c r="CJ191" s="1368"/>
      <c r="CK191" s="1368"/>
      <c r="CL191" s="1368"/>
      <c r="CM191" s="1368"/>
      <c r="CN191" s="1368"/>
      <c r="CO191" s="1368"/>
      <c r="CP191" s="1368"/>
      <c r="CQ191" s="1368"/>
      <c r="CR191" s="1368"/>
      <c r="CS191" s="1368"/>
      <c r="CT191" s="1368"/>
      <c r="CU191" s="1368"/>
      <c r="CV191" s="1368"/>
      <c r="CW191" s="1368"/>
      <c r="CX191" s="1368"/>
      <c r="CY191" s="1368"/>
      <c r="CZ191" s="1368"/>
      <c r="DA191" s="1368"/>
      <c r="DB191" s="1368"/>
      <c r="DC191" s="1368"/>
      <c r="DD191" s="1368"/>
      <c r="DE191" s="1368"/>
      <c r="DF191" s="1368"/>
      <c r="DG191" s="1368"/>
      <c r="DH191" s="1368"/>
      <c r="DI191" s="1368"/>
      <c r="DJ191" s="1368"/>
      <c r="DK191" s="1368"/>
      <c r="DL191" s="1368"/>
      <c r="DM191" s="1368"/>
      <c r="DN191" s="1368"/>
      <c r="DO191" s="1368"/>
      <c r="DP191" s="1368"/>
      <c r="DQ191" s="1368"/>
      <c r="DR191" s="1368"/>
      <c r="DS191" s="1368"/>
      <c r="DT191" s="1368"/>
      <c r="DU191" s="1368"/>
      <c r="DV191" s="1368"/>
      <c r="DW191" s="1368"/>
      <c r="DX191" s="1368"/>
      <c r="DY191" s="1368"/>
      <c r="DZ191" s="1368"/>
      <c r="EA191" s="1368"/>
      <c r="EB191" s="1368"/>
      <c r="EC191" s="1368"/>
      <c r="ED191" s="1368"/>
      <c r="EE191" s="1368"/>
      <c r="EF191" s="1368"/>
      <c r="EG191" s="1368"/>
      <c r="EH191" s="1368"/>
      <c r="EI191" s="1368"/>
      <c r="EJ191" s="1368"/>
      <c r="EK191" s="1368"/>
      <c r="EL191" s="1368"/>
      <c r="EM191" s="1368"/>
      <c r="EN191" s="1368"/>
      <c r="EO191" s="1368"/>
      <c r="EP191" s="1368"/>
      <c r="EQ191" s="1368"/>
      <c r="ER191" s="1368"/>
      <c r="ES191" s="1368"/>
      <c r="ET191" s="1368"/>
      <c r="EU191" s="1368"/>
      <c r="EV191" s="1368"/>
      <c r="EW191" s="1368"/>
      <c r="EX191" s="1368"/>
      <c r="EY191" s="1368"/>
      <c r="EZ191" s="1368"/>
      <c r="FA191" s="1368"/>
      <c r="FB191" s="1368"/>
      <c r="FC191" s="1368"/>
      <c r="FD191" s="1368"/>
      <c r="FE191" s="1368"/>
      <c r="FF191" s="1368"/>
      <c r="FG191" s="1368"/>
      <c r="FH191" s="1368"/>
      <c r="FI191" s="1368"/>
      <c r="FJ191" s="1368"/>
      <c r="FK191" s="1368"/>
      <c r="FL191" s="1368"/>
      <c r="FM191" s="1368"/>
      <c r="FN191" s="1368"/>
      <c r="FO191" s="1368"/>
      <c r="FP191" s="1368"/>
      <c r="FQ191" s="1368"/>
      <c r="FR191" s="1368"/>
      <c r="FS191" s="1368"/>
      <c r="FT191" s="1368"/>
      <c r="FU191" s="1368"/>
      <c r="FV191" s="1368"/>
      <c r="FW191" s="1368"/>
      <c r="FX191" s="1368"/>
      <c r="FY191" s="1368"/>
      <c r="FZ191" s="1368"/>
      <c r="GA191" s="1368"/>
      <c r="GB191" s="1368"/>
      <c r="GC191" s="1368"/>
      <c r="GD191" s="1368"/>
      <c r="GE191" s="1368"/>
      <c r="GF191" s="1368"/>
      <c r="GG191" s="1368"/>
      <c r="GH191" s="1368"/>
      <c r="GI191" s="1368"/>
      <c r="GJ191" s="1368"/>
      <c r="GK191" s="1368"/>
      <c r="GL191" s="1368"/>
      <c r="GM191" s="1368"/>
      <c r="GN191" s="1368"/>
      <c r="GO191" s="1368"/>
      <c r="GP191" s="1368"/>
      <c r="GQ191" s="1368"/>
      <c r="GR191" s="1368"/>
      <c r="GS191" s="1368"/>
      <c r="GT191" s="1368"/>
      <c r="GU191" s="1368"/>
      <c r="GV191" s="1368"/>
      <c r="GW191" s="1368"/>
      <c r="GX191" s="1368"/>
      <c r="GY191" s="1368"/>
      <c r="GZ191" s="1368"/>
      <c r="HA191" s="1368"/>
      <c r="HB191" s="1368"/>
      <c r="HC191" s="1368"/>
      <c r="HD191" s="1368"/>
      <c r="HE191" s="1368"/>
      <c r="HF191" s="1368"/>
      <c r="HG191" s="1368"/>
      <c r="HH191" s="1368"/>
      <c r="HI191" s="1368"/>
      <c r="HJ191" s="1368"/>
      <c r="HK191" s="1368"/>
      <c r="HL191" s="1368"/>
      <c r="HM191" s="1368"/>
      <c r="HN191" s="1368"/>
      <c r="HO191" s="1368"/>
      <c r="HP191" s="1368"/>
      <c r="HQ191" s="1368"/>
      <c r="HR191" s="1368"/>
      <c r="HS191" s="1368"/>
      <c r="HT191" s="1368"/>
      <c r="HU191" s="1368"/>
      <c r="HV191" s="1368"/>
      <c r="HW191" s="1368"/>
      <c r="HX191" s="1368"/>
      <c r="HY191" s="1368"/>
      <c r="HZ191" s="1368"/>
      <c r="IA191" s="1368"/>
      <c r="IB191" s="1368"/>
      <c r="IC191" s="1368"/>
      <c r="ID191" s="1368"/>
      <c r="IE191" s="1368"/>
      <c r="IF191" s="1368"/>
      <c r="IG191" s="1368"/>
      <c r="IH191" s="1368"/>
      <c r="II191" s="1368"/>
      <c r="IJ191" s="1368"/>
      <c r="IK191" s="1368"/>
      <c r="IL191" s="1368"/>
      <c r="IM191" s="1368"/>
      <c r="IN191" s="1368"/>
      <c r="IO191" s="1368"/>
      <c r="IP191" s="1368"/>
      <c r="IQ191" s="1368"/>
      <c r="IR191" s="1368"/>
      <c r="IS191" s="1368"/>
      <c r="IT191" s="1368"/>
      <c r="IU191" s="1368"/>
      <c r="IV191" s="1368"/>
      <c r="IW191" s="1368"/>
      <c r="IX191" s="1368"/>
      <c r="IY191" s="1368"/>
      <c r="IZ191" s="1368"/>
      <c r="JA191" s="1368"/>
      <c r="JB191" s="1368"/>
      <c r="JC191" s="1368"/>
    </row>
    <row r="192" spans="1:263">
      <c r="A192" s="4307">
        <v>23</v>
      </c>
      <c r="B192" s="4214"/>
      <c r="C192" s="4214"/>
      <c r="D192" s="4214"/>
      <c r="E192" s="1626"/>
      <c r="F192" s="4308"/>
      <c r="G192" s="1350"/>
      <c r="H192" s="1350"/>
      <c r="I192" s="1350"/>
      <c r="J192" s="1350"/>
      <c r="K192" s="1599"/>
      <c r="L192" s="1599"/>
      <c r="M192" s="1637">
        <v>23</v>
      </c>
      <c r="N192" s="1349"/>
      <c r="O192" s="1599"/>
      <c r="P192" s="1599"/>
      <c r="Q192" s="1599"/>
      <c r="R192" s="1599">
        <f t="shared" si="3"/>
        <v>0</v>
      </c>
      <c r="S192" s="1637">
        <v>23</v>
      </c>
      <c r="AI192" s="1368"/>
      <c r="AJ192" s="1368"/>
      <c r="AK192" s="1368"/>
      <c r="AL192" s="1368"/>
      <c r="AM192" s="1368"/>
      <c r="AN192" s="1368"/>
      <c r="AO192" s="1368"/>
      <c r="AP192" s="1368"/>
      <c r="AQ192" s="1368"/>
      <c r="AR192" s="1368"/>
      <c r="AS192" s="1368"/>
      <c r="AT192" s="1368"/>
      <c r="AU192" s="1368"/>
      <c r="AV192" s="1368"/>
      <c r="AW192" s="1368"/>
      <c r="AX192" s="1368"/>
      <c r="AY192" s="1368"/>
      <c r="AZ192" s="1368"/>
      <c r="BA192" s="1368"/>
      <c r="BB192" s="1368"/>
      <c r="BC192" s="1368"/>
      <c r="BD192" s="1368"/>
      <c r="BE192" s="1368"/>
      <c r="BF192" s="1368"/>
      <c r="BG192" s="1368"/>
      <c r="BH192" s="1368"/>
      <c r="BI192" s="1368"/>
      <c r="BJ192" s="1368"/>
      <c r="BK192" s="1368"/>
      <c r="BL192" s="1368"/>
      <c r="BM192" s="1368"/>
      <c r="BN192" s="1368"/>
      <c r="BO192" s="1368"/>
      <c r="BP192" s="1368"/>
      <c r="BQ192" s="1368"/>
      <c r="BR192" s="1368"/>
      <c r="BS192" s="1368"/>
      <c r="BT192" s="1368"/>
      <c r="BU192" s="1368"/>
      <c r="BV192" s="1368"/>
      <c r="BW192" s="1368"/>
      <c r="BX192" s="1368"/>
      <c r="BY192" s="1368"/>
      <c r="BZ192" s="1368"/>
      <c r="CA192" s="1368"/>
      <c r="CB192" s="1368"/>
      <c r="CC192" s="1368"/>
      <c r="CD192" s="1368"/>
      <c r="CE192" s="1368"/>
      <c r="CF192" s="1368"/>
      <c r="CG192" s="1368"/>
      <c r="CH192" s="1368"/>
      <c r="CI192" s="1368"/>
      <c r="CJ192" s="1368"/>
      <c r="CK192" s="1368"/>
      <c r="CL192" s="1368"/>
      <c r="CM192" s="1368"/>
      <c r="CN192" s="1368"/>
      <c r="CO192" s="1368"/>
      <c r="CP192" s="1368"/>
      <c r="CQ192" s="1368"/>
      <c r="CR192" s="1368"/>
      <c r="CS192" s="1368"/>
      <c r="CT192" s="1368"/>
      <c r="CU192" s="1368"/>
      <c r="CV192" s="1368"/>
      <c r="CW192" s="1368"/>
      <c r="CX192" s="1368"/>
      <c r="CY192" s="1368"/>
      <c r="CZ192" s="1368"/>
      <c r="DA192" s="1368"/>
      <c r="DB192" s="1368"/>
      <c r="DC192" s="1368"/>
      <c r="DD192" s="1368"/>
      <c r="DE192" s="1368"/>
      <c r="DF192" s="1368"/>
      <c r="DG192" s="1368"/>
      <c r="DH192" s="1368"/>
      <c r="DI192" s="1368"/>
      <c r="DJ192" s="1368"/>
      <c r="DK192" s="1368"/>
      <c r="DL192" s="1368"/>
      <c r="DM192" s="1368"/>
      <c r="DN192" s="1368"/>
      <c r="DO192" s="1368"/>
      <c r="DP192" s="1368"/>
      <c r="DQ192" s="1368"/>
      <c r="DR192" s="1368"/>
      <c r="DS192" s="1368"/>
      <c r="DT192" s="1368"/>
      <c r="DU192" s="1368"/>
      <c r="DV192" s="1368"/>
      <c r="DW192" s="1368"/>
      <c r="DX192" s="1368"/>
      <c r="DY192" s="1368"/>
      <c r="DZ192" s="1368"/>
      <c r="EA192" s="1368"/>
      <c r="EB192" s="1368"/>
      <c r="EC192" s="1368"/>
      <c r="ED192" s="1368"/>
      <c r="EE192" s="1368"/>
      <c r="EF192" s="1368"/>
      <c r="EG192" s="1368"/>
      <c r="EH192" s="1368"/>
      <c r="EI192" s="1368"/>
      <c r="EJ192" s="1368"/>
      <c r="EK192" s="1368"/>
      <c r="EL192" s="1368"/>
      <c r="EM192" s="1368"/>
      <c r="EN192" s="1368"/>
      <c r="EO192" s="1368"/>
      <c r="EP192" s="1368"/>
      <c r="EQ192" s="1368"/>
      <c r="ER192" s="1368"/>
      <c r="ES192" s="1368"/>
      <c r="ET192" s="1368"/>
      <c r="EU192" s="1368"/>
      <c r="EV192" s="1368"/>
      <c r="EW192" s="1368"/>
      <c r="EX192" s="1368"/>
      <c r="EY192" s="1368"/>
      <c r="EZ192" s="1368"/>
      <c r="FA192" s="1368"/>
      <c r="FB192" s="1368"/>
      <c r="FC192" s="1368"/>
      <c r="FD192" s="1368"/>
      <c r="FE192" s="1368"/>
      <c r="FF192" s="1368"/>
      <c r="FG192" s="1368"/>
      <c r="FH192" s="1368"/>
      <c r="FI192" s="1368"/>
      <c r="FJ192" s="1368"/>
      <c r="FK192" s="1368"/>
      <c r="FL192" s="1368"/>
      <c r="FM192" s="1368"/>
      <c r="FN192" s="1368"/>
      <c r="FO192" s="1368"/>
      <c r="FP192" s="1368"/>
      <c r="FQ192" s="1368"/>
      <c r="FR192" s="1368"/>
      <c r="FS192" s="1368"/>
      <c r="FT192" s="1368"/>
      <c r="FU192" s="1368"/>
      <c r="FV192" s="1368"/>
      <c r="FW192" s="1368"/>
      <c r="FX192" s="1368"/>
      <c r="FY192" s="1368"/>
      <c r="FZ192" s="1368"/>
      <c r="GA192" s="1368"/>
      <c r="GB192" s="1368"/>
      <c r="GC192" s="1368"/>
      <c r="GD192" s="1368"/>
      <c r="GE192" s="1368"/>
      <c r="GF192" s="1368"/>
      <c r="GG192" s="1368"/>
      <c r="GH192" s="1368"/>
      <c r="GI192" s="1368"/>
      <c r="GJ192" s="1368"/>
      <c r="GK192" s="1368"/>
      <c r="GL192" s="1368"/>
      <c r="GM192" s="1368"/>
      <c r="GN192" s="1368"/>
      <c r="GO192" s="1368"/>
      <c r="GP192" s="1368"/>
      <c r="GQ192" s="1368"/>
      <c r="GR192" s="1368"/>
      <c r="GS192" s="1368"/>
      <c r="GT192" s="1368"/>
      <c r="GU192" s="1368"/>
      <c r="GV192" s="1368"/>
      <c r="GW192" s="1368"/>
      <c r="GX192" s="1368"/>
      <c r="GY192" s="1368"/>
      <c r="GZ192" s="1368"/>
      <c r="HA192" s="1368"/>
      <c r="HB192" s="1368"/>
      <c r="HC192" s="1368"/>
      <c r="HD192" s="1368"/>
      <c r="HE192" s="1368"/>
      <c r="HF192" s="1368"/>
      <c r="HG192" s="1368"/>
      <c r="HH192" s="1368"/>
      <c r="HI192" s="1368"/>
      <c r="HJ192" s="1368"/>
      <c r="HK192" s="1368"/>
      <c r="HL192" s="1368"/>
      <c r="HM192" s="1368"/>
      <c r="HN192" s="1368"/>
      <c r="HO192" s="1368"/>
      <c r="HP192" s="1368"/>
      <c r="HQ192" s="1368"/>
      <c r="HR192" s="1368"/>
      <c r="HS192" s="1368"/>
      <c r="HT192" s="1368"/>
      <c r="HU192" s="1368"/>
      <c r="HV192" s="1368"/>
      <c r="HW192" s="1368"/>
      <c r="HX192" s="1368"/>
      <c r="HY192" s="1368"/>
      <c r="HZ192" s="1368"/>
      <c r="IA192" s="1368"/>
      <c r="IB192" s="1368"/>
      <c r="IC192" s="1368"/>
      <c r="ID192" s="1368"/>
      <c r="IE192" s="1368"/>
      <c r="IF192" s="1368"/>
      <c r="IG192" s="1368"/>
      <c r="IH192" s="1368"/>
      <c r="II192" s="1368"/>
      <c r="IJ192" s="1368"/>
      <c r="IK192" s="1368"/>
      <c r="IL192" s="1368"/>
      <c r="IM192" s="1368"/>
      <c r="IN192" s="1368"/>
      <c r="IO192" s="1368"/>
      <c r="IP192" s="1368"/>
      <c r="IQ192" s="1368"/>
      <c r="IR192" s="1368"/>
      <c r="IS192" s="1368"/>
      <c r="IT192" s="1368"/>
      <c r="IU192" s="1368"/>
      <c r="IV192" s="1368"/>
      <c r="IW192" s="1368"/>
      <c r="IX192" s="1368"/>
      <c r="IY192" s="1368"/>
      <c r="IZ192" s="1368"/>
      <c r="JA192" s="1368"/>
      <c r="JB192" s="1368"/>
      <c r="JC192" s="1368"/>
    </row>
    <row r="193" spans="1:263">
      <c r="A193" s="4307">
        <v>24</v>
      </c>
      <c r="B193" s="4214"/>
      <c r="C193" s="4214"/>
      <c r="D193" s="4214"/>
      <c r="E193" s="1626"/>
      <c r="F193" s="4308"/>
      <c r="G193" s="1350"/>
      <c r="H193" s="1350"/>
      <c r="I193" s="1350"/>
      <c r="J193" s="1350"/>
      <c r="K193" s="1599"/>
      <c r="L193" s="1599"/>
      <c r="M193" s="1637">
        <v>24</v>
      </c>
      <c r="N193" s="1349"/>
      <c r="O193" s="1599"/>
      <c r="P193" s="1599"/>
      <c r="Q193" s="1599"/>
      <c r="R193" s="1599">
        <f t="shared" si="3"/>
        <v>0</v>
      </c>
      <c r="S193" s="1637">
        <v>24</v>
      </c>
      <c r="AI193" s="1368"/>
      <c r="AJ193" s="1368"/>
      <c r="AK193" s="1368"/>
      <c r="AL193" s="1368"/>
      <c r="AM193" s="1368"/>
      <c r="AN193" s="1368"/>
      <c r="AO193" s="1368"/>
      <c r="AP193" s="1368"/>
      <c r="AQ193" s="1368"/>
      <c r="AR193" s="1368"/>
      <c r="AS193" s="1368"/>
      <c r="AT193" s="1368"/>
      <c r="AU193" s="1368"/>
      <c r="AV193" s="1368"/>
      <c r="AW193" s="1368"/>
      <c r="AX193" s="1368"/>
      <c r="AY193" s="1368"/>
      <c r="AZ193" s="1368"/>
      <c r="BA193" s="1368"/>
      <c r="BB193" s="1368"/>
      <c r="BC193" s="1368"/>
      <c r="BD193" s="1368"/>
      <c r="BE193" s="1368"/>
      <c r="BF193" s="1368"/>
      <c r="BG193" s="1368"/>
      <c r="BH193" s="1368"/>
      <c r="BI193" s="1368"/>
      <c r="BJ193" s="1368"/>
      <c r="BK193" s="1368"/>
      <c r="BL193" s="1368"/>
      <c r="BM193" s="1368"/>
      <c r="BN193" s="1368"/>
      <c r="BO193" s="1368"/>
      <c r="BP193" s="1368"/>
      <c r="BQ193" s="1368"/>
      <c r="BR193" s="1368"/>
      <c r="BS193" s="1368"/>
      <c r="BT193" s="1368"/>
      <c r="BU193" s="1368"/>
      <c r="BV193" s="1368"/>
      <c r="BW193" s="1368"/>
      <c r="BX193" s="1368"/>
      <c r="BY193" s="1368"/>
      <c r="BZ193" s="1368"/>
      <c r="CA193" s="1368"/>
      <c r="CB193" s="1368"/>
      <c r="CC193" s="1368"/>
      <c r="CD193" s="1368"/>
      <c r="CE193" s="1368"/>
      <c r="CF193" s="1368"/>
      <c r="CG193" s="1368"/>
      <c r="CH193" s="1368"/>
      <c r="CI193" s="1368"/>
      <c r="CJ193" s="1368"/>
      <c r="CK193" s="1368"/>
      <c r="CL193" s="1368"/>
      <c r="CM193" s="1368"/>
      <c r="CN193" s="1368"/>
      <c r="CO193" s="1368"/>
      <c r="CP193" s="1368"/>
      <c r="CQ193" s="1368"/>
      <c r="CR193" s="1368"/>
      <c r="CS193" s="1368"/>
      <c r="CT193" s="1368"/>
      <c r="CU193" s="1368"/>
      <c r="CV193" s="1368"/>
      <c r="CW193" s="1368"/>
      <c r="CX193" s="1368"/>
      <c r="CY193" s="1368"/>
      <c r="CZ193" s="1368"/>
      <c r="DA193" s="1368"/>
      <c r="DB193" s="1368"/>
      <c r="DC193" s="1368"/>
      <c r="DD193" s="1368"/>
      <c r="DE193" s="1368"/>
      <c r="DF193" s="1368"/>
      <c r="DG193" s="1368"/>
      <c r="DH193" s="1368"/>
      <c r="DI193" s="1368"/>
      <c r="DJ193" s="1368"/>
      <c r="DK193" s="1368"/>
      <c r="DL193" s="1368"/>
      <c r="DM193" s="1368"/>
      <c r="DN193" s="1368"/>
      <c r="DO193" s="1368"/>
      <c r="DP193" s="1368"/>
      <c r="DQ193" s="1368"/>
      <c r="DR193" s="1368"/>
      <c r="DS193" s="1368"/>
      <c r="DT193" s="1368"/>
      <c r="DU193" s="1368"/>
      <c r="DV193" s="1368"/>
      <c r="DW193" s="1368"/>
      <c r="DX193" s="1368"/>
      <c r="DY193" s="1368"/>
      <c r="DZ193" s="1368"/>
      <c r="EA193" s="1368"/>
      <c r="EB193" s="1368"/>
      <c r="EC193" s="1368"/>
      <c r="ED193" s="1368"/>
      <c r="EE193" s="1368"/>
      <c r="EF193" s="1368"/>
      <c r="EG193" s="1368"/>
      <c r="EH193" s="1368"/>
      <c r="EI193" s="1368"/>
      <c r="EJ193" s="1368"/>
      <c r="EK193" s="1368"/>
      <c r="EL193" s="1368"/>
      <c r="EM193" s="1368"/>
      <c r="EN193" s="1368"/>
      <c r="EO193" s="1368"/>
      <c r="EP193" s="1368"/>
      <c r="EQ193" s="1368"/>
      <c r="ER193" s="1368"/>
      <c r="ES193" s="1368"/>
      <c r="ET193" s="1368"/>
      <c r="EU193" s="1368"/>
      <c r="EV193" s="1368"/>
      <c r="EW193" s="1368"/>
      <c r="EX193" s="1368"/>
      <c r="EY193" s="1368"/>
      <c r="EZ193" s="1368"/>
      <c r="FA193" s="1368"/>
      <c r="FB193" s="1368"/>
      <c r="FC193" s="1368"/>
      <c r="FD193" s="1368"/>
      <c r="FE193" s="1368"/>
      <c r="FF193" s="1368"/>
      <c r="FG193" s="1368"/>
      <c r="FH193" s="1368"/>
      <c r="FI193" s="1368"/>
      <c r="FJ193" s="1368"/>
      <c r="FK193" s="1368"/>
      <c r="FL193" s="1368"/>
      <c r="FM193" s="1368"/>
      <c r="FN193" s="1368"/>
      <c r="FO193" s="1368"/>
      <c r="FP193" s="1368"/>
      <c r="FQ193" s="1368"/>
      <c r="FR193" s="1368"/>
      <c r="FS193" s="1368"/>
      <c r="FT193" s="1368"/>
      <c r="FU193" s="1368"/>
      <c r="FV193" s="1368"/>
      <c r="FW193" s="1368"/>
      <c r="FX193" s="1368"/>
      <c r="FY193" s="1368"/>
      <c r="FZ193" s="1368"/>
      <c r="GA193" s="1368"/>
      <c r="GB193" s="1368"/>
      <c r="GC193" s="1368"/>
      <c r="GD193" s="1368"/>
      <c r="GE193" s="1368"/>
      <c r="GF193" s="1368"/>
      <c r="GG193" s="1368"/>
      <c r="GH193" s="1368"/>
      <c r="GI193" s="1368"/>
      <c r="GJ193" s="1368"/>
      <c r="GK193" s="1368"/>
      <c r="GL193" s="1368"/>
      <c r="GM193" s="1368"/>
      <c r="GN193" s="1368"/>
      <c r="GO193" s="1368"/>
      <c r="GP193" s="1368"/>
      <c r="GQ193" s="1368"/>
      <c r="GR193" s="1368"/>
      <c r="GS193" s="1368"/>
      <c r="GT193" s="1368"/>
      <c r="GU193" s="1368"/>
      <c r="GV193" s="1368"/>
      <c r="GW193" s="1368"/>
      <c r="GX193" s="1368"/>
      <c r="GY193" s="1368"/>
      <c r="GZ193" s="1368"/>
      <c r="HA193" s="1368"/>
      <c r="HB193" s="1368"/>
      <c r="HC193" s="1368"/>
      <c r="HD193" s="1368"/>
      <c r="HE193" s="1368"/>
      <c r="HF193" s="1368"/>
      <c r="HG193" s="1368"/>
      <c r="HH193" s="1368"/>
      <c r="HI193" s="1368"/>
      <c r="HJ193" s="1368"/>
      <c r="HK193" s="1368"/>
      <c r="HL193" s="1368"/>
      <c r="HM193" s="1368"/>
      <c r="HN193" s="1368"/>
      <c r="HO193" s="1368"/>
      <c r="HP193" s="1368"/>
      <c r="HQ193" s="1368"/>
      <c r="HR193" s="1368"/>
      <c r="HS193" s="1368"/>
      <c r="HT193" s="1368"/>
      <c r="HU193" s="1368"/>
      <c r="HV193" s="1368"/>
      <c r="HW193" s="1368"/>
      <c r="HX193" s="1368"/>
      <c r="HY193" s="1368"/>
      <c r="HZ193" s="1368"/>
      <c r="IA193" s="1368"/>
      <c r="IB193" s="1368"/>
      <c r="IC193" s="1368"/>
      <c r="ID193" s="1368"/>
      <c r="IE193" s="1368"/>
      <c r="IF193" s="1368"/>
      <c r="IG193" s="1368"/>
      <c r="IH193" s="1368"/>
      <c r="II193" s="1368"/>
      <c r="IJ193" s="1368"/>
      <c r="IK193" s="1368"/>
      <c r="IL193" s="1368"/>
      <c r="IM193" s="1368"/>
      <c r="IN193" s="1368"/>
      <c r="IO193" s="1368"/>
      <c r="IP193" s="1368"/>
      <c r="IQ193" s="1368"/>
      <c r="IR193" s="1368"/>
      <c r="IS193" s="1368"/>
      <c r="IT193" s="1368"/>
      <c r="IU193" s="1368"/>
      <c r="IV193" s="1368"/>
      <c r="IW193" s="1368"/>
      <c r="IX193" s="1368"/>
      <c r="IY193" s="1368"/>
      <c r="IZ193" s="1368"/>
      <c r="JA193" s="1368"/>
      <c r="JB193" s="1368"/>
      <c r="JC193" s="1368"/>
    </row>
    <row r="194" spans="1:263">
      <c r="A194" s="4307">
        <v>25</v>
      </c>
      <c r="B194" s="4214"/>
      <c r="C194" s="4214"/>
      <c r="D194" s="4214"/>
      <c r="E194" s="1626"/>
      <c r="F194" s="4308"/>
      <c r="G194" s="1350"/>
      <c r="H194" s="1350"/>
      <c r="I194" s="1350"/>
      <c r="J194" s="1350"/>
      <c r="K194" s="1599"/>
      <c r="L194" s="1599"/>
      <c r="M194" s="1637">
        <v>25</v>
      </c>
      <c r="N194" s="1349"/>
      <c r="O194" s="1599"/>
      <c r="P194" s="1599"/>
      <c r="Q194" s="1599"/>
      <c r="R194" s="1599">
        <f t="shared" si="3"/>
        <v>0</v>
      </c>
      <c r="S194" s="1637">
        <v>25</v>
      </c>
      <c r="AI194" s="1368"/>
      <c r="AJ194" s="1368"/>
      <c r="AK194" s="1368"/>
      <c r="AL194" s="1368"/>
      <c r="AM194" s="1368"/>
      <c r="AN194" s="1368"/>
      <c r="AO194" s="1368"/>
      <c r="AP194" s="1368"/>
      <c r="AQ194" s="1368"/>
      <c r="AR194" s="1368"/>
      <c r="AS194" s="1368"/>
      <c r="AT194" s="1368"/>
      <c r="AU194" s="1368"/>
      <c r="AV194" s="1368"/>
      <c r="AW194" s="1368"/>
      <c r="AX194" s="1368"/>
      <c r="AY194" s="1368"/>
      <c r="AZ194" s="1368"/>
      <c r="BA194" s="1368"/>
      <c r="BB194" s="1368"/>
      <c r="BC194" s="1368"/>
      <c r="BD194" s="1368"/>
      <c r="BE194" s="1368"/>
      <c r="BF194" s="1368"/>
      <c r="BG194" s="1368"/>
      <c r="BH194" s="1368"/>
      <c r="BI194" s="1368"/>
      <c r="BJ194" s="1368"/>
      <c r="BK194" s="1368"/>
      <c r="BL194" s="1368"/>
      <c r="BM194" s="1368"/>
      <c r="BN194" s="1368"/>
      <c r="BO194" s="1368"/>
      <c r="BP194" s="1368"/>
      <c r="BQ194" s="1368"/>
      <c r="BR194" s="1368"/>
      <c r="BS194" s="1368"/>
      <c r="BT194" s="1368"/>
      <c r="BU194" s="1368"/>
      <c r="BV194" s="1368"/>
      <c r="BW194" s="1368"/>
      <c r="BX194" s="1368"/>
      <c r="BY194" s="1368"/>
      <c r="BZ194" s="1368"/>
      <c r="CA194" s="1368"/>
      <c r="CB194" s="1368"/>
      <c r="CC194" s="1368"/>
      <c r="CD194" s="1368"/>
      <c r="CE194" s="1368"/>
      <c r="CF194" s="1368"/>
      <c r="CG194" s="1368"/>
      <c r="CH194" s="1368"/>
      <c r="CI194" s="1368"/>
      <c r="CJ194" s="1368"/>
      <c r="CK194" s="1368"/>
      <c r="CL194" s="1368"/>
      <c r="CM194" s="1368"/>
      <c r="CN194" s="1368"/>
      <c r="CO194" s="1368"/>
      <c r="CP194" s="1368"/>
      <c r="CQ194" s="1368"/>
      <c r="CR194" s="1368"/>
      <c r="CS194" s="1368"/>
      <c r="CT194" s="1368"/>
      <c r="CU194" s="1368"/>
      <c r="CV194" s="1368"/>
      <c r="CW194" s="1368"/>
      <c r="CX194" s="1368"/>
      <c r="CY194" s="1368"/>
      <c r="CZ194" s="1368"/>
      <c r="DA194" s="1368"/>
      <c r="DB194" s="1368"/>
      <c r="DC194" s="1368"/>
      <c r="DD194" s="1368"/>
      <c r="DE194" s="1368"/>
      <c r="DF194" s="1368"/>
      <c r="DG194" s="1368"/>
      <c r="DH194" s="1368"/>
      <c r="DI194" s="1368"/>
      <c r="DJ194" s="1368"/>
      <c r="DK194" s="1368"/>
      <c r="DL194" s="1368"/>
      <c r="DM194" s="1368"/>
      <c r="DN194" s="1368"/>
      <c r="DO194" s="1368"/>
      <c r="DP194" s="1368"/>
      <c r="DQ194" s="1368"/>
      <c r="DR194" s="1368"/>
      <c r="DS194" s="1368"/>
      <c r="DT194" s="1368"/>
      <c r="DU194" s="1368"/>
      <c r="DV194" s="1368"/>
      <c r="DW194" s="1368"/>
      <c r="DX194" s="1368"/>
      <c r="DY194" s="1368"/>
      <c r="DZ194" s="1368"/>
      <c r="EA194" s="1368"/>
      <c r="EB194" s="1368"/>
      <c r="EC194" s="1368"/>
      <c r="ED194" s="1368"/>
      <c r="EE194" s="1368"/>
      <c r="EF194" s="1368"/>
      <c r="EG194" s="1368"/>
      <c r="EH194" s="1368"/>
      <c r="EI194" s="1368"/>
      <c r="EJ194" s="1368"/>
      <c r="EK194" s="1368"/>
      <c r="EL194" s="1368"/>
      <c r="EM194" s="1368"/>
      <c r="EN194" s="1368"/>
      <c r="EO194" s="1368"/>
      <c r="EP194" s="1368"/>
      <c r="EQ194" s="1368"/>
      <c r="ER194" s="1368"/>
      <c r="ES194" s="1368"/>
      <c r="ET194" s="1368"/>
      <c r="EU194" s="1368"/>
      <c r="EV194" s="1368"/>
      <c r="EW194" s="1368"/>
      <c r="EX194" s="1368"/>
      <c r="EY194" s="1368"/>
      <c r="EZ194" s="1368"/>
      <c r="FA194" s="1368"/>
      <c r="FB194" s="1368"/>
      <c r="FC194" s="1368"/>
      <c r="FD194" s="1368"/>
      <c r="FE194" s="1368"/>
      <c r="FF194" s="1368"/>
      <c r="FG194" s="1368"/>
      <c r="FH194" s="1368"/>
      <c r="FI194" s="1368"/>
      <c r="FJ194" s="1368"/>
      <c r="FK194" s="1368"/>
      <c r="FL194" s="1368"/>
      <c r="FM194" s="1368"/>
      <c r="FN194" s="1368"/>
      <c r="FO194" s="1368"/>
      <c r="FP194" s="1368"/>
      <c r="FQ194" s="1368"/>
      <c r="FR194" s="1368"/>
      <c r="FS194" s="1368"/>
      <c r="FT194" s="1368"/>
      <c r="FU194" s="1368"/>
      <c r="FV194" s="1368"/>
      <c r="FW194" s="1368"/>
      <c r="FX194" s="1368"/>
      <c r="FY194" s="1368"/>
      <c r="FZ194" s="1368"/>
      <c r="GA194" s="1368"/>
      <c r="GB194" s="1368"/>
      <c r="GC194" s="1368"/>
      <c r="GD194" s="1368"/>
      <c r="GE194" s="1368"/>
      <c r="GF194" s="1368"/>
      <c r="GG194" s="1368"/>
      <c r="GH194" s="1368"/>
      <c r="GI194" s="1368"/>
      <c r="GJ194" s="1368"/>
      <c r="GK194" s="1368"/>
      <c r="GL194" s="1368"/>
      <c r="GM194" s="1368"/>
      <c r="GN194" s="1368"/>
      <c r="GO194" s="1368"/>
      <c r="GP194" s="1368"/>
      <c r="GQ194" s="1368"/>
      <c r="GR194" s="1368"/>
      <c r="GS194" s="1368"/>
      <c r="GT194" s="1368"/>
      <c r="GU194" s="1368"/>
      <c r="GV194" s="1368"/>
      <c r="GW194" s="1368"/>
      <c r="GX194" s="1368"/>
      <c r="GY194" s="1368"/>
      <c r="GZ194" s="1368"/>
      <c r="HA194" s="1368"/>
      <c r="HB194" s="1368"/>
      <c r="HC194" s="1368"/>
      <c r="HD194" s="1368"/>
      <c r="HE194" s="1368"/>
      <c r="HF194" s="1368"/>
      <c r="HG194" s="1368"/>
      <c r="HH194" s="1368"/>
      <c r="HI194" s="1368"/>
      <c r="HJ194" s="1368"/>
      <c r="HK194" s="1368"/>
      <c r="HL194" s="1368"/>
      <c r="HM194" s="1368"/>
      <c r="HN194" s="1368"/>
      <c r="HO194" s="1368"/>
      <c r="HP194" s="1368"/>
      <c r="HQ194" s="1368"/>
      <c r="HR194" s="1368"/>
      <c r="HS194" s="1368"/>
      <c r="HT194" s="1368"/>
      <c r="HU194" s="1368"/>
      <c r="HV194" s="1368"/>
      <c r="HW194" s="1368"/>
      <c r="HX194" s="1368"/>
      <c r="HY194" s="1368"/>
      <c r="HZ194" s="1368"/>
      <c r="IA194" s="1368"/>
      <c r="IB194" s="1368"/>
      <c r="IC194" s="1368"/>
      <c r="ID194" s="1368"/>
      <c r="IE194" s="1368"/>
      <c r="IF194" s="1368"/>
      <c r="IG194" s="1368"/>
      <c r="IH194" s="1368"/>
      <c r="II194" s="1368"/>
      <c r="IJ194" s="1368"/>
      <c r="IK194" s="1368"/>
      <c r="IL194" s="1368"/>
      <c r="IM194" s="1368"/>
      <c r="IN194" s="1368"/>
      <c r="IO194" s="1368"/>
      <c r="IP194" s="1368"/>
      <c r="IQ194" s="1368"/>
      <c r="IR194" s="1368"/>
      <c r="IS194" s="1368"/>
      <c r="IT194" s="1368"/>
      <c r="IU194" s="1368"/>
      <c r="IV194" s="1368"/>
      <c r="IW194" s="1368"/>
      <c r="IX194" s="1368"/>
      <c r="IY194" s="1368"/>
      <c r="IZ194" s="1368"/>
      <c r="JA194" s="1368"/>
      <c r="JB194" s="1368"/>
      <c r="JC194" s="1368"/>
    </row>
    <row r="195" spans="1:263">
      <c r="A195" s="4307">
        <v>26</v>
      </c>
      <c r="B195" s="4214"/>
      <c r="C195" s="4214"/>
      <c r="D195" s="4214"/>
      <c r="E195" s="1626"/>
      <c r="F195" s="4308"/>
      <c r="G195" s="1350"/>
      <c r="H195" s="1350"/>
      <c r="I195" s="1350"/>
      <c r="J195" s="1350"/>
      <c r="K195" s="1599"/>
      <c r="L195" s="1599"/>
      <c r="M195" s="1637">
        <v>26</v>
      </c>
      <c r="N195" s="1349"/>
      <c r="O195" s="1599"/>
      <c r="P195" s="1599"/>
      <c r="Q195" s="1599"/>
      <c r="R195" s="1599">
        <f t="shared" si="3"/>
        <v>0</v>
      </c>
      <c r="S195" s="1637">
        <v>26</v>
      </c>
      <c r="AI195" s="1368"/>
      <c r="AJ195" s="1368"/>
      <c r="AK195" s="1368"/>
      <c r="AL195" s="1368"/>
      <c r="AM195" s="1368"/>
      <c r="AN195" s="1368"/>
      <c r="AO195" s="1368"/>
      <c r="AP195" s="1368"/>
      <c r="AQ195" s="1368"/>
      <c r="AR195" s="1368"/>
      <c r="AS195" s="1368"/>
      <c r="AT195" s="1368"/>
      <c r="AU195" s="1368"/>
      <c r="AV195" s="1368"/>
      <c r="AW195" s="1368"/>
      <c r="AX195" s="1368"/>
      <c r="AY195" s="1368"/>
      <c r="AZ195" s="1368"/>
      <c r="BA195" s="1368"/>
      <c r="BB195" s="1368"/>
      <c r="BC195" s="1368"/>
      <c r="BD195" s="1368"/>
      <c r="BE195" s="1368"/>
      <c r="BF195" s="1368"/>
      <c r="BG195" s="1368"/>
      <c r="BH195" s="1368"/>
      <c r="BI195" s="1368"/>
      <c r="BJ195" s="1368"/>
      <c r="BK195" s="1368"/>
      <c r="BL195" s="1368"/>
      <c r="BM195" s="1368"/>
      <c r="BN195" s="1368"/>
      <c r="BO195" s="1368"/>
      <c r="BP195" s="1368"/>
      <c r="BQ195" s="1368"/>
      <c r="BR195" s="1368"/>
      <c r="BS195" s="1368"/>
      <c r="BT195" s="1368"/>
      <c r="BU195" s="1368"/>
      <c r="BV195" s="1368"/>
      <c r="BW195" s="1368"/>
      <c r="BX195" s="1368"/>
      <c r="BY195" s="1368"/>
      <c r="BZ195" s="1368"/>
      <c r="CA195" s="1368"/>
      <c r="CB195" s="1368"/>
      <c r="CC195" s="1368"/>
      <c r="CD195" s="1368"/>
      <c r="CE195" s="1368"/>
      <c r="CF195" s="1368"/>
      <c r="CG195" s="1368"/>
      <c r="CH195" s="1368"/>
      <c r="CI195" s="1368"/>
      <c r="CJ195" s="1368"/>
      <c r="CK195" s="1368"/>
      <c r="CL195" s="1368"/>
      <c r="CM195" s="1368"/>
      <c r="CN195" s="1368"/>
      <c r="CO195" s="1368"/>
      <c r="CP195" s="1368"/>
      <c r="CQ195" s="1368"/>
      <c r="CR195" s="1368"/>
      <c r="CS195" s="1368"/>
      <c r="CT195" s="1368"/>
      <c r="CU195" s="1368"/>
      <c r="CV195" s="1368"/>
      <c r="CW195" s="1368"/>
      <c r="CX195" s="1368"/>
      <c r="CY195" s="1368"/>
      <c r="CZ195" s="1368"/>
      <c r="DA195" s="1368"/>
      <c r="DB195" s="1368"/>
      <c r="DC195" s="1368"/>
      <c r="DD195" s="1368"/>
      <c r="DE195" s="1368"/>
      <c r="DF195" s="1368"/>
      <c r="DG195" s="1368"/>
      <c r="DH195" s="1368"/>
      <c r="DI195" s="1368"/>
      <c r="DJ195" s="1368"/>
      <c r="DK195" s="1368"/>
      <c r="DL195" s="1368"/>
      <c r="DM195" s="1368"/>
      <c r="DN195" s="1368"/>
      <c r="DO195" s="1368"/>
      <c r="DP195" s="1368"/>
      <c r="DQ195" s="1368"/>
      <c r="DR195" s="1368"/>
      <c r="DS195" s="1368"/>
      <c r="DT195" s="1368"/>
      <c r="DU195" s="1368"/>
      <c r="DV195" s="1368"/>
      <c r="DW195" s="1368"/>
      <c r="DX195" s="1368"/>
      <c r="DY195" s="1368"/>
      <c r="DZ195" s="1368"/>
      <c r="EA195" s="1368"/>
      <c r="EB195" s="1368"/>
      <c r="EC195" s="1368"/>
      <c r="ED195" s="1368"/>
      <c r="EE195" s="1368"/>
      <c r="EF195" s="1368"/>
      <c r="EG195" s="1368"/>
      <c r="EH195" s="1368"/>
      <c r="EI195" s="1368"/>
      <c r="EJ195" s="1368"/>
      <c r="EK195" s="1368"/>
      <c r="EL195" s="1368"/>
      <c r="EM195" s="1368"/>
      <c r="EN195" s="1368"/>
      <c r="EO195" s="1368"/>
      <c r="EP195" s="1368"/>
      <c r="EQ195" s="1368"/>
      <c r="ER195" s="1368"/>
      <c r="ES195" s="1368"/>
      <c r="ET195" s="1368"/>
      <c r="EU195" s="1368"/>
      <c r="EV195" s="1368"/>
      <c r="EW195" s="1368"/>
      <c r="EX195" s="1368"/>
      <c r="EY195" s="1368"/>
      <c r="EZ195" s="1368"/>
      <c r="FA195" s="1368"/>
      <c r="FB195" s="1368"/>
      <c r="FC195" s="1368"/>
      <c r="FD195" s="1368"/>
      <c r="FE195" s="1368"/>
      <c r="FF195" s="1368"/>
      <c r="FG195" s="1368"/>
      <c r="FH195" s="1368"/>
      <c r="FI195" s="1368"/>
      <c r="FJ195" s="1368"/>
      <c r="FK195" s="1368"/>
      <c r="FL195" s="1368"/>
      <c r="FM195" s="1368"/>
      <c r="FN195" s="1368"/>
      <c r="FO195" s="1368"/>
      <c r="FP195" s="1368"/>
      <c r="FQ195" s="1368"/>
      <c r="FR195" s="1368"/>
      <c r="FS195" s="1368"/>
      <c r="FT195" s="1368"/>
      <c r="FU195" s="1368"/>
      <c r="FV195" s="1368"/>
      <c r="FW195" s="1368"/>
      <c r="FX195" s="1368"/>
      <c r="FY195" s="1368"/>
      <c r="FZ195" s="1368"/>
      <c r="GA195" s="1368"/>
      <c r="GB195" s="1368"/>
      <c r="GC195" s="1368"/>
      <c r="GD195" s="1368"/>
      <c r="GE195" s="1368"/>
      <c r="GF195" s="1368"/>
      <c r="GG195" s="1368"/>
      <c r="GH195" s="1368"/>
      <c r="GI195" s="1368"/>
      <c r="GJ195" s="1368"/>
      <c r="GK195" s="1368"/>
      <c r="GL195" s="1368"/>
      <c r="GM195" s="1368"/>
      <c r="GN195" s="1368"/>
      <c r="GO195" s="1368"/>
      <c r="GP195" s="1368"/>
      <c r="GQ195" s="1368"/>
      <c r="GR195" s="1368"/>
      <c r="GS195" s="1368"/>
      <c r="GT195" s="1368"/>
      <c r="GU195" s="1368"/>
      <c r="GV195" s="1368"/>
      <c r="GW195" s="1368"/>
      <c r="GX195" s="1368"/>
      <c r="GY195" s="1368"/>
      <c r="GZ195" s="1368"/>
      <c r="HA195" s="1368"/>
      <c r="HB195" s="1368"/>
      <c r="HC195" s="1368"/>
      <c r="HD195" s="1368"/>
      <c r="HE195" s="1368"/>
      <c r="HF195" s="1368"/>
      <c r="HG195" s="1368"/>
      <c r="HH195" s="1368"/>
      <c r="HI195" s="1368"/>
      <c r="HJ195" s="1368"/>
      <c r="HK195" s="1368"/>
      <c r="HL195" s="1368"/>
      <c r="HM195" s="1368"/>
      <c r="HN195" s="1368"/>
      <c r="HO195" s="1368"/>
      <c r="HP195" s="1368"/>
      <c r="HQ195" s="1368"/>
      <c r="HR195" s="1368"/>
      <c r="HS195" s="1368"/>
      <c r="HT195" s="1368"/>
      <c r="HU195" s="1368"/>
      <c r="HV195" s="1368"/>
      <c r="HW195" s="1368"/>
      <c r="HX195" s="1368"/>
      <c r="HY195" s="1368"/>
      <c r="HZ195" s="1368"/>
      <c r="IA195" s="1368"/>
      <c r="IB195" s="1368"/>
      <c r="IC195" s="1368"/>
      <c r="ID195" s="1368"/>
      <c r="IE195" s="1368"/>
      <c r="IF195" s="1368"/>
      <c r="IG195" s="1368"/>
      <c r="IH195" s="1368"/>
      <c r="II195" s="1368"/>
      <c r="IJ195" s="1368"/>
      <c r="IK195" s="1368"/>
      <c r="IL195" s="1368"/>
      <c r="IM195" s="1368"/>
      <c r="IN195" s="1368"/>
      <c r="IO195" s="1368"/>
      <c r="IP195" s="1368"/>
      <c r="IQ195" s="1368"/>
      <c r="IR195" s="1368"/>
      <c r="IS195" s="1368"/>
      <c r="IT195" s="1368"/>
      <c r="IU195" s="1368"/>
      <c r="IV195" s="1368"/>
      <c r="IW195" s="1368"/>
      <c r="IX195" s="1368"/>
      <c r="IY195" s="1368"/>
      <c r="IZ195" s="1368"/>
      <c r="JA195" s="1368"/>
      <c r="JB195" s="1368"/>
      <c r="JC195" s="1368"/>
    </row>
    <row r="196" spans="1:263">
      <c r="A196" s="4307">
        <v>27</v>
      </c>
      <c r="B196" s="4214"/>
      <c r="C196" s="4214"/>
      <c r="D196" s="4214"/>
      <c r="E196" s="1626"/>
      <c r="F196" s="4308"/>
      <c r="G196" s="1350"/>
      <c r="H196" s="1350"/>
      <c r="I196" s="1350"/>
      <c r="J196" s="1350"/>
      <c r="K196" s="1599"/>
      <c r="L196" s="1599"/>
      <c r="M196" s="1637">
        <v>27</v>
      </c>
      <c r="N196" s="1349"/>
      <c r="O196" s="1599"/>
      <c r="P196" s="1599"/>
      <c r="Q196" s="1599"/>
      <c r="R196" s="1599">
        <f t="shared" si="3"/>
        <v>0</v>
      </c>
      <c r="S196" s="1637">
        <v>27</v>
      </c>
      <c r="AI196" s="1368"/>
      <c r="AJ196" s="1368"/>
      <c r="AK196" s="1368"/>
      <c r="AL196" s="1368"/>
      <c r="AM196" s="1368"/>
      <c r="AN196" s="1368"/>
      <c r="AO196" s="1368"/>
      <c r="AP196" s="1368"/>
      <c r="AQ196" s="1368"/>
      <c r="AR196" s="1368"/>
      <c r="AS196" s="1368"/>
      <c r="AT196" s="1368"/>
      <c r="AU196" s="1368"/>
      <c r="AV196" s="1368"/>
      <c r="AW196" s="1368"/>
      <c r="AX196" s="1368"/>
      <c r="AY196" s="1368"/>
      <c r="AZ196" s="1368"/>
      <c r="BA196" s="1368"/>
      <c r="BB196" s="1368"/>
      <c r="BC196" s="1368"/>
      <c r="BD196" s="1368"/>
      <c r="BE196" s="1368"/>
      <c r="BF196" s="1368"/>
      <c r="BG196" s="1368"/>
      <c r="BH196" s="1368"/>
      <c r="BI196" s="1368"/>
      <c r="BJ196" s="1368"/>
      <c r="BK196" s="1368"/>
      <c r="BL196" s="1368"/>
      <c r="BM196" s="1368"/>
      <c r="BN196" s="1368"/>
      <c r="BO196" s="1368"/>
      <c r="BP196" s="1368"/>
      <c r="BQ196" s="1368"/>
      <c r="BR196" s="1368"/>
      <c r="BS196" s="1368"/>
      <c r="BT196" s="1368"/>
      <c r="BU196" s="1368"/>
      <c r="BV196" s="1368"/>
      <c r="BW196" s="1368"/>
      <c r="BX196" s="1368"/>
      <c r="BY196" s="1368"/>
      <c r="BZ196" s="1368"/>
      <c r="CA196" s="1368"/>
      <c r="CB196" s="1368"/>
      <c r="CC196" s="1368"/>
      <c r="CD196" s="1368"/>
      <c r="CE196" s="1368"/>
      <c r="CF196" s="1368"/>
      <c r="CG196" s="1368"/>
      <c r="CH196" s="1368"/>
      <c r="CI196" s="1368"/>
      <c r="CJ196" s="1368"/>
      <c r="CK196" s="1368"/>
      <c r="CL196" s="1368"/>
      <c r="CM196" s="1368"/>
      <c r="CN196" s="1368"/>
      <c r="CO196" s="1368"/>
      <c r="CP196" s="1368"/>
      <c r="CQ196" s="1368"/>
      <c r="CR196" s="1368"/>
      <c r="CS196" s="1368"/>
      <c r="CT196" s="1368"/>
      <c r="CU196" s="1368"/>
      <c r="CV196" s="1368"/>
      <c r="CW196" s="1368"/>
      <c r="CX196" s="1368"/>
      <c r="CY196" s="1368"/>
      <c r="CZ196" s="1368"/>
      <c r="DA196" s="1368"/>
      <c r="DB196" s="1368"/>
      <c r="DC196" s="1368"/>
      <c r="DD196" s="1368"/>
      <c r="DE196" s="1368"/>
      <c r="DF196" s="1368"/>
      <c r="DG196" s="1368"/>
      <c r="DH196" s="1368"/>
      <c r="DI196" s="1368"/>
      <c r="DJ196" s="1368"/>
      <c r="DK196" s="1368"/>
      <c r="DL196" s="1368"/>
      <c r="DM196" s="1368"/>
      <c r="DN196" s="1368"/>
      <c r="DO196" s="1368"/>
      <c r="DP196" s="1368"/>
      <c r="DQ196" s="1368"/>
      <c r="DR196" s="1368"/>
      <c r="DS196" s="1368"/>
      <c r="DT196" s="1368"/>
      <c r="DU196" s="1368"/>
      <c r="DV196" s="1368"/>
      <c r="DW196" s="1368"/>
      <c r="DX196" s="1368"/>
      <c r="DY196" s="1368"/>
      <c r="DZ196" s="1368"/>
      <c r="EA196" s="1368"/>
      <c r="EB196" s="1368"/>
      <c r="EC196" s="1368"/>
      <c r="ED196" s="1368"/>
      <c r="EE196" s="1368"/>
      <c r="EF196" s="1368"/>
      <c r="EG196" s="1368"/>
      <c r="EH196" s="1368"/>
      <c r="EI196" s="1368"/>
      <c r="EJ196" s="1368"/>
      <c r="EK196" s="1368"/>
      <c r="EL196" s="1368"/>
      <c r="EM196" s="1368"/>
      <c r="EN196" s="1368"/>
      <c r="EO196" s="1368"/>
      <c r="EP196" s="1368"/>
      <c r="EQ196" s="1368"/>
      <c r="ER196" s="1368"/>
      <c r="ES196" s="1368"/>
      <c r="ET196" s="1368"/>
      <c r="EU196" s="1368"/>
      <c r="EV196" s="1368"/>
      <c r="EW196" s="1368"/>
      <c r="EX196" s="1368"/>
      <c r="EY196" s="1368"/>
      <c r="EZ196" s="1368"/>
      <c r="FA196" s="1368"/>
      <c r="FB196" s="1368"/>
      <c r="FC196" s="1368"/>
      <c r="FD196" s="1368"/>
      <c r="FE196" s="1368"/>
      <c r="FF196" s="1368"/>
      <c r="FG196" s="1368"/>
      <c r="FH196" s="1368"/>
      <c r="FI196" s="1368"/>
      <c r="FJ196" s="1368"/>
      <c r="FK196" s="1368"/>
      <c r="FL196" s="1368"/>
      <c r="FM196" s="1368"/>
      <c r="FN196" s="1368"/>
      <c r="FO196" s="1368"/>
      <c r="FP196" s="1368"/>
      <c r="FQ196" s="1368"/>
      <c r="FR196" s="1368"/>
      <c r="FS196" s="1368"/>
      <c r="FT196" s="1368"/>
      <c r="FU196" s="1368"/>
      <c r="FV196" s="1368"/>
      <c r="FW196" s="1368"/>
      <c r="FX196" s="1368"/>
      <c r="FY196" s="1368"/>
      <c r="FZ196" s="1368"/>
      <c r="GA196" s="1368"/>
      <c r="GB196" s="1368"/>
      <c r="GC196" s="1368"/>
      <c r="GD196" s="1368"/>
      <c r="GE196" s="1368"/>
      <c r="GF196" s="1368"/>
      <c r="GG196" s="1368"/>
      <c r="GH196" s="1368"/>
      <c r="GI196" s="1368"/>
      <c r="GJ196" s="1368"/>
      <c r="GK196" s="1368"/>
      <c r="GL196" s="1368"/>
      <c r="GM196" s="1368"/>
      <c r="GN196" s="1368"/>
      <c r="GO196" s="1368"/>
      <c r="GP196" s="1368"/>
      <c r="GQ196" s="1368"/>
      <c r="GR196" s="1368"/>
      <c r="GS196" s="1368"/>
      <c r="GT196" s="1368"/>
      <c r="GU196" s="1368"/>
      <c r="GV196" s="1368"/>
      <c r="GW196" s="1368"/>
      <c r="GX196" s="1368"/>
      <c r="GY196" s="1368"/>
      <c r="GZ196" s="1368"/>
      <c r="HA196" s="1368"/>
      <c r="HB196" s="1368"/>
      <c r="HC196" s="1368"/>
      <c r="HD196" s="1368"/>
      <c r="HE196" s="1368"/>
      <c r="HF196" s="1368"/>
      <c r="HG196" s="1368"/>
      <c r="HH196" s="1368"/>
      <c r="HI196" s="1368"/>
      <c r="HJ196" s="1368"/>
      <c r="HK196" s="1368"/>
      <c r="HL196" s="1368"/>
      <c r="HM196" s="1368"/>
      <c r="HN196" s="1368"/>
      <c r="HO196" s="1368"/>
      <c r="HP196" s="1368"/>
      <c r="HQ196" s="1368"/>
      <c r="HR196" s="1368"/>
      <c r="HS196" s="1368"/>
      <c r="HT196" s="1368"/>
      <c r="HU196" s="1368"/>
      <c r="HV196" s="1368"/>
      <c r="HW196" s="1368"/>
      <c r="HX196" s="1368"/>
      <c r="HY196" s="1368"/>
      <c r="HZ196" s="1368"/>
      <c r="IA196" s="1368"/>
      <c r="IB196" s="1368"/>
      <c r="IC196" s="1368"/>
      <c r="ID196" s="1368"/>
      <c r="IE196" s="1368"/>
      <c r="IF196" s="1368"/>
      <c r="IG196" s="1368"/>
      <c r="IH196" s="1368"/>
      <c r="II196" s="1368"/>
      <c r="IJ196" s="1368"/>
      <c r="IK196" s="1368"/>
      <c r="IL196" s="1368"/>
      <c r="IM196" s="1368"/>
      <c r="IN196" s="1368"/>
      <c r="IO196" s="1368"/>
      <c r="IP196" s="1368"/>
      <c r="IQ196" s="1368"/>
      <c r="IR196" s="1368"/>
      <c r="IS196" s="1368"/>
      <c r="IT196" s="1368"/>
      <c r="IU196" s="1368"/>
      <c r="IV196" s="1368"/>
      <c r="IW196" s="1368"/>
      <c r="IX196" s="1368"/>
      <c r="IY196" s="1368"/>
      <c r="IZ196" s="1368"/>
      <c r="JA196" s="1368"/>
      <c r="JB196" s="1368"/>
      <c r="JC196" s="1368"/>
    </row>
    <row r="197" spans="1:263">
      <c r="A197" s="4307">
        <v>28</v>
      </c>
      <c r="B197" s="4214"/>
      <c r="C197" s="4214"/>
      <c r="D197" s="4214"/>
      <c r="E197" s="1626"/>
      <c r="F197" s="4308"/>
      <c r="G197" s="1350"/>
      <c r="H197" s="1350"/>
      <c r="I197" s="1350"/>
      <c r="J197" s="1350"/>
      <c r="K197" s="1599"/>
      <c r="L197" s="1599"/>
      <c r="M197" s="1637">
        <v>28</v>
      </c>
      <c r="N197" s="1349"/>
      <c r="O197" s="1599"/>
      <c r="P197" s="1599"/>
      <c r="Q197" s="1599"/>
      <c r="R197" s="1599">
        <f t="shared" si="3"/>
        <v>0</v>
      </c>
      <c r="S197" s="1637">
        <v>28</v>
      </c>
      <c r="AI197" s="1368"/>
      <c r="AJ197" s="1368"/>
      <c r="AK197" s="1368"/>
      <c r="AL197" s="1368"/>
      <c r="AM197" s="1368"/>
      <c r="AN197" s="1368"/>
      <c r="AO197" s="1368"/>
      <c r="AP197" s="1368"/>
      <c r="AQ197" s="1368"/>
      <c r="AR197" s="1368"/>
      <c r="AS197" s="1368"/>
      <c r="AT197" s="1368"/>
      <c r="AU197" s="1368"/>
      <c r="AV197" s="1368"/>
      <c r="AW197" s="1368"/>
      <c r="AX197" s="1368"/>
      <c r="AY197" s="1368"/>
      <c r="AZ197" s="1368"/>
      <c r="BA197" s="1368"/>
      <c r="BB197" s="1368"/>
      <c r="BC197" s="1368"/>
      <c r="BD197" s="1368"/>
      <c r="BE197" s="1368"/>
      <c r="BF197" s="1368"/>
      <c r="BG197" s="1368"/>
      <c r="BH197" s="1368"/>
      <c r="BI197" s="1368"/>
      <c r="BJ197" s="1368"/>
      <c r="BK197" s="1368"/>
      <c r="BL197" s="1368"/>
      <c r="BM197" s="1368"/>
      <c r="BN197" s="1368"/>
      <c r="BO197" s="1368"/>
      <c r="BP197" s="1368"/>
      <c r="BQ197" s="1368"/>
      <c r="BR197" s="1368"/>
      <c r="BS197" s="1368"/>
      <c r="BT197" s="1368"/>
      <c r="BU197" s="1368"/>
      <c r="BV197" s="1368"/>
      <c r="BW197" s="1368"/>
      <c r="BX197" s="1368"/>
      <c r="BY197" s="1368"/>
      <c r="BZ197" s="1368"/>
      <c r="CA197" s="1368"/>
      <c r="CB197" s="1368"/>
      <c r="CC197" s="1368"/>
      <c r="CD197" s="1368"/>
      <c r="CE197" s="1368"/>
      <c r="CF197" s="1368"/>
      <c r="CG197" s="1368"/>
      <c r="CH197" s="1368"/>
      <c r="CI197" s="1368"/>
      <c r="CJ197" s="1368"/>
      <c r="CK197" s="1368"/>
      <c r="CL197" s="1368"/>
      <c r="CM197" s="1368"/>
      <c r="CN197" s="1368"/>
      <c r="CO197" s="1368"/>
      <c r="CP197" s="1368"/>
      <c r="CQ197" s="1368"/>
      <c r="CR197" s="1368"/>
      <c r="CS197" s="1368"/>
      <c r="CT197" s="1368"/>
      <c r="CU197" s="1368"/>
      <c r="CV197" s="1368"/>
      <c r="CW197" s="1368"/>
      <c r="CX197" s="1368"/>
      <c r="CY197" s="1368"/>
      <c r="CZ197" s="1368"/>
      <c r="DA197" s="1368"/>
      <c r="DB197" s="1368"/>
      <c r="DC197" s="1368"/>
      <c r="DD197" s="1368"/>
      <c r="DE197" s="1368"/>
      <c r="DF197" s="1368"/>
      <c r="DG197" s="1368"/>
      <c r="DH197" s="1368"/>
      <c r="DI197" s="1368"/>
      <c r="DJ197" s="1368"/>
      <c r="DK197" s="1368"/>
      <c r="DL197" s="1368"/>
      <c r="DM197" s="1368"/>
      <c r="DN197" s="1368"/>
      <c r="DO197" s="1368"/>
      <c r="DP197" s="1368"/>
      <c r="DQ197" s="1368"/>
      <c r="DR197" s="1368"/>
      <c r="DS197" s="1368"/>
      <c r="DT197" s="1368"/>
      <c r="DU197" s="1368"/>
      <c r="DV197" s="1368"/>
      <c r="DW197" s="1368"/>
      <c r="DX197" s="1368"/>
      <c r="DY197" s="1368"/>
      <c r="DZ197" s="1368"/>
      <c r="EA197" s="1368"/>
      <c r="EB197" s="1368"/>
      <c r="EC197" s="1368"/>
      <c r="ED197" s="1368"/>
      <c r="EE197" s="1368"/>
      <c r="EF197" s="1368"/>
      <c r="EG197" s="1368"/>
      <c r="EH197" s="1368"/>
      <c r="EI197" s="1368"/>
      <c r="EJ197" s="1368"/>
      <c r="EK197" s="1368"/>
      <c r="EL197" s="1368"/>
      <c r="EM197" s="1368"/>
      <c r="EN197" s="1368"/>
      <c r="EO197" s="1368"/>
      <c r="EP197" s="1368"/>
      <c r="EQ197" s="1368"/>
      <c r="ER197" s="1368"/>
      <c r="ES197" s="1368"/>
      <c r="ET197" s="1368"/>
      <c r="EU197" s="1368"/>
      <c r="EV197" s="1368"/>
      <c r="EW197" s="1368"/>
      <c r="EX197" s="1368"/>
      <c r="EY197" s="1368"/>
      <c r="EZ197" s="1368"/>
      <c r="FA197" s="1368"/>
      <c r="FB197" s="1368"/>
      <c r="FC197" s="1368"/>
      <c r="FD197" s="1368"/>
      <c r="FE197" s="1368"/>
      <c r="FF197" s="1368"/>
      <c r="FG197" s="1368"/>
      <c r="FH197" s="1368"/>
      <c r="FI197" s="1368"/>
      <c r="FJ197" s="1368"/>
      <c r="FK197" s="1368"/>
      <c r="FL197" s="1368"/>
      <c r="FM197" s="1368"/>
      <c r="FN197" s="1368"/>
      <c r="FO197" s="1368"/>
      <c r="FP197" s="1368"/>
      <c r="FQ197" s="1368"/>
      <c r="FR197" s="1368"/>
      <c r="FS197" s="1368"/>
      <c r="FT197" s="1368"/>
      <c r="FU197" s="1368"/>
      <c r="FV197" s="1368"/>
      <c r="FW197" s="1368"/>
      <c r="FX197" s="1368"/>
      <c r="FY197" s="1368"/>
      <c r="FZ197" s="1368"/>
      <c r="GA197" s="1368"/>
      <c r="GB197" s="1368"/>
      <c r="GC197" s="1368"/>
      <c r="GD197" s="1368"/>
      <c r="GE197" s="1368"/>
      <c r="GF197" s="1368"/>
      <c r="GG197" s="1368"/>
      <c r="GH197" s="1368"/>
      <c r="GI197" s="1368"/>
      <c r="GJ197" s="1368"/>
      <c r="GK197" s="1368"/>
      <c r="GL197" s="1368"/>
      <c r="GM197" s="1368"/>
      <c r="GN197" s="1368"/>
      <c r="GO197" s="1368"/>
      <c r="GP197" s="1368"/>
      <c r="GQ197" s="1368"/>
      <c r="GR197" s="1368"/>
      <c r="GS197" s="1368"/>
      <c r="GT197" s="1368"/>
      <c r="GU197" s="1368"/>
      <c r="GV197" s="1368"/>
      <c r="GW197" s="1368"/>
      <c r="GX197" s="1368"/>
      <c r="GY197" s="1368"/>
      <c r="GZ197" s="1368"/>
      <c r="HA197" s="1368"/>
      <c r="HB197" s="1368"/>
      <c r="HC197" s="1368"/>
      <c r="HD197" s="1368"/>
      <c r="HE197" s="1368"/>
      <c r="HF197" s="1368"/>
      <c r="HG197" s="1368"/>
      <c r="HH197" s="1368"/>
      <c r="HI197" s="1368"/>
      <c r="HJ197" s="1368"/>
      <c r="HK197" s="1368"/>
      <c r="HL197" s="1368"/>
      <c r="HM197" s="1368"/>
      <c r="HN197" s="1368"/>
      <c r="HO197" s="1368"/>
      <c r="HP197" s="1368"/>
      <c r="HQ197" s="1368"/>
      <c r="HR197" s="1368"/>
      <c r="HS197" s="1368"/>
      <c r="HT197" s="1368"/>
      <c r="HU197" s="1368"/>
      <c r="HV197" s="1368"/>
      <c r="HW197" s="1368"/>
      <c r="HX197" s="1368"/>
      <c r="HY197" s="1368"/>
      <c r="HZ197" s="1368"/>
      <c r="IA197" s="1368"/>
      <c r="IB197" s="1368"/>
      <c r="IC197" s="1368"/>
      <c r="ID197" s="1368"/>
      <c r="IE197" s="1368"/>
      <c r="IF197" s="1368"/>
      <c r="IG197" s="1368"/>
      <c r="IH197" s="1368"/>
      <c r="II197" s="1368"/>
      <c r="IJ197" s="1368"/>
      <c r="IK197" s="1368"/>
      <c r="IL197" s="1368"/>
      <c r="IM197" s="1368"/>
      <c r="IN197" s="1368"/>
      <c r="IO197" s="1368"/>
      <c r="IP197" s="1368"/>
      <c r="IQ197" s="1368"/>
      <c r="IR197" s="1368"/>
      <c r="IS197" s="1368"/>
      <c r="IT197" s="1368"/>
      <c r="IU197" s="1368"/>
      <c r="IV197" s="1368"/>
      <c r="IW197" s="1368"/>
      <c r="IX197" s="1368"/>
      <c r="IY197" s="1368"/>
      <c r="IZ197" s="1368"/>
      <c r="JA197" s="1368"/>
      <c r="JB197" s="1368"/>
      <c r="JC197" s="1368"/>
    </row>
    <row r="198" spans="1:263">
      <c r="A198" s="4307">
        <v>29</v>
      </c>
      <c r="B198" s="4214"/>
      <c r="C198" s="4214"/>
      <c r="D198" s="4214"/>
      <c r="E198" s="1626"/>
      <c r="F198" s="4308"/>
      <c r="G198" s="1350"/>
      <c r="H198" s="1350"/>
      <c r="I198" s="1350"/>
      <c r="J198" s="1350"/>
      <c r="K198" s="1599"/>
      <c r="L198" s="1599"/>
      <c r="M198" s="1637">
        <v>29</v>
      </c>
      <c r="N198" s="1349"/>
      <c r="O198" s="1599"/>
      <c r="P198" s="1599"/>
      <c r="Q198" s="1599"/>
      <c r="R198" s="1599">
        <f t="shared" si="3"/>
        <v>0</v>
      </c>
      <c r="S198" s="1637">
        <v>29</v>
      </c>
      <c r="AI198" s="1368"/>
      <c r="AJ198" s="1368"/>
      <c r="AK198" s="1368"/>
      <c r="AL198" s="1368"/>
      <c r="AM198" s="1368"/>
      <c r="AN198" s="1368"/>
      <c r="AO198" s="1368"/>
      <c r="AP198" s="1368"/>
      <c r="AQ198" s="1368"/>
      <c r="AR198" s="1368"/>
      <c r="AS198" s="1368"/>
      <c r="AT198" s="1368"/>
      <c r="AU198" s="1368"/>
      <c r="AV198" s="1368"/>
      <c r="AW198" s="1368"/>
      <c r="AX198" s="1368"/>
      <c r="AY198" s="1368"/>
      <c r="AZ198" s="1368"/>
      <c r="BA198" s="1368"/>
      <c r="BB198" s="1368"/>
      <c r="BC198" s="1368"/>
      <c r="BD198" s="1368"/>
      <c r="BE198" s="1368"/>
      <c r="BF198" s="1368"/>
      <c r="BG198" s="1368"/>
      <c r="BH198" s="1368"/>
      <c r="BI198" s="1368"/>
      <c r="BJ198" s="1368"/>
      <c r="BK198" s="1368"/>
      <c r="BL198" s="1368"/>
      <c r="BM198" s="1368"/>
      <c r="BN198" s="1368"/>
      <c r="BO198" s="1368"/>
      <c r="BP198" s="1368"/>
      <c r="BQ198" s="1368"/>
      <c r="BR198" s="1368"/>
      <c r="BS198" s="1368"/>
      <c r="BT198" s="1368"/>
      <c r="BU198" s="1368"/>
      <c r="BV198" s="1368"/>
      <c r="BW198" s="1368"/>
      <c r="BX198" s="1368"/>
      <c r="BY198" s="1368"/>
      <c r="BZ198" s="1368"/>
      <c r="CA198" s="1368"/>
      <c r="CB198" s="1368"/>
      <c r="CC198" s="1368"/>
      <c r="CD198" s="1368"/>
      <c r="CE198" s="1368"/>
      <c r="CF198" s="1368"/>
      <c r="CG198" s="1368"/>
      <c r="CH198" s="1368"/>
      <c r="CI198" s="1368"/>
      <c r="CJ198" s="1368"/>
      <c r="CK198" s="1368"/>
      <c r="CL198" s="1368"/>
      <c r="CM198" s="1368"/>
      <c r="CN198" s="1368"/>
      <c r="CO198" s="1368"/>
      <c r="CP198" s="1368"/>
      <c r="CQ198" s="1368"/>
      <c r="CR198" s="1368"/>
      <c r="CS198" s="1368"/>
      <c r="CT198" s="1368"/>
      <c r="CU198" s="1368"/>
      <c r="CV198" s="1368"/>
      <c r="CW198" s="1368"/>
      <c r="CX198" s="1368"/>
      <c r="CY198" s="1368"/>
      <c r="CZ198" s="1368"/>
      <c r="DA198" s="1368"/>
      <c r="DB198" s="1368"/>
      <c r="DC198" s="1368"/>
      <c r="DD198" s="1368"/>
      <c r="DE198" s="1368"/>
      <c r="DF198" s="1368"/>
      <c r="DG198" s="1368"/>
      <c r="DH198" s="1368"/>
      <c r="DI198" s="1368"/>
      <c r="DJ198" s="1368"/>
      <c r="DK198" s="1368"/>
      <c r="DL198" s="1368"/>
      <c r="DM198" s="1368"/>
      <c r="DN198" s="1368"/>
      <c r="DO198" s="1368"/>
      <c r="DP198" s="1368"/>
      <c r="DQ198" s="1368"/>
      <c r="DR198" s="1368"/>
      <c r="DS198" s="1368"/>
      <c r="DT198" s="1368"/>
      <c r="DU198" s="1368"/>
      <c r="DV198" s="1368"/>
      <c r="DW198" s="1368"/>
      <c r="DX198" s="1368"/>
      <c r="DY198" s="1368"/>
      <c r="DZ198" s="1368"/>
      <c r="EA198" s="1368"/>
      <c r="EB198" s="1368"/>
      <c r="EC198" s="1368"/>
      <c r="ED198" s="1368"/>
      <c r="EE198" s="1368"/>
      <c r="EF198" s="1368"/>
      <c r="EG198" s="1368"/>
      <c r="EH198" s="1368"/>
      <c r="EI198" s="1368"/>
      <c r="EJ198" s="1368"/>
      <c r="EK198" s="1368"/>
      <c r="EL198" s="1368"/>
      <c r="EM198" s="1368"/>
      <c r="EN198" s="1368"/>
      <c r="EO198" s="1368"/>
      <c r="EP198" s="1368"/>
      <c r="EQ198" s="1368"/>
      <c r="ER198" s="1368"/>
      <c r="ES198" s="1368"/>
      <c r="ET198" s="1368"/>
      <c r="EU198" s="1368"/>
      <c r="EV198" s="1368"/>
      <c r="EW198" s="1368"/>
      <c r="EX198" s="1368"/>
      <c r="EY198" s="1368"/>
      <c r="EZ198" s="1368"/>
      <c r="FA198" s="1368"/>
      <c r="FB198" s="1368"/>
      <c r="FC198" s="1368"/>
      <c r="FD198" s="1368"/>
      <c r="FE198" s="1368"/>
      <c r="FF198" s="1368"/>
      <c r="FG198" s="1368"/>
      <c r="FH198" s="1368"/>
      <c r="FI198" s="1368"/>
      <c r="FJ198" s="1368"/>
      <c r="FK198" s="1368"/>
      <c r="FL198" s="1368"/>
      <c r="FM198" s="1368"/>
      <c r="FN198" s="1368"/>
      <c r="FO198" s="1368"/>
      <c r="FP198" s="1368"/>
      <c r="FQ198" s="1368"/>
      <c r="FR198" s="1368"/>
      <c r="FS198" s="1368"/>
      <c r="FT198" s="1368"/>
      <c r="FU198" s="1368"/>
      <c r="FV198" s="1368"/>
      <c r="FW198" s="1368"/>
      <c r="FX198" s="1368"/>
      <c r="FY198" s="1368"/>
      <c r="FZ198" s="1368"/>
      <c r="GA198" s="1368"/>
      <c r="GB198" s="1368"/>
      <c r="GC198" s="1368"/>
      <c r="GD198" s="1368"/>
      <c r="GE198" s="1368"/>
      <c r="GF198" s="1368"/>
      <c r="GG198" s="1368"/>
      <c r="GH198" s="1368"/>
      <c r="GI198" s="1368"/>
      <c r="GJ198" s="1368"/>
      <c r="GK198" s="1368"/>
      <c r="GL198" s="1368"/>
      <c r="GM198" s="1368"/>
      <c r="GN198" s="1368"/>
      <c r="GO198" s="1368"/>
      <c r="GP198" s="1368"/>
      <c r="GQ198" s="1368"/>
      <c r="GR198" s="1368"/>
      <c r="GS198" s="1368"/>
      <c r="GT198" s="1368"/>
      <c r="GU198" s="1368"/>
      <c r="GV198" s="1368"/>
      <c r="GW198" s="1368"/>
      <c r="GX198" s="1368"/>
      <c r="GY198" s="1368"/>
      <c r="GZ198" s="1368"/>
      <c r="HA198" s="1368"/>
      <c r="HB198" s="1368"/>
      <c r="HC198" s="1368"/>
      <c r="HD198" s="1368"/>
      <c r="HE198" s="1368"/>
      <c r="HF198" s="1368"/>
      <c r="HG198" s="1368"/>
      <c r="HH198" s="1368"/>
      <c r="HI198" s="1368"/>
      <c r="HJ198" s="1368"/>
      <c r="HK198" s="1368"/>
      <c r="HL198" s="1368"/>
      <c r="HM198" s="1368"/>
      <c r="HN198" s="1368"/>
      <c r="HO198" s="1368"/>
      <c r="HP198" s="1368"/>
      <c r="HQ198" s="1368"/>
      <c r="HR198" s="1368"/>
      <c r="HS198" s="1368"/>
      <c r="HT198" s="1368"/>
      <c r="HU198" s="1368"/>
      <c r="HV198" s="1368"/>
      <c r="HW198" s="1368"/>
      <c r="HX198" s="1368"/>
      <c r="HY198" s="1368"/>
      <c r="HZ198" s="1368"/>
      <c r="IA198" s="1368"/>
      <c r="IB198" s="1368"/>
      <c r="IC198" s="1368"/>
      <c r="ID198" s="1368"/>
      <c r="IE198" s="1368"/>
      <c r="IF198" s="1368"/>
      <c r="IG198" s="1368"/>
      <c r="IH198" s="1368"/>
      <c r="II198" s="1368"/>
      <c r="IJ198" s="1368"/>
      <c r="IK198" s="1368"/>
      <c r="IL198" s="1368"/>
      <c r="IM198" s="1368"/>
      <c r="IN198" s="1368"/>
      <c r="IO198" s="1368"/>
      <c r="IP198" s="1368"/>
      <c r="IQ198" s="1368"/>
      <c r="IR198" s="1368"/>
      <c r="IS198" s="1368"/>
      <c r="IT198" s="1368"/>
      <c r="IU198" s="1368"/>
      <c r="IV198" s="1368"/>
      <c r="IW198" s="1368"/>
      <c r="IX198" s="1368"/>
      <c r="IY198" s="1368"/>
      <c r="IZ198" s="1368"/>
      <c r="JA198" s="1368"/>
      <c r="JB198" s="1368"/>
      <c r="JC198" s="1368"/>
    </row>
    <row r="199" spans="1:263">
      <c r="A199" s="4307">
        <v>30</v>
      </c>
      <c r="B199" s="4214"/>
      <c r="C199" s="4214"/>
      <c r="D199" s="4214"/>
      <c r="E199" s="1626"/>
      <c r="F199" s="4308"/>
      <c r="G199" s="1350"/>
      <c r="H199" s="1350"/>
      <c r="I199" s="1350"/>
      <c r="J199" s="1350"/>
      <c r="K199" s="1599"/>
      <c r="L199" s="1599"/>
      <c r="M199" s="1637">
        <v>30</v>
      </c>
      <c r="N199" s="1349"/>
      <c r="O199" s="1599"/>
      <c r="P199" s="1599"/>
      <c r="Q199" s="1599"/>
      <c r="R199" s="1599">
        <f t="shared" si="3"/>
        <v>0</v>
      </c>
      <c r="S199" s="1637">
        <v>30</v>
      </c>
      <c r="AI199" s="1368"/>
      <c r="AJ199" s="1368"/>
      <c r="AK199" s="1368"/>
      <c r="AL199" s="1368"/>
      <c r="AM199" s="1368"/>
      <c r="AN199" s="1368"/>
      <c r="AO199" s="1368"/>
      <c r="AP199" s="1368"/>
      <c r="AQ199" s="1368"/>
      <c r="AR199" s="1368"/>
      <c r="AS199" s="1368"/>
      <c r="AT199" s="1368"/>
      <c r="AU199" s="1368"/>
      <c r="AV199" s="1368"/>
      <c r="AW199" s="1368"/>
      <c r="AX199" s="1368"/>
      <c r="AY199" s="1368"/>
      <c r="AZ199" s="1368"/>
      <c r="BA199" s="1368"/>
      <c r="BB199" s="1368"/>
      <c r="BC199" s="1368"/>
      <c r="BD199" s="1368"/>
      <c r="BE199" s="1368"/>
      <c r="BF199" s="1368"/>
      <c r="BG199" s="1368"/>
      <c r="BH199" s="1368"/>
      <c r="BI199" s="1368"/>
      <c r="BJ199" s="1368"/>
      <c r="BK199" s="1368"/>
      <c r="BL199" s="1368"/>
      <c r="BM199" s="1368"/>
      <c r="BN199" s="1368"/>
      <c r="BO199" s="1368"/>
      <c r="BP199" s="1368"/>
      <c r="BQ199" s="1368"/>
      <c r="BR199" s="1368"/>
      <c r="BS199" s="1368"/>
      <c r="BT199" s="1368"/>
      <c r="BU199" s="1368"/>
      <c r="BV199" s="1368"/>
      <c r="BW199" s="1368"/>
      <c r="BX199" s="1368"/>
      <c r="BY199" s="1368"/>
      <c r="BZ199" s="1368"/>
      <c r="CA199" s="1368"/>
      <c r="CB199" s="1368"/>
      <c r="CC199" s="1368"/>
      <c r="CD199" s="1368"/>
      <c r="CE199" s="1368"/>
      <c r="CF199" s="1368"/>
      <c r="CG199" s="1368"/>
      <c r="CH199" s="1368"/>
      <c r="CI199" s="1368"/>
      <c r="CJ199" s="1368"/>
      <c r="CK199" s="1368"/>
      <c r="CL199" s="1368"/>
      <c r="CM199" s="1368"/>
      <c r="CN199" s="1368"/>
      <c r="CO199" s="1368"/>
      <c r="CP199" s="1368"/>
      <c r="CQ199" s="1368"/>
      <c r="CR199" s="1368"/>
      <c r="CS199" s="1368"/>
      <c r="CT199" s="1368"/>
      <c r="CU199" s="1368"/>
      <c r="CV199" s="1368"/>
      <c r="CW199" s="1368"/>
      <c r="CX199" s="1368"/>
      <c r="CY199" s="1368"/>
      <c r="CZ199" s="1368"/>
      <c r="DA199" s="1368"/>
      <c r="DB199" s="1368"/>
      <c r="DC199" s="1368"/>
      <c r="DD199" s="1368"/>
      <c r="DE199" s="1368"/>
      <c r="DF199" s="1368"/>
      <c r="DG199" s="1368"/>
      <c r="DH199" s="1368"/>
      <c r="DI199" s="1368"/>
      <c r="DJ199" s="1368"/>
      <c r="DK199" s="1368"/>
      <c r="DL199" s="1368"/>
      <c r="DM199" s="1368"/>
      <c r="DN199" s="1368"/>
      <c r="DO199" s="1368"/>
      <c r="DP199" s="1368"/>
      <c r="DQ199" s="1368"/>
      <c r="DR199" s="1368"/>
      <c r="DS199" s="1368"/>
      <c r="DT199" s="1368"/>
      <c r="DU199" s="1368"/>
      <c r="DV199" s="1368"/>
      <c r="DW199" s="1368"/>
      <c r="DX199" s="1368"/>
      <c r="DY199" s="1368"/>
      <c r="DZ199" s="1368"/>
      <c r="EA199" s="1368"/>
      <c r="EB199" s="1368"/>
      <c r="EC199" s="1368"/>
      <c r="ED199" s="1368"/>
      <c r="EE199" s="1368"/>
      <c r="EF199" s="1368"/>
      <c r="EG199" s="1368"/>
      <c r="EH199" s="1368"/>
      <c r="EI199" s="1368"/>
      <c r="EJ199" s="1368"/>
      <c r="EK199" s="1368"/>
      <c r="EL199" s="1368"/>
      <c r="EM199" s="1368"/>
      <c r="EN199" s="1368"/>
      <c r="EO199" s="1368"/>
      <c r="EP199" s="1368"/>
      <c r="EQ199" s="1368"/>
      <c r="ER199" s="1368"/>
      <c r="ES199" s="1368"/>
      <c r="ET199" s="1368"/>
      <c r="EU199" s="1368"/>
      <c r="EV199" s="1368"/>
      <c r="EW199" s="1368"/>
      <c r="EX199" s="1368"/>
      <c r="EY199" s="1368"/>
      <c r="EZ199" s="1368"/>
      <c r="FA199" s="1368"/>
      <c r="FB199" s="1368"/>
      <c r="FC199" s="1368"/>
      <c r="FD199" s="1368"/>
      <c r="FE199" s="1368"/>
      <c r="FF199" s="1368"/>
      <c r="FG199" s="1368"/>
      <c r="FH199" s="1368"/>
      <c r="FI199" s="1368"/>
      <c r="FJ199" s="1368"/>
      <c r="FK199" s="1368"/>
      <c r="FL199" s="1368"/>
      <c r="FM199" s="1368"/>
      <c r="FN199" s="1368"/>
      <c r="FO199" s="1368"/>
      <c r="FP199" s="1368"/>
      <c r="FQ199" s="1368"/>
      <c r="FR199" s="1368"/>
      <c r="FS199" s="1368"/>
      <c r="FT199" s="1368"/>
      <c r="FU199" s="1368"/>
      <c r="FV199" s="1368"/>
      <c r="FW199" s="1368"/>
      <c r="FX199" s="1368"/>
      <c r="FY199" s="1368"/>
      <c r="FZ199" s="1368"/>
      <c r="GA199" s="1368"/>
      <c r="GB199" s="1368"/>
      <c r="GC199" s="1368"/>
      <c r="GD199" s="1368"/>
      <c r="GE199" s="1368"/>
      <c r="GF199" s="1368"/>
      <c r="GG199" s="1368"/>
      <c r="GH199" s="1368"/>
      <c r="GI199" s="1368"/>
      <c r="GJ199" s="1368"/>
      <c r="GK199" s="1368"/>
      <c r="GL199" s="1368"/>
      <c r="GM199" s="1368"/>
      <c r="GN199" s="1368"/>
      <c r="GO199" s="1368"/>
      <c r="GP199" s="1368"/>
      <c r="GQ199" s="1368"/>
      <c r="GR199" s="1368"/>
      <c r="GS199" s="1368"/>
      <c r="GT199" s="1368"/>
      <c r="GU199" s="1368"/>
      <c r="GV199" s="1368"/>
      <c r="GW199" s="1368"/>
      <c r="GX199" s="1368"/>
      <c r="GY199" s="1368"/>
      <c r="GZ199" s="1368"/>
      <c r="HA199" s="1368"/>
      <c r="HB199" s="1368"/>
      <c r="HC199" s="1368"/>
      <c r="HD199" s="1368"/>
      <c r="HE199" s="1368"/>
      <c r="HF199" s="1368"/>
      <c r="HG199" s="1368"/>
      <c r="HH199" s="1368"/>
      <c r="HI199" s="1368"/>
      <c r="HJ199" s="1368"/>
      <c r="HK199" s="1368"/>
      <c r="HL199" s="1368"/>
      <c r="HM199" s="1368"/>
      <c r="HN199" s="1368"/>
      <c r="HO199" s="1368"/>
      <c r="HP199" s="1368"/>
      <c r="HQ199" s="1368"/>
      <c r="HR199" s="1368"/>
      <c r="HS199" s="1368"/>
      <c r="HT199" s="1368"/>
      <c r="HU199" s="1368"/>
      <c r="HV199" s="1368"/>
      <c r="HW199" s="1368"/>
      <c r="HX199" s="1368"/>
      <c r="HY199" s="1368"/>
      <c r="HZ199" s="1368"/>
      <c r="IA199" s="1368"/>
      <c r="IB199" s="1368"/>
      <c r="IC199" s="1368"/>
      <c r="ID199" s="1368"/>
      <c r="IE199" s="1368"/>
      <c r="IF199" s="1368"/>
      <c r="IG199" s="1368"/>
      <c r="IH199" s="1368"/>
      <c r="II199" s="1368"/>
      <c r="IJ199" s="1368"/>
      <c r="IK199" s="1368"/>
      <c r="IL199" s="1368"/>
      <c r="IM199" s="1368"/>
      <c r="IN199" s="1368"/>
      <c r="IO199" s="1368"/>
      <c r="IP199" s="1368"/>
      <c r="IQ199" s="1368"/>
      <c r="IR199" s="1368"/>
      <c r="IS199" s="1368"/>
      <c r="IT199" s="1368"/>
      <c r="IU199" s="1368"/>
      <c r="IV199" s="1368"/>
      <c r="IW199" s="1368"/>
      <c r="IX199" s="1368"/>
      <c r="IY199" s="1368"/>
      <c r="IZ199" s="1368"/>
      <c r="JA199" s="1368"/>
      <c r="JB199" s="1368"/>
      <c r="JC199" s="1368"/>
    </row>
    <row r="200" spans="1:263" ht="16" thickBot="1">
      <c r="A200" s="3603">
        <v>31</v>
      </c>
      <c r="B200" s="3819"/>
      <c r="C200" s="3819"/>
      <c r="D200" s="3819"/>
      <c r="E200" s="4319"/>
      <c r="F200" s="4320"/>
      <c r="G200" s="1350"/>
      <c r="H200" s="1350"/>
      <c r="I200" s="1350"/>
      <c r="J200" s="1350"/>
      <c r="K200" s="1599"/>
      <c r="L200" s="1599"/>
      <c r="M200" s="1637">
        <v>31</v>
      </c>
      <c r="N200" s="1349"/>
      <c r="O200" s="1599"/>
      <c r="P200" s="1599"/>
      <c r="Q200" s="1599"/>
      <c r="R200" s="1599">
        <f t="shared" si="3"/>
        <v>0</v>
      </c>
      <c r="S200" s="1637">
        <v>31</v>
      </c>
      <c r="AI200" s="1368"/>
      <c r="AJ200" s="1368"/>
      <c r="AK200" s="1368"/>
      <c r="AL200" s="1368"/>
      <c r="AM200" s="1368"/>
      <c r="AN200" s="1368"/>
      <c r="AO200" s="1368"/>
      <c r="AP200" s="1368"/>
      <c r="AQ200" s="1368"/>
      <c r="AR200" s="1368"/>
      <c r="AS200" s="1368"/>
      <c r="AT200" s="1368"/>
      <c r="AU200" s="1368"/>
      <c r="AV200" s="1368"/>
      <c r="AW200" s="1368"/>
      <c r="AX200" s="1368"/>
      <c r="AY200" s="1368"/>
      <c r="AZ200" s="1368"/>
      <c r="BA200" s="1368"/>
      <c r="BB200" s="1368"/>
      <c r="BC200" s="1368"/>
      <c r="BD200" s="1368"/>
      <c r="BE200" s="1368"/>
      <c r="BF200" s="1368"/>
      <c r="BG200" s="1368"/>
      <c r="BH200" s="1368"/>
      <c r="BI200" s="1368"/>
      <c r="BJ200" s="1368"/>
      <c r="BK200" s="1368"/>
      <c r="BL200" s="1368"/>
      <c r="BM200" s="1368"/>
      <c r="BN200" s="1368"/>
      <c r="BO200" s="1368"/>
      <c r="BP200" s="1368"/>
      <c r="BQ200" s="1368"/>
      <c r="BR200" s="1368"/>
      <c r="BS200" s="1368"/>
      <c r="BT200" s="1368"/>
      <c r="BU200" s="1368"/>
      <c r="BV200" s="1368"/>
      <c r="BW200" s="1368"/>
      <c r="BX200" s="1368"/>
      <c r="BY200" s="1368"/>
      <c r="BZ200" s="1368"/>
      <c r="CA200" s="1368"/>
      <c r="CB200" s="1368"/>
      <c r="CC200" s="1368"/>
      <c r="CD200" s="1368"/>
      <c r="CE200" s="1368"/>
      <c r="CF200" s="1368"/>
      <c r="CG200" s="1368"/>
      <c r="CH200" s="1368"/>
      <c r="CI200" s="1368"/>
      <c r="CJ200" s="1368"/>
      <c r="CK200" s="1368"/>
      <c r="CL200" s="1368"/>
      <c r="CM200" s="1368"/>
      <c r="CN200" s="1368"/>
      <c r="CO200" s="1368"/>
      <c r="CP200" s="1368"/>
      <c r="CQ200" s="1368"/>
      <c r="CR200" s="1368"/>
      <c r="CS200" s="1368"/>
      <c r="CT200" s="1368"/>
      <c r="CU200" s="1368"/>
      <c r="CV200" s="1368"/>
      <c r="CW200" s="1368"/>
      <c r="CX200" s="1368"/>
      <c r="CY200" s="1368"/>
      <c r="CZ200" s="1368"/>
      <c r="DA200" s="1368"/>
      <c r="DB200" s="1368"/>
      <c r="DC200" s="1368"/>
      <c r="DD200" s="1368"/>
      <c r="DE200" s="1368"/>
      <c r="DF200" s="1368"/>
      <c r="DG200" s="1368"/>
      <c r="DH200" s="1368"/>
      <c r="DI200" s="1368"/>
      <c r="DJ200" s="1368"/>
      <c r="DK200" s="1368"/>
      <c r="DL200" s="1368"/>
      <c r="DM200" s="1368"/>
      <c r="DN200" s="1368"/>
      <c r="DO200" s="1368"/>
      <c r="DP200" s="1368"/>
      <c r="DQ200" s="1368"/>
      <c r="DR200" s="1368"/>
      <c r="DS200" s="1368"/>
      <c r="DT200" s="1368"/>
      <c r="DU200" s="1368"/>
      <c r="DV200" s="1368"/>
      <c r="DW200" s="1368"/>
      <c r="DX200" s="1368"/>
      <c r="DY200" s="1368"/>
      <c r="DZ200" s="1368"/>
      <c r="EA200" s="1368"/>
      <c r="EB200" s="1368"/>
      <c r="EC200" s="1368"/>
      <c r="ED200" s="1368"/>
      <c r="EE200" s="1368"/>
      <c r="EF200" s="1368"/>
      <c r="EG200" s="1368"/>
      <c r="EH200" s="1368"/>
      <c r="EI200" s="1368"/>
      <c r="EJ200" s="1368"/>
      <c r="EK200" s="1368"/>
      <c r="EL200" s="1368"/>
      <c r="EM200" s="1368"/>
      <c r="EN200" s="1368"/>
      <c r="EO200" s="1368"/>
      <c r="EP200" s="1368"/>
      <c r="EQ200" s="1368"/>
      <c r="ER200" s="1368"/>
      <c r="ES200" s="1368"/>
      <c r="ET200" s="1368"/>
      <c r="EU200" s="1368"/>
      <c r="EV200" s="1368"/>
      <c r="EW200" s="1368"/>
      <c r="EX200" s="1368"/>
      <c r="EY200" s="1368"/>
      <c r="EZ200" s="1368"/>
      <c r="FA200" s="1368"/>
      <c r="FB200" s="1368"/>
      <c r="FC200" s="1368"/>
      <c r="FD200" s="1368"/>
      <c r="FE200" s="1368"/>
      <c r="FF200" s="1368"/>
      <c r="FG200" s="1368"/>
      <c r="FH200" s="1368"/>
      <c r="FI200" s="1368"/>
      <c r="FJ200" s="1368"/>
      <c r="FK200" s="1368"/>
      <c r="FL200" s="1368"/>
      <c r="FM200" s="1368"/>
      <c r="FN200" s="1368"/>
      <c r="FO200" s="1368"/>
      <c r="FP200" s="1368"/>
      <c r="FQ200" s="1368"/>
      <c r="FR200" s="1368"/>
      <c r="FS200" s="1368"/>
      <c r="FT200" s="1368"/>
      <c r="FU200" s="1368"/>
      <c r="FV200" s="1368"/>
      <c r="FW200" s="1368"/>
      <c r="FX200" s="1368"/>
      <c r="FY200" s="1368"/>
      <c r="FZ200" s="1368"/>
      <c r="GA200" s="1368"/>
      <c r="GB200" s="1368"/>
      <c r="GC200" s="1368"/>
      <c r="GD200" s="1368"/>
      <c r="GE200" s="1368"/>
      <c r="GF200" s="1368"/>
      <c r="GG200" s="1368"/>
      <c r="GH200" s="1368"/>
      <c r="GI200" s="1368"/>
      <c r="GJ200" s="1368"/>
      <c r="GK200" s="1368"/>
      <c r="GL200" s="1368"/>
      <c r="GM200" s="1368"/>
      <c r="GN200" s="1368"/>
      <c r="GO200" s="1368"/>
      <c r="GP200" s="1368"/>
      <c r="GQ200" s="1368"/>
      <c r="GR200" s="1368"/>
      <c r="GS200" s="1368"/>
      <c r="GT200" s="1368"/>
      <c r="GU200" s="1368"/>
      <c r="GV200" s="1368"/>
      <c r="GW200" s="1368"/>
      <c r="GX200" s="1368"/>
      <c r="GY200" s="1368"/>
      <c r="GZ200" s="1368"/>
      <c r="HA200" s="1368"/>
      <c r="HB200" s="1368"/>
      <c r="HC200" s="1368"/>
      <c r="HD200" s="1368"/>
      <c r="HE200" s="1368"/>
      <c r="HF200" s="1368"/>
      <c r="HG200" s="1368"/>
      <c r="HH200" s="1368"/>
      <c r="HI200" s="1368"/>
      <c r="HJ200" s="1368"/>
      <c r="HK200" s="1368"/>
      <c r="HL200" s="1368"/>
      <c r="HM200" s="1368"/>
      <c r="HN200" s="1368"/>
      <c r="HO200" s="1368"/>
      <c r="HP200" s="1368"/>
      <c r="HQ200" s="1368"/>
      <c r="HR200" s="1368"/>
      <c r="HS200" s="1368"/>
      <c r="HT200" s="1368"/>
      <c r="HU200" s="1368"/>
      <c r="HV200" s="1368"/>
      <c r="HW200" s="1368"/>
      <c r="HX200" s="1368"/>
      <c r="HY200" s="1368"/>
      <c r="HZ200" s="1368"/>
      <c r="IA200" s="1368"/>
      <c r="IB200" s="1368"/>
      <c r="IC200" s="1368"/>
      <c r="ID200" s="1368"/>
      <c r="IE200" s="1368"/>
      <c r="IF200" s="1368"/>
      <c r="IG200" s="1368"/>
      <c r="IH200" s="1368"/>
      <c r="II200" s="1368"/>
      <c r="IJ200" s="1368"/>
      <c r="IK200" s="1368"/>
      <c r="IL200" s="1368"/>
      <c r="IM200" s="1368"/>
      <c r="IN200" s="1368"/>
      <c r="IO200" s="1368"/>
      <c r="IP200" s="1368"/>
      <c r="IQ200" s="1368"/>
      <c r="IR200" s="1368"/>
      <c r="IS200" s="1368"/>
      <c r="IT200" s="1368"/>
      <c r="IU200" s="1368"/>
      <c r="IV200" s="1368"/>
      <c r="IW200" s="1368"/>
      <c r="IX200" s="1368"/>
      <c r="IY200" s="1368"/>
      <c r="IZ200" s="1368"/>
      <c r="JA200" s="1368"/>
      <c r="JB200" s="1368"/>
      <c r="JC200" s="1368"/>
    </row>
    <row r="201" spans="1:263">
      <c r="A201" s="1827">
        <v>32</v>
      </c>
      <c r="B201" s="1350"/>
      <c r="C201" s="1350"/>
      <c r="D201" s="1350"/>
      <c r="E201" s="1626"/>
      <c r="F201" s="1349"/>
      <c r="G201" s="1350"/>
      <c r="H201" s="1350"/>
      <c r="I201" s="1350"/>
      <c r="J201" s="1350"/>
      <c r="K201" s="1599"/>
      <c r="L201" s="1599"/>
      <c r="M201" s="1637">
        <v>32</v>
      </c>
      <c r="N201" s="1349"/>
      <c r="O201" s="1599"/>
      <c r="P201" s="1599"/>
      <c r="Q201" s="1599"/>
      <c r="R201" s="1599">
        <f t="shared" si="3"/>
        <v>0</v>
      </c>
      <c r="S201" s="1637">
        <v>32</v>
      </c>
      <c r="AI201" s="1368"/>
      <c r="AJ201" s="1368"/>
      <c r="AK201" s="1368"/>
      <c r="AL201" s="1368"/>
      <c r="AM201" s="1368"/>
      <c r="AN201" s="1368"/>
      <c r="AO201" s="1368"/>
      <c r="AP201" s="1368"/>
      <c r="AQ201" s="1368"/>
      <c r="AR201" s="1368"/>
      <c r="AS201" s="1368"/>
      <c r="AT201" s="1368"/>
      <c r="AU201" s="1368"/>
      <c r="AV201" s="1368"/>
      <c r="AW201" s="1368"/>
      <c r="AX201" s="1368"/>
      <c r="AY201" s="1368"/>
      <c r="AZ201" s="1368"/>
      <c r="BA201" s="1368"/>
      <c r="BB201" s="1368"/>
      <c r="BC201" s="1368"/>
      <c r="BD201" s="1368"/>
      <c r="BE201" s="1368"/>
      <c r="BF201" s="1368"/>
      <c r="BG201" s="1368"/>
      <c r="BH201" s="1368"/>
      <c r="BI201" s="1368"/>
      <c r="BJ201" s="1368"/>
      <c r="BK201" s="1368"/>
      <c r="BL201" s="1368"/>
      <c r="BM201" s="1368"/>
      <c r="BN201" s="1368"/>
      <c r="BO201" s="1368"/>
      <c r="BP201" s="1368"/>
      <c r="BQ201" s="1368"/>
      <c r="BR201" s="1368"/>
      <c r="BS201" s="1368"/>
      <c r="BT201" s="1368"/>
      <c r="BU201" s="1368"/>
      <c r="BV201" s="1368"/>
      <c r="BW201" s="1368"/>
      <c r="BX201" s="1368"/>
      <c r="BY201" s="1368"/>
      <c r="BZ201" s="1368"/>
      <c r="CA201" s="1368"/>
      <c r="CB201" s="1368"/>
      <c r="CC201" s="1368"/>
      <c r="CD201" s="1368"/>
      <c r="CE201" s="1368"/>
      <c r="CF201" s="1368"/>
      <c r="CG201" s="1368"/>
      <c r="CH201" s="1368"/>
      <c r="CI201" s="1368"/>
      <c r="CJ201" s="1368"/>
      <c r="CK201" s="1368"/>
      <c r="CL201" s="1368"/>
      <c r="CM201" s="1368"/>
      <c r="CN201" s="1368"/>
      <c r="CO201" s="1368"/>
      <c r="CP201" s="1368"/>
      <c r="CQ201" s="1368"/>
      <c r="CR201" s="1368"/>
      <c r="CS201" s="1368"/>
      <c r="CT201" s="1368"/>
      <c r="CU201" s="1368"/>
      <c r="CV201" s="1368"/>
      <c r="CW201" s="1368"/>
      <c r="CX201" s="1368"/>
      <c r="CY201" s="1368"/>
      <c r="CZ201" s="1368"/>
      <c r="DA201" s="1368"/>
      <c r="DB201" s="1368"/>
      <c r="DC201" s="1368"/>
      <c r="DD201" s="1368"/>
      <c r="DE201" s="1368"/>
      <c r="DF201" s="1368"/>
      <c r="DG201" s="1368"/>
      <c r="DH201" s="1368"/>
      <c r="DI201" s="1368"/>
      <c r="DJ201" s="1368"/>
      <c r="DK201" s="1368"/>
      <c r="DL201" s="1368"/>
      <c r="DM201" s="1368"/>
      <c r="DN201" s="1368"/>
      <c r="DO201" s="1368"/>
      <c r="DP201" s="1368"/>
      <c r="DQ201" s="1368"/>
      <c r="DR201" s="1368"/>
      <c r="DS201" s="1368"/>
      <c r="DT201" s="1368"/>
      <c r="DU201" s="1368"/>
      <c r="DV201" s="1368"/>
      <c r="DW201" s="1368"/>
      <c r="DX201" s="1368"/>
      <c r="DY201" s="1368"/>
      <c r="DZ201" s="1368"/>
      <c r="EA201" s="1368"/>
      <c r="EB201" s="1368"/>
      <c r="EC201" s="1368"/>
      <c r="ED201" s="1368"/>
      <c r="EE201" s="1368"/>
      <c r="EF201" s="1368"/>
      <c r="EG201" s="1368"/>
      <c r="EH201" s="1368"/>
      <c r="EI201" s="1368"/>
      <c r="EJ201" s="1368"/>
      <c r="EK201" s="1368"/>
      <c r="EL201" s="1368"/>
      <c r="EM201" s="1368"/>
      <c r="EN201" s="1368"/>
      <c r="EO201" s="1368"/>
      <c r="EP201" s="1368"/>
      <c r="EQ201" s="1368"/>
      <c r="ER201" s="1368"/>
      <c r="ES201" s="1368"/>
      <c r="ET201" s="1368"/>
      <c r="EU201" s="1368"/>
      <c r="EV201" s="1368"/>
      <c r="EW201" s="1368"/>
      <c r="EX201" s="1368"/>
      <c r="EY201" s="1368"/>
      <c r="EZ201" s="1368"/>
      <c r="FA201" s="1368"/>
      <c r="FB201" s="1368"/>
      <c r="FC201" s="1368"/>
      <c r="FD201" s="1368"/>
      <c r="FE201" s="1368"/>
      <c r="FF201" s="1368"/>
      <c r="FG201" s="1368"/>
      <c r="FH201" s="1368"/>
      <c r="FI201" s="1368"/>
      <c r="FJ201" s="1368"/>
      <c r="FK201" s="1368"/>
      <c r="FL201" s="1368"/>
      <c r="FM201" s="1368"/>
      <c r="FN201" s="1368"/>
      <c r="FO201" s="1368"/>
      <c r="FP201" s="1368"/>
      <c r="FQ201" s="1368"/>
      <c r="FR201" s="1368"/>
      <c r="FS201" s="1368"/>
      <c r="FT201" s="1368"/>
      <c r="FU201" s="1368"/>
      <c r="FV201" s="1368"/>
      <c r="FW201" s="1368"/>
      <c r="FX201" s="1368"/>
      <c r="FY201" s="1368"/>
      <c r="FZ201" s="1368"/>
      <c r="GA201" s="1368"/>
      <c r="GB201" s="1368"/>
      <c r="GC201" s="1368"/>
      <c r="GD201" s="1368"/>
      <c r="GE201" s="1368"/>
      <c r="GF201" s="1368"/>
      <c r="GG201" s="1368"/>
      <c r="GH201" s="1368"/>
      <c r="GI201" s="1368"/>
      <c r="GJ201" s="1368"/>
      <c r="GK201" s="1368"/>
      <c r="GL201" s="1368"/>
      <c r="GM201" s="1368"/>
      <c r="GN201" s="1368"/>
      <c r="GO201" s="1368"/>
      <c r="GP201" s="1368"/>
      <c r="GQ201" s="1368"/>
      <c r="GR201" s="1368"/>
      <c r="GS201" s="1368"/>
      <c r="GT201" s="1368"/>
      <c r="GU201" s="1368"/>
      <c r="GV201" s="1368"/>
      <c r="GW201" s="1368"/>
      <c r="GX201" s="1368"/>
      <c r="GY201" s="1368"/>
      <c r="GZ201" s="1368"/>
      <c r="HA201" s="1368"/>
      <c r="HB201" s="1368"/>
      <c r="HC201" s="1368"/>
      <c r="HD201" s="1368"/>
      <c r="HE201" s="1368"/>
      <c r="HF201" s="1368"/>
      <c r="HG201" s="1368"/>
      <c r="HH201" s="1368"/>
      <c r="HI201" s="1368"/>
      <c r="HJ201" s="1368"/>
      <c r="HK201" s="1368"/>
      <c r="HL201" s="1368"/>
      <c r="HM201" s="1368"/>
      <c r="HN201" s="1368"/>
      <c r="HO201" s="1368"/>
      <c r="HP201" s="1368"/>
      <c r="HQ201" s="1368"/>
      <c r="HR201" s="1368"/>
      <c r="HS201" s="1368"/>
      <c r="HT201" s="1368"/>
      <c r="HU201" s="1368"/>
      <c r="HV201" s="1368"/>
      <c r="HW201" s="1368"/>
      <c r="HX201" s="1368"/>
      <c r="HY201" s="1368"/>
      <c r="HZ201" s="1368"/>
      <c r="IA201" s="1368"/>
      <c r="IB201" s="1368"/>
      <c r="IC201" s="1368"/>
      <c r="ID201" s="1368"/>
      <c r="IE201" s="1368"/>
      <c r="IF201" s="1368"/>
      <c r="IG201" s="1368"/>
      <c r="IH201" s="1368"/>
      <c r="II201" s="1368"/>
      <c r="IJ201" s="1368"/>
      <c r="IK201" s="1368"/>
      <c r="IL201" s="1368"/>
      <c r="IM201" s="1368"/>
      <c r="IN201" s="1368"/>
      <c r="IO201" s="1368"/>
      <c r="IP201" s="1368"/>
      <c r="IQ201" s="1368"/>
      <c r="IR201" s="1368"/>
      <c r="IS201" s="1368"/>
      <c r="IT201" s="1368"/>
      <c r="IU201" s="1368"/>
      <c r="IV201" s="1368"/>
      <c r="IW201" s="1368"/>
      <c r="IX201" s="1368"/>
      <c r="IY201" s="1368"/>
      <c r="IZ201" s="1368"/>
      <c r="JA201" s="1368"/>
      <c r="JB201" s="1368"/>
      <c r="JC201" s="1368"/>
    </row>
    <row r="202" spans="1:263">
      <c r="A202" s="1827">
        <v>33</v>
      </c>
      <c r="B202" s="1350"/>
      <c r="C202" s="1350"/>
      <c r="D202" s="1350"/>
      <c r="E202" s="1626"/>
      <c r="F202" s="1349"/>
      <c r="G202" s="1350"/>
      <c r="H202" s="1350"/>
      <c r="I202" s="1350"/>
      <c r="J202" s="1350"/>
      <c r="K202" s="1599"/>
      <c r="L202" s="1599"/>
      <c r="M202" s="1637">
        <v>33</v>
      </c>
      <c r="N202" s="1349"/>
      <c r="O202" s="1599"/>
      <c r="P202" s="1599"/>
      <c r="Q202" s="1599"/>
      <c r="R202" s="1599">
        <f t="shared" si="3"/>
        <v>0</v>
      </c>
      <c r="S202" s="1637">
        <v>33</v>
      </c>
      <c r="AI202" s="1368"/>
      <c r="AJ202" s="1368"/>
      <c r="AK202" s="1368"/>
      <c r="AL202" s="1368"/>
      <c r="AM202" s="1368"/>
      <c r="AN202" s="1368"/>
      <c r="AO202" s="1368"/>
      <c r="AP202" s="1368"/>
      <c r="AQ202" s="1368"/>
      <c r="AR202" s="1368"/>
      <c r="AS202" s="1368"/>
      <c r="AT202" s="1368"/>
      <c r="AU202" s="1368"/>
      <c r="AV202" s="1368"/>
      <c r="AW202" s="1368"/>
      <c r="AX202" s="1368"/>
      <c r="AY202" s="1368"/>
      <c r="AZ202" s="1368"/>
      <c r="BA202" s="1368"/>
      <c r="BB202" s="1368"/>
      <c r="BC202" s="1368"/>
      <c r="BD202" s="1368"/>
      <c r="BE202" s="1368"/>
      <c r="BF202" s="1368"/>
      <c r="BG202" s="1368"/>
      <c r="BH202" s="1368"/>
      <c r="BI202" s="1368"/>
      <c r="BJ202" s="1368"/>
      <c r="BK202" s="1368"/>
      <c r="BL202" s="1368"/>
      <c r="BM202" s="1368"/>
      <c r="BN202" s="1368"/>
      <c r="BO202" s="1368"/>
      <c r="BP202" s="1368"/>
      <c r="BQ202" s="1368"/>
      <c r="BR202" s="1368"/>
      <c r="BS202" s="1368"/>
      <c r="BT202" s="1368"/>
      <c r="BU202" s="1368"/>
      <c r="BV202" s="1368"/>
      <c r="BW202" s="1368"/>
      <c r="BX202" s="1368"/>
      <c r="BY202" s="1368"/>
      <c r="BZ202" s="1368"/>
      <c r="CA202" s="1368"/>
      <c r="CB202" s="1368"/>
      <c r="CC202" s="1368"/>
      <c r="CD202" s="1368"/>
      <c r="CE202" s="1368"/>
      <c r="CF202" s="1368"/>
      <c r="CG202" s="1368"/>
      <c r="CH202" s="1368"/>
      <c r="CI202" s="1368"/>
      <c r="CJ202" s="1368"/>
      <c r="CK202" s="1368"/>
      <c r="CL202" s="1368"/>
      <c r="CM202" s="1368"/>
      <c r="CN202" s="1368"/>
      <c r="CO202" s="1368"/>
      <c r="CP202" s="1368"/>
      <c r="CQ202" s="1368"/>
      <c r="CR202" s="1368"/>
      <c r="CS202" s="1368"/>
      <c r="CT202" s="1368"/>
      <c r="CU202" s="1368"/>
      <c r="CV202" s="1368"/>
      <c r="CW202" s="1368"/>
      <c r="CX202" s="1368"/>
      <c r="CY202" s="1368"/>
      <c r="CZ202" s="1368"/>
      <c r="DA202" s="1368"/>
      <c r="DB202" s="1368"/>
      <c r="DC202" s="1368"/>
      <c r="DD202" s="1368"/>
      <c r="DE202" s="1368"/>
      <c r="DF202" s="1368"/>
      <c r="DG202" s="1368"/>
      <c r="DH202" s="1368"/>
      <c r="DI202" s="1368"/>
      <c r="DJ202" s="1368"/>
      <c r="DK202" s="1368"/>
      <c r="DL202" s="1368"/>
      <c r="DM202" s="1368"/>
      <c r="DN202" s="1368"/>
      <c r="DO202" s="1368"/>
      <c r="DP202" s="1368"/>
      <c r="DQ202" s="1368"/>
      <c r="DR202" s="1368"/>
      <c r="DS202" s="1368"/>
      <c r="DT202" s="1368"/>
      <c r="DU202" s="1368"/>
      <c r="DV202" s="1368"/>
      <c r="DW202" s="1368"/>
      <c r="DX202" s="1368"/>
      <c r="DY202" s="1368"/>
      <c r="DZ202" s="1368"/>
      <c r="EA202" s="1368"/>
      <c r="EB202" s="1368"/>
      <c r="EC202" s="1368"/>
      <c r="ED202" s="1368"/>
      <c r="EE202" s="1368"/>
      <c r="EF202" s="1368"/>
      <c r="EG202" s="1368"/>
      <c r="EH202" s="1368"/>
      <c r="EI202" s="1368"/>
      <c r="EJ202" s="1368"/>
      <c r="EK202" s="1368"/>
      <c r="EL202" s="1368"/>
      <c r="EM202" s="1368"/>
      <c r="EN202" s="1368"/>
      <c r="EO202" s="1368"/>
      <c r="EP202" s="1368"/>
      <c r="EQ202" s="1368"/>
      <c r="ER202" s="1368"/>
      <c r="ES202" s="1368"/>
      <c r="ET202" s="1368"/>
      <c r="EU202" s="1368"/>
      <c r="EV202" s="1368"/>
      <c r="EW202" s="1368"/>
      <c r="EX202" s="1368"/>
      <c r="EY202" s="1368"/>
      <c r="EZ202" s="1368"/>
      <c r="FA202" s="1368"/>
      <c r="FB202" s="1368"/>
      <c r="FC202" s="1368"/>
      <c r="FD202" s="1368"/>
      <c r="FE202" s="1368"/>
      <c r="FF202" s="1368"/>
      <c r="FG202" s="1368"/>
      <c r="FH202" s="1368"/>
      <c r="FI202" s="1368"/>
      <c r="FJ202" s="1368"/>
      <c r="FK202" s="1368"/>
      <c r="FL202" s="1368"/>
      <c r="FM202" s="1368"/>
      <c r="FN202" s="1368"/>
      <c r="FO202" s="1368"/>
      <c r="FP202" s="1368"/>
      <c r="FQ202" s="1368"/>
      <c r="FR202" s="1368"/>
      <c r="FS202" s="1368"/>
      <c r="FT202" s="1368"/>
      <c r="FU202" s="1368"/>
      <c r="FV202" s="1368"/>
      <c r="FW202" s="1368"/>
      <c r="FX202" s="1368"/>
      <c r="FY202" s="1368"/>
      <c r="FZ202" s="1368"/>
      <c r="GA202" s="1368"/>
      <c r="GB202" s="1368"/>
      <c r="GC202" s="1368"/>
      <c r="GD202" s="1368"/>
      <c r="GE202" s="1368"/>
      <c r="GF202" s="1368"/>
      <c r="GG202" s="1368"/>
      <c r="GH202" s="1368"/>
      <c r="GI202" s="1368"/>
      <c r="GJ202" s="1368"/>
      <c r="GK202" s="1368"/>
      <c r="GL202" s="1368"/>
      <c r="GM202" s="1368"/>
      <c r="GN202" s="1368"/>
      <c r="GO202" s="1368"/>
      <c r="GP202" s="1368"/>
      <c r="GQ202" s="1368"/>
      <c r="GR202" s="1368"/>
      <c r="GS202" s="1368"/>
      <c r="GT202" s="1368"/>
      <c r="GU202" s="1368"/>
      <c r="GV202" s="1368"/>
      <c r="GW202" s="1368"/>
      <c r="GX202" s="1368"/>
      <c r="GY202" s="1368"/>
      <c r="GZ202" s="1368"/>
      <c r="HA202" s="1368"/>
      <c r="HB202" s="1368"/>
      <c r="HC202" s="1368"/>
      <c r="HD202" s="1368"/>
      <c r="HE202" s="1368"/>
      <c r="HF202" s="1368"/>
      <c r="HG202" s="1368"/>
      <c r="HH202" s="1368"/>
      <c r="HI202" s="1368"/>
      <c r="HJ202" s="1368"/>
      <c r="HK202" s="1368"/>
      <c r="HL202" s="1368"/>
      <c r="HM202" s="1368"/>
      <c r="HN202" s="1368"/>
      <c r="HO202" s="1368"/>
      <c r="HP202" s="1368"/>
      <c r="HQ202" s="1368"/>
      <c r="HR202" s="1368"/>
      <c r="HS202" s="1368"/>
      <c r="HT202" s="1368"/>
      <c r="HU202" s="1368"/>
      <c r="HV202" s="1368"/>
      <c r="HW202" s="1368"/>
      <c r="HX202" s="1368"/>
      <c r="HY202" s="1368"/>
      <c r="HZ202" s="1368"/>
      <c r="IA202" s="1368"/>
      <c r="IB202" s="1368"/>
      <c r="IC202" s="1368"/>
      <c r="ID202" s="1368"/>
      <c r="IE202" s="1368"/>
      <c r="IF202" s="1368"/>
      <c r="IG202" s="1368"/>
      <c r="IH202" s="1368"/>
      <c r="II202" s="1368"/>
      <c r="IJ202" s="1368"/>
      <c r="IK202" s="1368"/>
      <c r="IL202" s="1368"/>
      <c r="IM202" s="1368"/>
      <c r="IN202" s="1368"/>
      <c r="IO202" s="1368"/>
      <c r="IP202" s="1368"/>
      <c r="IQ202" s="1368"/>
      <c r="IR202" s="1368"/>
      <c r="IS202" s="1368"/>
      <c r="IT202" s="1368"/>
      <c r="IU202" s="1368"/>
      <c r="IV202" s="1368"/>
      <c r="IW202" s="1368"/>
      <c r="IX202" s="1368"/>
      <c r="IY202" s="1368"/>
      <c r="IZ202" s="1368"/>
      <c r="JA202" s="1368"/>
      <c r="JB202" s="1368"/>
      <c r="JC202" s="1368"/>
    </row>
    <row r="203" spans="1:263">
      <c r="A203" s="1827">
        <v>34</v>
      </c>
      <c r="B203" s="1350"/>
      <c r="C203" s="1350"/>
      <c r="D203" s="1350"/>
      <c r="E203" s="1626"/>
      <c r="F203" s="1349"/>
      <c r="G203" s="1350"/>
      <c r="H203" s="1350"/>
      <c r="I203" s="1350"/>
      <c r="J203" s="1350"/>
      <c r="K203" s="1599"/>
      <c r="L203" s="1599"/>
      <c r="M203" s="1637">
        <v>34</v>
      </c>
      <c r="N203" s="1349"/>
      <c r="O203" s="1599"/>
      <c r="P203" s="1599"/>
      <c r="Q203" s="1599"/>
      <c r="R203" s="1599">
        <f t="shared" si="3"/>
        <v>0</v>
      </c>
      <c r="S203" s="1637">
        <v>34</v>
      </c>
      <c r="AI203" s="1368"/>
      <c r="AJ203" s="1368"/>
      <c r="AK203" s="1368"/>
      <c r="AL203" s="1368"/>
      <c r="AM203" s="1368"/>
      <c r="AN203" s="1368"/>
      <c r="AO203" s="1368"/>
      <c r="AP203" s="1368"/>
      <c r="AQ203" s="1368"/>
      <c r="AR203" s="1368"/>
      <c r="AS203" s="1368"/>
      <c r="AT203" s="1368"/>
      <c r="AU203" s="1368"/>
      <c r="AV203" s="1368"/>
      <c r="AW203" s="1368"/>
      <c r="AX203" s="1368"/>
      <c r="AY203" s="1368"/>
      <c r="AZ203" s="1368"/>
      <c r="BA203" s="1368"/>
      <c r="BB203" s="1368"/>
      <c r="BC203" s="1368"/>
      <c r="BD203" s="1368"/>
      <c r="BE203" s="1368"/>
      <c r="BF203" s="1368"/>
      <c r="BG203" s="1368"/>
      <c r="BH203" s="1368"/>
      <c r="BI203" s="1368"/>
      <c r="BJ203" s="1368"/>
      <c r="BK203" s="1368"/>
      <c r="BL203" s="1368"/>
      <c r="BM203" s="1368"/>
      <c r="BN203" s="1368"/>
      <c r="BO203" s="1368"/>
      <c r="BP203" s="1368"/>
      <c r="BQ203" s="1368"/>
      <c r="BR203" s="1368"/>
      <c r="BS203" s="1368"/>
      <c r="BT203" s="1368"/>
      <c r="BU203" s="1368"/>
      <c r="BV203" s="1368"/>
      <c r="BW203" s="1368"/>
      <c r="BX203" s="1368"/>
      <c r="BY203" s="1368"/>
      <c r="BZ203" s="1368"/>
      <c r="CA203" s="1368"/>
      <c r="CB203" s="1368"/>
      <c r="CC203" s="1368"/>
      <c r="CD203" s="1368"/>
      <c r="CE203" s="1368"/>
      <c r="CF203" s="1368"/>
      <c r="CG203" s="1368"/>
      <c r="CH203" s="1368"/>
      <c r="CI203" s="1368"/>
      <c r="CJ203" s="1368"/>
      <c r="CK203" s="1368"/>
      <c r="CL203" s="1368"/>
      <c r="CM203" s="1368"/>
      <c r="CN203" s="1368"/>
      <c r="CO203" s="1368"/>
      <c r="CP203" s="1368"/>
      <c r="CQ203" s="1368"/>
      <c r="CR203" s="1368"/>
      <c r="CS203" s="1368"/>
      <c r="CT203" s="1368"/>
      <c r="CU203" s="1368"/>
      <c r="CV203" s="1368"/>
      <c r="CW203" s="1368"/>
      <c r="CX203" s="1368"/>
      <c r="CY203" s="1368"/>
      <c r="CZ203" s="1368"/>
      <c r="DA203" s="1368"/>
      <c r="DB203" s="1368"/>
      <c r="DC203" s="1368"/>
      <c r="DD203" s="1368"/>
      <c r="DE203" s="1368"/>
      <c r="DF203" s="1368"/>
      <c r="DG203" s="1368"/>
      <c r="DH203" s="1368"/>
      <c r="DI203" s="1368"/>
      <c r="DJ203" s="1368"/>
      <c r="DK203" s="1368"/>
      <c r="DL203" s="1368"/>
      <c r="DM203" s="1368"/>
      <c r="DN203" s="1368"/>
      <c r="DO203" s="1368"/>
      <c r="DP203" s="1368"/>
      <c r="DQ203" s="1368"/>
      <c r="DR203" s="1368"/>
      <c r="DS203" s="1368"/>
      <c r="DT203" s="1368"/>
      <c r="DU203" s="1368"/>
      <c r="DV203" s="1368"/>
      <c r="DW203" s="1368"/>
      <c r="DX203" s="1368"/>
      <c r="DY203" s="1368"/>
      <c r="DZ203" s="1368"/>
      <c r="EA203" s="1368"/>
      <c r="EB203" s="1368"/>
      <c r="EC203" s="1368"/>
      <c r="ED203" s="1368"/>
      <c r="EE203" s="1368"/>
      <c r="EF203" s="1368"/>
      <c r="EG203" s="1368"/>
      <c r="EH203" s="1368"/>
      <c r="EI203" s="1368"/>
      <c r="EJ203" s="1368"/>
      <c r="EK203" s="1368"/>
      <c r="EL203" s="1368"/>
      <c r="EM203" s="1368"/>
      <c r="EN203" s="1368"/>
      <c r="EO203" s="1368"/>
      <c r="EP203" s="1368"/>
      <c r="EQ203" s="1368"/>
      <c r="ER203" s="1368"/>
      <c r="ES203" s="1368"/>
      <c r="ET203" s="1368"/>
      <c r="EU203" s="1368"/>
      <c r="EV203" s="1368"/>
      <c r="EW203" s="1368"/>
      <c r="EX203" s="1368"/>
      <c r="EY203" s="1368"/>
      <c r="EZ203" s="1368"/>
      <c r="FA203" s="1368"/>
      <c r="FB203" s="1368"/>
      <c r="FC203" s="1368"/>
      <c r="FD203" s="1368"/>
      <c r="FE203" s="1368"/>
      <c r="FF203" s="1368"/>
      <c r="FG203" s="1368"/>
      <c r="FH203" s="1368"/>
      <c r="FI203" s="1368"/>
      <c r="FJ203" s="1368"/>
      <c r="FK203" s="1368"/>
      <c r="FL203" s="1368"/>
      <c r="FM203" s="1368"/>
      <c r="FN203" s="1368"/>
      <c r="FO203" s="1368"/>
      <c r="FP203" s="1368"/>
      <c r="FQ203" s="1368"/>
      <c r="FR203" s="1368"/>
      <c r="FS203" s="1368"/>
      <c r="FT203" s="1368"/>
      <c r="FU203" s="1368"/>
      <c r="FV203" s="1368"/>
      <c r="FW203" s="1368"/>
      <c r="FX203" s="1368"/>
      <c r="FY203" s="1368"/>
      <c r="FZ203" s="1368"/>
      <c r="GA203" s="1368"/>
      <c r="GB203" s="1368"/>
      <c r="GC203" s="1368"/>
      <c r="GD203" s="1368"/>
      <c r="GE203" s="1368"/>
      <c r="GF203" s="1368"/>
      <c r="GG203" s="1368"/>
      <c r="GH203" s="1368"/>
      <c r="GI203" s="1368"/>
      <c r="GJ203" s="1368"/>
      <c r="GK203" s="1368"/>
      <c r="GL203" s="1368"/>
      <c r="GM203" s="1368"/>
      <c r="GN203" s="1368"/>
      <c r="GO203" s="1368"/>
      <c r="GP203" s="1368"/>
      <c r="GQ203" s="1368"/>
      <c r="GR203" s="1368"/>
      <c r="GS203" s="1368"/>
      <c r="GT203" s="1368"/>
      <c r="GU203" s="1368"/>
      <c r="GV203" s="1368"/>
      <c r="GW203" s="1368"/>
      <c r="GX203" s="1368"/>
      <c r="GY203" s="1368"/>
      <c r="GZ203" s="1368"/>
      <c r="HA203" s="1368"/>
      <c r="HB203" s="1368"/>
      <c r="HC203" s="1368"/>
      <c r="HD203" s="1368"/>
      <c r="HE203" s="1368"/>
      <c r="HF203" s="1368"/>
      <c r="HG203" s="1368"/>
      <c r="HH203" s="1368"/>
      <c r="HI203" s="1368"/>
      <c r="HJ203" s="1368"/>
      <c r="HK203" s="1368"/>
      <c r="HL203" s="1368"/>
      <c r="HM203" s="1368"/>
      <c r="HN203" s="1368"/>
      <c r="HO203" s="1368"/>
      <c r="HP203" s="1368"/>
      <c r="HQ203" s="1368"/>
      <c r="HR203" s="1368"/>
      <c r="HS203" s="1368"/>
      <c r="HT203" s="1368"/>
      <c r="HU203" s="1368"/>
      <c r="HV203" s="1368"/>
      <c r="HW203" s="1368"/>
      <c r="HX203" s="1368"/>
      <c r="HY203" s="1368"/>
      <c r="HZ203" s="1368"/>
      <c r="IA203" s="1368"/>
      <c r="IB203" s="1368"/>
      <c r="IC203" s="1368"/>
      <c r="ID203" s="1368"/>
      <c r="IE203" s="1368"/>
      <c r="IF203" s="1368"/>
      <c r="IG203" s="1368"/>
      <c r="IH203" s="1368"/>
      <c r="II203" s="1368"/>
      <c r="IJ203" s="1368"/>
      <c r="IK203" s="1368"/>
      <c r="IL203" s="1368"/>
      <c r="IM203" s="1368"/>
      <c r="IN203" s="1368"/>
      <c r="IO203" s="1368"/>
      <c r="IP203" s="1368"/>
      <c r="IQ203" s="1368"/>
      <c r="IR203" s="1368"/>
      <c r="IS203" s="1368"/>
      <c r="IT203" s="1368"/>
      <c r="IU203" s="1368"/>
      <c r="IV203" s="1368"/>
      <c r="IW203" s="1368"/>
      <c r="IX203" s="1368"/>
      <c r="IY203" s="1368"/>
      <c r="IZ203" s="1368"/>
      <c r="JA203" s="1368"/>
      <c r="JB203" s="1368"/>
      <c r="JC203" s="1368"/>
    </row>
    <row r="204" spans="1:263">
      <c r="A204" s="1827">
        <v>35</v>
      </c>
      <c r="B204" s="1350"/>
      <c r="C204" s="1350"/>
      <c r="D204" s="1350"/>
      <c r="E204" s="1626"/>
      <c r="F204" s="1349"/>
      <c r="G204" s="1350"/>
      <c r="H204" s="1350"/>
      <c r="I204" s="1350"/>
      <c r="J204" s="1350"/>
      <c r="K204" s="1599"/>
      <c r="L204" s="1599"/>
      <c r="M204" s="1637">
        <v>35</v>
      </c>
      <c r="N204" s="1349"/>
      <c r="O204" s="1599"/>
      <c r="P204" s="1599"/>
      <c r="Q204" s="1599"/>
      <c r="R204" s="1599">
        <f t="shared" si="3"/>
        <v>0</v>
      </c>
      <c r="S204" s="1637">
        <v>35</v>
      </c>
      <c r="AI204" s="1368"/>
      <c r="AJ204" s="1368"/>
      <c r="AK204" s="1368"/>
      <c r="AL204" s="1368"/>
      <c r="AM204" s="1368"/>
      <c r="AN204" s="1368"/>
      <c r="AO204" s="1368"/>
      <c r="AP204" s="1368"/>
      <c r="AQ204" s="1368"/>
      <c r="AR204" s="1368"/>
      <c r="AS204" s="1368"/>
      <c r="AT204" s="1368"/>
      <c r="AU204" s="1368"/>
      <c r="AV204" s="1368"/>
      <c r="AW204" s="1368"/>
      <c r="AX204" s="1368"/>
      <c r="AY204" s="1368"/>
      <c r="AZ204" s="1368"/>
      <c r="BA204" s="1368"/>
      <c r="BB204" s="1368"/>
      <c r="BC204" s="1368"/>
      <c r="BD204" s="1368"/>
      <c r="BE204" s="1368"/>
      <c r="BF204" s="1368"/>
      <c r="BG204" s="1368"/>
      <c r="BH204" s="1368"/>
      <c r="BI204" s="1368"/>
      <c r="BJ204" s="1368"/>
      <c r="BK204" s="1368"/>
      <c r="BL204" s="1368"/>
      <c r="BM204" s="1368"/>
      <c r="BN204" s="1368"/>
      <c r="BO204" s="1368"/>
      <c r="BP204" s="1368"/>
      <c r="BQ204" s="1368"/>
      <c r="BR204" s="1368"/>
      <c r="BS204" s="1368"/>
      <c r="BT204" s="1368"/>
      <c r="BU204" s="1368"/>
      <c r="BV204" s="1368"/>
      <c r="BW204" s="1368"/>
      <c r="BX204" s="1368"/>
      <c r="BY204" s="1368"/>
      <c r="BZ204" s="1368"/>
      <c r="CA204" s="1368"/>
      <c r="CB204" s="1368"/>
      <c r="CC204" s="1368"/>
      <c r="CD204" s="1368"/>
      <c r="CE204" s="1368"/>
      <c r="CF204" s="1368"/>
      <c r="CG204" s="1368"/>
      <c r="CH204" s="1368"/>
      <c r="CI204" s="1368"/>
      <c r="CJ204" s="1368"/>
      <c r="CK204" s="1368"/>
      <c r="CL204" s="1368"/>
      <c r="CM204" s="1368"/>
      <c r="CN204" s="1368"/>
      <c r="CO204" s="1368"/>
      <c r="CP204" s="1368"/>
      <c r="CQ204" s="1368"/>
      <c r="CR204" s="1368"/>
      <c r="CS204" s="1368"/>
      <c r="CT204" s="1368"/>
      <c r="CU204" s="1368"/>
      <c r="CV204" s="1368"/>
      <c r="CW204" s="1368"/>
      <c r="CX204" s="1368"/>
      <c r="CY204" s="1368"/>
      <c r="CZ204" s="1368"/>
      <c r="DA204" s="1368"/>
      <c r="DB204" s="1368"/>
      <c r="DC204" s="1368"/>
      <c r="DD204" s="1368"/>
      <c r="DE204" s="1368"/>
      <c r="DF204" s="1368"/>
      <c r="DG204" s="1368"/>
      <c r="DH204" s="1368"/>
      <c r="DI204" s="1368"/>
      <c r="DJ204" s="1368"/>
      <c r="DK204" s="1368"/>
      <c r="DL204" s="1368"/>
      <c r="DM204" s="1368"/>
      <c r="DN204" s="1368"/>
      <c r="DO204" s="1368"/>
      <c r="DP204" s="1368"/>
      <c r="DQ204" s="1368"/>
      <c r="DR204" s="1368"/>
      <c r="DS204" s="1368"/>
      <c r="DT204" s="1368"/>
      <c r="DU204" s="1368"/>
      <c r="DV204" s="1368"/>
      <c r="DW204" s="1368"/>
      <c r="DX204" s="1368"/>
      <c r="DY204" s="1368"/>
      <c r="DZ204" s="1368"/>
      <c r="EA204" s="1368"/>
      <c r="EB204" s="1368"/>
      <c r="EC204" s="1368"/>
      <c r="ED204" s="1368"/>
      <c r="EE204" s="1368"/>
      <c r="EF204" s="1368"/>
      <c r="EG204" s="1368"/>
      <c r="EH204" s="1368"/>
      <c r="EI204" s="1368"/>
      <c r="EJ204" s="1368"/>
      <c r="EK204" s="1368"/>
      <c r="EL204" s="1368"/>
      <c r="EM204" s="1368"/>
      <c r="EN204" s="1368"/>
      <c r="EO204" s="1368"/>
      <c r="EP204" s="1368"/>
      <c r="EQ204" s="1368"/>
      <c r="ER204" s="1368"/>
      <c r="ES204" s="1368"/>
      <c r="ET204" s="1368"/>
      <c r="EU204" s="1368"/>
      <c r="EV204" s="1368"/>
      <c r="EW204" s="1368"/>
      <c r="EX204" s="1368"/>
      <c r="EY204" s="1368"/>
      <c r="EZ204" s="1368"/>
      <c r="FA204" s="1368"/>
      <c r="FB204" s="1368"/>
      <c r="FC204" s="1368"/>
      <c r="FD204" s="1368"/>
      <c r="FE204" s="1368"/>
      <c r="FF204" s="1368"/>
      <c r="FG204" s="1368"/>
      <c r="FH204" s="1368"/>
      <c r="FI204" s="1368"/>
      <c r="FJ204" s="1368"/>
      <c r="FK204" s="1368"/>
      <c r="FL204" s="1368"/>
      <c r="FM204" s="1368"/>
      <c r="FN204" s="1368"/>
      <c r="FO204" s="1368"/>
      <c r="FP204" s="1368"/>
      <c r="FQ204" s="1368"/>
      <c r="FR204" s="1368"/>
      <c r="FS204" s="1368"/>
      <c r="FT204" s="1368"/>
      <c r="FU204" s="1368"/>
      <c r="FV204" s="1368"/>
      <c r="FW204" s="1368"/>
      <c r="FX204" s="1368"/>
      <c r="FY204" s="1368"/>
      <c r="FZ204" s="1368"/>
      <c r="GA204" s="1368"/>
      <c r="GB204" s="1368"/>
      <c r="GC204" s="1368"/>
      <c r="GD204" s="1368"/>
      <c r="GE204" s="1368"/>
      <c r="GF204" s="1368"/>
      <c r="GG204" s="1368"/>
      <c r="GH204" s="1368"/>
      <c r="GI204" s="1368"/>
      <c r="GJ204" s="1368"/>
      <c r="GK204" s="1368"/>
      <c r="GL204" s="1368"/>
      <c r="GM204" s="1368"/>
      <c r="GN204" s="1368"/>
      <c r="GO204" s="1368"/>
      <c r="GP204" s="1368"/>
      <c r="GQ204" s="1368"/>
      <c r="GR204" s="1368"/>
      <c r="GS204" s="1368"/>
      <c r="GT204" s="1368"/>
      <c r="GU204" s="1368"/>
      <c r="GV204" s="1368"/>
      <c r="GW204" s="1368"/>
      <c r="GX204" s="1368"/>
      <c r="GY204" s="1368"/>
      <c r="GZ204" s="1368"/>
      <c r="HA204" s="1368"/>
      <c r="HB204" s="1368"/>
      <c r="HC204" s="1368"/>
      <c r="HD204" s="1368"/>
      <c r="HE204" s="1368"/>
      <c r="HF204" s="1368"/>
      <c r="HG204" s="1368"/>
      <c r="HH204" s="1368"/>
      <c r="HI204" s="1368"/>
      <c r="HJ204" s="1368"/>
      <c r="HK204" s="1368"/>
      <c r="HL204" s="1368"/>
      <c r="HM204" s="1368"/>
      <c r="HN204" s="1368"/>
      <c r="HO204" s="1368"/>
      <c r="HP204" s="1368"/>
      <c r="HQ204" s="1368"/>
      <c r="HR204" s="1368"/>
      <c r="HS204" s="1368"/>
      <c r="HT204" s="1368"/>
      <c r="HU204" s="1368"/>
      <c r="HV204" s="1368"/>
      <c r="HW204" s="1368"/>
      <c r="HX204" s="1368"/>
      <c r="HY204" s="1368"/>
      <c r="HZ204" s="1368"/>
      <c r="IA204" s="1368"/>
      <c r="IB204" s="1368"/>
      <c r="IC204" s="1368"/>
      <c r="ID204" s="1368"/>
      <c r="IE204" s="1368"/>
      <c r="IF204" s="1368"/>
      <c r="IG204" s="1368"/>
      <c r="IH204" s="1368"/>
      <c r="II204" s="1368"/>
      <c r="IJ204" s="1368"/>
      <c r="IK204" s="1368"/>
      <c r="IL204" s="1368"/>
      <c r="IM204" s="1368"/>
      <c r="IN204" s="1368"/>
      <c r="IO204" s="1368"/>
      <c r="IP204" s="1368"/>
      <c r="IQ204" s="1368"/>
      <c r="IR204" s="1368"/>
      <c r="IS204" s="1368"/>
      <c r="IT204" s="1368"/>
      <c r="IU204" s="1368"/>
      <c r="IV204" s="1368"/>
      <c r="IW204" s="1368"/>
      <c r="IX204" s="1368"/>
      <c r="IY204" s="1368"/>
      <c r="IZ204" s="1368"/>
      <c r="JA204" s="1368"/>
      <c r="JB204" s="1368"/>
      <c r="JC204" s="1368"/>
    </row>
    <row r="205" spans="1:263">
      <c r="A205" s="1827">
        <v>36</v>
      </c>
      <c r="B205" s="1350"/>
      <c r="C205" s="1350"/>
      <c r="D205" s="1350"/>
      <c r="E205" s="1626"/>
      <c r="F205" s="1349"/>
      <c r="G205" s="1350"/>
      <c r="H205" s="1350"/>
      <c r="I205" s="1350"/>
      <c r="J205" s="1350"/>
      <c r="K205" s="1599"/>
      <c r="L205" s="1599"/>
      <c r="M205" s="1637">
        <v>36</v>
      </c>
      <c r="N205" s="1349"/>
      <c r="O205" s="1599"/>
      <c r="P205" s="1599"/>
      <c r="Q205" s="1599"/>
      <c r="R205" s="1599">
        <f t="shared" si="3"/>
        <v>0</v>
      </c>
      <c r="S205" s="1637">
        <v>36</v>
      </c>
      <c r="AI205" s="1368"/>
      <c r="AJ205" s="1368"/>
      <c r="AK205" s="1368"/>
      <c r="AL205" s="1368"/>
      <c r="AM205" s="1368"/>
      <c r="AN205" s="1368"/>
      <c r="AO205" s="1368"/>
      <c r="AP205" s="1368"/>
      <c r="AQ205" s="1368"/>
      <c r="AR205" s="1368"/>
      <c r="AS205" s="1368"/>
      <c r="AT205" s="1368"/>
      <c r="AU205" s="1368"/>
      <c r="AV205" s="1368"/>
      <c r="AW205" s="1368"/>
      <c r="AX205" s="1368"/>
      <c r="AY205" s="1368"/>
      <c r="AZ205" s="1368"/>
      <c r="BA205" s="1368"/>
      <c r="BB205" s="1368"/>
      <c r="BC205" s="1368"/>
      <c r="BD205" s="1368"/>
      <c r="BE205" s="1368"/>
      <c r="BF205" s="1368"/>
      <c r="BG205" s="1368"/>
      <c r="BH205" s="1368"/>
      <c r="BI205" s="1368"/>
      <c r="BJ205" s="1368"/>
      <c r="BK205" s="1368"/>
      <c r="BL205" s="1368"/>
      <c r="BM205" s="1368"/>
      <c r="BN205" s="1368"/>
      <c r="BO205" s="1368"/>
      <c r="BP205" s="1368"/>
      <c r="BQ205" s="1368"/>
      <c r="BR205" s="1368"/>
      <c r="BS205" s="1368"/>
      <c r="BT205" s="1368"/>
      <c r="BU205" s="1368"/>
      <c r="BV205" s="1368"/>
      <c r="BW205" s="1368"/>
      <c r="BX205" s="1368"/>
      <c r="BY205" s="1368"/>
      <c r="BZ205" s="1368"/>
      <c r="CA205" s="1368"/>
      <c r="CB205" s="1368"/>
      <c r="CC205" s="1368"/>
      <c r="CD205" s="1368"/>
      <c r="CE205" s="1368"/>
      <c r="CF205" s="1368"/>
      <c r="CG205" s="1368"/>
      <c r="CH205" s="1368"/>
      <c r="CI205" s="1368"/>
      <c r="CJ205" s="1368"/>
      <c r="CK205" s="1368"/>
      <c r="CL205" s="1368"/>
      <c r="CM205" s="1368"/>
      <c r="CN205" s="1368"/>
      <c r="CO205" s="1368"/>
      <c r="CP205" s="1368"/>
      <c r="CQ205" s="1368"/>
      <c r="CR205" s="1368"/>
      <c r="CS205" s="1368"/>
      <c r="CT205" s="1368"/>
      <c r="CU205" s="1368"/>
      <c r="CV205" s="1368"/>
      <c r="CW205" s="1368"/>
      <c r="CX205" s="1368"/>
      <c r="CY205" s="1368"/>
      <c r="CZ205" s="1368"/>
      <c r="DA205" s="1368"/>
      <c r="DB205" s="1368"/>
      <c r="DC205" s="1368"/>
      <c r="DD205" s="1368"/>
      <c r="DE205" s="1368"/>
      <c r="DF205" s="1368"/>
      <c r="DG205" s="1368"/>
      <c r="DH205" s="1368"/>
      <c r="DI205" s="1368"/>
      <c r="DJ205" s="1368"/>
      <c r="DK205" s="1368"/>
      <c r="DL205" s="1368"/>
      <c r="DM205" s="1368"/>
      <c r="DN205" s="1368"/>
      <c r="DO205" s="1368"/>
      <c r="DP205" s="1368"/>
      <c r="DQ205" s="1368"/>
      <c r="DR205" s="1368"/>
      <c r="DS205" s="1368"/>
      <c r="DT205" s="1368"/>
      <c r="DU205" s="1368"/>
      <c r="DV205" s="1368"/>
      <c r="DW205" s="1368"/>
      <c r="DX205" s="1368"/>
      <c r="DY205" s="1368"/>
      <c r="DZ205" s="1368"/>
      <c r="EA205" s="1368"/>
      <c r="EB205" s="1368"/>
      <c r="EC205" s="1368"/>
      <c r="ED205" s="1368"/>
      <c r="EE205" s="1368"/>
      <c r="EF205" s="1368"/>
      <c r="EG205" s="1368"/>
      <c r="EH205" s="1368"/>
      <c r="EI205" s="1368"/>
      <c r="EJ205" s="1368"/>
      <c r="EK205" s="1368"/>
      <c r="EL205" s="1368"/>
      <c r="EM205" s="1368"/>
      <c r="EN205" s="1368"/>
      <c r="EO205" s="1368"/>
      <c r="EP205" s="1368"/>
      <c r="EQ205" s="1368"/>
      <c r="ER205" s="1368"/>
      <c r="ES205" s="1368"/>
      <c r="ET205" s="1368"/>
      <c r="EU205" s="1368"/>
      <c r="EV205" s="1368"/>
      <c r="EW205" s="1368"/>
      <c r="EX205" s="1368"/>
      <c r="EY205" s="1368"/>
      <c r="EZ205" s="1368"/>
      <c r="FA205" s="1368"/>
      <c r="FB205" s="1368"/>
      <c r="FC205" s="1368"/>
      <c r="FD205" s="1368"/>
      <c r="FE205" s="1368"/>
      <c r="FF205" s="1368"/>
      <c r="FG205" s="1368"/>
      <c r="FH205" s="1368"/>
      <c r="FI205" s="1368"/>
      <c r="FJ205" s="1368"/>
      <c r="FK205" s="1368"/>
      <c r="FL205" s="1368"/>
      <c r="FM205" s="1368"/>
      <c r="FN205" s="1368"/>
      <c r="FO205" s="1368"/>
      <c r="FP205" s="1368"/>
      <c r="FQ205" s="1368"/>
      <c r="FR205" s="1368"/>
      <c r="FS205" s="1368"/>
      <c r="FT205" s="1368"/>
      <c r="FU205" s="1368"/>
      <c r="FV205" s="1368"/>
      <c r="FW205" s="1368"/>
      <c r="FX205" s="1368"/>
      <c r="FY205" s="1368"/>
      <c r="FZ205" s="1368"/>
      <c r="GA205" s="1368"/>
      <c r="GB205" s="1368"/>
      <c r="GC205" s="1368"/>
      <c r="GD205" s="1368"/>
      <c r="GE205" s="1368"/>
      <c r="GF205" s="1368"/>
      <c r="GG205" s="1368"/>
      <c r="GH205" s="1368"/>
      <c r="GI205" s="1368"/>
      <c r="GJ205" s="1368"/>
      <c r="GK205" s="1368"/>
      <c r="GL205" s="1368"/>
      <c r="GM205" s="1368"/>
      <c r="GN205" s="1368"/>
      <c r="GO205" s="1368"/>
      <c r="GP205" s="1368"/>
      <c r="GQ205" s="1368"/>
      <c r="GR205" s="1368"/>
      <c r="GS205" s="1368"/>
      <c r="GT205" s="1368"/>
      <c r="GU205" s="1368"/>
      <c r="GV205" s="1368"/>
      <c r="GW205" s="1368"/>
      <c r="GX205" s="1368"/>
      <c r="GY205" s="1368"/>
      <c r="GZ205" s="1368"/>
      <c r="HA205" s="1368"/>
      <c r="HB205" s="1368"/>
      <c r="HC205" s="1368"/>
      <c r="HD205" s="1368"/>
      <c r="HE205" s="1368"/>
      <c r="HF205" s="1368"/>
      <c r="HG205" s="1368"/>
      <c r="HH205" s="1368"/>
      <c r="HI205" s="1368"/>
      <c r="HJ205" s="1368"/>
      <c r="HK205" s="1368"/>
      <c r="HL205" s="1368"/>
      <c r="HM205" s="1368"/>
      <c r="HN205" s="1368"/>
      <c r="HO205" s="1368"/>
      <c r="HP205" s="1368"/>
      <c r="HQ205" s="1368"/>
      <c r="HR205" s="1368"/>
      <c r="HS205" s="1368"/>
      <c r="HT205" s="1368"/>
      <c r="HU205" s="1368"/>
      <c r="HV205" s="1368"/>
      <c r="HW205" s="1368"/>
      <c r="HX205" s="1368"/>
      <c r="HY205" s="1368"/>
      <c r="HZ205" s="1368"/>
      <c r="IA205" s="1368"/>
      <c r="IB205" s="1368"/>
      <c r="IC205" s="1368"/>
      <c r="ID205" s="1368"/>
      <c r="IE205" s="1368"/>
      <c r="IF205" s="1368"/>
      <c r="IG205" s="1368"/>
      <c r="IH205" s="1368"/>
      <c r="II205" s="1368"/>
      <c r="IJ205" s="1368"/>
      <c r="IK205" s="1368"/>
      <c r="IL205" s="1368"/>
      <c r="IM205" s="1368"/>
      <c r="IN205" s="1368"/>
      <c r="IO205" s="1368"/>
      <c r="IP205" s="1368"/>
      <c r="IQ205" s="1368"/>
      <c r="IR205" s="1368"/>
      <c r="IS205" s="1368"/>
      <c r="IT205" s="1368"/>
      <c r="IU205" s="1368"/>
      <c r="IV205" s="1368"/>
      <c r="IW205" s="1368"/>
      <c r="IX205" s="1368"/>
      <c r="IY205" s="1368"/>
      <c r="IZ205" s="1368"/>
      <c r="JA205" s="1368"/>
      <c r="JB205" s="1368"/>
      <c r="JC205" s="1368"/>
    </row>
    <row r="206" spans="1:263">
      <c r="A206" s="1827">
        <v>37</v>
      </c>
      <c r="B206" s="1350"/>
      <c r="C206" s="1350"/>
      <c r="D206" s="1350"/>
      <c r="E206" s="1626"/>
      <c r="F206" s="1349"/>
      <c r="G206" s="1350"/>
      <c r="H206" s="1350"/>
      <c r="I206" s="1350"/>
      <c r="J206" s="1350"/>
      <c r="K206" s="1599"/>
      <c r="L206" s="1599"/>
      <c r="M206" s="1637">
        <v>37</v>
      </c>
      <c r="N206" s="1349"/>
      <c r="O206" s="1599"/>
      <c r="P206" s="1599"/>
      <c r="Q206" s="1599"/>
      <c r="R206" s="1599">
        <f t="shared" si="3"/>
        <v>0</v>
      </c>
      <c r="S206" s="1637">
        <v>37</v>
      </c>
      <c r="AI206" s="1368"/>
      <c r="AJ206" s="1368"/>
      <c r="AK206" s="1368"/>
      <c r="AL206" s="1368"/>
      <c r="AM206" s="1368"/>
      <c r="AN206" s="1368"/>
      <c r="AO206" s="1368"/>
      <c r="AP206" s="1368"/>
      <c r="AQ206" s="1368"/>
      <c r="AR206" s="1368"/>
      <c r="AS206" s="1368"/>
      <c r="AT206" s="1368"/>
      <c r="AU206" s="1368"/>
      <c r="AV206" s="1368"/>
      <c r="AW206" s="1368"/>
      <c r="AX206" s="1368"/>
      <c r="AY206" s="1368"/>
      <c r="AZ206" s="1368"/>
      <c r="BA206" s="1368"/>
      <c r="BB206" s="1368"/>
      <c r="BC206" s="1368"/>
      <c r="BD206" s="1368"/>
      <c r="BE206" s="1368"/>
      <c r="BF206" s="1368"/>
      <c r="BG206" s="1368"/>
      <c r="BH206" s="1368"/>
      <c r="BI206" s="1368"/>
      <c r="BJ206" s="1368"/>
      <c r="BK206" s="1368"/>
      <c r="BL206" s="1368"/>
      <c r="BM206" s="1368"/>
      <c r="BN206" s="1368"/>
      <c r="BO206" s="1368"/>
      <c r="BP206" s="1368"/>
      <c r="BQ206" s="1368"/>
      <c r="BR206" s="1368"/>
      <c r="BS206" s="1368"/>
      <c r="BT206" s="1368"/>
      <c r="BU206" s="1368"/>
      <c r="BV206" s="1368"/>
      <c r="BW206" s="1368"/>
      <c r="BX206" s="1368"/>
      <c r="BY206" s="1368"/>
      <c r="BZ206" s="1368"/>
      <c r="CA206" s="1368"/>
      <c r="CB206" s="1368"/>
      <c r="CC206" s="1368"/>
      <c r="CD206" s="1368"/>
      <c r="CE206" s="1368"/>
      <c r="CF206" s="1368"/>
      <c r="CG206" s="1368"/>
      <c r="CH206" s="1368"/>
      <c r="CI206" s="1368"/>
      <c r="CJ206" s="1368"/>
      <c r="CK206" s="1368"/>
      <c r="CL206" s="1368"/>
      <c r="CM206" s="1368"/>
      <c r="CN206" s="1368"/>
      <c r="CO206" s="1368"/>
      <c r="CP206" s="1368"/>
      <c r="CQ206" s="1368"/>
      <c r="CR206" s="1368"/>
      <c r="CS206" s="1368"/>
      <c r="CT206" s="1368"/>
      <c r="CU206" s="1368"/>
      <c r="CV206" s="1368"/>
      <c r="CW206" s="1368"/>
      <c r="CX206" s="1368"/>
      <c r="CY206" s="1368"/>
      <c r="CZ206" s="1368"/>
      <c r="DA206" s="1368"/>
      <c r="DB206" s="1368"/>
      <c r="DC206" s="1368"/>
      <c r="DD206" s="1368"/>
      <c r="DE206" s="1368"/>
      <c r="DF206" s="1368"/>
      <c r="DG206" s="1368"/>
      <c r="DH206" s="1368"/>
      <c r="DI206" s="1368"/>
      <c r="DJ206" s="1368"/>
      <c r="DK206" s="1368"/>
      <c r="DL206" s="1368"/>
      <c r="DM206" s="1368"/>
      <c r="DN206" s="1368"/>
      <c r="DO206" s="1368"/>
      <c r="DP206" s="1368"/>
      <c r="DQ206" s="1368"/>
      <c r="DR206" s="1368"/>
      <c r="DS206" s="1368"/>
      <c r="DT206" s="1368"/>
      <c r="DU206" s="1368"/>
      <c r="DV206" s="1368"/>
      <c r="DW206" s="1368"/>
      <c r="DX206" s="1368"/>
      <c r="DY206" s="1368"/>
      <c r="DZ206" s="1368"/>
      <c r="EA206" s="1368"/>
      <c r="EB206" s="1368"/>
      <c r="EC206" s="1368"/>
      <c r="ED206" s="1368"/>
      <c r="EE206" s="1368"/>
      <c r="EF206" s="1368"/>
      <c r="EG206" s="1368"/>
      <c r="EH206" s="1368"/>
      <c r="EI206" s="1368"/>
      <c r="EJ206" s="1368"/>
      <c r="EK206" s="1368"/>
      <c r="EL206" s="1368"/>
      <c r="EM206" s="1368"/>
      <c r="EN206" s="1368"/>
      <c r="EO206" s="1368"/>
      <c r="EP206" s="1368"/>
      <c r="EQ206" s="1368"/>
      <c r="ER206" s="1368"/>
      <c r="ES206" s="1368"/>
      <c r="ET206" s="1368"/>
      <c r="EU206" s="1368"/>
      <c r="EV206" s="1368"/>
      <c r="EW206" s="1368"/>
      <c r="EX206" s="1368"/>
      <c r="EY206" s="1368"/>
      <c r="EZ206" s="1368"/>
      <c r="FA206" s="1368"/>
      <c r="FB206" s="1368"/>
      <c r="FC206" s="1368"/>
      <c r="FD206" s="1368"/>
      <c r="FE206" s="1368"/>
      <c r="FF206" s="1368"/>
      <c r="FG206" s="1368"/>
      <c r="FH206" s="1368"/>
      <c r="FI206" s="1368"/>
      <c r="FJ206" s="1368"/>
      <c r="FK206" s="1368"/>
      <c r="FL206" s="1368"/>
      <c r="FM206" s="1368"/>
      <c r="FN206" s="1368"/>
      <c r="FO206" s="1368"/>
      <c r="FP206" s="1368"/>
      <c r="FQ206" s="1368"/>
      <c r="FR206" s="1368"/>
      <c r="FS206" s="1368"/>
      <c r="FT206" s="1368"/>
      <c r="FU206" s="1368"/>
      <c r="FV206" s="1368"/>
      <c r="FW206" s="1368"/>
      <c r="FX206" s="1368"/>
      <c r="FY206" s="1368"/>
      <c r="FZ206" s="1368"/>
      <c r="GA206" s="1368"/>
      <c r="GB206" s="1368"/>
      <c r="GC206" s="1368"/>
      <c r="GD206" s="1368"/>
      <c r="GE206" s="1368"/>
      <c r="GF206" s="1368"/>
      <c r="GG206" s="1368"/>
      <c r="GH206" s="1368"/>
      <c r="GI206" s="1368"/>
      <c r="GJ206" s="1368"/>
      <c r="GK206" s="1368"/>
      <c r="GL206" s="1368"/>
      <c r="GM206" s="1368"/>
      <c r="GN206" s="1368"/>
      <c r="GO206" s="1368"/>
      <c r="GP206" s="1368"/>
      <c r="GQ206" s="1368"/>
      <c r="GR206" s="1368"/>
      <c r="GS206" s="1368"/>
      <c r="GT206" s="1368"/>
      <c r="GU206" s="1368"/>
      <c r="GV206" s="1368"/>
      <c r="GW206" s="1368"/>
      <c r="GX206" s="1368"/>
      <c r="GY206" s="1368"/>
      <c r="GZ206" s="1368"/>
      <c r="HA206" s="1368"/>
      <c r="HB206" s="1368"/>
      <c r="HC206" s="1368"/>
      <c r="HD206" s="1368"/>
      <c r="HE206" s="1368"/>
      <c r="HF206" s="1368"/>
      <c r="HG206" s="1368"/>
      <c r="HH206" s="1368"/>
      <c r="HI206" s="1368"/>
      <c r="HJ206" s="1368"/>
      <c r="HK206" s="1368"/>
      <c r="HL206" s="1368"/>
      <c r="HM206" s="1368"/>
      <c r="HN206" s="1368"/>
      <c r="HO206" s="1368"/>
      <c r="HP206" s="1368"/>
      <c r="HQ206" s="1368"/>
      <c r="HR206" s="1368"/>
      <c r="HS206" s="1368"/>
      <c r="HT206" s="1368"/>
      <c r="HU206" s="1368"/>
      <c r="HV206" s="1368"/>
      <c r="HW206" s="1368"/>
      <c r="HX206" s="1368"/>
      <c r="HY206" s="1368"/>
      <c r="HZ206" s="1368"/>
      <c r="IA206" s="1368"/>
      <c r="IB206" s="1368"/>
      <c r="IC206" s="1368"/>
      <c r="ID206" s="1368"/>
      <c r="IE206" s="1368"/>
      <c r="IF206" s="1368"/>
      <c r="IG206" s="1368"/>
      <c r="IH206" s="1368"/>
      <c r="II206" s="1368"/>
      <c r="IJ206" s="1368"/>
      <c r="IK206" s="1368"/>
      <c r="IL206" s="1368"/>
      <c r="IM206" s="1368"/>
      <c r="IN206" s="1368"/>
      <c r="IO206" s="1368"/>
      <c r="IP206" s="1368"/>
      <c r="IQ206" s="1368"/>
      <c r="IR206" s="1368"/>
      <c r="IS206" s="1368"/>
      <c r="IT206" s="1368"/>
      <c r="IU206" s="1368"/>
      <c r="IV206" s="1368"/>
      <c r="IW206" s="1368"/>
      <c r="IX206" s="1368"/>
      <c r="IY206" s="1368"/>
      <c r="IZ206" s="1368"/>
      <c r="JA206" s="1368"/>
      <c r="JB206" s="1368"/>
      <c r="JC206" s="1368"/>
    </row>
    <row r="207" spans="1:263">
      <c r="A207" s="1827">
        <v>38</v>
      </c>
      <c r="B207" s="1350"/>
      <c r="C207" s="1350"/>
      <c r="D207" s="1350"/>
      <c r="E207" s="1626"/>
      <c r="F207" s="1349"/>
      <c r="G207" s="1350"/>
      <c r="H207" s="1350"/>
      <c r="I207" s="1350"/>
      <c r="J207" s="1350"/>
      <c r="K207" s="1599"/>
      <c r="L207" s="1599"/>
      <c r="M207" s="1637">
        <v>38</v>
      </c>
      <c r="N207" s="1349"/>
      <c r="O207" s="1599"/>
      <c r="P207" s="1599"/>
      <c r="Q207" s="1599"/>
      <c r="R207" s="1599">
        <f t="shared" si="3"/>
        <v>0</v>
      </c>
      <c r="S207" s="1637">
        <v>38</v>
      </c>
      <c r="AI207" s="1368"/>
      <c r="AJ207" s="1368"/>
      <c r="AK207" s="1368"/>
      <c r="AL207" s="1368"/>
      <c r="AM207" s="1368"/>
      <c r="AN207" s="1368"/>
      <c r="AO207" s="1368"/>
      <c r="AP207" s="1368"/>
      <c r="AQ207" s="1368"/>
      <c r="AR207" s="1368"/>
      <c r="AS207" s="1368"/>
      <c r="AT207" s="1368"/>
      <c r="AU207" s="1368"/>
      <c r="AV207" s="1368"/>
      <c r="AW207" s="1368"/>
      <c r="AX207" s="1368"/>
      <c r="AY207" s="1368"/>
      <c r="AZ207" s="1368"/>
      <c r="BA207" s="1368"/>
      <c r="BB207" s="1368"/>
      <c r="BC207" s="1368"/>
      <c r="BD207" s="1368"/>
      <c r="BE207" s="1368"/>
      <c r="BF207" s="1368"/>
      <c r="BG207" s="1368"/>
      <c r="BH207" s="1368"/>
      <c r="BI207" s="1368"/>
      <c r="BJ207" s="1368"/>
      <c r="BK207" s="1368"/>
      <c r="BL207" s="1368"/>
      <c r="BM207" s="1368"/>
      <c r="BN207" s="1368"/>
      <c r="BO207" s="1368"/>
      <c r="BP207" s="1368"/>
      <c r="BQ207" s="1368"/>
      <c r="BR207" s="1368"/>
      <c r="BS207" s="1368"/>
      <c r="BT207" s="1368"/>
      <c r="BU207" s="1368"/>
      <c r="BV207" s="1368"/>
      <c r="BW207" s="1368"/>
      <c r="BX207" s="1368"/>
      <c r="BY207" s="1368"/>
      <c r="BZ207" s="1368"/>
      <c r="CA207" s="1368"/>
      <c r="CB207" s="1368"/>
      <c r="CC207" s="1368"/>
      <c r="CD207" s="1368"/>
      <c r="CE207" s="1368"/>
      <c r="CF207" s="1368"/>
      <c r="CG207" s="1368"/>
      <c r="CH207" s="1368"/>
      <c r="CI207" s="1368"/>
      <c r="CJ207" s="1368"/>
      <c r="CK207" s="1368"/>
      <c r="CL207" s="1368"/>
      <c r="CM207" s="1368"/>
      <c r="CN207" s="1368"/>
      <c r="CO207" s="1368"/>
      <c r="CP207" s="1368"/>
      <c r="CQ207" s="1368"/>
      <c r="CR207" s="1368"/>
      <c r="CS207" s="1368"/>
      <c r="CT207" s="1368"/>
      <c r="CU207" s="1368"/>
      <c r="CV207" s="1368"/>
      <c r="CW207" s="1368"/>
      <c r="CX207" s="1368"/>
      <c r="CY207" s="1368"/>
      <c r="CZ207" s="1368"/>
      <c r="DA207" s="1368"/>
      <c r="DB207" s="1368"/>
      <c r="DC207" s="1368"/>
      <c r="DD207" s="1368"/>
      <c r="DE207" s="1368"/>
      <c r="DF207" s="1368"/>
      <c r="DG207" s="1368"/>
      <c r="DH207" s="1368"/>
      <c r="DI207" s="1368"/>
      <c r="DJ207" s="1368"/>
      <c r="DK207" s="1368"/>
      <c r="DL207" s="1368"/>
      <c r="DM207" s="1368"/>
      <c r="DN207" s="1368"/>
      <c r="DO207" s="1368"/>
      <c r="DP207" s="1368"/>
      <c r="DQ207" s="1368"/>
      <c r="DR207" s="1368"/>
      <c r="DS207" s="1368"/>
      <c r="DT207" s="1368"/>
      <c r="DU207" s="1368"/>
      <c r="DV207" s="1368"/>
      <c r="DW207" s="1368"/>
      <c r="DX207" s="1368"/>
      <c r="DY207" s="1368"/>
      <c r="DZ207" s="1368"/>
      <c r="EA207" s="1368"/>
      <c r="EB207" s="1368"/>
      <c r="EC207" s="1368"/>
      <c r="ED207" s="1368"/>
      <c r="EE207" s="1368"/>
      <c r="EF207" s="1368"/>
      <c r="EG207" s="1368"/>
      <c r="EH207" s="1368"/>
      <c r="EI207" s="1368"/>
      <c r="EJ207" s="1368"/>
      <c r="EK207" s="1368"/>
      <c r="EL207" s="1368"/>
      <c r="EM207" s="1368"/>
      <c r="EN207" s="1368"/>
      <c r="EO207" s="1368"/>
      <c r="EP207" s="1368"/>
      <c r="EQ207" s="1368"/>
      <c r="ER207" s="1368"/>
      <c r="ES207" s="1368"/>
      <c r="ET207" s="1368"/>
      <c r="EU207" s="1368"/>
      <c r="EV207" s="1368"/>
      <c r="EW207" s="1368"/>
      <c r="EX207" s="1368"/>
      <c r="EY207" s="1368"/>
      <c r="EZ207" s="1368"/>
      <c r="FA207" s="1368"/>
      <c r="FB207" s="1368"/>
      <c r="FC207" s="1368"/>
      <c r="FD207" s="1368"/>
      <c r="FE207" s="1368"/>
      <c r="FF207" s="1368"/>
      <c r="FG207" s="1368"/>
      <c r="FH207" s="1368"/>
      <c r="FI207" s="1368"/>
      <c r="FJ207" s="1368"/>
      <c r="FK207" s="1368"/>
      <c r="FL207" s="1368"/>
      <c r="FM207" s="1368"/>
      <c r="FN207" s="1368"/>
      <c r="FO207" s="1368"/>
      <c r="FP207" s="1368"/>
      <c r="FQ207" s="1368"/>
      <c r="FR207" s="1368"/>
      <c r="FS207" s="1368"/>
      <c r="FT207" s="1368"/>
      <c r="FU207" s="1368"/>
      <c r="FV207" s="1368"/>
      <c r="FW207" s="1368"/>
      <c r="FX207" s="1368"/>
      <c r="FY207" s="1368"/>
      <c r="FZ207" s="1368"/>
      <c r="GA207" s="1368"/>
      <c r="GB207" s="1368"/>
      <c r="GC207" s="1368"/>
      <c r="GD207" s="1368"/>
      <c r="GE207" s="1368"/>
      <c r="GF207" s="1368"/>
      <c r="GG207" s="1368"/>
      <c r="GH207" s="1368"/>
      <c r="GI207" s="1368"/>
      <c r="GJ207" s="1368"/>
      <c r="GK207" s="1368"/>
      <c r="GL207" s="1368"/>
      <c r="GM207" s="1368"/>
      <c r="GN207" s="1368"/>
      <c r="GO207" s="1368"/>
      <c r="GP207" s="1368"/>
      <c r="GQ207" s="1368"/>
      <c r="GR207" s="1368"/>
      <c r="GS207" s="1368"/>
      <c r="GT207" s="1368"/>
      <c r="GU207" s="1368"/>
      <c r="GV207" s="1368"/>
      <c r="GW207" s="1368"/>
      <c r="GX207" s="1368"/>
      <c r="GY207" s="1368"/>
      <c r="GZ207" s="1368"/>
      <c r="HA207" s="1368"/>
      <c r="HB207" s="1368"/>
      <c r="HC207" s="1368"/>
      <c r="HD207" s="1368"/>
      <c r="HE207" s="1368"/>
      <c r="HF207" s="1368"/>
      <c r="HG207" s="1368"/>
      <c r="HH207" s="1368"/>
      <c r="HI207" s="1368"/>
      <c r="HJ207" s="1368"/>
      <c r="HK207" s="1368"/>
      <c r="HL207" s="1368"/>
      <c r="HM207" s="1368"/>
      <c r="HN207" s="1368"/>
      <c r="HO207" s="1368"/>
      <c r="HP207" s="1368"/>
      <c r="HQ207" s="1368"/>
      <c r="HR207" s="1368"/>
      <c r="HS207" s="1368"/>
      <c r="HT207" s="1368"/>
      <c r="HU207" s="1368"/>
      <c r="HV207" s="1368"/>
      <c r="HW207" s="1368"/>
      <c r="HX207" s="1368"/>
      <c r="HY207" s="1368"/>
      <c r="HZ207" s="1368"/>
      <c r="IA207" s="1368"/>
      <c r="IB207" s="1368"/>
      <c r="IC207" s="1368"/>
      <c r="ID207" s="1368"/>
      <c r="IE207" s="1368"/>
      <c r="IF207" s="1368"/>
      <c r="IG207" s="1368"/>
      <c r="IH207" s="1368"/>
      <c r="II207" s="1368"/>
      <c r="IJ207" s="1368"/>
      <c r="IK207" s="1368"/>
      <c r="IL207" s="1368"/>
      <c r="IM207" s="1368"/>
      <c r="IN207" s="1368"/>
      <c r="IO207" s="1368"/>
      <c r="IP207" s="1368"/>
      <c r="IQ207" s="1368"/>
      <c r="IR207" s="1368"/>
      <c r="IS207" s="1368"/>
      <c r="IT207" s="1368"/>
      <c r="IU207" s="1368"/>
      <c r="IV207" s="1368"/>
      <c r="IW207" s="1368"/>
      <c r="IX207" s="1368"/>
      <c r="IY207" s="1368"/>
      <c r="IZ207" s="1368"/>
      <c r="JA207" s="1368"/>
      <c r="JB207" s="1368"/>
      <c r="JC207" s="1368"/>
    </row>
    <row r="208" spans="1:263">
      <c r="A208" s="1827">
        <v>39</v>
      </c>
      <c r="B208" s="1350"/>
      <c r="C208" s="1350"/>
      <c r="D208" s="1350"/>
      <c r="E208" s="1626"/>
      <c r="F208" s="1349"/>
      <c r="G208" s="1350"/>
      <c r="H208" s="1350"/>
      <c r="I208" s="1350"/>
      <c r="J208" s="1350"/>
      <c r="K208" s="1599"/>
      <c r="L208" s="1599"/>
      <c r="M208" s="1637">
        <v>39</v>
      </c>
      <c r="N208" s="1349"/>
      <c r="O208" s="1599"/>
      <c r="P208" s="1599"/>
      <c r="Q208" s="1599"/>
      <c r="R208" s="1599">
        <f t="shared" si="3"/>
        <v>0</v>
      </c>
      <c r="S208" s="1637">
        <v>39</v>
      </c>
      <c r="AI208" s="1368"/>
      <c r="AJ208" s="1368"/>
      <c r="AK208" s="1368"/>
      <c r="AL208" s="1368"/>
      <c r="AM208" s="1368"/>
      <c r="AN208" s="1368"/>
      <c r="AO208" s="1368"/>
      <c r="AP208" s="1368"/>
      <c r="AQ208" s="1368"/>
      <c r="AR208" s="1368"/>
      <c r="AS208" s="1368"/>
      <c r="AT208" s="1368"/>
      <c r="AU208" s="1368"/>
      <c r="AV208" s="1368"/>
      <c r="AW208" s="1368"/>
      <c r="AX208" s="1368"/>
      <c r="AY208" s="1368"/>
      <c r="AZ208" s="1368"/>
      <c r="BA208" s="1368"/>
      <c r="BB208" s="1368"/>
      <c r="BC208" s="1368"/>
      <c r="BD208" s="1368"/>
      <c r="BE208" s="1368"/>
      <c r="BF208" s="1368"/>
      <c r="BG208" s="1368"/>
      <c r="BH208" s="1368"/>
      <c r="BI208" s="1368"/>
      <c r="BJ208" s="1368"/>
      <c r="BK208" s="1368"/>
      <c r="BL208" s="1368"/>
      <c r="BM208" s="1368"/>
      <c r="BN208" s="1368"/>
      <c r="BO208" s="1368"/>
      <c r="BP208" s="1368"/>
      <c r="BQ208" s="1368"/>
      <c r="BR208" s="1368"/>
      <c r="BS208" s="1368"/>
      <c r="BT208" s="1368"/>
      <c r="BU208" s="1368"/>
      <c r="BV208" s="1368"/>
      <c r="BW208" s="1368"/>
      <c r="BX208" s="1368"/>
      <c r="BY208" s="1368"/>
      <c r="BZ208" s="1368"/>
      <c r="CA208" s="1368"/>
      <c r="CB208" s="1368"/>
      <c r="CC208" s="1368"/>
      <c r="CD208" s="1368"/>
      <c r="CE208" s="1368"/>
      <c r="CF208" s="1368"/>
      <c r="CG208" s="1368"/>
      <c r="CH208" s="1368"/>
      <c r="CI208" s="1368"/>
      <c r="CJ208" s="1368"/>
      <c r="CK208" s="1368"/>
      <c r="CL208" s="1368"/>
      <c r="CM208" s="1368"/>
      <c r="CN208" s="1368"/>
      <c r="CO208" s="1368"/>
      <c r="CP208" s="1368"/>
      <c r="CQ208" s="1368"/>
      <c r="CR208" s="1368"/>
      <c r="CS208" s="1368"/>
      <c r="CT208" s="1368"/>
      <c r="CU208" s="1368"/>
      <c r="CV208" s="1368"/>
      <c r="CW208" s="1368"/>
      <c r="CX208" s="1368"/>
      <c r="CY208" s="1368"/>
      <c r="CZ208" s="1368"/>
      <c r="DA208" s="1368"/>
      <c r="DB208" s="1368"/>
      <c r="DC208" s="1368"/>
      <c r="DD208" s="1368"/>
      <c r="DE208" s="1368"/>
      <c r="DF208" s="1368"/>
      <c r="DG208" s="1368"/>
      <c r="DH208" s="1368"/>
      <c r="DI208" s="1368"/>
      <c r="DJ208" s="1368"/>
      <c r="DK208" s="1368"/>
      <c r="DL208" s="1368"/>
      <c r="DM208" s="1368"/>
      <c r="DN208" s="1368"/>
      <c r="DO208" s="1368"/>
      <c r="DP208" s="1368"/>
      <c r="DQ208" s="1368"/>
      <c r="DR208" s="1368"/>
      <c r="DS208" s="1368"/>
      <c r="DT208" s="1368"/>
      <c r="DU208" s="1368"/>
      <c r="DV208" s="1368"/>
      <c r="DW208" s="1368"/>
      <c r="DX208" s="1368"/>
      <c r="DY208" s="1368"/>
      <c r="DZ208" s="1368"/>
      <c r="EA208" s="1368"/>
      <c r="EB208" s="1368"/>
      <c r="EC208" s="1368"/>
      <c r="ED208" s="1368"/>
      <c r="EE208" s="1368"/>
      <c r="EF208" s="1368"/>
      <c r="EG208" s="1368"/>
      <c r="EH208" s="1368"/>
      <c r="EI208" s="1368"/>
      <c r="EJ208" s="1368"/>
      <c r="EK208" s="1368"/>
      <c r="EL208" s="1368"/>
      <c r="EM208" s="1368"/>
      <c r="EN208" s="1368"/>
      <c r="EO208" s="1368"/>
      <c r="EP208" s="1368"/>
      <c r="EQ208" s="1368"/>
      <c r="ER208" s="1368"/>
      <c r="ES208" s="1368"/>
      <c r="ET208" s="1368"/>
      <c r="EU208" s="1368"/>
      <c r="EV208" s="1368"/>
      <c r="EW208" s="1368"/>
      <c r="EX208" s="1368"/>
      <c r="EY208" s="1368"/>
      <c r="EZ208" s="1368"/>
      <c r="FA208" s="1368"/>
      <c r="FB208" s="1368"/>
      <c r="FC208" s="1368"/>
      <c r="FD208" s="1368"/>
      <c r="FE208" s="1368"/>
      <c r="FF208" s="1368"/>
      <c r="FG208" s="1368"/>
      <c r="FH208" s="1368"/>
      <c r="FI208" s="1368"/>
      <c r="FJ208" s="1368"/>
      <c r="FK208" s="1368"/>
      <c r="FL208" s="1368"/>
      <c r="FM208" s="1368"/>
      <c r="FN208" s="1368"/>
      <c r="FO208" s="1368"/>
      <c r="FP208" s="1368"/>
      <c r="FQ208" s="1368"/>
      <c r="FR208" s="1368"/>
      <c r="FS208" s="1368"/>
      <c r="FT208" s="1368"/>
      <c r="FU208" s="1368"/>
      <c r="FV208" s="1368"/>
      <c r="FW208" s="1368"/>
      <c r="FX208" s="1368"/>
      <c r="FY208" s="1368"/>
      <c r="FZ208" s="1368"/>
      <c r="GA208" s="1368"/>
      <c r="GB208" s="1368"/>
      <c r="GC208" s="1368"/>
      <c r="GD208" s="1368"/>
      <c r="GE208" s="1368"/>
      <c r="GF208" s="1368"/>
      <c r="GG208" s="1368"/>
      <c r="GH208" s="1368"/>
      <c r="GI208" s="1368"/>
      <c r="GJ208" s="1368"/>
      <c r="GK208" s="1368"/>
      <c r="GL208" s="1368"/>
      <c r="GM208" s="1368"/>
      <c r="GN208" s="1368"/>
      <c r="GO208" s="1368"/>
      <c r="GP208" s="1368"/>
      <c r="GQ208" s="1368"/>
      <c r="GR208" s="1368"/>
      <c r="GS208" s="1368"/>
      <c r="GT208" s="1368"/>
      <c r="GU208" s="1368"/>
      <c r="GV208" s="1368"/>
      <c r="GW208" s="1368"/>
      <c r="GX208" s="1368"/>
      <c r="GY208" s="1368"/>
      <c r="GZ208" s="1368"/>
      <c r="HA208" s="1368"/>
      <c r="HB208" s="1368"/>
      <c r="HC208" s="1368"/>
      <c r="HD208" s="1368"/>
      <c r="HE208" s="1368"/>
      <c r="HF208" s="1368"/>
      <c r="HG208" s="1368"/>
      <c r="HH208" s="1368"/>
      <c r="HI208" s="1368"/>
      <c r="HJ208" s="1368"/>
      <c r="HK208" s="1368"/>
      <c r="HL208" s="1368"/>
      <c r="HM208" s="1368"/>
      <c r="HN208" s="1368"/>
      <c r="HO208" s="1368"/>
      <c r="HP208" s="1368"/>
      <c r="HQ208" s="1368"/>
      <c r="HR208" s="1368"/>
      <c r="HS208" s="1368"/>
      <c r="HT208" s="1368"/>
      <c r="HU208" s="1368"/>
      <c r="HV208" s="1368"/>
      <c r="HW208" s="1368"/>
      <c r="HX208" s="1368"/>
      <c r="HY208" s="1368"/>
      <c r="HZ208" s="1368"/>
      <c r="IA208" s="1368"/>
      <c r="IB208" s="1368"/>
      <c r="IC208" s="1368"/>
      <c r="ID208" s="1368"/>
      <c r="IE208" s="1368"/>
      <c r="IF208" s="1368"/>
      <c r="IG208" s="1368"/>
      <c r="IH208" s="1368"/>
      <c r="II208" s="1368"/>
      <c r="IJ208" s="1368"/>
      <c r="IK208" s="1368"/>
      <c r="IL208" s="1368"/>
      <c r="IM208" s="1368"/>
      <c r="IN208" s="1368"/>
      <c r="IO208" s="1368"/>
      <c r="IP208" s="1368"/>
      <c r="IQ208" s="1368"/>
      <c r="IR208" s="1368"/>
      <c r="IS208" s="1368"/>
      <c r="IT208" s="1368"/>
      <c r="IU208" s="1368"/>
      <c r="IV208" s="1368"/>
      <c r="IW208" s="1368"/>
      <c r="IX208" s="1368"/>
      <c r="IY208" s="1368"/>
      <c r="IZ208" s="1368"/>
      <c r="JA208" s="1368"/>
      <c r="JB208" s="1368"/>
      <c r="JC208" s="1368"/>
    </row>
    <row r="209" spans="1:263">
      <c r="A209" s="1827">
        <v>40</v>
      </c>
      <c r="B209" s="1350"/>
      <c r="C209" s="1350"/>
      <c r="D209" s="1350"/>
      <c r="E209" s="1626"/>
      <c r="F209" s="1349"/>
      <c r="G209" s="1350"/>
      <c r="H209" s="1350"/>
      <c r="I209" s="1350"/>
      <c r="J209" s="1350"/>
      <c r="K209" s="1599"/>
      <c r="L209" s="1599"/>
      <c r="M209" s="1637">
        <v>40</v>
      </c>
      <c r="N209" s="1349"/>
      <c r="O209" s="1599"/>
      <c r="P209" s="1599"/>
      <c r="Q209" s="1599"/>
      <c r="R209" s="1599">
        <f t="shared" si="3"/>
        <v>0</v>
      </c>
      <c r="S209" s="1637">
        <v>40</v>
      </c>
      <c r="AI209" s="1368"/>
      <c r="AJ209" s="1368"/>
      <c r="AK209" s="1368"/>
      <c r="AL209" s="1368"/>
      <c r="AM209" s="1368"/>
      <c r="AN209" s="1368"/>
      <c r="AO209" s="1368"/>
      <c r="AP209" s="1368"/>
      <c r="AQ209" s="1368"/>
      <c r="AR209" s="1368"/>
      <c r="AS209" s="1368"/>
      <c r="AT209" s="1368"/>
      <c r="AU209" s="1368"/>
      <c r="AV209" s="1368"/>
      <c r="AW209" s="1368"/>
      <c r="AX209" s="1368"/>
      <c r="AY209" s="1368"/>
      <c r="AZ209" s="1368"/>
      <c r="BA209" s="1368"/>
      <c r="BB209" s="1368"/>
      <c r="BC209" s="1368"/>
      <c r="BD209" s="1368"/>
      <c r="BE209" s="1368"/>
      <c r="BF209" s="1368"/>
      <c r="BG209" s="1368"/>
      <c r="BH209" s="1368"/>
      <c r="BI209" s="1368"/>
      <c r="BJ209" s="1368"/>
      <c r="BK209" s="1368"/>
      <c r="BL209" s="1368"/>
      <c r="BM209" s="1368"/>
      <c r="BN209" s="1368"/>
      <c r="BO209" s="1368"/>
      <c r="BP209" s="1368"/>
      <c r="BQ209" s="1368"/>
      <c r="BR209" s="1368"/>
      <c r="BS209" s="1368"/>
      <c r="BT209" s="1368"/>
      <c r="BU209" s="1368"/>
      <c r="BV209" s="1368"/>
      <c r="BW209" s="1368"/>
      <c r="BX209" s="1368"/>
      <c r="BY209" s="1368"/>
      <c r="BZ209" s="1368"/>
      <c r="CA209" s="1368"/>
      <c r="CB209" s="1368"/>
      <c r="CC209" s="1368"/>
      <c r="CD209" s="1368"/>
      <c r="CE209" s="1368"/>
      <c r="CF209" s="1368"/>
      <c r="CG209" s="1368"/>
      <c r="CH209" s="1368"/>
      <c r="CI209" s="1368"/>
      <c r="CJ209" s="1368"/>
      <c r="CK209" s="1368"/>
      <c r="CL209" s="1368"/>
      <c r="CM209" s="1368"/>
      <c r="CN209" s="1368"/>
      <c r="CO209" s="1368"/>
      <c r="CP209" s="1368"/>
      <c r="CQ209" s="1368"/>
      <c r="CR209" s="1368"/>
      <c r="CS209" s="1368"/>
      <c r="CT209" s="1368"/>
      <c r="CU209" s="1368"/>
      <c r="CV209" s="1368"/>
      <c r="CW209" s="1368"/>
      <c r="CX209" s="1368"/>
      <c r="CY209" s="1368"/>
      <c r="CZ209" s="1368"/>
      <c r="DA209" s="1368"/>
      <c r="DB209" s="1368"/>
      <c r="DC209" s="1368"/>
      <c r="DD209" s="1368"/>
      <c r="DE209" s="1368"/>
      <c r="DF209" s="1368"/>
      <c r="DG209" s="1368"/>
      <c r="DH209" s="1368"/>
      <c r="DI209" s="1368"/>
      <c r="DJ209" s="1368"/>
      <c r="DK209" s="1368"/>
      <c r="DL209" s="1368"/>
      <c r="DM209" s="1368"/>
      <c r="DN209" s="1368"/>
      <c r="DO209" s="1368"/>
      <c r="DP209" s="1368"/>
      <c r="DQ209" s="1368"/>
      <c r="DR209" s="1368"/>
      <c r="DS209" s="1368"/>
      <c r="DT209" s="1368"/>
      <c r="DU209" s="1368"/>
      <c r="DV209" s="1368"/>
      <c r="DW209" s="1368"/>
      <c r="DX209" s="1368"/>
      <c r="DY209" s="1368"/>
      <c r="DZ209" s="1368"/>
      <c r="EA209" s="1368"/>
      <c r="EB209" s="1368"/>
      <c r="EC209" s="1368"/>
      <c r="ED209" s="1368"/>
      <c r="EE209" s="1368"/>
      <c r="EF209" s="1368"/>
      <c r="EG209" s="1368"/>
      <c r="EH209" s="1368"/>
      <c r="EI209" s="1368"/>
      <c r="EJ209" s="1368"/>
      <c r="EK209" s="1368"/>
      <c r="EL209" s="1368"/>
      <c r="EM209" s="1368"/>
      <c r="EN209" s="1368"/>
      <c r="EO209" s="1368"/>
      <c r="EP209" s="1368"/>
      <c r="EQ209" s="1368"/>
      <c r="ER209" s="1368"/>
      <c r="ES209" s="1368"/>
      <c r="ET209" s="1368"/>
      <c r="EU209" s="1368"/>
      <c r="EV209" s="1368"/>
      <c r="EW209" s="1368"/>
      <c r="EX209" s="1368"/>
      <c r="EY209" s="1368"/>
      <c r="EZ209" s="1368"/>
      <c r="FA209" s="1368"/>
      <c r="FB209" s="1368"/>
      <c r="FC209" s="1368"/>
      <c r="FD209" s="1368"/>
      <c r="FE209" s="1368"/>
      <c r="FF209" s="1368"/>
      <c r="FG209" s="1368"/>
      <c r="FH209" s="1368"/>
      <c r="FI209" s="1368"/>
      <c r="FJ209" s="1368"/>
      <c r="FK209" s="1368"/>
      <c r="FL209" s="1368"/>
      <c r="FM209" s="1368"/>
      <c r="FN209" s="1368"/>
      <c r="FO209" s="1368"/>
      <c r="FP209" s="1368"/>
      <c r="FQ209" s="1368"/>
      <c r="FR209" s="1368"/>
      <c r="FS209" s="1368"/>
      <c r="FT209" s="1368"/>
      <c r="FU209" s="1368"/>
      <c r="FV209" s="1368"/>
      <c r="FW209" s="1368"/>
      <c r="FX209" s="1368"/>
      <c r="FY209" s="1368"/>
      <c r="FZ209" s="1368"/>
      <c r="GA209" s="1368"/>
      <c r="GB209" s="1368"/>
      <c r="GC209" s="1368"/>
      <c r="GD209" s="1368"/>
      <c r="GE209" s="1368"/>
      <c r="GF209" s="1368"/>
      <c r="GG209" s="1368"/>
      <c r="GH209" s="1368"/>
      <c r="GI209" s="1368"/>
      <c r="GJ209" s="1368"/>
      <c r="GK209" s="1368"/>
      <c r="GL209" s="1368"/>
      <c r="GM209" s="1368"/>
      <c r="GN209" s="1368"/>
      <c r="GO209" s="1368"/>
      <c r="GP209" s="1368"/>
      <c r="GQ209" s="1368"/>
      <c r="GR209" s="1368"/>
      <c r="GS209" s="1368"/>
      <c r="GT209" s="1368"/>
      <c r="GU209" s="1368"/>
      <c r="GV209" s="1368"/>
      <c r="GW209" s="1368"/>
      <c r="GX209" s="1368"/>
      <c r="GY209" s="1368"/>
      <c r="GZ209" s="1368"/>
      <c r="HA209" s="1368"/>
      <c r="HB209" s="1368"/>
      <c r="HC209" s="1368"/>
      <c r="HD209" s="1368"/>
      <c r="HE209" s="1368"/>
      <c r="HF209" s="1368"/>
      <c r="HG209" s="1368"/>
      <c r="HH209" s="1368"/>
      <c r="HI209" s="1368"/>
      <c r="HJ209" s="1368"/>
      <c r="HK209" s="1368"/>
      <c r="HL209" s="1368"/>
      <c r="HM209" s="1368"/>
      <c r="HN209" s="1368"/>
      <c r="HO209" s="1368"/>
      <c r="HP209" s="1368"/>
      <c r="HQ209" s="1368"/>
      <c r="HR209" s="1368"/>
      <c r="HS209" s="1368"/>
      <c r="HT209" s="1368"/>
      <c r="HU209" s="1368"/>
      <c r="HV209" s="1368"/>
      <c r="HW209" s="1368"/>
      <c r="HX209" s="1368"/>
      <c r="HY209" s="1368"/>
      <c r="HZ209" s="1368"/>
      <c r="IA209" s="1368"/>
      <c r="IB209" s="1368"/>
      <c r="IC209" s="1368"/>
      <c r="ID209" s="1368"/>
      <c r="IE209" s="1368"/>
      <c r="IF209" s="1368"/>
      <c r="IG209" s="1368"/>
      <c r="IH209" s="1368"/>
      <c r="II209" s="1368"/>
      <c r="IJ209" s="1368"/>
      <c r="IK209" s="1368"/>
      <c r="IL209" s="1368"/>
      <c r="IM209" s="1368"/>
      <c r="IN209" s="1368"/>
      <c r="IO209" s="1368"/>
      <c r="IP209" s="1368"/>
      <c r="IQ209" s="1368"/>
      <c r="IR209" s="1368"/>
      <c r="IS209" s="1368"/>
      <c r="IT209" s="1368"/>
      <c r="IU209" s="1368"/>
      <c r="IV209" s="1368"/>
      <c r="IW209" s="1368"/>
      <c r="IX209" s="1368"/>
      <c r="IY209" s="1368"/>
      <c r="IZ209" s="1368"/>
      <c r="JA209" s="1368"/>
      <c r="JB209" s="1368"/>
      <c r="JC209" s="1368"/>
    </row>
    <row r="210" spans="1:263">
      <c r="A210" s="1827">
        <v>41</v>
      </c>
      <c r="B210" s="1350"/>
      <c r="C210" s="1350"/>
      <c r="D210" s="1350"/>
      <c r="E210" s="1626"/>
      <c r="F210" s="1349"/>
      <c r="G210" s="1350"/>
      <c r="H210" s="1350"/>
      <c r="I210" s="1350"/>
      <c r="J210" s="1350"/>
      <c r="K210" s="1599"/>
      <c r="L210" s="1599"/>
      <c r="M210" s="1637">
        <v>41</v>
      </c>
      <c r="N210" s="1349"/>
      <c r="O210" s="1599"/>
      <c r="P210" s="1599"/>
      <c r="Q210" s="1599"/>
      <c r="R210" s="1599">
        <f t="shared" si="3"/>
        <v>0</v>
      </c>
      <c r="S210" s="1637">
        <v>41</v>
      </c>
      <c r="AI210" s="1368"/>
      <c r="AJ210" s="1368"/>
      <c r="AK210" s="1368"/>
      <c r="AL210" s="1368"/>
      <c r="AM210" s="1368"/>
      <c r="AN210" s="1368"/>
      <c r="AO210" s="1368"/>
      <c r="AP210" s="1368"/>
      <c r="AQ210" s="1368"/>
      <c r="AR210" s="1368"/>
      <c r="AS210" s="1368"/>
      <c r="AT210" s="1368"/>
      <c r="AU210" s="1368"/>
      <c r="AV210" s="1368"/>
      <c r="AW210" s="1368"/>
      <c r="AX210" s="1368"/>
      <c r="AY210" s="1368"/>
      <c r="AZ210" s="1368"/>
      <c r="BA210" s="1368"/>
      <c r="BB210" s="1368"/>
      <c r="BC210" s="1368"/>
      <c r="BD210" s="1368"/>
      <c r="BE210" s="1368"/>
      <c r="BF210" s="1368"/>
      <c r="BG210" s="1368"/>
      <c r="BH210" s="1368"/>
      <c r="BI210" s="1368"/>
      <c r="BJ210" s="1368"/>
      <c r="BK210" s="1368"/>
      <c r="BL210" s="1368"/>
      <c r="BM210" s="1368"/>
      <c r="BN210" s="1368"/>
      <c r="BO210" s="1368"/>
      <c r="BP210" s="1368"/>
      <c r="BQ210" s="1368"/>
      <c r="BR210" s="1368"/>
      <c r="BS210" s="1368"/>
      <c r="BT210" s="1368"/>
      <c r="BU210" s="1368"/>
      <c r="BV210" s="1368"/>
      <c r="BW210" s="1368"/>
      <c r="BX210" s="1368"/>
      <c r="BY210" s="1368"/>
      <c r="BZ210" s="1368"/>
      <c r="CA210" s="1368"/>
      <c r="CB210" s="1368"/>
      <c r="CC210" s="1368"/>
      <c r="CD210" s="1368"/>
      <c r="CE210" s="1368"/>
      <c r="CF210" s="1368"/>
      <c r="CG210" s="1368"/>
      <c r="CH210" s="1368"/>
      <c r="CI210" s="1368"/>
      <c r="CJ210" s="1368"/>
      <c r="CK210" s="1368"/>
      <c r="CL210" s="1368"/>
      <c r="CM210" s="1368"/>
      <c r="CN210" s="1368"/>
      <c r="CO210" s="1368"/>
      <c r="CP210" s="1368"/>
      <c r="CQ210" s="1368"/>
      <c r="CR210" s="1368"/>
      <c r="CS210" s="1368"/>
      <c r="CT210" s="1368"/>
      <c r="CU210" s="1368"/>
      <c r="CV210" s="1368"/>
      <c r="CW210" s="1368"/>
      <c r="CX210" s="1368"/>
      <c r="CY210" s="1368"/>
      <c r="CZ210" s="1368"/>
      <c r="DA210" s="1368"/>
      <c r="DB210" s="1368"/>
      <c r="DC210" s="1368"/>
      <c r="DD210" s="1368"/>
      <c r="DE210" s="1368"/>
      <c r="DF210" s="1368"/>
      <c r="DG210" s="1368"/>
      <c r="DH210" s="1368"/>
      <c r="DI210" s="1368"/>
      <c r="DJ210" s="1368"/>
      <c r="DK210" s="1368"/>
      <c r="DL210" s="1368"/>
      <c r="DM210" s="1368"/>
      <c r="DN210" s="1368"/>
      <c r="DO210" s="1368"/>
      <c r="DP210" s="1368"/>
      <c r="DQ210" s="1368"/>
      <c r="DR210" s="1368"/>
      <c r="DS210" s="1368"/>
      <c r="DT210" s="1368"/>
      <c r="DU210" s="1368"/>
      <c r="DV210" s="1368"/>
      <c r="DW210" s="1368"/>
      <c r="DX210" s="1368"/>
      <c r="DY210" s="1368"/>
      <c r="DZ210" s="1368"/>
      <c r="EA210" s="1368"/>
      <c r="EB210" s="1368"/>
      <c r="EC210" s="1368"/>
      <c r="ED210" s="1368"/>
      <c r="EE210" s="1368"/>
      <c r="EF210" s="1368"/>
      <c r="EG210" s="1368"/>
      <c r="EH210" s="1368"/>
      <c r="EI210" s="1368"/>
      <c r="EJ210" s="1368"/>
      <c r="EK210" s="1368"/>
      <c r="EL210" s="1368"/>
      <c r="EM210" s="1368"/>
      <c r="EN210" s="1368"/>
      <c r="EO210" s="1368"/>
      <c r="EP210" s="1368"/>
      <c r="EQ210" s="1368"/>
      <c r="ER210" s="1368"/>
      <c r="ES210" s="1368"/>
      <c r="ET210" s="1368"/>
      <c r="EU210" s="1368"/>
      <c r="EV210" s="1368"/>
      <c r="EW210" s="1368"/>
      <c r="EX210" s="1368"/>
      <c r="EY210" s="1368"/>
      <c r="EZ210" s="1368"/>
      <c r="FA210" s="1368"/>
      <c r="FB210" s="1368"/>
      <c r="FC210" s="1368"/>
      <c r="FD210" s="1368"/>
      <c r="FE210" s="1368"/>
      <c r="FF210" s="1368"/>
      <c r="FG210" s="1368"/>
      <c r="FH210" s="1368"/>
      <c r="FI210" s="1368"/>
      <c r="FJ210" s="1368"/>
      <c r="FK210" s="1368"/>
      <c r="FL210" s="1368"/>
      <c r="FM210" s="1368"/>
      <c r="FN210" s="1368"/>
      <c r="FO210" s="1368"/>
      <c r="FP210" s="1368"/>
      <c r="FQ210" s="1368"/>
      <c r="FR210" s="1368"/>
      <c r="FS210" s="1368"/>
      <c r="FT210" s="1368"/>
      <c r="FU210" s="1368"/>
      <c r="FV210" s="1368"/>
      <c r="FW210" s="1368"/>
      <c r="FX210" s="1368"/>
      <c r="FY210" s="1368"/>
      <c r="FZ210" s="1368"/>
      <c r="GA210" s="1368"/>
      <c r="GB210" s="1368"/>
      <c r="GC210" s="1368"/>
      <c r="GD210" s="1368"/>
      <c r="GE210" s="1368"/>
      <c r="GF210" s="1368"/>
      <c r="GG210" s="1368"/>
      <c r="GH210" s="1368"/>
      <c r="GI210" s="1368"/>
      <c r="GJ210" s="1368"/>
      <c r="GK210" s="1368"/>
      <c r="GL210" s="1368"/>
      <c r="GM210" s="1368"/>
      <c r="GN210" s="1368"/>
      <c r="GO210" s="1368"/>
      <c r="GP210" s="1368"/>
      <c r="GQ210" s="1368"/>
      <c r="GR210" s="1368"/>
      <c r="GS210" s="1368"/>
      <c r="GT210" s="1368"/>
      <c r="GU210" s="1368"/>
      <c r="GV210" s="1368"/>
      <c r="GW210" s="1368"/>
      <c r="GX210" s="1368"/>
      <c r="GY210" s="1368"/>
      <c r="GZ210" s="1368"/>
      <c r="HA210" s="1368"/>
      <c r="HB210" s="1368"/>
      <c r="HC210" s="1368"/>
      <c r="HD210" s="1368"/>
      <c r="HE210" s="1368"/>
      <c r="HF210" s="1368"/>
      <c r="HG210" s="1368"/>
      <c r="HH210" s="1368"/>
      <c r="HI210" s="1368"/>
      <c r="HJ210" s="1368"/>
      <c r="HK210" s="1368"/>
      <c r="HL210" s="1368"/>
      <c r="HM210" s="1368"/>
      <c r="HN210" s="1368"/>
      <c r="HO210" s="1368"/>
      <c r="HP210" s="1368"/>
      <c r="HQ210" s="1368"/>
      <c r="HR210" s="1368"/>
      <c r="HS210" s="1368"/>
      <c r="HT210" s="1368"/>
      <c r="HU210" s="1368"/>
      <c r="HV210" s="1368"/>
      <c r="HW210" s="1368"/>
      <c r="HX210" s="1368"/>
      <c r="HY210" s="1368"/>
      <c r="HZ210" s="1368"/>
      <c r="IA210" s="1368"/>
      <c r="IB210" s="1368"/>
      <c r="IC210" s="1368"/>
      <c r="ID210" s="1368"/>
      <c r="IE210" s="1368"/>
      <c r="IF210" s="1368"/>
      <c r="IG210" s="1368"/>
      <c r="IH210" s="1368"/>
      <c r="II210" s="1368"/>
      <c r="IJ210" s="1368"/>
      <c r="IK210" s="1368"/>
      <c r="IL210" s="1368"/>
      <c r="IM210" s="1368"/>
      <c r="IN210" s="1368"/>
      <c r="IO210" s="1368"/>
      <c r="IP210" s="1368"/>
      <c r="IQ210" s="1368"/>
      <c r="IR210" s="1368"/>
      <c r="IS210" s="1368"/>
      <c r="IT210" s="1368"/>
      <c r="IU210" s="1368"/>
      <c r="IV210" s="1368"/>
      <c r="IW210" s="1368"/>
      <c r="IX210" s="1368"/>
      <c r="IY210" s="1368"/>
      <c r="IZ210" s="1368"/>
      <c r="JA210" s="1368"/>
      <c r="JB210" s="1368"/>
      <c r="JC210" s="1368"/>
    </row>
    <row r="211" spans="1:263">
      <c r="A211" s="1827">
        <v>42</v>
      </c>
      <c r="B211" s="1350"/>
      <c r="C211" s="1350"/>
      <c r="D211" s="1350"/>
      <c r="E211" s="1626"/>
      <c r="F211" s="1349"/>
      <c r="G211" s="1350"/>
      <c r="H211" s="1350"/>
      <c r="I211" s="1350"/>
      <c r="J211" s="1350"/>
      <c r="K211" s="1599"/>
      <c r="L211" s="1599"/>
      <c r="M211" s="1637">
        <v>42</v>
      </c>
      <c r="N211" s="1349"/>
      <c r="O211" s="1599"/>
      <c r="P211" s="1599"/>
      <c r="Q211" s="1599"/>
      <c r="R211" s="1599">
        <f t="shared" si="3"/>
        <v>0</v>
      </c>
      <c r="S211" s="1637">
        <v>42</v>
      </c>
      <c r="AI211" s="1368"/>
      <c r="AJ211" s="1368"/>
      <c r="AK211" s="1368"/>
      <c r="AL211" s="1368"/>
      <c r="AM211" s="1368"/>
      <c r="AN211" s="1368"/>
      <c r="AO211" s="1368"/>
      <c r="AP211" s="1368"/>
      <c r="AQ211" s="1368"/>
      <c r="AR211" s="1368"/>
      <c r="AS211" s="1368"/>
      <c r="AT211" s="1368"/>
      <c r="AU211" s="1368"/>
      <c r="AV211" s="1368"/>
      <c r="AW211" s="1368"/>
      <c r="AX211" s="1368"/>
      <c r="AY211" s="1368"/>
      <c r="AZ211" s="1368"/>
      <c r="BA211" s="1368"/>
      <c r="BB211" s="1368"/>
      <c r="BC211" s="1368"/>
      <c r="BD211" s="1368"/>
      <c r="BE211" s="1368"/>
      <c r="BF211" s="1368"/>
      <c r="BG211" s="1368"/>
      <c r="BH211" s="1368"/>
      <c r="BI211" s="1368"/>
      <c r="BJ211" s="1368"/>
      <c r="BK211" s="1368"/>
      <c r="BL211" s="1368"/>
      <c r="BM211" s="1368"/>
      <c r="BN211" s="1368"/>
      <c r="BO211" s="1368"/>
      <c r="BP211" s="1368"/>
      <c r="BQ211" s="1368"/>
      <c r="BR211" s="1368"/>
      <c r="BS211" s="1368"/>
      <c r="BT211" s="1368"/>
      <c r="BU211" s="1368"/>
      <c r="BV211" s="1368"/>
      <c r="BW211" s="1368"/>
      <c r="BX211" s="1368"/>
      <c r="BY211" s="1368"/>
      <c r="BZ211" s="1368"/>
      <c r="CA211" s="1368"/>
      <c r="CB211" s="1368"/>
      <c r="CC211" s="1368"/>
      <c r="CD211" s="1368"/>
      <c r="CE211" s="1368"/>
      <c r="CF211" s="1368"/>
      <c r="CG211" s="1368"/>
      <c r="CH211" s="1368"/>
      <c r="CI211" s="1368"/>
      <c r="CJ211" s="1368"/>
      <c r="CK211" s="1368"/>
      <c r="CL211" s="1368"/>
      <c r="CM211" s="1368"/>
      <c r="CN211" s="1368"/>
      <c r="CO211" s="1368"/>
      <c r="CP211" s="1368"/>
      <c r="CQ211" s="1368"/>
      <c r="CR211" s="1368"/>
      <c r="CS211" s="1368"/>
      <c r="CT211" s="1368"/>
      <c r="CU211" s="1368"/>
      <c r="CV211" s="1368"/>
      <c r="CW211" s="1368"/>
      <c r="CX211" s="1368"/>
      <c r="CY211" s="1368"/>
      <c r="CZ211" s="1368"/>
      <c r="DA211" s="1368"/>
      <c r="DB211" s="1368"/>
      <c r="DC211" s="1368"/>
      <c r="DD211" s="1368"/>
      <c r="DE211" s="1368"/>
      <c r="DF211" s="1368"/>
      <c r="DG211" s="1368"/>
      <c r="DH211" s="1368"/>
      <c r="DI211" s="1368"/>
      <c r="DJ211" s="1368"/>
      <c r="DK211" s="1368"/>
      <c r="DL211" s="1368"/>
      <c r="DM211" s="1368"/>
      <c r="DN211" s="1368"/>
      <c r="DO211" s="1368"/>
      <c r="DP211" s="1368"/>
      <c r="DQ211" s="1368"/>
      <c r="DR211" s="1368"/>
      <c r="DS211" s="1368"/>
      <c r="DT211" s="1368"/>
      <c r="DU211" s="1368"/>
      <c r="DV211" s="1368"/>
      <c r="DW211" s="1368"/>
      <c r="DX211" s="1368"/>
      <c r="DY211" s="1368"/>
      <c r="DZ211" s="1368"/>
      <c r="EA211" s="1368"/>
      <c r="EB211" s="1368"/>
      <c r="EC211" s="1368"/>
      <c r="ED211" s="1368"/>
      <c r="EE211" s="1368"/>
      <c r="EF211" s="1368"/>
      <c r="EG211" s="1368"/>
      <c r="EH211" s="1368"/>
      <c r="EI211" s="1368"/>
      <c r="EJ211" s="1368"/>
      <c r="EK211" s="1368"/>
      <c r="EL211" s="1368"/>
      <c r="EM211" s="1368"/>
      <c r="EN211" s="1368"/>
      <c r="EO211" s="1368"/>
      <c r="EP211" s="1368"/>
      <c r="EQ211" s="1368"/>
      <c r="ER211" s="1368"/>
      <c r="ES211" s="1368"/>
      <c r="ET211" s="1368"/>
      <c r="EU211" s="1368"/>
      <c r="EV211" s="1368"/>
      <c r="EW211" s="1368"/>
      <c r="EX211" s="1368"/>
      <c r="EY211" s="1368"/>
      <c r="EZ211" s="1368"/>
      <c r="FA211" s="1368"/>
      <c r="FB211" s="1368"/>
      <c r="FC211" s="1368"/>
      <c r="FD211" s="1368"/>
      <c r="FE211" s="1368"/>
      <c r="FF211" s="1368"/>
      <c r="FG211" s="1368"/>
      <c r="FH211" s="1368"/>
      <c r="FI211" s="1368"/>
      <c r="FJ211" s="1368"/>
      <c r="FK211" s="1368"/>
      <c r="FL211" s="1368"/>
      <c r="FM211" s="1368"/>
      <c r="FN211" s="1368"/>
      <c r="FO211" s="1368"/>
      <c r="FP211" s="1368"/>
      <c r="FQ211" s="1368"/>
      <c r="FR211" s="1368"/>
      <c r="FS211" s="1368"/>
      <c r="FT211" s="1368"/>
      <c r="FU211" s="1368"/>
      <c r="FV211" s="1368"/>
      <c r="FW211" s="1368"/>
      <c r="FX211" s="1368"/>
      <c r="FY211" s="1368"/>
      <c r="FZ211" s="1368"/>
      <c r="GA211" s="1368"/>
      <c r="GB211" s="1368"/>
      <c r="GC211" s="1368"/>
      <c r="GD211" s="1368"/>
      <c r="GE211" s="1368"/>
      <c r="GF211" s="1368"/>
      <c r="GG211" s="1368"/>
      <c r="GH211" s="1368"/>
      <c r="GI211" s="1368"/>
      <c r="GJ211" s="1368"/>
      <c r="GK211" s="1368"/>
      <c r="GL211" s="1368"/>
      <c r="GM211" s="1368"/>
      <c r="GN211" s="1368"/>
      <c r="GO211" s="1368"/>
      <c r="GP211" s="1368"/>
      <c r="GQ211" s="1368"/>
      <c r="GR211" s="1368"/>
      <c r="GS211" s="1368"/>
      <c r="GT211" s="1368"/>
      <c r="GU211" s="1368"/>
      <c r="GV211" s="1368"/>
      <c r="GW211" s="1368"/>
      <c r="GX211" s="1368"/>
      <c r="GY211" s="1368"/>
      <c r="GZ211" s="1368"/>
      <c r="HA211" s="1368"/>
      <c r="HB211" s="1368"/>
      <c r="HC211" s="1368"/>
      <c r="HD211" s="1368"/>
      <c r="HE211" s="1368"/>
      <c r="HF211" s="1368"/>
      <c r="HG211" s="1368"/>
      <c r="HH211" s="1368"/>
      <c r="HI211" s="1368"/>
      <c r="HJ211" s="1368"/>
      <c r="HK211" s="1368"/>
      <c r="HL211" s="1368"/>
      <c r="HM211" s="1368"/>
      <c r="HN211" s="1368"/>
      <c r="HO211" s="1368"/>
      <c r="HP211" s="1368"/>
      <c r="HQ211" s="1368"/>
      <c r="HR211" s="1368"/>
      <c r="HS211" s="1368"/>
      <c r="HT211" s="1368"/>
      <c r="HU211" s="1368"/>
      <c r="HV211" s="1368"/>
      <c r="HW211" s="1368"/>
      <c r="HX211" s="1368"/>
      <c r="HY211" s="1368"/>
      <c r="HZ211" s="1368"/>
      <c r="IA211" s="1368"/>
      <c r="IB211" s="1368"/>
      <c r="IC211" s="1368"/>
      <c r="ID211" s="1368"/>
      <c r="IE211" s="1368"/>
      <c r="IF211" s="1368"/>
      <c r="IG211" s="1368"/>
      <c r="IH211" s="1368"/>
      <c r="II211" s="1368"/>
      <c r="IJ211" s="1368"/>
      <c r="IK211" s="1368"/>
      <c r="IL211" s="1368"/>
      <c r="IM211" s="1368"/>
      <c r="IN211" s="1368"/>
      <c r="IO211" s="1368"/>
      <c r="IP211" s="1368"/>
      <c r="IQ211" s="1368"/>
      <c r="IR211" s="1368"/>
      <c r="IS211" s="1368"/>
      <c r="IT211" s="1368"/>
      <c r="IU211" s="1368"/>
      <c r="IV211" s="1368"/>
      <c r="IW211" s="1368"/>
      <c r="IX211" s="1368"/>
      <c r="IY211" s="1368"/>
      <c r="IZ211" s="1368"/>
      <c r="JA211" s="1368"/>
      <c r="JB211" s="1368"/>
      <c r="JC211" s="1368"/>
    </row>
    <row r="212" spans="1:263">
      <c r="A212" s="1827">
        <v>43</v>
      </c>
      <c r="B212" s="1350"/>
      <c r="C212" s="1350"/>
      <c r="D212" s="1350"/>
      <c r="E212" s="1626"/>
      <c r="F212" s="1349"/>
      <c r="G212" s="1350"/>
      <c r="H212" s="1350"/>
      <c r="I212" s="1350"/>
      <c r="J212" s="1350"/>
      <c r="K212" s="1599"/>
      <c r="L212" s="1599"/>
      <c r="M212" s="1637">
        <v>43</v>
      </c>
      <c r="N212" s="1349"/>
      <c r="O212" s="1599"/>
      <c r="P212" s="1599"/>
      <c r="Q212" s="1599"/>
      <c r="R212" s="1599">
        <f t="shared" si="3"/>
        <v>0</v>
      </c>
      <c r="S212" s="1637">
        <v>43</v>
      </c>
      <c r="AI212" s="1368"/>
      <c r="AJ212" s="1368"/>
      <c r="AK212" s="1368"/>
      <c r="AL212" s="1368"/>
      <c r="AM212" s="1368"/>
      <c r="AN212" s="1368"/>
      <c r="AO212" s="1368"/>
      <c r="AP212" s="1368"/>
      <c r="AQ212" s="1368"/>
      <c r="AR212" s="1368"/>
      <c r="AS212" s="1368"/>
      <c r="AT212" s="1368"/>
      <c r="AU212" s="1368"/>
      <c r="AV212" s="1368"/>
      <c r="AW212" s="1368"/>
      <c r="AX212" s="1368"/>
      <c r="AY212" s="1368"/>
      <c r="AZ212" s="1368"/>
      <c r="BA212" s="1368"/>
      <c r="BB212" s="1368"/>
      <c r="BC212" s="1368"/>
      <c r="BD212" s="1368"/>
      <c r="BE212" s="1368"/>
      <c r="BF212" s="1368"/>
      <c r="BG212" s="1368"/>
      <c r="BH212" s="1368"/>
      <c r="BI212" s="1368"/>
      <c r="BJ212" s="1368"/>
      <c r="BK212" s="1368"/>
      <c r="BL212" s="1368"/>
      <c r="BM212" s="1368"/>
      <c r="BN212" s="1368"/>
      <c r="BO212" s="1368"/>
      <c r="BP212" s="1368"/>
      <c r="BQ212" s="1368"/>
      <c r="BR212" s="1368"/>
      <c r="BS212" s="1368"/>
      <c r="BT212" s="1368"/>
      <c r="BU212" s="1368"/>
      <c r="BV212" s="1368"/>
      <c r="BW212" s="1368"/>
      <c r="BX212" s="1368"/>
      <c r="BY212" s="1368"/>
      <c r="BZ212" s="1368"/>
      <c r="CA212" s="1368"/>
      <c r="CB212" s="1368"/>
      <c r="CC212" s="1368"/>
      <c r="CD212" s="1368"/>
      <c r="CE212" s="1368"/>
      <c r="CF212" s="1368"/>
      <c r="CG212" s="1368"/>
      <c r="CH212" s="1368"/>
      <c r="CI212" s="1368"/>
      <c r="CJ212" s="1368"/>
      <c r="CK212" s="1368"/>
      <c r="CL212" s="1368"/>
      <c r="CM212" s="1368"/>
      <c r="CN212" s="1368"/>
      <c r="CO212" s="1368"/>
      <c r="CP212" s="1368"/>
      <c r="CQ212" s="1368"/>
      <c r="CR212" s="1368"/>
      <c r="CS212" s="1368"/>
      <c r="CT212" s="1368"/>
      <c r="CU212" s="1368"/>
      <c r="CV212" s="1368"/>
      <c r="CW212" s="1368"/>
      <c r="CX212" s="1368"/>
      <c r="CY212" s="1368"/>
      <c r="CZ212" s="1368"/>
      <c r="DA212" s="1368"/>
      <c r="DB212" s="1368"/>
      <c r="DC212" s="1368"/>
      <c r="DD212" s="1368"/>
      <c r="DE212" s="1368"/>
      <c r="DF212" s="1368"/>
      <c r="DG212" s="1368"/>
      <c r="DH212" s="1368"/>
      <c r="DI212" s="1368"/>
      <c r="DJ212" s="1368"/>
      <c r="DK212" s="1368"/>
      <c r="DL212" s="1368"/>
      <c r="DM212" s="1368"/>
      <c r="DN212" s="1368"/>
      <c r="DO212" s="1368"/>
      <c r="DP212" s="1368"/>
      <c r="DQ212" s="1368"/>
      <c r="DR212" s="1368"/>
      <c r="DS212" s="1368"/>
      <c r="DT212" s="1368"/>
      <c r="DU212" s="1368"/>
      <c r="DV212" s="1368"/>
      <c r="DW212" s="1368"/>
      <c r="DX212" s="1368"/>
      <c r="DY212" s="1368"/>
      <c r="DZ212" s="1368"/>
      <c r="EA212" s="1368"/>
      <c r="EB212" s="1368"/>
      <c r="EC212" s="1368"/>
      <c r="ED212" s="1368"/>
      <c r="EE212" s="1368"/>
      <c r="EF212" s="1368"/>
      <c r="EG212" s="1368"/>
      <c r="EH212" s="1368"/>
      <c r="EI212" s="1368"/>
      <c r="EJ212" s="1368"/>
      <c r="EK212" s="1368"/>
      <c r="EL212" s="1368"/>
      <c r="EM212" s="1368"/>
      <c r="EN212" s="1368"/>
      <c r="EO212" s="1368"/>
      <c r="EP212" s="1368"/>
      <c r="EQ212" s="1368"/>
      <c r="ER212" s="1368"/>
      <c r="ES212" s="1368"/>
      <c r="ET212" s="1368"/>
      <c r="EU212" s="1368"/>
      <c r="EV212" s="1368"/>
      <c r="EW212" s="1368"/>
      <c r="EX212" s="1368"/>
      <c r="EY212" s="1368"/>
      <c r="EZ212" s="1368"/>
      <c r="FA212" s="1368"/>
      <c r="FB212" s="1368"/>
      <c r="FC212" s="1368"/>
      <c r="FD212" s="1368"/>
      <c r="FE212" s="1368"/>
      <c r="FF212" s="1368"/>
      <c r="FG212" s="1368"/>
      <c r="FH212" s="1368"/>
      <c r="FI212" s="1368"/>
      <c r="FJ212" s="1368"/>
      <c r="FK212" s="1368"/>
      <c r="FL212" s="1368"/>
      <c r="FM212" s="1368"/>
      <c r="FN212" s="1368"/>
      <c r="FO212" s="1368"/>
      <c r="FP212" s="1368"/>
      <c r="FQ212" s="1368"/>
      <c r="FR212" s="1368"/>
      <c r="FS212" s="1368"/>
      <c r="FT212" s="1368"/>
      <c r="FU212" s="1368"/>
      <c r="FV212" s="1368"/>
      <c r="FW212" s="1368"/>
      <c r="FX212" s="1368"/>
      <c r="FY212" s="1368"/>
      <c r="FZ212" s="1368"/>
      <c r="GA212" s="1368"/>
      <c r="GB212" s="1368"/>
      <c r="GC212" s="1368"/>
      <c r="GD212" s="1368"/>
      <c r="GE212" s="1368"/>
      <c r="GF212" s="1368"/>
      <c r="GG212" s="1368"/>
      <c r="GH212" s="1368"/>
      <c r="GI212" s="1368"/>
      <c r="GJ212" s="1368"/>
      <c r="GK212" s="1368"/>
      <c r="GL212" s="1368"/>
      <c r="GM212" s="1368"/>
      <c r="GN212" s="1368"/>
      <c r="GO212" s="1368"/>
      <c r="GP212" s="1368"/>
      <c r="GQ212" s="1368"/>
      <c r="GR212" s="1368"/>
      <c r="GS212" s="1368"/>
      <c r="GT212" s="1368"/>
      <c r="GU212" s="1368"/>
      <c r="GV212" s="1368"/>
      <c r="GW212" s="1368"/>
      <c r="GX212" s="1368"/>
      <c r="GY212" s="1368"/>
      <c r="GZ212" s="1368"/>
      <c r="HA212" s="1368"/>
      <c r="HB212" s="1368"/>
      <c r="HC212" s="1368"/>
      <c r="HD212" s="1368"/>
      <c r="HE212" s="1368"/>
      <c r="HF212" s="1368"/>
      <c r="HG212" s="1368"/>
      <c r="HH212" s="1368"/>
      <c r="HI212" s="1368"/>
      <c r="HJ212" s="1368"/>
      <c r="HK212" s="1368"/>
      <c r="HL212" s="1368"/>
      <c r="HM212" s="1368"/>
      <c r="HN212" s="1368"/>
      <c r="HO212" s="1368"/>
      <c r="HP212" s="1368"/>
      <c r="HQ212" s="1368"/>
      <c r="HR212" s="1368"/>
      <c r="HS212" s="1368"/>
      <c r="HT212" s="1368"/>
      <c r="HU212" s="1368"/>
      <c r="HV212" s="1368"/>
      <c r="HW212" s="1368"/>
      <c r="HX212" s="1368"/>
      <c r="HY212" s="1368"/>
      <c r="HZ212" s="1368"/>
      <c r="IA212" s="1368"/>
      <c r="IB212" s="1368"/>
      <c r="IC212" s="1368"/>
      <c r="ID212" s="1368"/>
      <c r="IE212" s="1368"/>
      <c r="IF212" s="1368"/>
      <c r="IG212" s="1368"/>
      <c r="IH212" s="1368"/>
      <c r="II212" s="1368"/>
      <c r="IJ212" s="1368"/>
      <c r="IK212" s="1368"/>
      <c r="IL212" s="1368"/>
      <c r="IM212" s="1368"/>
      <c r="IN212" s="1368"/>
      <c r="IO212" s="1368"/>
      <c r="IP212" s="1368"/>
      <c r="IQ212" s="1368"/>
      <c r="IR212" s="1368"/>
      <c r="IS212" s="1368"/>
      <c r="IT212" s="1368"/>
      <c r="IU212" s="1368"/>
      <c r="IV212" s="1368"/>
      <c r="IW212" s="1368"/>
      <c r="IX212" s="1368"/>
      <c r="IY212" s="1368"/>
      <c r="IZ212" s="1368"/>
      <c r="JA212" s="1368"/>
      <c r="JB212" s="1368"/>
      <c r="JC212" s="1368"/>
    </row>
    <row r="213" spans="1:263">
      <c r="A213" s="1827">
        <v>44</v>
      </c>
      <c r="B213" s="1350"/>
      <c r="C213" s="1350"/>
      <c r="D213" s="1350"/>
      <c r="E213" s="1626"/>
      <c r="F213" s="1349"/>
      <c r="G213" s="1350"/>
      <c r="H213" s="1350"/>
      <c r="I213" s="1350"/>
      <c r="J213" s="1350"/>
      <c r="K213" s="1599"/>
      <c r="L213" s="1599"/>
      <c r="M213" s="1637">
        <v>44</v>
      </c>
      <c r="N213" s="1349"/>
      <c r="O213" s="1599"/>
      <c r="P213" s="1599"/>
      <c r="Q213" s="1599"/>
      <c r="R213" s="1599">
        <f t="shared" si="3"/>
        <v>0</v>
      </c>
      <c r="S213" s="1637">
        <v>44</v>
      </c>
      <c r="AI213" s="1368"/>
      <c r="AJ213" s="1368"/>
      <c r="AK213" s="1368"/>
      <c r="AL213" s="1368"/>
      <c r="AM213" s="1368"/>
      <c r="AN213" s="1368"/>
      <c r="AO213" s="1368"/>
      <c r="AP213" s="1368"/>
      <c r="AQ213" s="1368"/>
      <c r="AR213" s="1368"/>
      <c r="AS213" s="1368"/>
      <c r="AT213" s="1368"/>
      <c r="AU213" s="1368"/>
      <c r="AV213" s="1368"/>
      <c r="AW213" s="1368"/>
      <c r="AX213" s="1368"/>
      <c r="AY213" s="1368"/>
      <c r="AZ213" s="1368"/>
      <c r="BA213" s="1368"/>
      <c r="BB213" s="1368"/>
      <c r="BC213" s="1368"/>
      <c r="BD213" s="1368"/>
      <c r="BE213" s="1368"/>
      <c r="BF213" s="1368"/>
      <c r="BG213" s="1368"/>
      <c r="BH213" s="1368"/>
      <c r="BI213" s="1368"/>
      <c r="BJ213" s="1368"/>
      <c r="BK213" s="1368"/>
      <c r="BL213" s="1368"/>
      <c r="BM213" s="1368"/>
      <c r="BN213" s="1368"/>
      <c r="BO213" s="1368"/>
      <c r="BP213" s="1368"/>
      <c r="BQ213" s="1368"/>
      <c r="BR213" s="1368"/>
      <c r="BS213" s="1368"/>
      <c r="BT213" s="1368"/>
      <c r="BU213" s="1368"/>
      <c r="BV213" s="1368"/>
      <c r="BW213" s="1368"/>
      <c r="BX213" s="1368"/>
      <c r="BY213" s="1368"/>
      <c r="BZ213" s="1368"/>
      <c r="CA213" s="1368"/>
      <c r="CB213" s="1368"/>
      <c r="CC213" s="1368"/>
      <c r="CD213" s="1368"/>
      <c r="CE213" s="1368"/>
      <c r="CF213" s="1368"/>
      <c r="CG213" s="1368"/>
      <c r="CH213" s="1368"/>
      <c r="CI213" s="1368"/>
      <c r="CJ213" s="1368"/>
      <c r="CK213" s="1368"/>
      <c r="CL213" s="1368"/>
      <c r="CM213" s="1368"/>
      <c r="CN213" s="1368"/>
      <c r="CO213" s="1368"/>
      <c r="CP213" s="1368"/>
      <c r="CQ213" s="1368"/>
      <c r="CR213" s="1368"/>
      <c r="CS213" s="1368"/>
      <c r="CT213" s="1368"/>
      <c r="CU213" s="1368"/>
      <c r="CV213" s="1368"/>
      <c r="CW213" s="1368"/>
      <c r="CX213" s="1368"/>
      <c r="CY213" s="1368"/>
      <c r="CZ213" s="1368"/>
      <c r="DA213" s="1368"/>
      <c r="DB213" s="1368"/>
      <c r="DC213" s="1368"/>
      <c r="DD213" s="1368"/>
      <c r="DE213" s="1368"/>
      <c r="DF213" s="1368"/>
      <c r="DG213" s="1368"/>
      <c r="DH213" s="1368"/>
      <c r="DI213" s="1368"/>
      <c r="DJ213" s="1368"/>
      <c r="DK213" s="1368"/>
      <c r="DL213" s="1368"/>
      <c r="DM213" s="1368"/>
      <c r="DN213" s="1368"/>
      <c r="DO213" s="1368"/>
      <c r="DP213" s="1368"/>
      <c r="DQ213" s="1368"/>
      <c r="DR213" s="1368"/>
      <c r="DS213" s="1368"/>
      <c r="DT213" s="1368"/>
      <c r="DU213" s="1368"/>
      <c r="DV213" s="1368"/>
      <c r="DW213" s="1368"/>
      <c r="DX213" s="1368"/>
      <c r="DY213" s="1368"/>
      <c r="DZ213" s="1368"/>
      <c r="EA213" s="1368"/>
      <c r="EB213" s="1368"/>
      <c r="EC213" s="1368"/>
      <c r="ED213" s="1368"/>
      <c r="EE213" s="1368"/>
      <c r="EF213" s="1368"/>
      <c r="EG213" s="1368"/>
      <c r="EH213" s="1368"/>
      <c r="EI213" s="1368"/>
      <c r="EJ213" s="1368"/>
      <c r="EK213" s="1368"/>
      <c r="EL213" s="1368"/>
      <c r="EM213" s="1368"/>
      <c r="EN213" s="1368"/>
      <c r="EO213" s="1368"/>
      <c r="EP213" s="1368"/>
      <c r="EQ213" s="1368"/>
      <c r="ER213" s="1368"/>
      <c r="ES213" s="1368"/>
      <c r="ET213" s="1368"/>
      <c r="EU213" s="1368"/>
      <c r="EV213" s="1368"/>
      <c r="EW213" s="1368"/>
      <c r="EX213" s="1368"/>
      <c r="EY213" s="1368"/>
      <c r="EZ213" s="1368"/>
      <c r="FA213" s="1368"/>
      <c r="FB213" s="1368"/>
      <c r="FC213" s="1368"/>
      <c r="FD213" s="1368"/>
      <c r="FE213" s="1368"/>
      <c r="FF213" s="1368"/>
      <c r="FG213" s="1368"/>
      <c r="FH213" s="1368"/>
      <c r="FI213" s="1368"/>
      <c r="FJ213" s="1368"/>
      <c r="FK213" s="1368"/>
      <c r="FL213" s="1368"/>
      <c r="FM213" s="1368"/>
      <c r="FN213" s="1368"/>
      <c r="FO213" s="1368"/>
      <c r="FP213" s="1368"/>
      <c r="FQ213" s="1368"/>
      <c r="FR213" s="1368"/>
      <c r="FS213" s="1368"/>
      <c r="FT213" s="1368"/>
      <c r="FU213" s="1368"/>
      <c r="FV213" s="1368"/>
      <c r="FW213" s="1368"/>
      <c r="FX213" s="1368"/>
      <c r="FY213" s="1368"/>
      <c r="FZ213" s="1368"/>
      <c r="GA213" s="1368"/>
      <c r="GB213" s="1368"/>
      <c r="GC213" s="1368"/>
      <c r="GD213" s="1368"/>
      <c r="GE213" s="1368"/>
      <c r="GF213" s="1368"/>
      <c r="GG213" s="1368"/>
      <c r="GH213" s="1368"/>
      <c r="GI213" s="1368"/>
      <c r="GJ213" s="1368"/>
      <c r="GK213" s="1368"/>
      <c r="GL213" s="1368"/>
      <c r="GM213" s="1368"/>
      <c r="GN213" s="1368"/>
      <c r="GO213" s="1368"/>
      <c r="GP213" s="1368"/>
      <c r="GQ213" s="1368"/>
      <c r="GR213" s="1368"/>
      <c r="GS213" s="1368"/>
      <c r="GT213" s="1368"/>
      <c r="GU213" s="1368"/>
      <c r="GV213" s="1368"/>
      <c r="GW213" s="1368"/>
      <c r="GX213" s="1368"/>
      <c r="GY213" s="1368"/>
      <c r="GZ213" s="1368"/>
      <c r="HA213" s="1368"/>
      <c r="HB213" s="1368"/>
      <c r="HC213" s="1368"/>
      <c r="HD213" s="1368"/>
      <c r="HE213" s="1368"/>
      <c r="HF213" s="1368"/>
      <c r="HG213" s="1368"/>
      <c r="HH213" s="1368"/>
      <c r="HI213" s="1368"/>
      <c r="HJ213" s="1368"/>
      <c r="HK213" s="1368"/>
      <c r="HL213" s="1368"/>
      <c r="HM213" s="1368"/>
      <c r="HN213" s="1368"/>
      <c r="HO213" s="1368"/>
      <c r="HP213" s="1368"/>
      <c r="HQ213" s="1368"/>
      <c r="HR213" s="1368"/>
      <c r="HS213" s="1368"/>
      <c r="HT213" s="1368"/>
      <c r="HU213" s="1368"/>
      <c r="HV213" s="1368"/>
      <c r="HW213" s="1368"/>
      <c r="HX213" s="1368"/>
      <c r="HY213" s="1368"/>
      <c r="HZ213" s="1368"/>
      <c r="IA213" s="1368"/>
      <c r="IB213" s="1368"/>
      <c r="IC213" s="1368"/>
      <c r="ID213" s="1368"/>
      <c r="IE213" s="1368"/>
      <c r="IF213" s="1368"/>
      <c r="IG213" s="1368"/>
      <c r="IH213" s="1368"/>
      <c r="II213" s="1368"/>
      <c r="IJ213" s="1368"/>
      <c r="IK213" s="1368"/>
      <c r="IL213" s="1368"/>
      <c r="IM213" s="1368"/>
      <c r="IN213" s="1368"/>
      <c r="IO213" s="1368"/>
      <c r="IP213" s="1368"/>
      <c r="IQ213" s="1368"/>
      <c r="IR213" s="1368"/>
      <c r="IS213" s="1368"/>
      <c r="IT213" s="1368"/>
      <c r="IU213" s="1368"/>
      <c r="IV213" s="1368"/>
      <c r="IW213" s="1368"/>
      <c r="IX213" s="1368"/>
      <c r="IY213" s="1368"/>
      <c r="IZ213" s="1368"/>
      <c r="JA213" s="1368"/>
      <c r="JB213" s="1368"/>
      <c r="JC213" s="1368"/>
    </row>
    <row r="214" spans="1:263">
      <c r="A214" s="1827">
        <v>45</v>
      </c>
      <c r="B214" s="1350"/>
      <c r="C214" s="1350"/>
      <c r="D214" s="1350"/>
      <c r="E214" s="1626"/>
      <c r="F214" s="1349"/>
      <c r="G214" s="1350"/>
      <c r="H214" s="1350"/>
      <c r="I214" s="1350"/>
      <c r="J214" s="1350"/>
      <c r="K214" s="1599"/>
      <c r="L214" s="1599"/>
      <c r="M214" s="1637">
        <v>45</v>
      </c>
      <c r="N214" s="1349"/>
      <c r="O214" s="1599"/>
      <c r="P214" s="1599"/>
      <c r="Q214" s="1599"/>
      <c r="R214" s="1599">
        <f t="shared" si="3"/>
        <v>0</v>
      </c>
      <c r="S214" s="1637">
        <v>45</v>
      </c>
      <c r="AI214" s="1368"/>
      <c r="AJ214" s="1368"/>
      <c r="AK214" s="1368"/>
      <c r="AL214" s="1368"/>
      <c r="AM214" s="1368"/>
      <c r="AN214" s="1368"/>
      <c r="AO214" s="1368"/>
      <c r="AP214" s="1368"/>
      <c r="AQ214" s="1368"/>
      <c r="AR214" s="1368"/>
      <c r="AS214" s="1368"/>
      <c r="AT214" s="1368"/>
      <c r="AU214" s="1368"/>
      <c r="AV214" s="1368"/>
      <c r="AW214" s="1368"/>
      <c r="AX214" s="1368"/>
      <c r="AY214" s="1368"/>
      <c r="AZ214" s="1368"/>
      <c r="BA214" s="1368"/>
      <c r="BB214" s="1368"/>
      <c r="BC214" s="1368"/>
      <c r="BD214" s="1368"/>
      <c r="BE214" s="1368"/>
      <c r="BF214" s="1368"/>
      <c r="BG214" s="1368"/>
      <c r="BH214" s="1368"/>
      <c r="BI214" s="1368"/>
      <c r="BJ214" s="1368"/>
      <c r="BK214" s="1368"/>
      <c r="BL214" s="1368"/>
      <c r="BM214" s="1368"/>
      <c r="BN214" s="1368"/>
      <c r="BO214" s="1368"/>
      <c r="BP214" s="1368"/>
      <c r="BQ214" s="1368"/>
      <c r="BR214" s="1368"/>
      <c r="BS214" s="1368"/>
      <c r="BT214" s="1368"/>
      <c r="BU214" s="1368"/>
      <c r="BV214" s="1368"/>
      <c r="BW214" s="1368"/>
      <c r="BX214" s="1368"/>
      <c r="BY214" s="1368"/>
      <c r="BZ214" s="1368"/>
      <c r="CA214" s="1368"/>
      <c r="CB214" s="1368"/>
      <c r="CC214" s="1368"/>
      <c r="CD214" s="1368"/>
      <c r="CE214" s="1368"/>
      <c r="CF214" s="1368"/>
      <c r="CG214" s="1368"/>
      <c r="CH214" s="1368"/>
      <c r="CI214" s="1368"/>
      <c r="CJ214" s="1368"/>
      <c r="CK214" s="1368"/>
      <c r="CL214" s="1368"/>
      <c r="CM214" s="1368"/>
      <c r="CN214" s="1368"/>
      <c r="CO214" s="1368"/>
      <c r="CP214" s="1368"/>
      <c r="CQ214" s="1368"/>
      <c r="CR214" s="1368"/>
      <c r="CS214" s="1368"/>
      <c r="CT214" s="1368"/>
      <c r="CU214" s="1368"/>
      <c r="CV214" s="1368"/>
      <c r="CW214" s="1368"/>
      <c r="CX214" s="1368"/>
      <c r="CY214" s="1368"/>
      <c r="CZ214" s="1368"/>
      <c r="DA214" s="1368"/>
      <c r="DB214" s="1368"/>
      <c r="DC214" s="1368"/>
      <c r="DD214" s="1368"/>
      <c r="DE214" s="1368"/>
      <c r="DF214" s="1368"/>
      <c r="DG214" s="1368"/>
      <c r="DH214" s="1368"/>
      <c r="DI214" s="1368"/>
      <c r="DJ214" s="1368"/>
      <c r="DK214" s="1368"/>
      <c r="DL214" s="1368"/>
      <c r="DM214" s="1368"/>
      <c r="DN214" s="1368"/>
      <c r="DO214" s="1368"/>
      <c r="DP214" s="1368"/>
      <c r="DQ214" s="1368"/>
      <c r="DR214" s="1368"/>
      <c r="DS214" s="1368"/>
      <c r="DT214" s="1368"/>
      <c r="DU214" s="1368"/>
      <c r="DV214" s="1368"/>
      <c r="DW214" s="1368"/>
      <c r="DX214" s="1368"/>
      <c r="DY214" s="1368"/>
      <c r="DZ214" s="1368"/>
      <c r="EA214" s="1368"/>
      <c r="EB214" s="1368"/>
      <c r="EC214" s="1368"/>
      <c r="ED214" s="1368"/>
      <c r="EE214" s="1368"/>
      <c r="EF214" s="1368"/>
      <c r="EG214" s="1368"/>
      <c r="EH214" s="1368"/>
      <c r="EI214" s="1368"/>
      <c r="EJ214" s="1368"/>
      <c r="EK214" s="1368"/>
      <c r="EL214" s="1368"/>
      <c r="EM214" s="1368"/>
      <c r="EN214" s="1368"/>
      <c r="EO214" s="1368"/>
      <c r="EP214" s="1368"/>
      <c r="EQ214" s="1368"/>
      <c r="ER214" s="1368"/>
      <c r="ES214" s="1368"/>
      <c r="ET214" s="1368"/>
      <c r="EU214" s="1368"/>
      <c r="EV214" s="1368"/>
      <c r="EW214" s="1368"/>
      <c r="EX214" s="1368"/>
      <c r="EY214" s="1368"/>
      <c r="EZ214" s="1368"/>
      <c r="FA214" s="1368"/>
      <c r="FB214" s="1368"/>
      <c r="FC214" s="1368"/>
      <c r="FD214" s="1368"/>
      <c r="FE214" s="1368"/>
      <c r="FF214" s="1368"/>
      <c r="FG214" s="1368"/>
      <c r="FH214" s="1368"/>
      <c r="FI214" s="1368"/>
      <c r="FJ214" s="1368"/>
      <c r="FK214" s="1368"/>
      <c r="FL214" s="1368"/>
      <c r="FM214" s="1368"/>
      <c r="FN214" s="1368"/>
      <c r="FO214" s="1368"/>
      <c r="FP214" s="1368"/>
      <c r="FQ214" s="1368"/>
      <c r="FR214" s="1368"/>
      <c r="FS214" s="1368"/>
      <c r="FT214" s="1368"/>
      <c r="FU214" s="1368"/>
      <c r="FV214" s="1368"/>
      <c r="FW214" s="1368"/>
      <c r="FX214" s="1368"/>
      <c r="FY214" s="1368"/>
      <c r="FZ214" s="1368"/>
      <c r="GA214" s="1368"/>
      <c r="GB214" s="1368"/>
      <c r="GC214" s="1368"/>
      <c r="GD214" s="1368"/>
      <c r="GE214" s="1368"/>
      <c r="GF214" s="1368"/>
      <c r="GG214" s="1368"/>
      <c r="GH214" s="1368"/>
      <c r="GI214" s="1368"/>
      <c r="GJ214" s="1368"/>
      <c r="GK214" s="1368"/>
      <c r="GL214" s="1368"/>
      <c r="GM214" s="1368"/>
      <c r="GN214" s="1368"/>
      <c r="GO214" s="1368"/>
      <c r="GP214" s="1368"/>
      <c r="GQ214" s="1368"/>
      <c r="GR214" s="1368"/>
      <c r="GS214" s="1368"/>
      <c r="GT214" s="1368"/>
      <c r="GU214" s="1368"/>
      <c r="GV214" s="1368"/>
      <c r="GW214" s="1368"/>
      <c r="GX214" s="1368"/>
      <c r="GY214" s="1368"/>
      <c r="GZ214" s="1368"/>
      <c r="HA214" s="1368"/>
      <c r="HB214" s="1368"/>
      <c r="HC214" s="1368"/>
      <c r="HD214" s="1368"/>
      <c r="HE214" s="1368"/>
      <c r="HF214" s="1368"/>
      <c r="HG214" s="1368"/>
      <c r="HH214" s="1368"/>
      <c r="HI214" s="1368"/>
      <c r="HJ214" s="1368"/>
      <c r="HK214" s="1368"/>
      <c r="HL214" s="1368"/>
      <c r="HM214" s="1368"/>
      <c r="HN214" s="1368"/>
      <c r="HO214" s="1368"/>
      <c r="HP214" s="1368"/>
      <c r="HQ214" s="1368"/>
      <c r="HR214" s="1368"/>
      <c r="HS214" s="1368"/>
      <c r="HT214" s="1368"/>
      <c r="HU214" s="1368"/>
      <c r="HV214" s="1368"/>
      <c r="HW214" s="1368"/>
      <c r="HX214" s="1368"/>
      <c r="HY214" s="1368"/>
      <c r="HZ214" s="1368"/>
      <c r="IA214" s="1368"/>
      <c r="IB214" s="1368"/>
      <c r="IC214" s="1368"/>
      <c r="ID214" s="1368"/>
      <c r="IE214" s="1368"/>
      <c r="IF214" s="1368"/>
      <c r="IG214" s="1368"/>
      <c r="IH214" s="1368"/>
      <c r="II214" s="1368"/>
      <c r="IJ214" s="1368"/>
      <c r="IK214" s="1368"/>
      <c r="IL214" s="1368"/>
      <c r="IM214" s="1368"/>
      <c r="IN214" s="1368"/>
      <c r="IO214" s="1368"/>
      <c r="IP214" s="1368"/>
      <c r="IQ214" s="1368"/>
      <c r="IR214" s="1368"/>
      <c r="IS214" s="1368"/>
      <c r="IT214" s="1368"/>
      <c r="IU214" s="1368"/>
      <c r="IV214" s="1368"/>
      <c r="IW214" s="1368"/>
      <c r="IX214" s="1368"/>
      <c r="IY214" s="1368"/>
      <c r="IZ214" s="1368"/>
      <c r="JA214" s="1368"/>
      <c r="JB214" s="1368"/>
      <c r="JC214" s="1368"/>
    </row>
    <row r="215" spans="1:263">
      <c r="A215" s="1827">
        <v>46</v>
      </c>
      <c r="B215" s="1350"/>
      <c r="C215" s="1350"/>
      <c r="D215" s="1350"/>
      <c r="E215" s="1626"/>
      <c r="F215" s="1349"/>
      <c r="G215" s="1350"/>
      <c r="H215" s="1350"/>
      <c r="I215" s="1350"/>
      <c r="J215" s="1350"/>
      <c r="K215" s="1599"/>
      <c r="L215" s="1599"/>
      <c r="M215" s="1637">
        <v>46</v>
      </c>
      <c r="N215" s="1349"/>
      <c r="O215" s="1599"/>
      <c r="P215" s="1599"/>
      <c r="Q215" s="1599"/>
      <c r="R215" s="1599">
        <f t="shared" si="3"/>
        <v>0</v>
      </c>
      <c r="S215" s="1637">
        <v>46</v>
      </c>
      <c r="AI215" s="1368"/>
      <c r="AJ215" s="1368"/>
      <c r="AK215" s="1368"/>
      <c r="AL215" s="1368"/>
      <c r="AM215" s="1368"/>
      <c r="AN215" s="1368"/>
      <c r="AO215" s="1368"/>
      <c r="AP215" s="1368"/>
      <c r="AQ215" s="1368"/>
      <c r="AR215" s="1368"/>
      <c r="AS215" s="1368"/>
      <c r="AT215" s="1368"/>
      <c r="AU215" s="1368"/>
      <c r="AV215" s="1368"/>
      <c r="AW215" s="1368"/>
      <c r="AX215" s="1368"/>
      <c r="AY215" s="1368"/>
      <c r="AZ215" s="1368"/>
      <c r="BA215" s="1368"/>
      <c r="BB215" s="1368"/>
      <c r="BC215" s="1368"/>
      <c r="BD215" s="1368"/>
      <c r="BE215" s="1368"/>
      <c r="BF215" s="1368"/>
      <c r="BG215" s="1368"/>
      <c r="BH215" s="1368"/>
      <c r="BI215" s="1368"/>
      <c r="BJ215" s="1368"/>
      <c r="BK215" s="1368"/>
      <c r="BL215" s="1368"/>
      <c r="BM215" s="1368"/>
      <c r="BN215" s="1368"/>
      <c r="BO215" s="1368"/>
      <c r="BP215" s="1368"/>
      <c r="BQ215" s="1368"/>
      <c r="BR215" s="1368"/>
      <c r="BS215" s="1368"/>
      <c r="BT215" s="1368"/>
      <c r="BU215" s="1368"/>
      <c r="BV215" s="1368"/>
      <c r="BW215" s="1368"/>
      <c r="BX215" s="1368"/>
      <c r="BY215" s="1368"/>
      <c r="BZ215" s="1368"/>
      <c r="CA215" s="1368"/>
      <c r="CB215" s="1368"/>
      <c r="CC215" s="1368"/>
      <c r="CD215" s="1368"/>
      <c r="CE215" s="1368"/>
      <c r="CF215" s="1368"/>
      <c r="CG215" s="1368"/>
      <c r="CH215" s="1368"/>
      <c r="CI215" s="1368"/>
      <c r="CJ215" s="1368"/>
      <c r="CK215" s="1368"/>
      <c r="CL215" s="1368"/>
      <c r="CM215" s="1368"/>
      <c r="CN215" s="1368"/>
      <c r="CO215" s="1368"/>
      <c r="CP215" s="1368"/>
      <c r="CQ215" s="1368"/>
      <c r="CR215" s="1368"/>
      <c r="CS215" s="1368"/>
      <c r="CT215" s="1368"/>
      <c r="CU215" s="1368"/>
      <c r="CV215" s="1368"/>
      <c r="CW215" s="1368"/>
      <c r="CX215" s="1368"/>
      <c r="CY215" s="1368"/>
      <c r="CZ215" s="1368"/>
      <c r="DA215" s="1368"/>
      <c r="DB215" s="1368"/>
      <c r="DC215" s="1368"/>
      <c r="DD215" s="1368"/>
      <c r="DE215" s="1368"/>
      <c r="DF215" s="1368"/>
      <c r="DG215" s="1368"/>
      <c r="DH215" s="1368"/>
      <c r="DI215" s="1368"/>
      <c r="DJ215" s="1368"/>
      <c r="DK215" s="1368"/>
      <c r="DL215" s="1368"/>
      <c r="DM215" s="1368"/>
      <c r="DN215" s="1368"/>
      <c r="DO215" s="1368"/>
      <c r="DP215" s="1368"/>
      <c r="DQ215" s="1368"/>
      <c r="DR215" s="1368"/>
      <c r="DS215" s="1368"/>
      <c r="DT215" s="1368"/>
      <c r="DU215" s="1368"/>
      <c r="DV215" s="1368"/>
      <c r="DW215" s="1368"/>
      <c r="DX215" s="1368"/>
      <c r="DY215" s="1368"/>
      <c r="DZ215" s="1368"/>
      <c r="EA215" s="1368"/>
      <c r="EB215" s="1368"/>
      <c r="EC215" s="1368"/>
      <c r="ED215" s="1368"/>
      <c r="EE215" s="1368"/>
      <c r="EF215" s="1368"/>
      <c r="EG215" s="1368"/>
      <c r="EH215" s="1368"/>
      <c r="EI215" s="1368"/>
      <c r="EJ215" s="1368"/>
      <c r="EK215" s="1368"/>
      <c r="EL215" s="1368"/>
      <c r="EM215" s="1368"/>
      <c r="EN215" s="1368"/>
      <c r="EO215" s="1368"/>
      <c r="EP215" s="1368"/>
      <c r="EQ215" s="1368"/>
      <c r="ER215" s="1368"/>
      <c r="ES215" s="1368"/>
      <c r="ET215" s="1368"/>
      <c r="EU215" s="1368"/>
      <c r="EV215" s="1368"/>
      <c r="EW215" s="1368"/>
      <c r="EX215" s="1368"/>
      <c r="EY215" s="1368"/>
      <c r="EZ215" s="1368"/>
      <c r="FA215" s="1368"/>
      <c r="FB215" s="1368"/>
      <c r="FC215" s="1368"/>
      <c r="FD215" s="1368"/>
      <c r="FE215" s="1368"/>
      <c r="FF215" s="1368"/>
      <c r="FG215" s="1368"/>
      <c r="FH215" s="1368"/>
      <c r="FI215" s="1368"/>
      <c r="FJ215" s="1368"/>
      <c r="FK215" s="1368"/>
      <c r="FL215" s="1368"/>
      <c r="FM215" s="1368"/>
      <c r="FN215" s="1368"/>
      <c r="FO215" s="1368"/>
      <c r="FP215" s="1368"/>
      <c r="FQ215" s="1368"/>
      <c r="FR215" s="1368"/>
      <c r="FS215" s="1368"/>
      <c r="FT215" s="1368"/>
      <c r="FU215" s="1368"/>
      <c r="FV215" s="1368"/>
      <c r="FW215" s="1368"/>
      <c r="FX215" s="1368"/>
      <c r="FY215" s="1368"/>
      <c r="FZ215" s="1368"/>
      <c r="GA215" s="1368"/>
      <c r="GB215" s="1368"/>
      <c r="GC215" s="1368"/>
      <c r="GD215" s="1368"/>
      <c r="GE215" s="1368"/>
      <c r="GF215" s="1368"/>
      <c r="GG215" s="1368"/>
      <c r="GH215" s="1368"/>
      <c r="GI215" s="1368"/>
      <c r="GJ215" s="1368"/>
      <c r="GK215" s="1368"/>
      <c r="GL215" s="1368"/>
      <c r="GM215" s="1368"/>
      <c r="GN215" s="1368"/>
      <c r="GO215" s="1368"/>
      <c r="GP215" s="1368"/>
      <c r="GQ215" s="1368"/>
      <c r="GR215" s="1368"/>
      <c r="GS215" s="1368"/>
      <c r="GT215" s="1368"/>
      <c r="GU215" s="1368"/>
      <c r="GV215" s="1368"/>
      <c r="GW215" s="1368"/>
      <c r="GX215" s="1368"/>
      <c r="GY215" s="1368"/>
      <c r="GZ215" s="1368"/>
      <c r="HA215" s="1368"/>
      <c r="HB215" s="1368"/>
      <c r="HC215" s="1368"/>
      <c r="HD215" s="1368"/>
      <c r="HE215" s="1368"/>
      <c r="HF215" s="1368"/>
      <c r="HG215" s="1368"/>
      <c r="HH215" s="1368"/>
      <c r="HI215" s="1368"/>
      <c r="HJ215" s="1368"/>
      <c r="HK215" s="1368"/>
      <c r="HL215" s="1368"/>
      <c r="HM215" s="1368"/>
      <c r="HN215" s="1368"/>
      <c r="HO215" s="1368"/>
      <c r="HP215" s="1368"/>
      <c r="HQ215" s="1368"/>
      <c r="HR215" s="1368"/>
      <c r="HS215" s="1368"/>
      <c r="HT215" s="1368"/>
      <c r="HU215" s="1368"/>
      <c r="HV215" s="1368"/>
      <c r="HW215" s="1368"/>
      <c r="HX215" s="1368"/>
      <c r="HY215" s="1368"/>
      <c r="HZ215" s="1368"/>
      <c r="IA215" s="1368"/>
      <c r="IB215" s="1368"/>
      <c r="IC215" s="1368"/>
      <c r="ID215" s="1368"/>
      <c r="IE215" s="1368"/>
      <c r="IF215" s="1368"/>
      <c r="IG215" s="1368"/>
      <c r="IH215" s="1368"/>
      <c r="II215" s="1368"/>
      <c r="IJ215" s="1368"/>
      <c r="IK215" s="1368"/>
      <c r="IL215" s="1368"/>
      <c r="IM215" s="1368"/>
      <c r="IN215" s="1368"/>
      <c r="IO215" s="1368"/>
      <c r="IP215" s="1368"/>
      <c r="IQ215" s="1368"/>
      <c r="IR215" s="1368"/>
      <c r="IS215" s="1368"/>
      <c r="IT215" s="1368"/>
      <c r="IU215" s="1368"/>
      <c r="IV215" s="1368"/>
      <c r="IW215" s="1368"/>
      <c r="IX215" s="1368"/>
      <c r="IY215" s="1368"/>
      <c r="IZ215" s="1368"/>
      <c r="JA215" s="1368"/>
      <c r="JB215" s="1368"/>
      <c r="JC215" s="1368"/>
    </row>
    <row r="216" spans="1:263">
      <c r="A216" s="1827">
        <v>47</v>
      </c>
      <c r="B216" s="1350"/>
      <c r="C216" s="1350"/>
      <c r="D216" s="1350"/>
      <c r="E216" s="1626"/>
      <c r="F216" s="1349"/>
      <c r="G216" s="1350"/>
      <c r="H216" s="1350"/>
      <c r="I216" s="1350"/>
      <c r="J216" s="1350"/>
      <c r="K216" s="1599"/>
      <c r="L216" s="1599"/>
      <c r="M216" s="1637">
        <v>47</v>
      </c>
      <c r="N216" s="1349"/>
      <c r="O216" s="1599"/>
      <c r="P216" s="1599"/>
      <c r="Q216" s="1599"/>
      <c r="R216" s="1599">
        <f t="shared" si="3"/>
        <v>0</v>
      </c>
      <c r="S216" s="1637">
        <v>47</v>
      </c>
      <c r="AI216" s="1368"/>
      <c r="AJ216" s="1368"/>
      <c r="AK216" s="1368"/>
      <c r="AL216" s="1368"/>
      <c r="AM216" s="1368"/>
      <c r="AN216" s="1368"/>
      <c r="AO216" s="1368"/>
      <c r="AP216" s="1368"/>
      <c r="AQ216" s="1368"/>
      <c r="AR216" s="1368"/>
      <c r="AS216" s="1368"/>
      <c r="AT216" s="1368"/>
      <c r="AU216" s="1368"/>
      <c r="AV216" s="1368"/>
      <c r="AW216" s="1368"/>
      <c r="AX216" s="1368"/>
      <c r="AY216" s="1368"/>
      <c r="AZ216" s="1368"/>
      <c r="BA216" s="1368"/>
      <c r="BB216" s="1368"/>
      <c r="BC216" s="1368"/>
      <c r="BD216" s="1368"/>
      <c r="BE216" s="1368"/>
      <c r="BF216" s="1368"/>
      <c r="BG216" s="1368"/>
      <c r="BH216" s="1368"/>
      <c r="BI216" s="1368"/>
      <c r="BJ216" s="1368"/>
      <c r="BK216" s="1368"/>
      <c r="BL216" s="1368"/>
      <c r="BM216" s="1368"/>
      <c r="BN216" s="1368"/>
      <c r="BO216" s="1368"/>
      <c r="BP216" s="1368"/>
      <c r="BQ216" s="1368"/>
      <c r="BR216" s="1368"/>
      <c r="BS216" s="1368"/>
      <c r="BT216" s="1368"/>
      <c r="BU216" s="1368"/>
      <c r="BV216" s="1368"/>
      <c r="BW216" s="1368"/>
      <c r="BX216" s="1368"/>
      <c r="BY216" s="1368"/>
      <c r="BZ216" s="1368"/>
      <c r="CA216" s="1368"/>
      <c r="CB216" s="1368"/>
      <c r="CC216" s="1368"/>
      <c r="CD216" s="1368"/>
      <c r="CE216" s="1368"/>
      <c r="CF216" s="1368"/>
      <c r="CG216" s="1368"/>
      <c r="CH216" s="1368"/>
      <c r="CI216" s="1368"/>
      <c r="CJ216" s="1368"/>
      <c r="CK216" s="1368"/>
      <c r="CL216" s="1368"/>
      <c r="CM216" s="1368"/>
      <c r="CN216" s="1368"/>
      <c r="CO216" s="1368"/>
      <c r="CP216" s="1368"/>
      <c r="CQ216" s="1368"/>
      <c r="CR216" s="1368"/>
      <c r="CS216" s="1368"/>
      <c r="CT216" s="1368"/>
      <c r="CU216" s="1368"/>
      <c r="CV216" s="1368"/>
      <c r="CW216" s="1368"/>
      <c r="CX216" s="1368"/>
      <c r="CY216" s="1368"/>
      <c r="CZ216" s="1368"/>
      <c r="DA216" s="1368"/>
      <c r="DB216" s="1368"/>
      <c r="DC216" s="1368"/>
      <c r="DD216" s="1368"/>
      <c r="DE216" s="1368"/>
      <c r="DF216" s="1368"/>
      <c r="DG216" s="1368"/>
      <c r="DH216" s="1368"/>
      <c r="DI216" s="1368"/>
      <c r="DJ216" s="1368"/>
      <c r="DK216" s="1368"/>
      <c r="DL216" s="1368"/>
      <c r="DM216" s="1368"/>
      <c r="DN216" s="1368"/>
      <c r="DO216" s="1368"/>
      <c r="DP216" s="1368"/>
      <c r="DQ216" s="1368"/>
      <c r="DR216" s="1368"/>
      <c r="DS216" s="1368"/>
      <c r="DT216" s="1368"/>
      <c r="DU216" s="1368"/>
      <c r="DV216" s="1368"/>
      <c r="DW216" s="1368"/>
      <c r="DX216" s="1368"/>
      <c r="DY216" s="1368"/>
      <c r="DZ216" s="1368"/>
      <c r="EA216" s="1368"/>
      <c r="EB216" s="1368"/>
      <c r="EC216" s="1368"/>
      <c r="ED216" s="1368"/>
      <c r="EE216" s="1368"/>
      <c r="EF216" s="1368"/>
      <c r="EG216" s="1368"/>
      <c r="EH216" s="1368"/>
      <c r="EI216" s="1368"/>
      <c r="EJ216" s="1368"/>
      <c r="EK216" s="1368"/>
      <c r="EL216" s="1368"/>
      <c r="EM216" s="1368"/>
      <c r="EN216" s="1368"/>
      <c r="EO216" s="1368"/>
      <c r="EP216" s="1368"/>
      <c r="EQ216" s="1368"/>
      <c r="ER216" s="1368"/>
      <c r="ES216" s="1368"/>
      <c r="ET216" s="1368"/>
      <c r="EU216" s="1368"/>
      <c r="EV216" s="1368"/>
      <c r="EW216" s="1368"/>
      <c r="EX216" s="1368"/>
      <c r="EY216" s="1368"/>
      <c r="EZ216" s="1368"/>
      <c r="FA216" s="1368"/>
      <c r="FB216" s="1368"/>
      <c r="FC216" s="1368"/>
      <c r="FD216" s="1368"/>
      <c r="FE216" s="1368"/>
      <c r="FF216" s="1368"/>
      <c r="FG216" s="1368"/>
      <c r="FH216" s="1368"/>
      <c r="FI216" s="1368"/>
      <c r="FJ216" s="1368"/>
      <c r="FK216" s="1368"/>
      <c r="FL216" s="1368"/>
      <c r="FM216" s="1368"/>
      <c r="FN216" s="1368"/>
      <c r="FO216" s="1368"/>
      <c r="FP216" s="1368"/>
      <c r="FQ216" s="1368"/>
      <c r="FR216" s="1368"/>
      <c r="FS216" s="1368"/>
      <c r="FT216" s="1368"/>
      <c r="FU216" s="1368"/>
      <c r="FV216" s="1368"/>
      <c r="FW216" s="1368"/>
      <c r="FX216" s="1368"/>
      <c r="FY216" s="1368"/>
      <c r="FZ216" s="1368"/>
      <c r="GA216" s="1368"/>
      <c r="GB216" s="1368"/>
      <c r="GC216" s="1368"/>
      <c r="GD216" s="1368"/>
      <c r="GE216" s="1368"/>
      <c r="GF216" s="1368"/>
      <c r="GG216" s="1368"/>
      <c r="GH216" s="1368"/>
      <c r="GI216" s="1368"/>
      <c r="GJ216" s="1368"/>
      <c r="GK216" s="1368"/>
      <c r="GL216" s="1368"/>
      <c r="GM216" s="1368"/>
      <c r="GN216" s="1368"/>
      <c r="GO216" s="1368"/>
      <c r="GP216" s="1368"/>
      <c r="GQ216" s="1368"/>
      <c r="GR216" s="1368"/>
      <c r="GS216" s="1368"/>
      <c r="GT216" s="1368"/>
      <c r="GU216" s="1368"/>
      <c r="GV216" s="1368"/>
      <c r="GW216" s="1368"/>
      <c r="GX216" s="1368"/>
      <c r="GY216" s="1368"/>
      <c r="GZ216" s="1368"/>
      <c r="HA216" s="1368"/>
      <c r="HB216" s="1368"/>
      <c r="HC216" s="1368"/>
      <c r="HD216" s="1368"/>
      <c r="HE216" s="1368"/>
      <c r="HF216" s="1368"/>
      <c r="HG216" s="1368"/>
      <c r="HH216" s="1368"/>
      <c r="HI216" s="1368"/>
      <c r="HJ216" s="1368"/>
      <c r="HK216" s="1368"/>
      <c r="HL216" s="1368"/>
      <c r="HM216" s="1368"/>
      <c r="HN216" s="1368"/>
      <c r="HO216" s="1368"/>
      <c r="HP216" s="1368"/>
      <c r="HQ216" s="1368"/>
      <c r="HR216" s="1368"/>
      <c r="HS216" s="1368"/>
      <c r="HT216" s="1368"/>
      <c r="HU216" s="1368"/>
      <c r="HV216" s="1368"/>
      <c r="HW216" s="1368"/>
      <c r="HX216" s="1368"/>
      <c r="HY216" s="1368"/>
      <c r="HZ216" s="1368"/>
      <c r="IA216" s="1368"/>
      <c r="IB216" s="1368"/>
      <c r="IC216" s="1368"/>
      <c r="ID216" s="1368"/>
      <c r="IE216" s="1368"/>
      <c r="IF216" s="1368"/>
      <c r="IG216" s="1368"/>
      <c r="IH216" s="1368"/>
      <c r="II216" s="1368"/>
      <c r="IJ216" s="1368"/>
      <c r="IK216" s="1368"/>
      <c r="IL216" s="1368"/>
      <c r="IM216" s="1368"/>
      <c r="IN216" s="1368"/>
      <c r="IO216" s="1368"/>
      <c r="IP216" s="1368"/>
      <c r="IQ216" s="1368"/>
      <c r="IR216" s="1368"/>
      <c r="IS216" s="1368"/>
      <c r="IT216" s="1368"/>
      <c r="IU216" s="1368"/>
      <c r="IV216" s="1368"/>
      <c r="IW216" s="1368"/>
      <c r="IX216" s="1368"/>
      <c r="IY216" s="1368"/>
      <c r="IZ216" s="1368"/>
      <c r="JA216" s="1368"/>
      <c r="JB216" s="1368"/>
      <c r="JC216" s="1368"/>
    </row>
    <row r="217" spans="1:263">
      <c r="A217" s="1827">
        <v>48</v>
      </c>
      <c r="B217" s="1350"/>
      <c r="C217" s="1350"/>
      <c r="D217" s="1350"/>
      <c r="E217" s="1626"/>
      <c r="F217" s="1349"/>
      <c r="G217" s="1350"/>
      <c r="H217" s="1350"/>
      <c r="I217" s="1350"/>
      <c r="J217" s="1350"/>
      <c r="K217" s="1599"/>
      <c r="L217" s="1599"/>
      <c r="M217" s="1637">
        <v>48</v>
      </c>
      <c r="N217" s="1349"/>
      <c r="O217" s="1599"/>
      <c r="P217" s="1599"/>
      <c r="Q217" s="1599"/>
      <c r="R217" s="1599">
        <f t="shared" si="3"/>
        <v>0</v>
      </c>
      <c r="S217" s="1637">
        <v>48</v>
      </c>
      <c r="AI217" s="1368"/>
      <c r="AJ217" s="1368"/>
      <c r="AK217" s="1368"/>
      <c r="AL217" s="1368"/>
      <c r="AM217" s="1368"/>
      <c r="AN217" s="1368"/>
      <c r="AO217" s="1368"/>
      <c r="AP217" s="1368"/>
      <c r="AQ217" s="1368"/>
      <c r="AR217" s="1368"/>
      <c r="AS217" s="1368"/>
      <c r="AT217" s="1368"/>
      <c r="AU217" s="1368"/>
      <c r="AV217" s="1368"/>
      <c r="AW217" s="1368"/>
      <c r="AX217" s="1368"/>
      <c r="AY217" s="1368"/>
      <c r="AZ217" s="1368"/>
      <c r="BA217" s="1368"/>
      <c r="BB217" s="1368"/>
      <c r="BC217" s="1368"/>
      <c r="BD217" s="1368"/>
      <c r="BE217" s="1368"/>
      <c r="BF217" s="1368"/>
      <c r="BG217" s="1368"/>
      <c r="BH217" s="1368"/>
      <c r="BI217" s="1368"/>
      <c r="BJ217" s="1368"/>
      <c r="BK217" s="1368"/>
      <c r="BL217" s="1368"/>
      <c r="BM217" s="1368"/>
      <c r="BN217" s="1368"/>
      <c r="BO217" s="1368"/>
      <c r="BP217" s="1368"/>
      <c r="BQ217" s="1368"/>
      <c r="BR217" s="1368"/>
      <c r="BS217" s="1368"/>
      <c r="BT217" s="1368"/>
      <c r="BU217" s="1368"/>
      <c r="BV217" s="1368"/>
      <c r="BW217" s="1368"/>
      <c r="BX217" s="1368"/>
      <c r="BY217" s="1368"/>
      <c r="BZ217" s="1368"/>
      <c r="CA217" s="1368"/>
      <c r="CB217" s="1368"/>
      <c r="CC217" s="1368"/>
      <c r="CD217" s="1368"/>
      <c r="CE217" s="1368"/>
      <c r="CF217" s="1368"/>
      <c r="CG217" s="1368"/>
      <c r="CH217" s="1368"/>
      <c r="CI217" s="1368"/>
      <c r="CJ217" s="1368"/>
      <c r="CK217" s="1368"/>
      <c r="CL217" s="1368"/>
      <c r="CM217" s="1368"/>
      <c r="CN217" s="1368"/>
      <c r="CO217" s="1368"/>
      <c r="CP217" s="1368"/>
      <c r="CQ217" s="1368"/>
      <c r="CR217" s="1368"/>
      <c r="CS217" s="1368"/>
      <c r="CT217" s="1368"/>
      <c r="CU217" s="1368"/>
      <c r="CV217" s="1368"/>
      <c r="CW217" s="1368"/>
      <c r="CX217" s="1368"/>
      <c r="CY217" s="1368"/>
      <c r="CZ217" s="1368"/>
      <c r="DA217" s="1368"/>
      <c r="DB217" s="1368"/>
      <c r="DC217" s="1368"/>
      <c r="DD217" s="1368"/>
      <c r="DE217" s="1368"/>
      <c r="DF217" s="1368"/>
      <c r="DG217" s="1368"/>
      <c r="DH217" s="1368"/>
      <c r="DI217" s="1368"/>
      <c r="DJ217" s="1368"/>
      <c r="DK217" s="1368"/>
      <c r="DL217" s="1368"/>
      <c r="DM217" s="1368"/>
      <c r="DN217" s="1368"/>
      <c r="DO217" s="1368"/>
      <c r="DP217" s="1368"/>
      <c r="DQ217" s="1368"/>
      <c r="DR217" s="1368"/>
      <c r="DS217" s="1368"/>
      <c r="DT217" s="1368"/>
      <c r="DU217" s="1368"/>
      <c r="DV217" s="1368"/>
      <c r="DW217" s="1368"/>
      <c r="DX217" s="1368"/>
      <c r="DY217" s="1368"/>
      <c r="DZ217" s="1368"/>
      <c r="EA217" s="1368"/>
      <c r="EB217" s="1368"/>
      <c r="EC217" s="1368"/>
      <c r="ED217" s="1368"/>
      <c r="EE217" s="1368"/>
      <c r="EF217" s="1368"/>
      <c r="EG217" s="1368"/>
      <c r="EH217" s="1368"/>
      <c r="EI217" s="1368"/>
      <c r="EJ217" s="1368"/>
      <c r="EK217" s="1368"/>
      <c r="EL217" s="1368"/>
      <c r="EM217" s="1368"/>
      <c r="EN217" s="1368"/>
      <c r="EO217" s="1368"/>
      <c r="EP217" s="1368"/>
      <c r="EQ217" s="1368"/>
      <c r="ER217" s="1368"/>
      <c r="ES217" s="1368"/>
      <c r="ET217" s="1368"/>
      <c r="EU217" s="1368"/>
      <c r="EV217" s="1368"/>
      <c r="EW217" s="1368"/>
      <c r="EX217" s="1368"/>
      <c r="EY217" s="1368"/>
      <c r="EZ217" s="1368"/>
      <c r="FA217" s="1368"/>
      <c r="FB217" s="1368"/>
      <c r="FC217" s="1368"/>
      <c r="FD217" s="1368"/>
      <c r="FE217" s="1368"/>
      <c r="FF217" s="1368"/>
      <c r="FG217" s="1368"/>
      <c r="FH217" s="1368"/>
      <c r="FI217" s="1368"/>
      <c r="FJ217" s="1368"/>
      <c r="FK217" s="1368"/>
      <c r="FL217" s="1368"/>
      <c r="FM217" s="1368"/>
      <c r="FN217" s="1368"/>
      <c r="FO217" s="1368"/>
      <c r="FP217" s="1368"/>
      <c r="FQ217" s="1368"/>
      <c r="FR217" s="1368"/>
      <c r="FS217" s="1368"/>
      <c r="FT217" s="1368"/>
      <c r="FU217" s="1368"/>
      <c r="FV217" s="1368"/>
      <c r="FW217" s="1368"/>
      <c r="FX217" s="1368"/>
      <c r="FY217" s="1368"/>
      <c r="FZ217" s="1368"/>
      <c r="GA217" s="1368"/>
      <c r="GB217" s="1368"/>
      <c r="GC217" s="1368"/>
      <c r="GD217" s="1368"/>
      <c r="GE217" s="1368"/>
      <c r="GF217" s="1368"/>
      <c r="GG217" s="1368"/>
      <c r="GH217" s="1368"/>
      <c r="GI217" s="1368"/>
      <c r="GJ217" s="1368"/>
      <c r="GK217" s="1368"/>
      <c r="GL217" s="1368"/>
      <c r="GM217" s="1368"/>
      <c r="GN217" s="1368"/>
      <c r="GO217" s="1368"/>
      <c r="GP217" s="1368"/>
      <c r="GQ217" s="1368"/>
      <c r="GR217" s="1368"/>
      <c r="GS217" s="1368"/>
      <c r="GT217" s="1368"/>
      <c r="GU217" s="1368"/>
      <c r="GV217" s="1368"/>
      <c r="GW217" s="1368"/>
      <c r="GX217" s="1368"/>
      <c r="GY217" s="1368"/>
      <c r="GZ217" s="1368"/>
      <c r="HA217" s="1368"/>
      <c r="HB217" s="1368"/>
      <c r="HC217" s="1368"/>
      <c r="HD217" s="1368"/>
      <c r="HE217" s="1368"/>
      <c r="HF217" s="1368"/>
      <c r="HG217" s="1368"/>
      <c r="HH217" s="1368"/>
      <c r="HI217" s="1368"/>
      <c r="HJ217" s="1368"/>
      <c r="HK217" s="1368"/>
      <c r="HL217" s="1368"/>
      <c r="HM217" s="1368"/>
      <c r="HN217" s="1368"/>
      <c r="HO217" s="1368"/>
      <c r="HP217" s="1368"/>
      <c r="HQ217" s="1368"/>
      <c r="HR217" s="1368"/>
      <c r="HS217" s="1368"/>
      <c r="HT217" s="1368"/>
      <c r="HU217" s="1368"/>
      <c r="HV217" s="1368"/>
      <c r="HW217" s="1368"/>
      <c r="HX217" s="1368"/>
      <c r="HY217" s="1368"/>
      <c r="HZ217" s="1368"/>
      <c r="IA217" s="1368"/>
      <c r="IB217" s="1368"/>
      <c r="IC217" s="1368"/>
      <c r="ID217" s="1368"/>
      <c r="IE217" s="1368"/>
      <c r="IF217" s="1368"/>
      <c r="IG217" s="1368"/>
      <c r="IH217" s="1368"/>
      <c r="II217" s="1368"/>
      <c r="IJ217" s="1368"/>
      <c r="IK217" s="1368"/>
      <c r="IL217" s="1368"/>
      <c r="IM217" s="1368"/>
      <c r="IN217" s="1368"/>
      <c r="IO217" s="1368"/>
      <c r="IP217" s="1368"/>
      <c r="IQ217" s="1368"/>
      <c r="IR217" s="1368"/>
      <c r="IS217" s="1368"/>
      <c r="IT217" s="1368"/>
      <c r="IU217" s="1368"/>
      <c r="IV217" s="1368"/>
      <c r="IW217" s="1368"/>
      <c r="IX217" s="1368"/>
      <c r="IY217" s="1368"/>
      <c r="IZ217" s="1368"/>
      <c r="JA217" s="1368"/>
      <c r="JB217" s="1368"/>
      <c r="JC217" s="1368"/>
    </row>
    <row r="218" spans="1:263">
      <c r="A218" s="1827">
        <v>49</v>
      </c>
      <c r="B218" s="1350"/>
      <c r="C218" s="1350"/>
      <c r="D218" s="1350"/>
      <c r="E218" s="1626"/>
      <c r="F218" s="1349"/>
      <c r="G218" s="1350"/>
      <c r="H218" s="1350"/>
      <c r="I218" s="1350"/>
      <c r="J218" s="1350"/>
      <c r="K218" s="1599"/>
      <c r="L218" s="1599"/>
      <c r="M218" s="1637">
        <v>49</v>
      </c>
      <c r="N218" s="1349"/>
      <c r="O218" s="1599"/>
      <c r="P218" s="1599"/>
      <c r="Q218" s="1599"/>
      <c r="R218" s="1599">
        <f t="shared" si="3"/>
        <v>0</v>
      </c>
      <c r="S218" s="1637">
        <v>49</v>
      </c>
      <c r="AI218" s="1368"/>
      <c r="AJ218" s="1368"/>
      <c r="AK218" s="1368"/>
      <c r="AL218" s="1368"/>
      <c r="AM218" s="1368"/>
      <c r="AN218" s="1368"/>
      <c r="AO218" s="1368"/>
      <c r="AP218" s="1368"/>
      <c r="AQ218" s="1368"/>
      <c r="AR218" s="1368"/>
      <c r="AS218" s="1368"/>
      <c r="AT218" s="1368"/>
      <c r="AU218" s="1368"/>
      <c r="AV218" s="1368"/>
      <c r="AW218" s="1368"/>
      <c r="AX218" s="1368"/>
      <c r="AY218" s="1368"/>
      <c r="AZ218" s="1368"/>
      <c r="BA218" s="1368"/>
      <c r="BB218" s="1368"/>
      <c r="BC218" s="1368"/>
      <c r="BD218" s="1368"/>
      <c r="BE218" s="1368"/>
      <c r="BF218" s="1368"/>
      <c r="BG218" s="1368"/>
      <c r="BH218" s="1368"/>
      <c r="BI218" s="1368"/>
      <c r="BJ218" s="1368"/>
      <c r="BK218" s="1368"/>
      <c r="BL218" s="1368"/>
      <c r="BM218" s="1368"/>
      <c r="BN218" s="1368"/>
      <c r="BO218" s="1368"/>
      <c r="BP218" s="1368"/>
      <c r="BQ218" s="1368"/>
      <c r="BR218" s="1368"/>
      <c r="BS218" s="1368"/>
      <c r="BT218" s="1368"/>
      <c r="BU218" s="1368"/>
      <c r="BV218" s="1368"/>
      <c r="BW218" s="1368"/>
      <c r="BX218" s="1368"/>
      <c r="BY218" s="1368"/>
      <c r="BZ218" s="1368"/>
      <c r="CA218" s="1368"/>
      <c r="CB218" s="1368"/>
      <c r="CC218" s="1368"/>
      <c r="CD218" s="1368"/>
      <c r="CE218" s="1368"/>
      <c r="CF218" s="1368"/>
      <c r="CG218" s="1368"/>
      <c r="CH218" s="1368"/>
      <c r="CI218" s="1368"/>
      <c r="CJ218" s="1368"/>
      <c r="CK218" s="1368"/>
      <c r="CL218" s="1368"/>
      <c r="CM218" s="1368"/>
      <c r="CN218" s="1368"/>
      <c r="CO218" s="1368"/>
      <c r="CP218" s="1368"/>
      <c r="CQ218" s="1368"/>
      <c r="CR218" s="1368"/>
      <c r="CS218" s="1368"/>
      <c r="CT218" s="1368"/>
      <c r="CU218" s="1368"/>
      <c r="CV218" s="1368"/>
      <c r="CW218" s="1368"/>
      <c r="CX218" s="1368"/>
      <c r="CY218" s="1368"/>
      <c r="CZ218" s="1368"/>
      <c r="DA218" s="1368"/>
      <c r="DB218" s="1368"/>
      <c r="DC218" s="1368"/>
      <c r="DD218" s="1368"/>
      <c r="DE218" s="1368"/>
      <c r="DF218" s="1368"/>
      <c r="DG218" s="1368"/>
      <c r="DH218" s="1368"/>
      <c r="DI218" s="1368"/>
      <c r="DJ218" s="1368"/>
      <c r="DK218" s="1368"/>
      <c r="DL218" s="1368"/>
      <c r="DM218" s="1368"/>
      <c r="DN218" s="1368"/>
      <c r="DO218" s="1368"/>
      <c r="DP218" s="1368"/>
      <c r="DQ218" s="1368"/>
      <c r="DR218" s="1368"/>
      <c r="DS218" s="1368"/>
      <c r="DT218" s="1368"/>
      <c r="DU218" s="1368"/>
      <c r="DV218" s="1368"/>
      <c r="DW218" s="1368"/>
      <c r="DX218" s="1368"/>
      <c r="DY218" s="1368"/>
      <c r="DZ218" s="1368"/>
      <c r="EA218" s="1368"/>
      <c r="EB218" s="1368"/>
      <c r="EC218" s="1368"/>
      <c r="ED218" s="1368"/>
      <c r="EE218" s="1368"/>
      <c r="EF218" s="1368"/>
      <c r="EG218" s="1368"/>
      <c r="EH218" s="1368"/>
      <c r="EI218" s="1368"/>
      <c r="EJ218" s="1368"/>
      <c r="EK218" s="1368"/>
      <c r="EL218" s="1368"/>
      <c r="EM218" s="1368"/>
      <c r="EN218" s="1368"/>
      <c r="EO218" s="1368"/>
      <c r="EP218" s="1368"/>
      <c r="EQ218" s="1368"/>
      <c r="ER218" s="1368"/>
      <c r="ES218" s="1368"/>
      <c r="ET218" s="1368"/>
      <c r="EU218" s="1368"/>
      <c r="EV218" s="1368"/>
      <c r="EW218" s="1368"/>
      <c r="EX218" s="1368"/>
      <c r="EY218" s="1368"/>
      <c r="EZ218" s="1368"/>
      <c r="FA218" s="1368"/>
      <c r="FB218" s="1368"/>
      <c r="FC218" s="1368"/>
      <c r="FD218" s="1368"/>
      <c r="FE218" s="1368"/>
      <c r="FF218" s="1368"/>
      <c r="FG218" s="1368"/>
      <c r="FH218" s="1368"/>
      <c r="FI218" s="1368"/>
      <c r="FJ218" s="1368"/>
      <c r="FK218" s="1368"/>
      <c r="FL218" s="1368"/>
      <c r="FM218" s="1368"/>
      <c r="FN218" s="1368"/>
      <c r="FO218" s="1368"/>
      <c r="FP218" s="1368"/>
      <c r="FQ218" s="1368"/>
      <c r="FR218" s="1368"/>
      <c r="FS218" s="1368"/>
      <c r="FT218" s="1368"/>
      <c r="FU218" s="1368"/>
      <c r="FV218" s="1368"/>
      <c r="FW218" s="1368"/>
      <c r="FX218" s="1368"/>
      <c r="FY218" s="1368"/>
      <c r="FZ218" s="1368"/>
      <c r="GA218" s="1368"/>
      <c r="GB218" s="1368"/>
      <c r="GC218" s="1368"/>
      <c r="GD218" s="1368"/>
      <c r="GE218" s="1368"/>
      <c r="GF218" s="1368"/>
      <c r="GG218" s="1368"/>
      <c r="GH218" s="1368"/>
      <c r="GI218" s="1368"/>
      <c r="GJ218" s="1368"/>
      <c r="GK218" s="1368"/>
      <c r="GL218" s="1368"/>
      <c r="GM218" s="1368"/>
      <c r="GN218" s="1368"/>
      <c r="GO218" s="1368"/>
      <c r="GP218" s="1368"/>
      <c r="GQ218" s="1368"/>
      <c r="GR218" s="1368"/>
      <c r="GS218" s="1368"/>
      <c r="GT218" s="1368"/>
      <c r="GU218" s="1368"/>
      <c r="GV218" s="1368"/>
      <c r="GW218" s="1368"/>
      <c r="GX218" s="1368"/>
      <c r="GY218" s="1368"/>
      <c r="GZ218" s="1368"/>
      <c r="HA218" s="1368"/>
      <c r="HB218" s="1368"/>
      <c r="HC218" s="1368"/>
      <c r="HD218" s="1368"/>
      <c r="HE218" s="1368"/>
      <c r="HF218" s="1368"/>
      <c r="HG218" s="1368"/>
      <c r="HH218" s="1368"/>
      <c r="HI218" s="1368"/>
      <c r="HJ218" s="1368"/>
      <c r="HK218" s="1368"/>
      <c r="HL218" s="1368"/>
      <c r="HM218" s="1368"/>
      <c r="HN218" s="1368"/>
      <c r="HO218" s="1368"/>
      <c r="HP218" s="1368"/>
      <c r="HQ218" s="1368"/>
      <c r="HR218" s="1368"/>
      <c r="HS218" s="1368"/>
      <c r="HT218" s="1368"/>
      <c r="HU218" s="1368"/>
      <c r="HV218" s="1368"/>
      <c r="HW218" s="1368"/>
      <c r="HX218" s="1368"/>
      <c r="HY218" s="1368"/>
      <c r="HZ218" s="1368"/>
      <c r="IA218" s="1368"/>
      <c r="IB218" s="1368"/>
      <c r="IC218" s="1368"/>
      <c r="ID218" s="1368"/>
      <c r="IE218" s="1368"/>
      <c r="IF218" s="1368"/>
      <c r="IG218" s="1368"/>
      <c r="IH218" s="1368"/>
      <c r="II218" s="1368"/>
      <c r="IJ218" s="1368"/>
      <c r="IK218" s="1368"/>
      <c r="IL218" s="1368"/>
      <c r="IM218" s="1368"/>
      <c r="IN218" s="1368"/>
      <c r="IO218" s="1368"/>
      <c r="IP218" s="1368"/>
      <c r="IQ218" s="1368"/>
      <c r="IR218" s="1368"/>
      <c r="IS218" s="1368"/>
      <c r="IT218" s="1368"/>
      <c r="IU218" s="1368"/>
      <c r="IV218" s="1368"/>
      <c r="IW218" s="1368"/>
      <c r="IX218" s="1368"/>
      <c r="IY218" s="1368"/>
      <c r="IZ218" s="1368"/>
      <c r="JA218" s="1368"/>
      <c r="JB218" s="1368"/>
      <c r="JC218" s="1368"/>
    </row>
    <row r="219" spans="1:263">
      <c r="A219" s="1827">
        <v>50</v>
      </c>
      <c r="B219" s="1350"/>
      <c r="C219" s="1350"/>
      <c r="D219" s="1350"/>
      <c r="E219" s="1626"/>
      <c r="F219" s="1349"/>
      <c r="G219" s="1350"/>
      <c r="H219" s="1350"/>
      <c r="I219" s="1350"/>
      <c r="J219" s="1350"/>
      <c r="K219" s="1599"/>
      <c r="L219" s="1599"/>
      <c r="M219" s="1637">
        <v>50</v>
      </c>
      <c r="N219" s="1349"/>
      <c r="O219" s="1599"/>
      <c r="P219" s="1599"/>
      <c r="Q219" s="1599"/>
      <c r="R219" s="1599">
        <f t="shared" si="3"/>
        <v>0</v>
      </c>
      <c r="S219" s="1637">
        <v>50</v>
      </c>
    </row>
    <row r="220" spans="1:263">
      <c r="A220" s="1827">
        <v>51</v>
      </c>
      <c r="B220" s="1350"/>
      <c r="C220" s="1350"/>
      <c r="D220" s="1350"/>
      <c r="E220" s="1626"/>
      <c r="F220" s="1349"/>
      <c r="G220" s="1350"/>
      <c r="H220" s="1350"/>
      <c r="I220" s="1350"/>
      <c r="J220" s="1350"/>
      <c r="K220" s="1599"/>
      <c r="L220" s="1599"/>
      <c r="M220" s="1637">
        <v>51</v>
      </c>
      <c r="N220" s="1349"/>
      <c r="O220" s="1599"/>
      <c r="P220" s="1599"/>
      <c r="Q220" s="1599"/>
      <c r="R220" s="1599">
        <f t="shared" si="3"/>
        <v>0</v>
      </c>
      <c r="S220" s="1637">
        <v>51</v>
      </c>
    </row>
    <row r="221" spans="1:263">
      <c r="A221" s="1827">
        <v>52</v>
      </c>
      <c r="B221" s="1350"/>
      <c r="C221" s="1350"/>
      <c r="D221" s="1350"/>
      <c r="E221" s="1626"/>
      <c r="F221" s="1349"/>
      <c r="G221" s="1350"/>
      <c r="H221" s="1350"/>
      <c r="I221" s="1350"/>
      <c r="J221" s="1350"/>
      <c r="K221" s="1599"/>
      <c r="L221" s="1599"/>
      <c r="M221" s="1637">
        <v>52</v>
      </c>
      <c r="N221" s="1349"/>
      <c r="O221" s="1599"/>
      <c r="P221" s="1599"/>
      <c r="Q221" s="1599"/>
      <c r="R221" s="1599">
        <f t="shared" si="3"/>
        <v>0</v>
      </c>
      <c r="S221" s="1637">
        <v>52</v>
      </c>
    </row>
    <row r="222" spans="1:263">
      <c r="A222" s="1827">
        <v>53</v>
      </c>
      <c r="B222" s="1350"/>
      <c r="C222" s="1350"/>
      <c r="D222" s="1350"/>
      <c r="E222" s="1626"/>
      <c r="F222" s="1349"/>
      <c r="G222" s="1350"/>
      <c r="H222" s="1350"/>
      <c r="I222" s="1350"/>
      <c r="J222" s="1350"/>
      <c r="K222" s="1599"/>
      <c r="L222" s="1599"/>
      <c r="M222" s="1637">
        <v>53</v>
      </c>
      <c r="N222" s="1349"/>
      <c r="O222" s="1599"/>
      <c r="P222" s="1599"/>
      <c r="Q222" s="1599"/>
      <c r="R222" s="1599">
        <f t="shared" si="3"/>
        <v>0</v>
      </c>
      <c r="S222" s="1637">
        <v>53</v>
      </c>
    </row>
    <row r="223" spans="1:263">
      <c r="A223" s="1827">
        <v>54</v>
      </c>
      <c r="B223" s="1350"/>
      <c r="C223" s="1350"/>
      <c r="D223" s="1350"/>
      <c r="E223" s="1626"/>
      <c r="F223" s="1349"/>
      <c r="G223" s="1350"/>
      <c r="H223" s="1350"/>
      <c r="I223" s="1350"/>
      <c r="J223" s="1350"/>
      <c r="K223" s="1599"/>
      <c r="L223" s="1599"/>
      <c r="M223" s="1637">
        <v>54</v>
      </c>
      <c r="N223" s="1349"/>
      <c r="O223" s="1599"/>
      <c r="P223" s="1599"/>
      <c r="Q223" s="1599"/>
      <c r="R223" s="1599">
        <f t="shared" si="3"/>
        <v>0</v>
      </c>
      <c r="S223" s="1637">
        <v>54</v>
      </c>
    </row>
    <row r="224" spans="1:263">
      <c r="A224" s="1827">
        <v>55</v>
      </c>
      <c r="B224" s="1350"/>
      <c r="C224" s="1350"/>
      <c r="D224" s="1350"/>
      <c r="E224" s="1626"/>
      <c r="F224" s="1349"/>
      <c r="G224" s="1350"/>
      <c r="H224" s="1350"/>
      <c r="I224" s="1350"/>
      <c r="J224" s="1350"/>
      <c r="K224" s="1599"/>
      <c r="L224" s="1599"/>
      <c r="M224" s="1637">
        <v>55</v>
      </c>
      <c r="N224" s="1349"/>
      <c r="O224" s="1599"/>
      <c r="P224" s="1599"/>
      <c r="Q224" s="1599"/>
      <c r="R224" s="1599">
        <f t="shared" si="3"/>
        <v>0</v>
      </c>
      <c r="S224" s="1637">
        <v>55</v>
      </c>
    </row>
    <row r="225" spans="1:19">
      <c r="A225" s="1827">
        <v>56</v>
      </c>
      <c r="B225" s="1350"/>
      <c r="C225" s="1350"/>
      <c r="D225" s="1350"/>
      <c r="E225" s="1626"/>
      <c r="F225" s="1349"/>
      <c r="G225" s="1350"/>
      <c r="H225" s="1350"/>
      <c r="I225" s="1350"/>
      <c r="J225" s="1350"/>
      <c r="K225" s="1599"/>
      <c r="L225" s="1599"/>
      <c r="M225" s="1637">
        <v>56</v>
      </c>
      <c r="N225" s="1349"/>
      <c r="O225" s="1599"/>
      <c r="P225" s="1599"/>
      <c r="Q225" s="1599"/>
      <c r="R225" s="1599">
        <f t="shared" si="3"/>
        <v>0</v>
      </c>
      <c r="S225" s="1637">
        <v>56</v>
      </c>
    </row>
    <row r="226" spans="1:19">
      <c r="A226" s="1827">
        <v>57</v>
      </c>
      <c r="B226" s="1350"/>
      <c r="C226" s="1350"/>
      <c r="D226" s="1350"/>
      <c r="E226" s="1626"/>
      <c r="F226" s="1349"/>
      <c r="G226" s="1350"/>
      <c r="H226" s="1350"/>
      <c r="I226" s="1350"/>
      <c r="J226" s="1350"/>
      <c r="K226" s="1599"/>
      <c r="L226" s="1599"/>
      <c r="M226" s="1637">
        <v>57</v>
      </c>
      <c r="N226" s="1349"/>
      <c r="O226" s="1599"/>
      <c r="P226" s="1599"/>
      <c r="Q226" s="1599"/>
      <c r="R226" s="1599">
        <f t="shared" si="3"/>
        <v>0</v>
      </c>
      <c r="S226" s="1637">
        <v>57</v>
      </c>
    </row>
    <row r="227" spans="1:19">
      <c r="A227" s="1827">
        <v>58</v>
      </c>
      <c r="B227" s="1350"/>
      <c r="C227" s="1350"/>
      <c r="D227" s="1350"/>
      <c r="E227" s="1626"/>
      <c r="F227" s="1349"/>
      <c r="G227" s="1350"/>
      <c r="H227" s="1350"/>
      <c r="I227" s="1350"/>
      <c r="J227" s="1350"/>
      <c r="K227" s="1599"/>
      <c r="L227" s="1599"/>
      <c r="M227" s="1637">
        <v>58</v>
      </c>
      <c r="N227" s="1349"/>
      <c r="O227" s="1599"/>
      <c r="P227" s="1599"/>
      <c r="Q227" s="1599"/>
      <c r="R227" s="1599">
        <f t="shared" si="3"/>
        <v>0</v>
      </c>
      <c r="S227" s="1637">
        <v>58</v>
      </c>
    </row>
    <row r="228" spans="1:19">
      <c r="A228" s="1827">
        <v>59</v>
      </c>
      <c r="B228" s="1350"/>
      <c r="C228" s="1350"/>
      <c r="D228" s="1350"/>
      <c r="E228" s="1626"/>
      <c r="F228" s="1349"/>
      <c r="G228" s="1350"/>
      <c r="H228" s="1350"/>
      <c r="I228" s="1350"/>
      <c r="J228" s="1350"/>
      <c r="K228" s="1599"/>
      <c r="L228" s="1599"/>
      <c r="M228" s="1637">
        <v>59</v>
      </c>
      <c r="N228" s="1349"/>
      <c r="O228" s="1599"/>
      <c r="P228" s="1599"/>
      <c r="Q228" s="1599"/>
      <c r="R228" s="1599">
        <f t="shared" si="3"/>
        <v>0</v>
      </c>
      <c r="S228" s="1637">
        <v>59</v>
      </c>
    </row>
    <row r="229" spans="1:19">
      <c r="A229" s="1827">
        <v>60</v>
      </c>
      <c r="B229" s="1350"/>
      <c r="C229" s="1350"/>
      <c r="D229" s="1350"/>
      <c r="E229" s="1626"/>
      <c r="F229" s="1349"/>
      <c r="G229" s="1350"/>
      <c r="H229" s="1350"/>
      <c r="I229" s="1350"/>
      <c r="J229" s="1350"/>
      <c r="K229" s="1599"/>
      <c r="L229" s="1599"/>
      <c r="M229" s="1637">
        <v>60</v>
      </c>
      <c r="N229" s="1349"/>
      <c r="O229" s="1599"/>
      <c r="P229" s="1599"/>
      <c r="Q229" s="1599"/>
      <c r="R229" s="1599">
        <f t="shared" si="3"/>
        <v>0</v>
      </c>
      <c r="S229" s="1637">
        <v>60</v>
      </c>
    </row>
    <row r="230" spans="1:19">
      <c r="A230" s="1827">
        <v>61</v>
      </c>
      <c r="B230" s="1350"/>
      <c r="C230" s="1350"/>
      <c r="D230" s="1350"/>
      <c r="E230" s="1626"/>
      <c r="F230" s="1349"/>
      <c r="G230" s="1350"/>
      <c r="H230" s="1350"/>
      <c r="I230" s="1350"/>
      <c r="J230" s="1350"/>
      <c r="K230" s="1599"/>
      <c r="L230" s="1599"/>
      <c r="M230" s="1637">
        <v>61</v>
      </c>
      <c r="N230" s="1349"/>
      <c r="O230" s="1599"/>
      <c r="P230" s="1599"/>
      <c r="Q230" s="1599"/>
      <c r="R230" s="1599">
        <f t="shared" si="3"/>
        <v>0</v>
      </c>
      <c r="S230" s="1637">
        <v>61</v>
      </c>
    </row>
    <row r="231" spans="1:19">
      <c r="A231" s="1827">
        <v>62</v>
      </c>
      <c r="B231" s="1350"/>
      <c r="C231" s="1350"/>
      <c r="D231" s="1350"/>
      <c r="E231" s="1626"/>
      <c r="F231" s="1349"/>
      <c r="G231" s="1350"/>
      <c r="H231" s="1350"/>
      <c r="I231" s="1350"/>
      <c r="J231" s="1350"/>
      <c r="K231" s="1599"/>
      <c r="L231" s="1599"/>
      <c r="M231" s="1637">
        <v>62</v>
      </c>
      <c r="N231" s="1349"/>
      <c r="O231" s="1599"/>
      <c r="P231" s="1599"/>
      <c r="Q231" s="1599"/>
      <c r="R231" s="1599">
        <f t="shared" si="3"/>
        <v>0</v>
      </c>
      <c r="S231" s="1637">
        <v>62</v>
      </c>
    </row>
    <row r="232" spans="1:19">
      <c r="A232" s="1827">
        <v>63</v>
      </c>
      <c r="B232" s="1350"/>
      <c r="C232" s="1350"/>
      <c r="D232" s="1350"/>
      <c r="E232" s="1626"/>
      <c r="F232" s="1349"/>
      <c r="G232" s="1350"/>
      <c r="H232" s="1350"/>
      <c r="I232" s="1350"/>
      <c r="J232" s="1350"/>
      <c r="K232" s="1599"/>
      <c r="L232" s="1599"/>
      <c r="M232" s="1637">
        <v>63</v>
      </c>
      <c r="N232" s="1349"/>
      <c r="O232" s="1599"/>
      <c r="P232" s="1599"/>
      <c r="Q232" s="1599"/>
      <c r="R232" s="1599">
        <f t="shared" si="3"/>
        <v>0</v>
      </c>
      <c r="S232" s="1637">
        <v>63</v>
      </c>
    </row>
    <row r="233" spans="1:19">
      <c r="A233" s="1827">
        <v>64</v>
      </c>
      <c r="B233" s="1350"/>
      <c r="C233" s="1350"/>
      <c r="D233" s="1350"/>
      <c r="E233" s="1626"/>
      <c r="F233" s="1349"/>
      <c r="G233" s="1350"/>
      <c r="H233" s="1350"/>
      <c r="I233" s="1350"/>
      <c r="J233" s="1350"/>
      <c r="K233" s="1599"/>
      <c r="L233" s="1599"/>
      <c r="M233" s="1637">
        <v>64</v>
      </c>
      <c r="N233" s="1349"/>
      <c r="O233" s="1599"/>
      <c r="P233" s="1599"/>
      <c r="Q233" s="1599"/>
      <c r="R233" s="1599">
        <f t="shared" si="3"/>
        <v>0</v>
      </c>
      <c r="S233" s="1637">
        <v>64</v>
      </c>
    </row>
    <row r="234" spans="1:19" ht="16" thickBot="1">
      <c r="A234" s="1824">
        <v>65</v>
      </c>
      <c r="B234" s="1890" t="s">
        <v>2253</v>
      </c>
      <c r="C234" s="1900"/>
      <c r="D234" s="1900"/>
      <c r="E234" s="1952"/>
      <c r="F234" s="1953"/>
      <c r="G234" s="1900"/>
      <c r="H234" s="1900"/>
      <c r="I234" s="1900"/>
      <c r="J234" s="1378">
        <f>SUM(J170:J233)</f>
        <v>0</v>
      </c>
      <c r="K234" s="1891">
        <f>SUM(K170:K233)</f>
        <v>0</v>
      </c>
      <c r="L234" s="1891">
        <f>SUM(L170:L233)</f>
        <v>0</v>
      </c>
      <c r="M234" s="1893">
        <v>65</v>
      </c>
      <c r="N234" s="1504"/>
      <c r="O234" s="1892">
        <f>SUM(O170:O233)</f>
        <v>0</v>
      </c>
      <c r="P234" s="1892">
        <f>SUM(P170:P233)</f>
        <v>0</v>
      </c>
      <c r="Q234" s="1892">
        <f>SUM(Q170:Q233)</f>
        <v>0</v>
      </c>
      <c r="R234" s="1892">
        <f>SUM(R170:R233)</f>
        <v>0</v>
      </c>
      <c r="S234" s="1893">
        <v>65</v>
      </c>
    </row>
    <row r="235" spans="1:19">
      <c r="A235" s="1554"/>
      <c r="B235" s="1554"/>
      <c r="C235" s="1388"/>
      <c r="D235" s="1388"/>
      <c r="E235" s="1388"/>
      <c r="F235" s="1388"/>
      <c r="G235" s="1388"/>
      <c r="H235" s="1388"/>
      <c r="I235" s="1388"/>
      <c r="J235" s="1533"/>
      <c r="K235" s="1617"/>
      <c r="L235" s="1617"/>
      <c r="M235" s="1554"/>
      <c r="N235" s="1533"/>
      <c r="O235" s="1903"/>
      <c r="P235" s="1903"/>
      <c r="Q235" s="1903"/>
      <c r="R235" s="1903"/>
      <c r="S235" s="1554"/>
    </row>
    <row r="236" spans="1:19">
      <c r="A236" s="2246" t="s">
        <v>4503</v>
      </c>
      <c r="B236" s="2187"/>
      <c r="C236" s="2187"/>
      <c r="D236" s="1383"/>
      <c r="E236" s="1383"/>
      <c r="F236" s="2246" t="s">
        <v>4503</v>
      </c>
      <c r="G236" s="2187"/>
      <c r="H236" s="2187"/>
      <c r="I236" s="2051"/>
      <c r="J236" s="1368"/>
      <c r="K236" s="1368"/>
      <c r="L236" s="1368"/>
      <c r="M236" s="1368"/>
      <c r="N236" s="2246" t="s">
        <v>4503</v>
      </c>
      <c r="O236" s="1368"/>
      <c r="P236" s="1368"/>
      <c r="Q236" s="1368"/>
      <c r="R236" s="1368"/>
      <c r="S236" s="1368"/>
    </row>
    <row r="237" spans="1:19">
      <c r="A237" s="1383" t="s">
        <v>1378</v>
      </c>
      <c r="B237" s="1383"/>
      <c r="C237" s="1383"/>
      <c r="D237" s="1383"/>
      <c r="E237" s="1383"/>
      <c r="F237" s="1383" t="s">
        <v>1379</v>
      </c>
      <c r="G237" s="1383"/>
      <c r="H237" s="1383"/>
      <c r="I237" s="1383"/>
      <c r="J237" s="1945"/>
      <c r="K237" s="1945"/>
      <c r="L237" s="1945"/>
      <c r="M237" s="1383"/>
      <c r="N237" s="1383" t="s">
        <v>1380</v>
      </c>
      <c r="O237" s="1383"/>
      <c r="P237" s="1945"/>
      <c r="Q237" s="1945"/>
      <c r="R237" s="1945"/>
      <c r="S237" s="1383"/>
    </row>
    <row r="238" spans="1:19">
      <c r="A238" s="1388"/>
      <c r="B238" s="1388"/>
      <c r="C238" s="1388"/>
      <c r="D238" s="1388"/>
      <c r="E238" s="1388"/>
      <c r="F238" s="1388"/>
      <c r="G238" s="1388"/>
      <c r="H238" s="1388"/>
      <c r="I238" s="1388"/>
      <c r="J238" s="1388"/>
      <c r="K238" s="1388"/>
      <c r="L238" s="1388"/>
      <c r="M238" s="1388"/>
      <c r="N238" s="1388"/>
      <c r="O238" s="1388"/>
      <c r="P238" s="1388"/>
      <c r="Q238" s="1388"/>
      <c r="R238" s="1388"/>
      <c r="S238" s="1388"/>
    </row>
    <row r="239" spans="1:19">
      <c r="A239" s="1388"/>
      <c r="B239" s="1388"/>
      <c r="C239" s="1388"/>
      <c r="D239" s="1388"/>
      <c r="E239" s="1388"/>
      <c r="F239" s="1388"/>
      <c r="G239" s="1388"/>
      <c r="H239" s="1388"/>
      <c r="I239" s="1388"/>
      <c r="J239" s="1388"/>
      <c r="K239" s="1388"/>
      <c r="L239" s="1388"/>
      <c r="M239" s="1388"/>
      <c r="N239" s="1388"/>
      <c r="O239" s="1388"/>
      <c r="P239" s="1388"/>
      <c r="Q239" s="1388"/>
      <c r="R239" s="1388"/>
      <c r="S239" s="1388"/>
    </row>
    <row r="240" spans="1:19">
      <c r="A240" s="1388"/>
      <c r="B240" s="1388"/>
      <c r="C240" s="1388"/>
      <c r="D240" s="1388"/>
      <c r="E240" s="1388"/>
      <c r="F240" s="1388"/>
      <c r="G240" s="1388"/>
      <c r="H240" s="1388"/>
      <c r="I240" s="1388"/>
      <c r="J240" s="1388"/>
      <c r="K240" s="1388"/>
      <c r="L240" s="1388"/>
      <c r="M240" s="1388"/>
      <c r="N240" s="1388"/>
      <c r="O240" s="1388"/>
      <c r="P240" s="1388"/>
      <c r="Q240" s="1388"/>
      <c r="R240" s="1388"/>
      <c r="S240" s="1388"/>
    </row>
    <row r="241" spans="1:19">
      <c r="A241" s="1388"/>
      <c r="B241" s="1388"/>
      <c r="C241" s="1388"/>
      <c r="D241" s="1388"/>
      <c r="E241" s="1388"/>
      <c r="F241" s="1388"/>
      <c r="G241" s="1388"/>
      <c r="H241" s="1388"/>
      <c r="I241" s="1388"/>
      <c r="J241" s="1388"/>
      <c r="K241" s="1388"/>
      <c r="L241" s="1388"/>
      <c r="M241" s="1388"/>
      <c r="N241" s="1388"/>
      <c r="O241" s="1388"/>
      <c r="P241" s="1388"/>
      <c r="Q241" s="1388"/>
      <c r="R241" s="1388"/>
      <c r="S241" s="1388"/>
    </row>
    <row r="242" spans="1:19">
      <c r="A242" s="1388"/>
      <c r="B242" s="1388"/>
      <c r="C242" s="1388"/>
      <c r="D242" s="1388"/>
      <c r="E242" s="1388"/>
      <c r="F242" s="1388"/>
      <c r="G242" s="1388"/>
      <c r="H242" s="1388"/>
      <c r="I242" s="1388"/>
      <c r="J242" s="1388"/>
      <c r="K242" s="1388"/>
      <c r="L242" s="1388"/>
      <c r="M242" s="1388"/>
      <c r="N242" s="1388"/>
      <c r="O242" s="1388"/>
      <c r="P242" s="1388"/>
      <c r="Q242" s="1388"/>
      <c r="R242" s="1388"/>
      <c r="S242" s="1388"/>
    </row>
    <row r="243" spans="1:19">
      <c r="A243" s="1388"/>
      <c r="B243" s="1388"/>
      <c r="C243" s="1388"/>
      <c r="D243" s="1388"/>
      <c r="E243" s="1388"/>
      <c r="F243" s="1388"/>
      <c r="G243" s="1388"/>
      <c r="H243" s="1388"/>
      <c r="I243" s="1388"/>
      <c r="J243" s="1388"/>
      <c r="K243" s="1388"/>
      <c r="L243" s="1388"/>
      <c r="M243" s="1388"/>
      <c r="N243" s="1388"/>
      <c r="O243" s="1388"/>
      <c r="P243" s="1388"/>
      <c r="Q243" s="1388"/>
      <c r="R243" s="1388"/>
      <c r="S243" s="1388"/>
    </row>
    <row r="244" spans="1:19">
      <c r="A244" s="1388"/>
      <c r="B244" s="1388"/>
      <c r="C244" s="1388"/>
      <c r="D244" s="1388"/>
      <c r="E244" s="1388"/>
      <c r="F244" s="1388"/>
      <c r="G244" s="1388"/>
      <c r="H244" s="1388"/>
      <c r="I244" s="1388"/>
      <c r="J244" s="1388"/>
      <c r="K244" s="1388"/>
      <c r="L244" s="1388"/>
      <c r="M244" s="1388"/>
      <c r="N244" s="1388"/>
      <c r="O244" s="1388"/>
      <c r="P244" s="1388"/>
      <c r="Q244" s="1388"/>
      <c r="R244" s="1388"/>
      <c r="S244" s="1388"/>
    </row>
    <row r="245" spans="1:19">
      <c r="A245" s="1388"/>
      <c r="B245" s="1388"/>
      <c r="C245" s="1388"/>
      <c r="D245" s="1388"/>
      <c r="E245" s="1388"/>
      <c r="F245" s="1388"/>
      <c r="G245" s="1388"/>
      <c r="H245" s="1388"/>
      <c r="I245" s="1388"/>
      <c r="J245" s="1388"/>
      <c r="K245" s="1388"/>
      <c r="L245" s="1388"/>
      <c r="M245" s="1388"/>
      <c r="N245" s="1388"/>
      <c r="O245" s="1388"/>
      <c r="P245" s="1388"/>
      <c r="Q245" s="1388"/>
      <c r="R245" s="1388"/>
      <c r="S245" s="1388"/>
    </row>
    <row r="246" spans="1:19">
      <c r="A246" s="1388"/>
      <c r="B246" s="1388"/>
      <c r="C246" s="1388"/>
      <c r="D246" s="1388"/>
      <c r="E246" s="1388"/>
      <c r="F246" s="1388"/>
      <c r="G246" s="1388"/>
      <c r="H246" s="1388"/>
      <c r="I246" s="1388"/>
      <c r="J246" s="1388"/>
      <c r="K246" s="1388"/>
      <c r="L246" s="1388"/>
      <c r="M246" s="1388"/>
      <c r="N246" s="1388"/>
      <c r="O246" s="1388"/>
      <c r="P246" s="1388"/>
      <c r="Q246" s="1388"/>
      <c r="R246" s="1388"/>
      <c r="S246" s="1388"/>
    </row>
    <row r="247" spans="1:19">
      <c r="A247" s="1388"/>
      <c r="B247" s="1388"/>
      <c r="C247" s="1388"/>
      <c r="D247" s="1388"/>
      <c r="E247" s="1388"/>
      <c r="F247" s="1388"/>
      <c r="G247" s="1388"/>
      <c r="H247" s="1388"/>
      <c r="I247" s="1388"/>
      <c r="J247" s="1388"/>
      <c r="K247" s="1388"/>
      <c r="L247" s="1388"/>
      <c r="M247" s="1388"/>
      <c r="N247" s="1388"/>
      <c r="O247" s="1388"/>
      <c r="P247" s="1388"/>
      <c r="Q247" s="1388"/>
      <c r="R247" s="1388"/>
      <c r="S247" s="1388"/>
    </row>
    <row r="248" spans="1:19">
      <c r="A248" s="1388"/>
      <c r="B248" s="1388"/>
      <c r="C248" s="1388"/>
      <c r="D248" s="1388"/>
      <c r="E248" s="1388"/>
      <c r="F248" s="1388"/>
      <c r="G248" s="1388"/>
      <c r="H248" s="1388"/>
      <c r="I248" s="1388"/>
      <c r="J248" s="1388"/>
      <c r="K248" s="1388"/>
      <c r="L248" s="1388"/>
      <c r="M248" s="1388"/>
      <c r="N248" s="1388"/>
      <c r="O248" s="1388"/>
      <c r="P248" s="1388"/>
      <c r="Q248" s="1388"/>
      <c r="R248" s="1388"/>
      <c r="S248" s="1388"/>
    </row>
    <row r="249" spans="1:19">
      <c r="A249" s="1388"/>
      <c r="B249" s="1388"/>
      <c r="C249" s="1388"/>
      <c r="D249" s="1388"/>
      <c r="E249" s="1388"/>
      <c r="F249" s="1388"/>
      <c r="G249" s="1388"/>
      <c r="H249" s="1388"/>
      <c r="I249" s="1388"/>
      <c r="J249" s="1388"/>
      <c r="K249" s="1388"/>
      <c r="L249" s="1388"/>
      <c r="M249" s="1388"/>
      <c r="N249" s="1388"/>
      <c r="O249" s="1388"/>
      <c r="P249" s="1388"/>
      <c r="Q249" s="1388"/>
      <c r="R249" s="1388"/>
      <c r="S249" s="1388"/>
    </row>
    <row r="250" spans="1:19">
      <c r="A250" s="1388"/>
      <c r="B250" s="1388"/>
      <c r="C250" s="1388"/>
      <c r="D250" s="1388"/>
      <c r="E250" s="1388"/>
      <c r="F250" s="1388"/>
      <c r="G250" s="1388"/>
      <c r="H250" s="1388"/>
      <c r="I250" s="1388"/>
      <c r="J250" s="1388"/>
      <c r="K250" s="1388"/>
      <c r="L250" s="1388"/>
      <c r="M250" s="1388"/>
      <c r="N250" s="1388"/>
      <c r="O250" s="1388"/>
      <c r="P250" s="1388"/>
      <c r="Q250" s="1388"/>
      <c r="R250" s="1388"/>
      <c r="S250" s="1388"/>
    </row>
    <row r="251" spans="1:19">
      <c r="A251" s="1388"/>
      <c r="B251" s="1388"/>
      <c r="C251" s="1388"/>
      <c r="D251" s="1388"/>
      <c r="E251" s="1388"/>
      <c r="F251" s="1388"/>
      <c r="G251" s="1388"/>
      <c r="H251" s="1388"/>
      <c r="I251" s="1388"/>
      <c r="J251" s="1388"/>
      <c r="K251" s="1388"/>
      <c r="L251" s="1388"/>
      <c r="M251" s="1388"/>
      <c r="N251" s="1388"/>
      <c r="O251" s="1388"/>
      <c r="P251" s="1388"/>
      <c r="Q251" s="1388"/>
      <c r="R251" s="1388"/>
      <c r="S251" s="1388"/>
    </row>
  </sheetData>
  <mergeCells count="31">
    <mergeCell ref="F27:G27"/>
    <mergeCell ref="N27:S27"/>
    <mergeCell ref="A163:E163"/>
    <mergeCell ref="F163:M163"/>
    <mergeCell ref="N163:S163"/>
    <mergeCell ref="N67:O67"/>
    <mergeCell ref="F28:G28"/>
    <mergeCell ref="F30:G30"/>
    <mergeCell ref="F29:G29"/>
    <mergeCell ref="N28:O28"/>
    <mergeCell ref="N29:O29"/>
    <mergeCell ref="N30:O30"/>
    <mergeCell ref="F66:G66"/>
    <mergeCell ref="N81:S81"/>
    <mergeCell ref="N160:S160"/>
    <mergeCell ref="A164:E164"/>
    <mergeCell ref="F164:M164"/>
    <mergeCell ref="N164:S164"/>
    <mergeCell ref="N4:S4"/>
    <mergeCell ref="N5:S5"/>
    <mergeCell ref="A86:E86"/>
    <mergeCell ref="A87:E87"/>
    <mergeCell ref="F86:M86"/>
    <mergeCell ref="F87:M87"/>
    <mergeCell ref="N86:S86"/>
    <mergeCell ref="N87:S87"/>
    <mergeCell ref="F4:M4"/>
    <mergeCell ref="A4:E4"/>
    <mergeCell ref="A5:E5"/>
    <mergeCell ref="F5:M5"/>
    <mergeCell ref="F67:G67"/>
  </mergeCells>
  <printOptions horizontalCentered="1" verticalCentered="1"/>
  <pageMargins left="0" right="0" top="0" bottom="0" header="0" footer="0"/>
  <pageSetup scale="61" fitToWidth="3" fitToHeight="3" orientation="portrait" r:id="rId1"/>
  <headerFooter alignWithMargins="0"/>
  <rowBreaks count="2" manualBreakCount="2">
    <brk id="82" max="18" man="1"/>
    <brk id="160" max="18" man="1"/>
  </rowBreaks>
  <colBreaks count="3" manualBreakCount="3">
    <brk id="5" max="1048575" man="1"/>
    <brk id="13" max="1048575" man="1"/>
    <brk id="23"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92D050"/>
  </sheetPr>
  <dimension ref="A1:V200"/>
  <sheetViews>
    <sheetView view="pageBreakPreview" zoomScale="60" zoomScaleNormal="60" workbookViewId="0">
      <selection activeCell="H1" sqref="H1:V1048576"/>
    </sheetView>
  </sheetViews>
  <sheetFormatPr defaultColWidth="8.84375" defaultRowHeight="15.5"/>
  <cols>
    <col min="1" max="1" width="4" style="1388" customWidth="1"/>
    <col min="2" max="2" width="44.84375" style="1388" customWidth="1"/>
    <col min="3" max="3" width="19.07421875" style="1388" bestFit="1" customWidth="1"/>
    <col min="4" max="4" width="18" style="1388" bestFit="1" customWidth="1"/>
    <col min="5" max="5" width="18.84375" style="1388" bestFit="1" customWidth="1"/>
    <col min="6" max="6" width="19.84375" style="1388" customWidth="1"/>
    <col min="7" max="7" width="9" style="3011" customWidth="1"/>
    <col min="8" max="8" width="9" customWidth="1"/>
    <col min="9" max="9" width="29" bestFit="1" customWidth="1"/>
    <col min="10" max="10" width="12.07421875" customWidth="1"/>
    <col min="11" max="11" width="9.84375" customWidth="1"/>
    <col min="12" max="12" width="15.84375" bestFit="1" customWidth="1"/>
    <col min="15" max="15" width="9" bestFit="1" customWidth="1"/>
    <col min="18" max="18" width="9" bestFit="1" customWidth="1"/>
    <col min="21" max="21" width="18.4609375" customWidth="1"/>
    <col min="23" max="16384" width="8.84375" style="1388"/>
  </cols>
  <sheetData>
    <row r="1" spans="1:7" ht="16" thickBot="1"/>
    <row r="2" spans="1:7" ht="16" thickTop="1">
      <c r="A2" s="1525" t="s">
        <v>3199</v>
      </c>
      <c r="B2" s="1526"/>
      <c r="C2" s="1527" t="s">
        <v>3200</v>
      </c>
      <c r="D2" s="1528" t="s">
        <v>1759</v>
      </c>
      <c r="E2" s="1531" t="s">
        <v>1760</v>
      </c>
      <c r="F2" s="1530"/>
      <c r="G2" s="1533"/>
    </row>
    <row r="3" spans="1:7">
      <c r="A3" s="1532" t="str">
        <f>'Data Sheet'!$C$25</f>
        <v xml:space="preserve">Niagara Mohawk Power Corporation </v>
      </c>
      <c r="B3" s="1347"/>
      <c r="C3" s="2529" t="s">
        <v>5954</v>
      </c>
      <c r="D3" s="1376" t="s">
        <v>3219</v>
      </c>
      <c r="E3" s="1536"/>
      <c r="F3" s="1535"/>
      <c r="G3" s="1533"/>
    </row>
    <row r="4" spans="1:7">
      <c r="A4" s="1537" t="s">
        <v>3202</v>
      </c>
      <c r="B4" s="1347"/>
      <c r="C4" s="1533" t="s">
        <v>3203</v>
      </c>
      <c r="D4" s="1399" t="str">
        <f>'Data Sheet'!$C$40</f>
        <v>April 30, 2024</v>
      </c>
      <c r="E4" s="2756" t="str">
        <f>'Data Sheet'!$C$38</f>
        <v>December 31, 2023</v>
      </c>
      <c r="F4" s="1539"/>
      <c r="G4" s="1533"/>
    </row>
    <row r="5" spans="1:7">
      <c r="A5" s="1805" t="s">
        <v>3920</v>
      </c>
      <c r="B5" s="1541"/>
      <c r="C5" s="1541"/>
      <c r="D5" s="1541"/>
      <c r="E5" s="1541"/>
      <c r="F5" s="1543"/>
      <c r="G5" s="1533"/>
    </row>
    <row r="6" spans="1:7">
      <c r="A6" s="1544" t="s">
        <v>3921</v>
      </c>
      <c r="B6" s="1545"/>
      <c r="C6" s="1533"/>
      <c r="D6" s="1533"/>
      <c r="E6" s="1384"/>
      <c r="F6" s="1535"/>
      <c r="G6" s="1533"/>
    </row>
    <row r="7" spans="1:7">
      <c r="A7" s="1544" t="s">
        <v>3922</v>
      </c>
      <c r="B7" s="1545"/>
      <c r="C7" s="1533"/>
      <c r="D7" s="1533"/>
      <c r="E7" s="1533"/>
      <c r="F7" s="1535"/>
      <c r="G7" s="1533"/>
    </row>
    <row r="8" spans="1:7">
      <c r="A8" s="1544" t="s">
        <v>3923</v>
      </c>
      <c r="B8" s="1545"/>
      <c r="C8" s="1545"/>
      <c r="D8" s="1545"/>
      <c r="E8" s="1545"/>
      <c r="F8" s="1546"/>
      <c r="G8" s="1545"/>
    </row>
    <row r="9" spans="1:7">
      <c r="A9" s="1544" t="s">
        <v>3924</v>
      </c>
      <c r="B9" s="1545"/>
      <c r="C9" s="1545"/>
      <c r="D9" s="1545"/>
      <c r="E9" s="1545"/>
      <c r="F9" s="1546"/>
      <c r="G9" s="1545"/>
    </row>
    <row r="10" spans="1:7">
      <c r="A10" s="1544" t="s">
        <v>3925</v>
      </c>
      <c r="B10" s="1545"/>
      <c r="C10" s="1545"/>
      <c r="D10" s="1545"/>
      <c r="E10" s="1545"/>
      <c r="F10" s="1546"/>
      <c r="G10" s="1545"/>
    </row>
    <row r="11" spans="1:7">
      <c r="A11" s="1544" t="s">
        <v>3926</v>
      </c>
      <c r="B11" s="1545"/>
      <c r="C11" s="1545"/>
      <c r="D11" s="1545"/>
      <c r="E11" s="1545"/>
      <c r="F11" s="1546"/>
      <c r="G11" s="1545"/>
    </row>
    <row r="12" spans="1:7">
      <c r="A12" s="1544" t="s">
        <v>3927</v>
      </c>
      <c r="B12" s="1545"/>
      <c r="C12" s="1545"/>
      <c r="D12" s="1545"/>
      <c r="E12" s="1545"/>
      <c r="F12" s="1546"/>
      <c r="G12" s="1545"/>
    </row>
    <row r="13" spans="1:7">
      <c r="A13" s="1544" t="s">
        <v>3928</v>
      </c>
      <c r="B13" s="1545"/>
      <c r="C13" s="1545"/>
      <c r="D13" s="1545"/>
      <c r="E13" s="1545"/>
      <c r="F13" s="1546"/>
      <c r="G13" s="1545"/>
    </row>
    <row r="14" spans="1:7">
      <c r="A14" s="1544" t="s">
        <v>3929</v>
      </c>
      <c r="B14" s="1545"/>
      <c r="C14" s="1545"/>
      <c r="D14" s="1545"/>
      <c r="E14" s="1545"/>
      <c r="F14" s="1546"/>
      <c r="G14" s="1545"/>
    </row>
    <row r="15" spans="1:7">
      <c r="A15" s="1544" t="s">
        <v>3930</v>
      </c>
      <c r="B15" s="1545"/>
      <c r="C15" s="1545"/>
      <c r="D15" s="1545"/>
      <c r="E15" s="1545"/>
      <c r="F15" s="1546"/>
      <c r="G15" s="1545"/>
    </row>
    <row r="16" spans="1:7">
      <c r="A16" s="1544" t="s">
        <v>3931</v>
      </c>
      <c r="B16" s="1545"/>
      <c r="C16" s="1545"/>
      <c r="D16" s="1545"/>
      <c r="E16" s="1545"/>
      <c r="F16" s="1546"/>
      <c r="G16" s="1545"/>
    </row>
    <row r="17" spans="1:7">
      <c r="A17" s="1806" t="s">
        <v>1686</v>
      </c>
      <c r="B17" s="1550" t="s">
        <v>3932</v>
      </c>
      <c r="C17" s="1556" t="s">
        <v>3493</v>
      </c>
      <c r="D17" s="1807" t="s">
        <v>3933</v>
      </c>
      <c r="E17" s="1556" t="s">
        <v>3934</v>
      </c>
      <c r="F17" s="1954" t="s">
        <v>3935</v>
      </c>
      <c r="G17" s="3062"/>
    </row>
    <row r="18" spans="1:7">
      <c r="A18" s="1553" t="s">
        <v>1689</v>
      </c>
      <c r="B18" s="1809" t="s">
        <v>3936</v>
      </c>
      <c r="C18" s="1560" t="s">
        <v>3503</v>
      </c>
      <c r="D18" s="1560" t="s">
        <v>3937</v>
      </c>
      <c r="E18" s="1560" t="s">
        <v>3938</v>
      </c>
      <c r="F18" s="1808"/>
      <c r="G18" s="3015"/>
    </row>
    <row r="19" spans="1:7">
      <c r="A19" s="1810"/>
      <c r="B19" s="1559" t="s">
        <v>2935</v>
      </c>
      <c r="C19" s="1560" t="s">
        <v>2936</v>
      </c>
      <c r="D19" s="1560" t="s">
        <v>2937</v>
      </c>
      <c r="E19" s="1560" t="s">
        <v>2938</v>
      </c>
      <c r="F19" s="1808" t="s">
        <v>2268</v>
      </c>
      <c r="G19" s="3015"/>
    </row>
    <row r="20" spans="1:7">
      <c r="A20" s="1811">
        <v>1</v>
      </c>
      <c r="B20" s="1572" t="s">
        <v>5205</v>
      </c>
      <c r="C20" s="1574" t="s">
        <v>5209</v>
      </c>
      <c r="D20" s="1574" t="s">
        <v>5204</v>
      </c>
      <c r="E20" s="2383">
        <v>83167362</v>
      </c>
      <c r="F20" s="2384">
        <v>561657071</v>
      </c>
      <c r="G20" s="2445"/>
    </row>
    <row r="21" spans="1:7">
      <c r="A21" s="1811">
        <v>2</v>
      </c>
      <c r="B21" s="1572" t="s">
        <v>5206</v>
      </c>
      <c r="C21" s="1574" t="s">
        <v>5209</v>
      </c>
      <c r="D21" s="1574" t="s">
        <v>5204</v>
      </c>
      <c r="E21" s="1579">
        <v>0</v>
      </c>
      <c r="F21" s="1580">
        <v>0</v>
      </c>
      <c r="G21" s="1903"/>
    </row>
    <row r="22" spans="1:7">
      <c r="A22" s="1811">
        <v>3</v>
      </c>
      <c r="B22" s="1572" t="s">
        <v>5207</v>
      </c>
      <c r="C22" s="1574" t="s">
        <v>5209</v>
      </c>
      <c r="D22" s="1574" t="s">
        <v>5204</v>
      </c>
      <c r="E22" s="2324">
        <v>-5772039</v>
      </c>
      <c r="F22" s="1586">
        <v>-3948529</v>
      </c>
      <c r="G22" s="2306"/>
    </row>
    <row r="23" spans="1:7">
      <c r="A23" s="1811">
        <v>4</v>
      </c>
      <c r="B23" s="2322" t="s">
        <v>5208</v>
      </c>
      <c r="C23" s="1574" t="s">
        <v>5209</v>
      </c>
      <c r="D23" s="1574" t="s">
        <v>5204</v>
      </c>
      <c r="E23" s="2324">
        <v>243023</v>
      </c>
      <c r="F23" s="1586">
        <v>2587336</v>
      </c>
      <c r="G23" s="2306"/>
    </row>
    <row r="24" spans="1:7">
      <c r="A24" s="1811">
        <v>5</v>
      </c>
      <c r="B24" s="1572" t="s">
        <v>7035</v>
      </c>
      <c r="C24" s="1573"/>
      <c r="D24" s="1585"/>
      <c r="E24" s="1585">
        <v>851917</v>
      </c>
      <c r="F24" s="1586">
        <v>1638301</v>
      </c>
      <c r="G24" s="2306"/>
    </row>
    <row r="25" spans="1:7">
      <c r="A25" s="1811">
        <v>6</v>
      </c>
      <c r="B25" s="1572"/>
      <c r="C25" s="1573"/>
      <c r="D25" s="1591"/>
      <c r="E25" s="1591"/>
      <c r="F25" s="1592"/>
      <c r="G25" s="1871"/>
    </row>
    <row r="26" spans="1:7">
      <c r="A26" s="1811">
        <v>7</v>
      </c>
      <c r="B26" s="1572"/>
      <c r="C26" s="1573"/>
      <c r="D26" s="1595"/>
      <c r="E26" s="1595"/>
      <c r="F26" s="1596"/>
      <c r="G26" s="1871"/>
    </row>
    <row r="27" spans="1:7">
      <c r="A27" s="1811">
        <v>8</v>
      </c>
      <c r="B27" s="1572"/>
      <c r="C27" s="1573"/>
      <c r="D27" s="1585"/>
      <c r="E27" s="1579"/>
      <c r="F27" s="1580"/>
      <c r="G27" s="1903"/>
    </row>
    <row r="28" spans="1:7">
      <c r="A28" s="1811">
        <v>9</v>
      </c>
      <c r="B28" s="1572"/>
      <c r="C28" s="1573"/>
      <c r="D28" s="1585"/>
      <c r="E28" s="1585"/>
      <c r="F28" s="1586"/>
      <c r="G28" s="2306"/>
    </row>
    <row r="29" spans="1:7">
      <c r="A29" s="1811">
        <v>10</v>
      </c>
      <c r="B29" s="1572"/>
      <c r="C29" s="1573"/>
      <c r="D29" s="1585"/>
      <c r="E29" s="1585"/>
      <c r="F29" s="1586"/>
      <c r="G29" s="2306"/>
    </row>
    <row r="30" spans="1:7">
      <c r="A30" s="1811">
        <v>11</v>
      </c>
      <c r="B30" s="1572"/>
      <c r="C30" s="1573"/>
      <c r="D30" s="1585"/>
      <c r="E30" s="1585"/>
      <c r="F30" s="1586"/>
      <c r="G30" s="2306"/>
    </row>
    <row r="31" spans="1:7">
      <c r="A31" s="1811">
        <v>12</v>
      </c>
      <c r="B31" s="1572"/>
      <c r="C31" s="1573"/>
      <c r="D31" s="1585"/>
      <c r="E31" s="1585"/>
      <c r="F31" s="1586"/>
      <c r="G31" s="2306"/>
    </row>
    <row r="32" spans="1:7">
      <c r="A32" s="1811">
        <v>13</v>
      </c>
      <c r="B32" s="1572"/>
      <c r="C32" s="1573"/>
      <c r="D32" s="1585"/>
      <c r="E32" s="1585"/>
      <c r="F32" s="1586"/>
      <c r="G32" s="2306"/>
    </row>
    <row r="33" spans="1:7">
      <c r="A33" s="1811">
        <v>14</v>
      </c>
      <c r="B33" s="1572"/>
      <c r="C33" s="1573"/>
      <c r="D33" s="1585"/>
      <c r="E33" s="1585"/>
      <c r="F33" s="1586"/>
      <c r="G33" s="2306"/>
    </row>
    <row r="34" spans="1:7">
      <c r="A34" s="1811">
        <v>15</v>
      </c>
      <c r="B34" s="1572"/>
      <c r="C34" s="1573"/>
      <c r="D34" s="1585"/>
      <c r="E34" s="1585"/>
      <c r="F34" s="1586"/>
      <c r="G34" s="2306"/>
    </row>
    <row r="35" spans="1:7">
      <c r="A35" s="1811">
        <v>16</v>
      </c>
      <c r="B35" s="1572"/>
      <c r="C35" s="1573"/>
      <c r="D35" s="1601"/>
      <c r="E35" s="1601"/>
      <c r="F35" s="1602"/>
      <c r="G35" s="1871"/>
    </row>
    <row r="36" spans="1:7">
      <c r="A36" s="1811">
        <v>17</v>
      </c>
      <c r="B36" s="1572"/>
      <c r="C36" s="1573"/>
      <c r="D36" s="1601"/>
      <c r="E36" s="1601"/>
      <c r="F36" s="1602"/>
      <c r="G36" s="1871"/>
    </row>
    <row r="37" spans="1:7">
      <c r="A37" s="1811">
        <v>18</v>
      </c>
      <c r="B37" s="1572"/>
      <c r="C37" s="1573"/>
      <c r="D37" s="1585"/>
      <c r="E37" s="1585"/>
      <c r="F37" s="1586"/>
      <c r="G37" s="2306"/>
    </row>
    <row r="38" spans="1:7">
      <c r="A38" s="1811">
        <v>19</v>
      </c>
      <c r="B38" s="1572"/>
      <c r="C38" s="1573"/>
      <c r="D38" s="1585"/>
      <c r="E38" s="1585"/>
      <c r="F38" s="1586"/>
      <c r="G38" s="2306"/>
    </row>
    <row r="39" spans="1:7">
      <c r="A39" s="1811">
        <v>20</v>
      </c>
      <c r="B39" s="1572"/>
      <c r="C39" s="1573"/>
      <c r="D39" s="1585"/>
      <c r="E39" s="1585"/>
      <c r="F39" s="1586"/>
      <c r="G39" s="2306"/>
    </row>
    <row r="40" spans="1:7">
      <c r="A40" s="1811">
        <v>21</v>
      </c>
      <c r="B40" s="1572"/>
      <c r="C40" s="1574"/>
      <c r="D40" s="1601"/>
      <c r="E40" s="1601"/>
      <c r="F40" s="1602"/>
      <c r="G40" s="1871"/>
    </row>
    <row r="41" spans="1:7">
      <c r="A41" s="1811">
        <v>22</v>
      </c>
      <c r="B41" s="1572"/>
      <c r="C41" s="1573"/>
      <c r="D41" s="1585"/>
      <c r="E41" s="1585"/>
      <c r="F41" s="1586"/>
      <c r="G41" s="2306"/>
    </row>
    <row r="42" spans="1:7">
      <c r="A42" s="1811">
        <v>23</v>
      </c>
      <c r="B42" s="1572"/>
      <c r="C42" s="1573"/>
      <c r="D42" s="1585"/>
      <c r="E42" s="1585"/>
      <c r="F42" s="1586"/>
      <c r="G42" s="2306"/>
    </row>
    <row r="43" spans="1:7">
      <c r="A43" s="1811">
        <v>24</v>
      </c>
      <c r="B43" s="1572"/>
      <c r="C43" s="1573"/>
      <c r="D43" s="1601"/>
      <c r="E43" s="1601"/>
      <c r="F43" s="1602"/>
      <c r="G43" s="1871"/>
    </row>
    <row r="44" spans="1:7">
      <c r="A44" s="1811">
        <v>25</v>
      </c>
      <c r="B44" s="1572"/>
      <c r="C44" s="1573"/>
      <c r="D44" s="1585"/>
      <c r="E44" s="1585"/>
      <c r="F44" s="1586"/>
      <c r="G44" s="2306"/>
    </row>
    <row r="45" spans="1:7">
      <c r="A45" s="1811">
        <v>26</v>
      </c>
      <c r="B45" s="1572"/>
      <c r="C45" s="1573"/>
      <c r="D45" s="1585"/>
      <c r="E45" s="1585"/>
      <c r="F45" s="1586"/>
      <c r="G45" s="2306"/>
    </row>
    <row r="46" spans="1:7">
      <c r="A46" s="1811">
        <v>27</v>
      </c>
      <c r="B46" s="1572"/>
      <c r="C46" s="1573"/>
      <c r="D46" s="1585"/>
      <c r="E46" s="1585"/>
      <c r="F46" s="1586"/>
      <c r="G46" s="2306"/>
    </row>
    <row r="47" spans="1:7">
      <c r="A47" s="1811">
        <v>28</v>
      </c>
      <c r="B47" s="1572"/>
      <c r="C47" s="1573"/>
      <c r="D47" s="1585"/>
      <c r="E47" s="1585"/>
      <c r="F47" s="1586"/>
      <c r="G47" s="2306"/>
    </row>
    <row r="48" spans="1:7">
      <c r="A48" s="1811">
        <v>29</v>
      </c>
      <c r="B48" s="1572"/>
      <c r="C48" s="1573"/>
      <c r="D48" s="1585"/>
      <c r="E48" s="1585"/>
      <c r="F48" s="1586"/>
      <c r="G48" s="2306"/>
    </row>
    <row r="49" spans="1:7">
      <c r="A49" s="1811">
        <v>30</v>
      </c>
      <c r="B49" s="1572"/>
      <c r="C49" s="1573"/>
      <c r="D49" s="1585"/>
      <c r="E49" s="1585"/>
      <c r="F49" s="1586"/>
      <c r="G49" s="2306"/>
    </row>
    <row r="50" spans="1:7">
      <c r="A50" s="1811">
        <v>31</v>
      </c>
      <c r="B50" s="1572"/>
      <c r="C50" s="1573"/>
      <c r="D50" s="1585"/>
      <c r="E50" s="1585"/>
      <c r="F50" s="1586"/>
      <c r="G50" s="2306"/>
    </row>
    <row r="51" spans="1:7">
      <c r="A51" s="1811">
        <v>32</v>
      </c>
      <c r="B51" s="1572"/>
      <c r="C51" s="1573"/>
      <c r="D51" s="1585"/>
      <c r="E51" s="1585"/>
      <c r="F51" s="1586"/>
      <c r="G51" s="2306"/>
    </row>
    <row r="52" spans="1:7">
      <c r="A52" s="1811">
        <v>33</v>
      </c>
      <c r="B52" s="1572"/>
      <c r="C52" s="1573"/>
      <c r="D52" s="1601"/>
      <c r="E52" s="1601"/>
      <c r="F52" s="1602"/>
      <c r="G52" s="1871"/>
    </row>
    <row r="53" spans="1:7">
      <c r="A53" s="1811">
        <v>34</v>
      </c>
      <c r="B53" s="1572"/>
      <c r="C53" s="1573"/>
      <c r="D53" s="1585"/>
      <c r="E53" s="1585"/>
      <c r="F53" s="1586"/>
      <c r="G53" s="2306"/>
    </row>
    <row r="54" spans="1:7">
      <c r="A54" s="1811">
        <v>35</v>
      </c>
      <c r="B54" s="1572"/>
      <c r="C54" s="1573"/>
      <c r="D54" s="1585"/>
      <c r="E54" s="1585"/>
      <c r="F54" s="1586"/>
      <c r="G54" s="2306"/>
    </row>
    <row r="55" spans="1:7">
      <c r="A55" s="1811">
        <v>36</v>
      </c>
      <c r="B55" s="1572"/>
      <c r="C55" s="1573"/>
      <c r="D55" s="1585"/>
      <c r="E55" s="1585"/>
      <c r="F55" s="1586"/>
      <c r="G55" s="2306"/>
    </row>
    <row r="56" spans="1:7">
      <c r="A56" s="1811">
        <v>37</v>
      </c>
      <c r="B56" s="1572"/>
      <c r="C56" s="1573"/>
      <c r="D56" s="1585"/>
      <c r="E56" s="1585"/>
      <c r="F56" s="1586"/>
      <c r="G56" s="2306"/>
    </row>
    <row r="57" spans="1:7">
      <c r="A57" s="1811">
        <v>38</v>
      </c>
      <c r="B57" s="1572"/>
      <c r="C57" s="1573"/>
      <c r="D57" s="1585"/>
      <c r="E57" s="1585"/>
      <c r="F57" s="1586"/>
      <c r="G57" s="2306"/>
    </row>
    <row r="58" spans="1:7">
      <c r="A58" s="1811">
        <v>39</v>
      </c>
      <c r="B58" s="1572"/>
      <c r="C58" s="1573"/>
      <c r="D58" s="1585"/>
      <c r="E58" s="1585"/>
      <c r="F58" s="1586"/>
      <c r="G58" s="2306"/>
    </row>
    <row r="59" spans="1:7" ht="16" thickBot="1">
      <c r="A59" s="1812">
        <v>40</v>
      </c>
      <c r="B59" s="1609" t="s">
        <v>159</v>
      </c>
      <c r="C59" s="1955"/>
      <c r="D59" s="1955"/>
      <c r="E59" s="2406">
        <f>SUM(E20:E58)</f>
        <v>78490263</v>
      </c>
      <c r="F59" s="1612">
        <f>SUM(F20:F58)</f>
        <v>561934179</v>
      </c>
      <c r="G59" s="2306"/>
    </row>
    <row r="60" spans="1:7" ht="16" thickTop="1">
      <c r="A60" s="1533"/>
      <c r="B60" s="1533"/>
      <c r="C60" s="1533"/>
      <c r="D60" s="1617"/>
      <c r="E60" s="1617"/>
      <c r="F60" s="1617"/>
      <c r="G60" s="2306"/>
    </row>
    <row r="61" spans="1:7">
      <c r="A61" s="1368" t="s">
        <v>4504</v>
      </c>
      <c r="B61" s="1368"/>
      <c r="C61" s="1368"/>
      <c r="D61" s="1368"/>
      <c r="E61" s="1368"/>
      <c r="F61" s="1368"/>
      <c r="G61" s="2529"/>
    </row>
    <row r="62" spans="1:7">
      <c r="A62" s="5265" t="s">
        <v>3939</v>
      </c>
      <c r="B62" s="5265"/>
      <c r="C62" s="5265"/>
      <c r="D62" s="5265"/>
      <c r="E62" s="5265"/>
      <c r="F62" s="5265"/>
      <c r="G62" s="2586"/>
    </row>
    <row r="125" spans="1:5" ht="16" thickBot="1"/>
    <row r="126" spans="1:5">
      <c r="A126" s="4232"/>
      <c r="B126" s="4233"/>
      <c r="C126" s="4233"/>
      <c r="D126" s="4233"/>
      <c r="E126" s="4234"/>
    </row>
    <row r="127" spans="1:5">
      <c r="A127" s="4583"/>
      <c r="B127" s="1618"/>
      <c r="C127" s="1618"/>
      <c r="D127" s="1618"/>
      <c r="E127" s="4236"/>
    </row>
    <row r="128" spans="1:5">
      <c r="A128" s="4583"/>
      <c r="B128" s="1618"/>
      <c r="C128" s="1618"/>
      <c r="D128" s="1618"/>
      <c r="E128" s="4236"/>
    </row>
    <row r="129" spans="1:6">
      <c r="A129" s="4583"/>
      <c r="B129" s="1618"/>
      <c r="C129" s="1618"/>
      <c r="D129" s="1618"/>
      <c r="E129" s="4236"/>
    </row>
    <row r="130" spans="1:6">
      <c r="A130" s="4583"/>
      <c r="B130" s="1618"/>
      <c r="C130" s="1618"/>
      <c r="D130" s="1618"/>
      <c r="E130" s="4236"/>
    </row>
    <row r="131" spans="1:6">
      <c r="A131" s="4583"/>
      <c r="B131" s="1618"/>
      <c r="C131" s="1618"/>
      <c r="D131" s="1618"/>
      <c r="E131" s="4236"/>
    </row>
    <row r="132" spans="1:6">
      <c r="A132" s="4583"/>
      <c r="B132" s="1618"/>
      <c r="C132" s="1551"/>
      <c r="D132" s="1551"/>
      <c r="E132" s="4236"/>
    </row>
    <row r="133" spans="1:6">
      <c r="A133" s="4583"/>
      <c r="B133" s="1618"/>
      <c r="C133" s="4488"/>
      <c r="D133" s="4488"/>
      <c r="E133" s="4236"/>
    </row>
    <row r="134" spans="1:6">
      <c r="A134" s="4583"/>
      <c r="B134" s="1618"/>
      <c r="C134" s="4488"/>
      <c r="D134" s="4488"/>
      <c r="E134" s="4236"/>
    </row>
    <row r="135" spans="1:6">
      <c r="A135" s="4583"/>
      <c r="B135" s="1618"/>
      <c r="C135" s="4488"/>
      <c r="D135" s="4488"/>
      <c r="E135" s="4236"/>
      <c r="F135" s="1618"/>
    </row>
    <row r="136" spans="1:6">
      <c r="A136" s="4583"/>
      <c r="B136" s="1618"/>
      <c r="C136" s="4488"/>
      <c r="D136" s="4488"/>
      <c r="E136" s="4236"/>
      <c r="F136" s="4236"/>
    </row>
    <row r="137" spans="1:6">
      <c r="A137" s="4583"/>
      <c r="B137" s="1618"/>
      <c r="C137" s="4488"/>
      <c r="D137" s="4488"/>
      <c r="E137" s="4236"/>
      <c r="F137" s="4236"/>
    </row>
    <row r="138" spans="1:6">
      <c r="A138" s="4583"/>
      <c r="B138" s="1618"/>
      <c r="C138" s="4488"/>
      <c r="D138" s="4488"/>
      <c r="E138" s="4236"/>
      <c r="F138" s="4236"/>
    </row>
    <row r="139" spans="1:6">
      <c r="A139" s="4583"/>
      <c r="B139" s="1618"/>
      <c r="C139" s="4488"/>
      <c r="D139" s="4488"/>
      <c r="E139" s="4236"/>
      <c r="F139" s="4236"/>
    </row>
    <row r="140" spans="1:6">
      <c r="A140" s="4583"/>
      <c r="B140" s="1618"/>
      <c r="C140" s="4488"/>
      <c r="D140" s="4488"/>
      <c r="E140" s="4236"/>
      <c r="F140" s="4236"/>
    </row>
    <row r="141" spans="1:6">
      <c r="A141" s="4583"/>
      <c r="B141" s="1618"/>
      <c r="C141" s="4488"/>
      <c r="D141" s="4488"/>
      <c r="E141" s="4236"/>
      <c r="F141" s="4236"/>
    </row>
    <row r="142" spans="1:6">
      <c r="A142" s="4583"/>
      <c r="B142" s="1618"/>
      <c r="C142" s="4488"/>
      <c r="D142" s="4488"/>
      <c r="E142" s="4236"/>
      <c r="F142" s="4236"/>
    </row>
    <row r="143" spans="1:6">
      <c r="A143" s="4583"/>
      <c r="B143" s="1618"/>
      <c r="C143" s="4488"/>
      <c r="D143" s="4488"/>
      <c r="E143" s="4236"/>
      <c r="F143" s="4236"/>
    </row>
    <row r="144" spans="1:6">
      <c r="A144" s="4583"/>
      <c r="B144" s="1618"/>
      <c r="C144" s="4488"/>
      <c r="D144" s="4488"/>
      <c r="E144" s="4236"/>
      <c r="F144" s="4236"/>
    </row>
    <row r="145" spans="1:6">
      <c r="A145" s="4583"/>
      <c r="B145" s="1618"/>
      <c r="C145" s="4488"/>
      <c r="D145" s="4488"/>
      <c r="E145" s="4236"/>
      <c r="F145" s="4236"/>
    </row>
    <row r="146" spans="1:6">
      <c r="A146" s="4583"/>
      <c r="B146" s="1618"/>
      <c r="C146" s="4488"/>
      <c r="D146" s="4488"/>
      <c r="E146" s="4236"/>
      <c r="F146" s="4236"/>
    </row>
    <row r="147" spans="1:6">
      <c r="A147" s="4583"/>
      <c r="B147" s="1618"/>
      <c r="C147" s="4488"/>
      <c r="D147" s="4488"/>
      <c r="E147" s="4236"/>
      <c r="F147" s="4236"/>
    </row>
    <row r="148" spans="1:6">
      <c r="A148" s="4583"/>
      <c r="B148" s="1618"/>
      <c r="C148" s="4488"/>
      <c r="D148" s="4488"/>
      <c r="E148" s="4236"/>
      <c r="F148" s="4236"/>
    </row>
    <row r="149" spans="1:6">
      <c r="A149" s="4583"/>
      <c r="B149" s="1618"/>
      <c r="C149" s="4488"/>
      <c r="D149" s="4488"/>
      <c r="E149" s="4236"/>
      <c r="F149" s="4236"/>
    </row>
    <row r="150" spans="1:6">
      <c r="A150" s="4583"/>
      <c r="B150" s="1618"/>
      <c r="C150" s="4488"/>
      <c r="D150" s="4488"/>
      <c r="E150" s="4236"/>
      <c r="F150" s="4236"/>
    </row>
    <row r="151" spans="1:6">
      <c r="A151" s="4583"/>
      <c r="B151" s="1618"/>
      <c r="C151" s="4488"/>
      <c r="D151" s="4488"/>
      <c r="E151" s="4236"/>
      <c r="F151" s="4236"/>
    </row>
    <row r="152" spans="1:6">
      <c r="A152" s="4583"/>
      <c r="B152" s="1618"/>
      <c r="C152" s="4488"/>
      <c r="D152" s="4488"/>
      <c r="E152" s="4236"/>
      <c r="F152" s="4236"/>
    </row>
    <row r="153" spans="1:6">
      <c r="A153" s="4583"/>
      <c r="B153" s="1618"/>
      <c r="C153" s="4488"/>
      <c r="D153" s="4488"/>
      <c r="E153" s="4236"/>
      <c r="F153" s="4236"/>
    </row>
    <row r="154" spans="1:6">
      <c r="A154" s="4583"/>
      <c r="B154" s="1618"/>
      <c r="C154" s="4488"/>
      <c r="D154" s="4488"/>
      <c r="E154" s="4236"/>
      <c r="F154" s="4236"/>
    </row>
    <row r="155" spans="1:6">
      <c r="A155" s="4583"/>
      <c r="B155" s="1618"/>
      <c r="C155" s="4488"/>
      <c r="D155" s="4488"/>
      <c r="E155" s="4236"/>
      <c r="F155" s="4236"/>
    </row>
    <row r="156" spans="1:6">
      <c r="A156" s="4583"/>
      <c r="B156" s="1618"/>
      <c r="C156" s="4488"/>
      <c r="D156" s="4488"/>
      <c r="E156" s="4236"/>
      <c r="F156" s="4236"/>
    </row>
    <row r="157" spans="1:6">
      <c r="A157" s="4583"/>
      <c r="B157" s="1618"/>
      <c r="C157" s="4488"/>
      <c r="D157" s="4488"/>
      <c r="E157" s="4236"/>
      <c r="F157" s="4236"/>
    </row>
    <row r="158" spans="1:6">
      <c r="A158" s="4583"/>
      <c r="B158" s="1618"/>
      <c r="C158" s="4488"/>
      <c r="D158" s="4488"/>
      <c r="E158" s="4236"/>
      <c r="F158" s="4236"/>
    </row>
    <row r="159" spans="1:6">
      <c r="A159" s="4583"/>
      <c r="B159" s="1618"/>
      <c r="C159" s="4488"/>
      <c r="D159" s="4488"/>
      <c r="E159" s="4236"/>
      <c r="F159" s="4236"/>
    </row>
    <row r="160" spans="1:6">
      <c r="A160" s="4583"/>
      <c r="B160" s="1618"/>
      <c r="C160" s="4488"/>
      <c r="D160" s="4488"/>
      <c r="E160" s="4236"/>
      <c r="F160" s="4236"/>
    </row>
    <row r="161" spans="1:6">
      <c r="A161" s="4583"/>
      <c r="B161" s="1618"/>
      <c r="C161" s="4488"/>
      <c r="D161" s="4488"/>
      <c r="E161" s="4236"/>
      <c r="F161" s="4236"/>
    </row>
    <row r="162" spans="1:6">
      <c r="A162" s="4583"/>
      <c r="B162" s="1618"/>
      <c r="C162" s="4488"/>
      <c r="D162" s="4488"/>
      <c r="E162" s="4236"/>
      <c r="F162" s="4236"/>
    </row>
    <row r="163" spans="1:6">
      <c r="A163" s="4583"/>
      <c r="B163" s="1618"/>
      <c r="C163" s="4488"/>
      <c r="D163" s="4488"/>
      <c r="E163" s="4236"/>
      <c r="F163" s="4236"/>
    </row>
    <row r="164" spans="1:6">
      <c r="A164" s="4583"/>
      <c r="B164" s="1618"/>
      <c r="C164" s="4488"/>
      <c r="D164" s="4488"/>
      <c r="E164" s="4236"/>
      <c r="F164" s="4236"/>
    </row>
    <row r="165" spans="1:6">
      <c r="A165" s="4583"/>
      <c r="B165" s="1618"/>
      <c r="C165" s="4488"/>
      <c r="D165" s="4488"/>
      <c r="E165" s="4236"/>
      <c r="F165" s="4236"/>
    </row>
    <row r="166" spans="1:6">
      <c r="A166" s="4583"/>
      <c r="B166" s="1618"/>
      <c r="C166" s="4488"/>
      <c r="D166" s="4488"/>
      <c r="E166" s="4236"/>
      <c r="F166" s="4236"/>
    </row>
    <row r="167" spans="1:6">
      <c r="A167" s="4583"/>
      <c r="B167" s="1618"/>
      <c r="C167" s="4488"/>
      <c r="D167" s="4488"/>
      <c r="E167" s="4236"/>
      <c r="F167" s="4236"/>
    </row>
    <row r="168" spans="1:6">
      <c r="A168" s="4583"/>
      <c r="B168" s="1618"/>
      <c r="C168" s="4488"/>
      <c r="D168" s="4488"/>
      <c r="E168" s="4236"/>
      <c r="F168" s="4236"/>
    </row>
    <row r="169" spans="1:6">
      <c r="A169" s="4583"/>
      <c r="B169" s="1618"/>
      <c r="C169" s="4488"/>
      <c r="D169" s="4488"/>
      <c r="E169" s="4236"/>
      <c r="F169" s="4236"/>
    </row>
    <row r="170" spans="1:6">
      <c r="A170" s="4583"/>
      <c r="B170" s="1618"/>
      <c r="C170" s="4488"/>
      <c r="D170" s="4488"/>
      <c r="E170" s="4236"/>
      <c r="F170" s="4236"/>
    </row>
    <row r="171" spans="1:6">
      <c r="A171" s="4583"/>
      <c r="B171" s="1618"/>
      <c r="C171" s="4488"/>
      <c r="D171" s="4488"/>
      <c r="E171" s="4236"/>
      <c r="F171" s="4236"/>
    </row>
    <row r="172" spans="1:6">
      <c r="A172" s="4583"/>
      <c r="B172" s="1618"/>
      <c r="C172" s="4488"/>
      <c r="D172" s="4488"/>
      <c r="E172" s="4236"/>
      <c r="F172" s="4236"/>
    </row>
    <row r="173" spans="1:6">
      <c r="A173" s="4583"/>
      <c r="B173" s="1618"/>
      <c r="C173" s="4488"/>
      <c r="D173" s="4488"/>
      <c r="E173" s="4236"/>
      <c r="F173" s="4236"/>
    </row>
    <row r="174" spans="1:6">
      <c r="A174" s="4583"/>
      <c r="B174" s="1618"/>
      <c r="C174" s="4488"/>
      <c r="D174" s="4488"/>
      <c r="E174" s="4236"/>
      <c r="F174" s="4236"/>
    </row>
    <row r="175" spans="1:6">
      <c r="A175" s="4583"/>
      <c r="B175" s="1618"/>
      <c r="C175" s="4488"/>
      <c r="D175" s="4488"/>
      <c r="E175" s="4236"/>
      <c r="F175" s="4236"/>
    </row>
    <row r="176" spans="1:6">
      <c r="A176" s="4583"/>
      <c r="B176" s="1618"/>
      <c r="C176" s="4488"/>
      <c r="D176" s="4488"/>
      <c r="E176" s="4236"/>
      <c r="F176" s="4236"/>
    </row>
    <row r="177" spans="1:6">
      <c r="A177" s="4583"/>
      <c r="B177" s="1618"/>
      <c r="C177" s="4488"/>
      <c r="D177" s="4488"/>
      <c r="E177" s="4236"/>
      <c r="F177" s="4236"/>
    </row>
    <row r="178" spans="1:6">
      <c r="A178" s="4583"/>
      <c r="B178" s="1618"/>
      <c r="C178" s="4488"/>
      <c r="D178" s="4488"/>
      <c r="E178" s="4236"/>
      <c r="F178" s="4236"/>
    </row>
    <row r="179" spans="1:6">
      <c r="A179" s="4583"/>
      <c r="B179" s="1618"/>
      <c r="C179" s="3109"/>
      <c r="D179" s="3109"/>
      <c r="E179" s="4236"/>
      <c r="F179" s="4236"/>
    </row>
    <row r="180" spans="1:6">
      <c r="A180" s="4583"/>
      <c r="B180" s="1618"/>
      <c r="C180" s="1618"/>
      <c r="D180" s="1618"/>
      <c r="E180" s="4236"/>
      <c r="F180" s="4236"/>
    </row>
    <row r="181" spans="1:6" ht="16" thickBot="1">
      <c r="A181" s="4237"/>
      <c r="B181" s="4257"/>
      <c r="C181" s="4257"/>
      <c r="D181" s="4257"/>
      <c r="E181" s="4239"/>
      <c r="F181" s="4236"/>
    </row>
    <row r="182" spans="1:6">
      <c r="A182" s="4235"/>
      <c r="B182" s="1618"/>
      <c r="C182" s="1618"/>
      <c r="D182" s="1618"/>
      <c r="E182" s="1618"/>
      <c r="F182" s="4236"/>
    </row>
    <row r="183" spans="1:6">
      <c r="A183" s="4235"/>
      <c r="B183" s="1618"/>
      <c r="C183" s="1618"/>
      <c r="D183" s="1618"/>
      <c r="E183" s="1618"/>
      <c r="F183" s="4236"/>
    </row>
    <row r="184" spans="1:6">
      <c r="A184" s="4235"/>
      <c r="B184" s="1618"/>
      <c r="C184" s="1618"/>
      <c r="D184" s="1618"/>
      <c r="E184" s="1618"/>
      <c r="F184" s="4236"/>
    </row>
    <row r="185" spans="1:6">
      <c r="A185" s="4235"/>
      <c r="B185" s="1618"/>
      <c r="C185" s="1618"/>
      <c r="D185" s="1618"/>
      <c r="E185" s="1618"/>
      <c r="F185" s="4236"/>
    </row>
    <row r="186" spans="1:6">
      <c r="A186" s="4235"/>
      <c r="B186" s="1618"/>
      <c r="C186" s="1618"/>
      <c r="D186" s="1618"/>
      <c r="E186" s="1618"/>
      <c r="F186" s="4236"/>
    </row>
    <row r="187" spans="1:6">
      <c r="A187" s="4235"/>
      <c r="B187" s="1618"/>
      <c r="C187" s="1618"/>
      <c r="D187" s="1618"/>
      <c r="E187" s="1618"/>
      <c r="F187" s="4236"/>
    </row>
    <row r="188" spans="1:6">
      <c r="A188" s="4235"/>
      <c r="B188" s="1618"/>
      <c r="C188" s="1618"/>
      <c r="D188" s="1618"/>
      <c r="E188" s="1618"/>
      <c r="F188" s="4236"/>
    </row>
    <row r="189" spans="1:6">
      <c r="A189" s="4235"/>
      <c r="B189" s="1618"/>
      <c r="C189" s="1618"/>
      <c r="D189" s="1618"/>
      <c r="E189" s="1618"/>
      <c r="F189" s="4236"/>
    </row>
    <row r="190" spans="1:6">
      <c r="A190" s="4235"/>
      <c r="B190" s="1618"/>
      <c r="C190" s="1618"/>
      <c r="D190" s="1618"/>
      <c r="E190" s="1618"/>
      <c r="F190" s="4236"/>
    </row>
    <row r="191" spans="1:6">
      <c r="A191" s="4235"/>
      <c r="B191" s="1618"/>
      <c r="C191" s="1618"/>
      <c r="D191" s="1618"/>
      <c r="E191" s="1618"/>
      <c r="F191" s="4236"/>
    </row>
    <row r="192" spans="1:6">
      <c r="A192" s="4235"/>
      <c r="B192" s="1618"/>
      <c r="C192" s="1618"/>
      <c r="D192" s="1618"/>
      <c r="E192" s="1618"/>
      <c r="F192" s="4236"/>
    </row>
    <row r="193" spans="1:6">
      <c r="A193" s="4235"/>
      <c r="B193" s="1618"/>
      <c r="C193" s="1618"/>
      <c r="D193" s="1618"/>
      <c r="E193" s="1618"/>
      <c r="F193" s="4236"/>
    </row>
    <row r="194" spans="1:6">
      <c r="A194" s="4235"/>
      <c r="B194" s="1618"/>
      <c r="C194" s="1618"/>
      <c r="D194" s="1618"/>
      <c r="E194" s="1618"/>
      <c r="F194" s="4236"/>
    </row>
    <row r="195" spans="1:6">
      <c r="A195" s="4235"/>
      <c r="B195" s="1618"/>
      <c r="C195" s="1618"/>
      <c r="D195" s="1618"/>
      <c r="E195" s="1618"/>
      <c r="F195" s="4236"/>
    </row>
    <row r="196" spans="1:6">
      <c r="A196" s="4235"/>
      <c r="B196" s="1618"/>
      <c r="C196" s="1618"/>
      <c r="D196" s="1618"/>
      <c r="E196" s="1618"/>
      <c r="F196" s="4236"/>
    </row>
    <row r="197" spans="1:6">
      <c r="A197" s="4235"/>
      <c r="B197" s="1618"/>
      <c r="C197" s="1618"/>
      <c r="D197" s="1618"/>
      <c r="E197" s="1618"/>
      <c r="F197" s="4236"/>
    </row>
    <row r="198" spans="1:6">
      <c r="A198" s="4235"/>
      <c r="B198" s="1618"/>
      <c r="C198" s="1618"/>
      <c r="D198" s="1618"/>
      <c r="E198" s="1618"/>
      <c r="F198" s="4236"/>
    </row>
    <row r="199" spans="1:6">
      <c r="A199" s="4235"/>
      <c r="B199" s="1618"/>
      <c r="C199" s="1618"/>
      <c r="D199" s="1618"/>
      <c r="E199" s="1618"/>
      <c r="F199" s="4236"/>
    </row>
    <row r="200" spans="1:6" ht="16" thickBot="1">
      <c r="A200" s="4237"/>
      <c r="B200" s="4257"/>
      <c r="C200" s="4257"/>
      <c r="D200" s="4257"/>
      <c r="E200" s="4257"/>
      <c r="F200" s="4239"/>
    </row>
  </sheetData>
  <mergeCells count="1">
    <mergeCell ref="A62:F62"/>
  </mergeCells>
  <pageMargins left="0.7" right="0.7" top="0.75" bottom="0.75" header="0.3" footer="0.3"/>
  <pageSetup scale="61"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ransitionEvaluation="1">
    <tabColor theme="0" tint="-0.249977111117893"/>
  </sheetPr>
  <dimension ref="A1:I200"/>
  <sheetViews>
    <sheetView view="pageBreakPreview" zoomScale="60" zoomScaleNormal="100" workbookViewId="0"/>
  </sheetViews>
  <sheetFormatPr defaultColWidth="9.84375" defaultRowHeight="15.5"/>
  <cols>
    <col min="1" max="1" width="4.84375" style="1388" customWidth="1"/>
    <col min="2" max="2" width="22.84375" style="1388" customWidth="1"/>
    <col min="3" max="3" width="11.84375" style="1388" bestFit="1" customWidth="1"/>
    <col min="4" max="4" width="13.07421875" style="1388" customWidth="1"/>
    <col min="5" max="5" width="12.84375" style="1388" customWidth="1"/>
    <col min="6" max="6" width="15" style="1388" customWidth="1"/>
    <col min="7" max="7" width="14.07421875" style="1388" customWidth="1"/>
    <col min="8" max="8" width="12.84375" style="1388" customWidth="1"/>
    <col min="9" max="9" width="13.84375" style="1388" customWidth="1"/>
    <col min="10" max="16384" width="9.84375" style="1388"/>
  </cols>
  <sheetData>
    <row r="1" spans="1:9">
      <c r="A1" s="1342" t="s">
        <v>1757</v>
      </c>
      <c r="B1" s="1451"/>
      <c r="C1" s="1451"/>
      <c r="D1" s="1898"/>
      <c r="E1" s="1623" t="s">
        <v>1307</v>
      </c>
      <c r="F1" s="1898"/>
      <c r="G1" s="1623" t="s">
        <v>1759</v>
      </c>
      <c r="H1" s="1623" t="s">
        <v>1760</v>
      </c>
      <c r="I1" s="1622"/>
    </row>
    <row r="2" spans="1:9">
      <c r="A2" s="1346" t="str">
        <f>'Data Sheet'!$C$25</f>
        <v xml:space="preserve">Niagara Mohawk Power Corporation </v>
      </c>
      <c r="B2" s="1368"/>
      <c r="C2" s="1368"/>
      <c r="D2" s="1874"/>
      <c r="E2" s="1536" t="s">
        <v>1120</v>
      </c>
      <c r="F2" s="1874"/>
      <c r="G2" s="1536" t="s">
        <v>1761</v>
      </c>
      <c r="H2" s="1536"/>
      <c r="I2" s="1348"/>
    </row>
    <row r="3" spans="1:9" ht="15" customHeight="1">
      <c r="A3" s="1346"/>
      <c r="B3" s="1368"/>
      <c r="C3" s="1368"/>
      <c r="D3" s="1874"/>
      <c r="E3" s="1536" t="s">
        <v>1121</v>
      </c>
      <c r="F3" s="1368"/>
      <c r="G3" s="1910" t="str">
        <f>'Data Sheet'!$C$40</f>
        <v>April 30, 2024</v>
      </c>
      <c r="H3" s="1865" t="str">
        <f>'Data Sheet'!$C$38</f>
        <v>December 31, 2023</v>
      </c>
      <c r="I3" s="1899"/>
    </row>
    <row r="4" spans="1:9" ht="15" customHeight="1">
      <c r="A4" s="1357"/>
      <c r="B4" s="1384"/>
      <c r="C4" s="1384"/>
      <c r="D4" s="1384"/>
      <c r="E4" s="1384"/>
      <c r="F4" s="1384"/>
      <c r="G4" s="1384"/>
      <c r="H4" s="1384"/>
      <c r="I4" s="1385"/>
    </row>
    <row r="5" spans="1:9">
      <c r="A5" s="1696" t="s">
        <v>1381</v>
      </c>
      <c r="B5" s="1383"/>
      <c r="C5" s="1383"/>
      <c r="D5" s="1875"/>
      <c r="E5" s="1383"/>
      <c r="F5" s="1383"/>
      <c r="G5" s="1383"/>
      <c r="H5" s="1383"/>
      <c r="I5" s="1683"/>
    </row>
    <row r="6" spans="1:9">
      <c r="A6" s="1696" t="s">
        <v>1936</v>
      </c>
      <c r="B6" s="1383"/>
      <c r="C6" s="1383"/>
      <c r="D6" s="1875"/>
      <c r="E6" s="1383"/>
      <c r="F6" s="1383"/>
      <c r="G6" s="1383"/>
      <c r="H6" s="1383"/>
      <c r="I6" s="1683"/>
    </row>
    <row r="7" spans="1:9">
      <c r="A7" s="1349"/>
      <c r="B7" s="1463"/>
      <c r="C7" s="1463"/>
      <c r="D7" s="1463"/>
      <c r="E7" s="1463"/>
      <c r="F7" s="1463"/>
      <c r="G7" s="1463"/>
      <c r="H7" s="1463"/>
      <c r="I7" s="1626"/>
    </row>
    <row r="8" spans="1:9">
      <c r="A8" s="1956" t="s">
        <v>2320</v>
      </c>
      <c r="B8" s="1957" t="s">
        <v>1382</v>
      </c>
      <c r="C8" s="1957"/>
      <c r="D8" s="1629"/>
      <c r="E8" s="1629"/>
      <c r="F8" s="1629"/>
      <c r="G8" s="1629"/>
      <c r="H8" s="1629"/>
      <c r="I8" s="1630"/>
    </row>
    <row r="9" spans="1:9">
      <c r="A9" s="1628"/>
      <c r="B9" s="1957" t="s">
        <v>1383</v>
      </c>
      <c r="C9" s="1957"/>
      <c r="D9" s="1629"/>
      <c r="E9" s="1629"/>
      <c r="F9" s="1629"/>
      <c r="G9" s="1629"/>
      <c r="H9" s="1629"/>
      <c r="I9" s="1630"/>
    </row>
    <row r="10" spans="1:9">
      <c r="A10" s="1956" t="s">
        <v>2237</v>
      </c>
      <c r="B10" s="1957" t="s">
        <v>239</v>
      </c>
      <c r="C10" s="1957"/>
      <c r="D10" s="1629"/>
      <c r="E10" s="1629"/>
      <c r="F10" s="1629"/>
      <c r="G10" s="1629"/>
      <c r="H10" s="1629"/>
      <c r="I10" s="1630"/>
    </row>
    <row r="11" spans="1:9">
      <c r="A11" s="1628"/>
      <c r="B11" s="1957" t="s">
        <v>866</v>
      </c>
      <c r="C11" s="1957"/>
      <c r="D11" s="1629"/>
      <c r="E11" s="1629"/>
      <c r="F11" s="1629"/>
      <c r="G11" s="1629"/>
      <c r="H11" s="1629"/>
      <c r="I11" s="1630"/>
    </row>
    <row r="12" spans="1:9">
      <c r="A12" s="1628"/>
      <c r="B12" s="2197" t="s">
        <v>4457</v>
      </c>
      <c r="C12" s="2197"/>
      <c r="D12" s="2116"/>
      <c r="E12" s="2116"/>
      <c r="F12" s="2116"/>
      <c r="G12" s="2116"/>
      <c r="H12" s="2116"/>
      <c r="I12" s="2117"/>
    </row>
    <row r="13" spans="1:9">
      <c r="A13" s="1628"/>
      <c r="B13" s="2197" t="s">
        <v>4511</v>
      </c>
      <c r="C13" s="2197"/>
      <c r="D13" s="2116"/>
      <c r="E13" s="2116"/>
      <c r="F13" s="2116"/>
      <c r="G13" s="2116"/>
      <c r="H13" s="2116"/>
      <c r="I13" s="2117"/>
    </row>
    <row r="14" spans="1:9">
      <c r="A14" s="1956" t="s">
        <v>2238</v>
      </c>
      <c r="B14" s="1957" t="s">
        <v>867</v>
      </c>
      <c r="C14" s="1957"/>
      <c r="D14" s="1629"/>
      <c r="E14" s="1629"/>
      <c r="F14" s="1629"/>
      <c r="G14" s="1629"/>
      <c r="H14" s="1629"/>
      <c r="I14" s="1630"/>
    </row>
    <row r="15" spans="1:9">
      <c r="A15" s="1628"/>
      <c r="B15" s="1957" t="s">
        <v>868</v>
      </c>
      <c r="C15" s="1957"/>
      <c r="D15" s="1629"/>
      <c r="E15" s="1629"/>
      <c r="F15" s="1629"/>
      <c r="G15" s="1629"/>
      <c r="H15" s="1629"/>
      <c r="I15" s="1630"/>
    </row>
    <row r="16" spans="1:9">
      <c r="A16" s="2198" t="s">
        <v>3610</v>
      </c>
      <c r="B16" s="2197" t="s">
        <v>3945</v>
      </c>
      <c r="C16" s="2197"/>
      <c r="D16" s="2116"/>
      <c r="E16" s="2116"/>
      <c r="F16" s="2116"/>
      <c r="G16" s="2116"/>
      <c r="H16" s="2116"/>
      <c r="I16" s="2117"/>
    </row>
    <row r="17" spans="1:9">
      <c r="A17" s="2079"/>
      <c r="B17" s="2197" t="s">
        <v>3946</v>
      </c>
      <c r="C17" s="2197"/>
      <c r="D17" s="2116"/>
      <c r="E17" s="2116"/>
      <c r="F17" s="2116"/>
      <c r="G17" s="2116"/>
      <c r="H17" s="2116"/>
      <c r="I17" s="2117"/>
    </row>
    <row r="18" spans="1:9">
      <c r="A18" s="2079"/>
      <c r="B18" s="2197" t="s">
        <v>3947</v>
      </c>
      <c r="C18" s="2197"/>
      <c r="D18" s="2116"/>
      <c r="E18" s="2116"/>
      <c r="F18" s="2116"/>
      <c r="G18" s="2116"/>
      <c r="H18" s="2116"/>
      <c r="I18" s="2117"/>
    </row>
    <row r="19" spans="1:9">
      <c r="A19" s="2079"/>
      <c r="B19" s="2197" t="s">
        <v>3948</v>
      </c>
      <c r="C19" s="2197"/>
      <c r="D19" s="2116"/>
      <c r="E19" s="2116"/>
      <c r="F19" s="2116"/>
      <c r="G19" s="2116"/>
      <c r="H19" s="2116"/>
      <c r="I19" s="2117"/>
    </row>
    <row r="20" spans="1:9">
      <c r="A20" s="1956" t="s">
        <v>3615</v>
      </c>
      <c r="B20" s="1957" t="s">
        <v>3940</v>
      </c>
      <c r="C20" s="1957"/>
      <c r="D20" s="1629"/>
      <c r="E20" s="1629"/>
      <c r="F20" s="1629"/>
      <c r="G20" s="1629"/>
      <c r="H20" s="1629"/>
      <c r="I20" s="1630"/>
    </row>
    <row r="21" spans="1:9">
      <c r="A21" s="1956" t="s">
        <v>671</v>
      </c>
      <c r="B21" s="1957" t="s">
        <v>3941</v>
      </c>
      <c r="C21" s="1957"/>
      <c r="D21" s="1629"/>
      <c r="E21" s="1629"/>
      <c r="F21" s="1629"/>
      <c r="G21" s="1629"/>
      <c r="H21" s="1629"/>
      <c r="I21" s="1630"/>
    </row>
    <row r="22" spans="1:9">
      <c r="A22" s="1628"/>
      <c r="B22" s="1957" t="s">
        <v>3942</v>
      </c>
      <c r="C22" s="1957"/>
      <c r="D22" s="1629"/>
      <c r="E22" s="1629"/>
      <c r="F22" s="1629"/>
      <c r="G22" s="1629"/>
      <c r="H22" s="1629"/>
      <c r="I22" s="1630"/>
    </row>
    <row r="23" spans="1:9">
      <c r="A23" s="1628"/>
      <c r="B23" s="1957" t="s">
        <v>869</v>
      </c>
      <c r="C23" s="1957"/>
      <c r="D23" s="1629"/>
      <c r="E23" s="1629"/>
      <c r="F23" s="1629"/>
      <c r="G23" s="1629"/>
      <c r="H23" s="1629"/>
      <c r="I23" s="1630"/>
    </row>
    <row r="24" spans="1:9">
      <c r="A24" s="1628"/>
      <c r="B24" s="1957" t="s">
        <v>3943</v>
      </c>
      <c r="C24" s="1957"/>
      <c r="D24" s="1629"/>
      <c r="E24" s="1629"/>
      <c r="F24" s="1629"/>
      <c r="G24" s="1629"/>
      <c r="H24" s="1629"/>
      <c r="I24" s="1630"/>
    </row>
    <row r="25" spans="1:9">
      <c r="A25" s="1628"/>
      <c r="B25" s="1957" t="s">
        <v>3944</v>
      </c>
      <c r="C25" s="1957"/>
      <c r="D25" s="1629"/>
      <c r="E25" s="1629"/>
      <c r="F25" s="1629"/>
      <c r="G25" s="1629"/>
      <c r="H25" s="1629"/>
      <c r="I25" s="1630"/>
    </row>
    <row r="26" spans="1:9">
      <c r="A26" s="1628"/>
      <c r="B26" s="1957" t="s">
        <v>870</v>
      </c>
      <c r="C26" s="1957"/>
      <c r="D26" s="1629"/>
      <c r="E26" s="1629"/>
      <c r="F26" s="1629"/>
      <c r="G26" s="1629"/>
      <c r="H26" s="1629"/>
      <c r="I26" s="1630"/>
    </row>
    <row r="27" spans="1:9">
      <c r="A27" s="1956" t="s">
        <v>677</v>
      </c>
      <c r="B27" s="1957" t="s">
        <v>871</v>
      </c>
      <c r="C27" s="1957"/>
      <c r="D27" s="1629"/>
      <c r="E27" s="1629"/>
      <c r="F27" s="1629"/>
      <c r="G27" s="1629"/>
      <c r="H27" s="1629"/>
      <c r="I27" s="1630"/>
    </row>
    <row r="28" spans="1:9">
      <c r="A28" s="1628"/>
      <c r="B28" s="1957" t="s">
        <v>477</v>
      </c>
      <c r="C28" s="1957"/>
      <c r="D28" s="1629"/>
      <c r="E28" s="1629"/>
      <c r="F28" s="1629"/>
      <c r="G28" s="1629"/>
      <c r="H28" s="1629"/>
      <c r="I28" s="1630"/>
    </row>
    <row r="29" spans="1:9">
      <c r="A29" s="1628"/>
      <c r="B29" s="1957" t="s">
        <v>478</v>
      </c>
      <c r="C29" s="1957"/>
      <c r="D29" s="1629"/>
      <c r="E29" s="1629"/>
      <c r="F29" s="1629"/>
      <c r="G29" s="1629"/>
      <c r="H29" s="1629"/>
      <c r="I29" s="1630"/>
    </row>
    <row r="30" spans="1:9">
      <c r="A30" s="1628"/>
      <c r="B30" s="1957" t="s">
        <v>479</v>
      </c>
      <c r="C30" s="1957"/>
      <c r="D30" s="1629"/>
      <c r="E30" s="1629"/>
      <c r="F30" s="1629"/>
      <c r="G30" s="1629"/>
      <c r="H30" s="1629"/>
      <c r="I30" s="1630"/>
    </row>
    <row r="31" spans="1:9">
      <c r="A31" s="1958" t="s">
        <v>1904</v>
      </c>
      <c r="B31" s="1957" t="s">
        <v>1016</v>
      </c>
      <c r="C31" s="1957"/>
      <c r="D31" s="1629"/>
      <c r="E31" s="1629"/>
      <c r="F31" s="1629"/>
      <c r="G31" s="1629"/>
      <c r="H31" s="1629"/>
      <c r="I31" s="1630"/>
    </row>
    <row r="32" spans="1:9">
      <c r="A32" s="1920"/>
      <c r="B32" s="1959"/>
      <c r="C32" s="2199"/>
      <c r="D32" s="1960"/>
      <c r="E32" s="1959"/>
      <c r="F32" s="1960"/>
      <c r="G32" s="1960"/>
      <c r="H32" s="1960"/>
      <c r="I32" s="1961"/>
    </row>
    <row r="33" spans="1:9">
      <c r="A33" s="1926"/>
      <c r="B33" s="1962"/>
      <c r="C33" s="2200"/>
      <c r="D33" s="1629" t="s">
        <v>480</v>
      </c>
      <c r="E33" s="1962"/>
      <c r="F33" s="1963" t="s">
        <v>481</v>
      </c>
      <c r="G33" s="1963"/>
      <c r="H33" s="1963"/>
      <c r="I33" s="1964"/>
    </row>
    <row r="34" spans="1:9">
      <c r="A34" s="1926"/>
      <c r="B34" s="1927" t="s">
        <v>482</v>
      </c>
      <c r="C34" s="2201"/>
      <c r="D34" s="1965"/>
      <c r="E34" s="1966"/>
      <c r="F34" s="1965"/>
      <c r="G34" s="1965"/>
      <c r="H34" s="1965"/>
      <c r="I34" s="1967"/>
    </row>
    <row r="35" spans="1:9">
      <c r="A35" s="1926"/>
      <c r="B35" s="1927" t="s">
        <v>483</v>
      </c>
      <c r="C35" s="2202" t="s">
        <v>3493</v>
      </c>
      <c r="D35" s="1927" t="s">
        <v>3497</v>
      </c>
      <c r="E35" s="1927" t="s">
        <v>3497</v>
      </c>
      <c r="F35" s="1962" t="s">
        <v>3498</v>
      </c>
      <c r="G35" s="1927" t="s">
        <v>3499</v>
      </c>
      <c r="H35" s="1968" t="s">
        <v>3500</v>
      </c>
      <c r="I35" s="1969" t="s">
        <v>484</v>
      </c>
    </row>
    <row r="36" spans="1:9">
      <c r="A36" s="1930" t="s">
        <v>1686</v>
      </c>
      <c r="B36" s="1927" t="s">
        <v>1356</v>
      </c>
      <c r="C36" s="2202" t="s">
        <v>3503</v>
      </c>
      <c r="D36" s="1927" t="s">
        <v>1359</v>
      </c>
      <c r="E36" s="1927" t="s">
        <v>1925</v>
      </c>
      <c r="F36" s="1927" t="s">
        <v>3509</v>
      </c>
      <c r="G36" s="1927" t="s">
        <v>3509</v>
      </c>
      <c r="H36" s="1968" t="s">
        <v>485</v>
      </c>
      <c r="I36" s="1970" t="s">
        <v>486</v>
      </c>
    </row>
    <row r="37" spans="1:9">
      <c r="A37" s="1931" t="s">
        <v>1689</v>
      </c>
      <c r="B37" s="1932" t="s">
        <v>2935</v>
      </c>
      <c r="C37" s="2203" t="s">
        <v>2936</v>
      </c>
      <c r="D37" s="1932" t="s">
        <v>2937</v>
      </c>
      <c r="E37" s="1932" t="s">
        <v>2938</v>
      </c>
      <c r="F37" s="1932" t="s">
        <v>2268</v>
      </c>
      <c r="G37" s="1971" t="s">
        <v>487</v>
      </c>
      <c r="H37" s="1972" t="s">
        <v>2270</v>
      </c>
      <c r="I37" s="1934" t="s">
        <v>2271</v>
      </c>
    </row>
    <row r="38" spans="1:9">
      <c r="A38" s="1827">
        <v>1</v>
      </c>
      <c r="B38" s="1350"/>
      <c r="C38" s="2128"/>
      <c r="D38" s="1599"/>
      <c r="E38" s="1599"/>
      <c r="F38" s="1582"/>
      <c r="G38" s="1582"/>
      <c r="H38" s="1888"/>
      <c r="I38" s="2207">
        <f t="shared" ref="I38:I52" si="0">SUM(F38:H38)</f>
        <v>0</v>
      </c>
    </row>
    <row r="39" spans="1:9">
      <c r="A39" s="1827">
        <v>2</v>
      </c>
      <c r="B39" s="1973"/>
      <c r="C39" s="2204"/>
      <c r="D39" s="1599"/>
      <c r="E39" s="1599"/>
      <c r="F39" s="1599"/>
      <c r="G39" s="1599"/>
      <c r="H39" s="1889"/>
      <c r="I39" s="2208">
        <f t="shared" si="0"/>
        <v>0</v>
      </c>
    </row>
    <row r="40" spans="1:9">
      <c r="A40" s="1827">
        <v>3</v>
      </c>
      <c r="B40" s="1350"/>
      <c r="C40" s="2128"/>
      <c r="D40" s="1599"/>
      <c r="E40" s="1599"/>
      <c r="F40" s="1599"/>
      <c r="G40" s="1599"/>
      <c r="H40" s="1889"/>
      <c r="I40" s="2208">
        <f t="shared" si="0"/>
        <v>0</v>
      </c>
    </row>
    <row r="41" spans="1:9">
      <c r="A41" s="1827">
        <v>4</v>
      </c>
      <c r="B41" s="1350"/>
      <c r="C41" s="2128"/>
      <c r="D41" s="1599"/>
      <c r="E41" s="1599"/>
      <c r="F41" s="1599"/>
      <c r="G41" s="1599"/>
      <c r="H41" s="1889"/>
      <c r="I41" s="2208">
        <f t="shared" si="0"/>
        <v>0</v>
      </c>
    </row>
    <row r="42" spans="1:9">
      <c r="A42" s="1827">
        <v>5</v>
      </c>
      <c r="B42" s="1350"/>
      <c r="C42" s="2128"/>
      <c r="D42" s="2325"/>
      <c r="E42" s="1599"/>
      <c r="F42" s="1599"/>
      <c r="G42" s="1599"/>
      <c r="H42" s="1889"/>
      <c r="I42" s="2208">
        <f t="shared" si="0"/>
        <v>0</v>
      </c>
    </row>
    <row r="43" spans="1:9">
      <c r="A43" s="1827">
        <v>6</v>
      </c>
      <c r="B43" s="1350"/>
      <c r="C43" s="2128"/>
      <c r="D43" s="2325"/>
      <c r="E43" s="1599"/>
      <c r="F43" s="1599"/>
      <c r="G43" s="1599"/>
      <c r="H43" s="1889"/>
      <c r="I43" s="2208">
        <f t="shared" si="0"/>
        <v>0</v>
      </c>
    </row>
    <row r="44" spans="1:9">
      <c r="A44" s="1827">
        <v>7</v>
      </c>
      <c r="B44" s="1350"/>
      <c r="C44" s="4105"/>
      <c r="D44" s="4105"/>
      <c r="E44" s="1599"/>
      <c r="F44" s="1599"/>
      <c r="G44" s="1599"/>
      <c r="H44" s="1889"/>
      <c r="I44" s="2208">
        <f t="shared" si="0"/>
        <v>0</v>
      </c>
    </row>
    <row r="45" spans="1:9" s="4109" customFormat="1">
      <c r="A45" s="4111">
        <v>8</v>
      </c>
      <c r="B45" s="4110"/>
      <c r="C45" s="4110"/>
      <c r="D45" s="4110"/>
      <c r="E45" s="2325"/>
      <c r="F45" s="2325"/>
      <c r="G45" s="2325"/>
      <c r="H45" s="1889"/>
      <c r="I45" s="2208">
        <v>0</v>
      </c>
    </row>
    <row r="46" spans="1:9">
      <c r="A46" s="1827">
        <v>9</v>
      </c>
      <c r="B46" s="1350"/>
      <c r="C46" s="2128"/>
      <c r="D46" s="1599"/>
      <c r="E46" s="1599"/>
      <c r="F46" s="1599"/>
      <c r="G46" s="1599"/>
      <c r="H46" s="1889"/>
      <c r="I46" s="2208">
        <f t="shared" si="0"/>
        <v>0</v>
      </c>
    </row>
    <row r="47" spans="1:9">
      <c r="A47" s="1827">
        <v>10</v>
      </c>
      <c r="B47" s="1350"/>
      <c r="C47" s="2128"/>
      <c r="D47" s="1599"/>
      <c r="E47" s="1599"/>
      <c r="F47" s="1599"/>
      <c r="G47" s="1599"/>
      <c r="H47" s="1889"/>
      <c r="I47" s="2208">
        <f t="shared" si="0"/>
        <v>0</v>
      </c>
    </row>
    <row r="48" spans="1:9">
      <c r="A48" s="1827">
        <v>11</v>
      </c>
      <c r="B48" s="1350"/>
      <c r="C48" s="2128"/>
      <c r="D48" s="1599"/>
      <c r="E48" s="1599"/>
      <c r="F48" s="1599"/>
      <c r="G48" s="1599"/>
      <c r="H48" s="1889"/>
      <c r="I48" s="2208">
        <f t="shared" si="0"/>
        <v>0</v>
      </c>
    </row>
    <row r="49" spans="1:9">
      <c r="A49" s="1827">
        <v>12</v>
      </c>
      <c r="B49" s="1350"/>
      <c r="C49" s="2128"/>
      <c r="D49" s="1599"/>
      <c r="E49" s="1599"/>
      <c r="F49" s="1599"/>
      <c r="G49" s="1599"/>
      <c r="H49" s="1889"/>
      <c r="I49" s="2208">
        <f t="shared" si="0"/>
        <v>0</v>
      </c>
    </row>
    <row r="50" spans="1:9">
      <c r="A50" s="1827">
        <v>13</v>
      </c>
      <c r="B50" s="1350"/>
      <c r="C50" s="2128"/>
      <c r="D50" s="1599"/>
      <c r="E50" s="1599"/>
      <c r="F50" s="1599"/>
      <c r="G50" s="1599"/>
      <c r="H50" s="1889"/>
      <c r="I50" s="2208">
        <f t="shared" si="0"/>
        <v>0</v>
      </c>
    </row>
    <row r="51" spans="1:9">
      <c r="A51" s="1827">
        <v>14</v>
      </c>
      <c r="B51" s="1350"/>
      <c r="C51" s="2128"/>
      <c r="D51" s="1599"/>
      <c r="E51" s="1599"/>
      <c r="F51" s="1599"/>
      <c r="G51" s="1599"/>
      <c r="H51" s="1889"/>
      <c r="I51" s="2208">
        <f t="shared" si="0"/>
        <v>0</v>
      </c>
    </row>
    <row r="52" spans="1:9">
      <c r="A52" s="1827">
        <v>15</v>
      </c>
      <c r="B52" s="1350" t="s">
        <v>1153</v>
      </c>
      <c r="C52" s="2128"/>
      <c r="D52" s="1599"/>
      <c r="E52" s="1599"/>
      <c r="F52" s="1599"/>
      <c r="G52" s="1599"/>
      <c r="H52" s="1889"/>
      <c r="I52" s="2208">
        <f t="shared" si="0"/>
        <v>0</v>
      </c>
    </row>
    <row r="53" spans="1:9">
      <c r="A53" s="1827">
        <v>16</v>
      </c>
      <c r="B53" s="1364" t="s">
        <v>2253</v>
      </c>
      <c r="C53" s="2205"/>
      <c r="D53" s="1599">
        <f t="shared" ref="D53:I53" si="1">SUM(D38:D52)</f>
        <v>0</v>
      </c>
      <c r="E53" s="1599">
        <f t="shared" si="1"/>
        <v>0</v>
      </c>
      <c r="F53" s="1582">
        <f t="shared" si="1"/>
        <v>0</v>
      </c>
      <c r="G53" s="1582">
        <f t="shared" si="1"/>
        <v>0</v>
      </c>
      <c r="H53" s="1582">
        <f t="shared" si="1"/>
        <v>0</v>
      </c>
      <c r="I53" s="1798">
        <f t="shared" si="1"/>
        <v>0</v>
      </c>
    </row>
    <row r="54" spans="1:9">
      <c r="A54" s="1974"/>
      <c r="B54" s="1975"/>
      <c r="C54" s="1975"/>
      <c r="D54" s="1975"/>
      <c r="E54" s="1975"/>
      <c r="F54" s="1975"/>
      <c r="G54" s="1975"/>
      <c r="H54" s="1975"/>
      <c r="I54" s="1976"/>
    </row>
    <row r="55" spans="1:9">
      <c r="A55" s="1884"/>
      <c r="B55" s="1874"/>
      <c r="C55" s="1874"/>
      <c r="D55" s="1874"/>
      <c r="E55" s="1874"/>
      <c r="F55" s="1874"/>
      <c r="G55" s="1874"/>
      <c r="H55" s="1874"/>
      <c r="I55" s="1977"/>
    </row>
    <row r="56" spans="1:9">
      <c r="A56" s="1884"/>
      <c r="B56" s="1874"/>
      <c r="C56" s="1874"/>
      <c r="D56" s="1874"/>
      <c r="E56" s="1874"/>
      <c r="F56" s="1874"/>
      <c r="G56" s="1874"/>
      <c r="H56" s="1874"/>
      <c r="I56" s="1977"/>
    </row>
    <row r="57" spans="1:9">
      <c r="A57" s="1884"/>
      <c r="B57" s="1874"/>
      <c r="C57" s="1874"/>
      <c r="D57" s="1874"/>
      <c r="E57" s="1874"/>
      <c r="F57" s="1874"/>
      <c r="G57" s="1874"/>
      <c r="H57" s="1874"/>
      <c r="I57" s="1977"/>
    </row>
    <row r="58" spans="1:9">
      <c r="A58" s="1884"/>
      <c r="B58" s="1874"/>
      <c r="C58" s="1874"/>
      <c r="D58" s="1874"/>
      <c r="E58" s="1874"/>
      <c r="F58" s="1874"/>
      <c r="G58" s="1874"/>
      <c r="H58" s="1874"/>
      <c r="I58" s="1977"/>
    </row>
    <row r="59" spans="1:9">
      <c r="A59" s="1884"/>
      <c r="B59" s="1874"/>
      <c r="C59" s="1874"/>
      <c r="D59" s="1874"/>
      <c r="E59" s="1874"/>
      <c r="F59" s="1874"/>
      <c r="G59" s="1874"/>
      <c r="H59" s="1874"/>
      <c r="I59" s="1977"/>
    </row>
    <row r="60" spans="1:9" ht="16" thickBot="1">
      <c r="A60" s="1978"/>
      <c r="B60" s="1979"/>
      <c r="C60" s="1979"/>
      <c r="D60" s="1979"/>
      <c r="E60" s="1979"/>
      <c r="F60" s="1979"/>
      <c r="G60" s="1979"/>
      <c r="H60" s="1979"/>
      <c r="I60" s="1980"/>
    </row>
    <row r="62" spans="1:9">
      <c r="A62" s="2051" t="s">
        <v>4505</v>
      </c>
      <c r="B62" s="1442"/>
      <c r="C62" s="1442"/>
      <c r="D62" s="1442"/>
      <c r="E62" s="1442"/>
      <c r="F62" s="1362"/>
      <c r="G62" s="1383"/>
      <c r="H62" s="1675"/>
      <c r="I62" s="1383" t="s">
        <v>488</v>
      </c>
    </row>
    <row r="63" spans="1:9">
      <c r="A63" s="1383" t="s">
        <v>489</v>
      </c>
      <c r="B63" s="1875"/>
      <c r="C63" s="1875"/>
      <c r="D63" s="1882"/>
      <c r="E63" s="1882"/>
      <c r="F63" s="1882"/>
      <c r="G63" s="1875"/>
      <c r="H63" s="1875"/>
      <c r="I63" s="1875"/>
    </row>
    <row r="64" spans="1:9">
      <c r="A64" s="1386" t="s">
        <v>401</v>
      </c>
      <c r="B64" s="1875"/>
      <c r="C64" s="1875"/>
      <c r="D64" s="1875"/>
      <c r="E64" s="1875"/>
      <c r="F64" s="1875"/>
      <c r="G64" s="1875"/>
      <c r="H64" s="1875"/>
      <c r="I64" s="1875"/>
    </row>
    <row r="66" spans="1:9" ht="16" thickBot="1">
      <c r="A66" s="1895" t="str">
        <f>'Data Sheet'!$C$25</f>
        <v xml:space="preserve">Niagara Mohawk Power Corporation </v>
      </c>
      <c r="B66" s="1874"/>
      <c r="C66" s="1874"/>
      <c r="D66" s="1874"/>
      <c r="E66" s="1874"/>
      <c r="F66" s="1874"/>
      <c r="G66" s="1896" t="str">
        <f>'Data Sheet'!$C$40</f>
        <v>April 30, 2024</v>
      </c>
      <c r="H66" s="1388" t="str">
        <f>'Data Sheet'!$C$38</f>
        <v>December 31, 2023</v>
      </c>
    </row>
    <row r="67" spans="1:9">
      <c r="A67" s="1342"/>
      <c r="B67" s="1451"/>
      <c r="C67" s="1451"/>
      <c r="D67" s="1451"/>
      <c r="E67" s="1451"/>
      <c r="F67" s="1451"/>
      <c r="G67" s="1451"/>
      <c r="H67" s="1451"/>
      <c r="I67" s="1622"/>
    </row>
    <row r="68" spans="1:9">
      <c r="A68" s="1696" t="s">
        <v>1381</v>
      </c>
      <c r="B68" s="1383"/>
      <c r="C68" s="1383"/>
      <c r="D68" s="1875"/>
      <c r="E68" s="1383"/>
      <c r="F68" s="1383"/>
      <c r="G68" s="1383"/>
      <c r="H68" s="1383"/>
      <c r="I68" s="1683"/>
    </row>
    <row r="69" spans="1:9">
      <c r="A69" s="1696" t="s">
        <v>1936</v>
      </c>
      <c r="B69" s="1383"/>
      <c r="C69" s="1383"/>
      <c r="D69" s="1875"/>
      <c r="E69" s="1383"/>
      <c r="F69" s="1383"/>
      <c r="G69" s="1383"/>
      <c r="H69" s="1383"/>
      <c r="I69" s="1683"/>
    </row>
    <row r="70" spans="1:9">
      <c r="A70" s="1349"/>
      <c r="B70" s="1463"/>
      <c r="C70" s="1463"/>
      <c r="D70" s="1463"/>
      <c r="E70" s="1463"/>
      <c r="F70" s="1463"/>
      <c r="G70" s="1463"/>
      <c r="H70" s="1463"/>
      <c r="I70" s="1626"/>
    </row>
    <row r="71" spans="1:9">
      <c r="A71" s="1950"/>
      <c r="B71" s="1633"/>
      <c r="C71" s="2199"/>
      <c r="D71" s="1384"/>
      <c r="E71" s="1633"/>
      <c r="F71" s="1384"/>
      <c r="G71" s="1384"/>
      <c r="H71" s="1384"/>
      <c r="I71" s="1385"/>
    </row>
    <row r="72" spans="1:9">
      <c r="A72" s="1858"/>
      <c r="B72" s="1347"/>
      <c r="C72" s="2200"/>
      <c r="D72" s="1368" t="s">
        <v>480</v>
      </c>
      <c r="E72" s="1347"/>
      <c r="F72" s="1383" t="s">
        <v>481</v>
      </c>
      <c r="G72" s="1383"/>
      <c r="H72" s="1383"/>
      <c r="I72" s="1683"/>
    </row>
    <row r="73" spans="1:9">
      <c r="A73" s="1858"/>
      <c r="B73" s="1676" t="s">
        <v>482</v>
      </c>
      <c r="C73" s="2201"/>
      <c r="D73" s="1463"/>
      <c r="E73" s="1350"/>
      <c r="F73" s="1463"/>
      <c r="G73" s="1463"/>
      <c r="H73" s="1463"/>
      <c r="I73" s="1626"/>
    </row>
    <row r="74" spans="1:9">
      <c r="A74" s="1858"/>
      <c r="B74" s="1676" t="s">
        <v>483</v>
      </c>
      <c r="C74" s="2202" t="s">
        <v>3493</v>
      </c>
      <c r="D74" s="1676" t="s">
        <v>3497</v>
      </c>
      <c r="E74" s="1676" t="s">
        <v>3497</v>
      </c>
      <c r="F74" s="1347" t="s">
        <v>3498</v>
      </c>
      <c r="G74" s="1676" t="s">
        <v>3499</v>
      </c>
      <c r="H74" s="1362" t="s">
        <v>3500</v>
      </c>
      <c r="I74" s="1634" t="s">
        <v>484</v>
      </c>
    </row>
    <row r="75" spans="1:9">
      <c r="A75" s="1825" t="s">
        <v>1686</v>
      </c>
      <c r="B75" s="1676" t="s">
        <v>1356</v>
      </c>
      <c r="C75" s="2202" t="s">
        <v>3503</v>
      </c>
      <c r="D75" s="1676" t="s">
        <v>1359</v>
      </c>
      <c r="E75" s="1676" t="s">
        <v>1925</v>
      </c>
      <c r="F75" s="1676" t="s">
        <v>3509</v>
      </c>
      <c r="G75" s="1676" t="s">
        <v>3509</v>
      </c>
      <c r="H75" s="1362" t="s">
        <v>485</v>
      </c>
      <c r="I75" s="1981" t="s">
        <v>486</v>
      </c>
    </row>
    <row r="76" spans="1:9">
      <c r="A76" s="1827" t="s">
        <v>1689</v>
      </c>
      <c r="B76" s="1932" t="s">
        <v>2935</v>
      </c>
      <c r="C76" s="2203" t="s">
        <v>2936</v>
      </c>
      <c r="D76" s="1932" t="s">
        <v>2937</v>
      </c>
      <c r="E76" s="1932" t="s">
        <v>2938</v>
      </c>
      <c r="F76" s="1932" t="s">
        <v>2268</v>
      </c>
      <c r="G76" s="1971" t="s">
        <v>487</v>
      </c>
      <c r="H76" s="1972" t="s">
        <v>2270</v>
      </c>
      <c r="I76" s="1934" t="s">
        <v>2271</v>
      </c>
    </row>
    <row r="77" spans="1:9">
      <c r="A77" s="1827">
        <v>1</v>
      </c>
      <c r="B77" s="1350"/>
      <c r="C77" s="2128"/>
      <c r="D77" s="1599"/>
      <c r="E77" s="1599"/>
      <c r="F77" s="1599"/>
      <c r="G77" s="1599"/>
      <c r="H77" s="1889"/>
      <c r="I77" s="2208">
        <f t="shared" ref="I77:I124" si="2">SUM(F77:H77)</f>
        <v>0</v>
      </c>
    </row>
    <row r="78" spans="1:9">
      <c r="A78" s="1827">
        <v>2</v>
      </c>
      <c r="B78" s="1973"/>
      <c r="C78" s="2204"/>
      <c r="D78" s="1599"/>
      <c r="E78" s="1599"/>
      <c r="F78" s="1599"/>
      <c r="G78" s="1599"/>
      <c r="H78" s="1889"/>
      <c r="I78" s="2208">
        <f t="shared" si="2"/>
        <v>0</v>
      </c>
    </row>
    <row r="79" spans="1:9">
      <c r="A79" s="1827">
        <v>3</v>
      </c>
      <c r="B79" s="1350"/>
      <c r="C79" s="2128"/>
      <c r="D79" s="1599"/>
      <c r="E79" s="1599"/>
      <c r="F79" s="1599"/>
      <c r="G79" s="1599"/>
      <c r="H79" s="1889"/>
      <c r="I79" s="2208">
        <f t="shared" si="2"/>
        <v>0</v>
      </c>
    </row>
    <row r="80" spans="1:9">
      <c r="A80" s="1827">
        <v>4</v>
      </c>
      <c r="B80" s="1350"/>
      <c r="C80" s="2128"/>
      <c r="D80" s="1599"/>
      <c r="E80" s="1599"/>
      <c r="F80" s="1599"/>
      <c r="G80" s="1599"/>
      <c r="H80" s="1889"/>
      <c r="I80" s="2208">
        <f t="shared" si="2"/>
        <v>0</v>
      </c>
    </row>
    <row r="81" spans="1:9">
      <c r="A81" s="1827">
        <v>5</v>
      </c>
      <c r="B81" s="1350"/>
      <c r="C81" s="2128"/>
      <c r="D81" s="1599"/>
      <c r="E81" s="1599"/>
      <c r="F81" s="1599"/>
      <c r="G81" s="1599"/>
      <c r="H81" s="1889"/>
      <c r="I81" s="2208">
        <f t="shared" si="2"/>
        <v>0</v>
      </c>
    </row>
    <row r="82" spans="1:9">
      <c r="A82" s="1827">
        <v>6</v>
      </c>
      <c r="B82" s="1350"/>
      <c r="C82" s="2128"/>
      <c r="D82" s="1599"/>
      <c r="E82" s="1599"/>
      <c r="F82" s="1599"/>
      <c r="G82" s="1599"/>
      <c r="H82" s="1889"/>
      <c r="I82" s="2208">
        <f t="shared" si="2"/>
        <v>0</v>
      </c>
    </row>
    <row r="83" spans="1:9">
      <c r="A83" s="1827">
        <v>7</v>
      </c>
      <c r="B83" s="1350"/>
      <c r="C83" s="2128"/>
      <c r="D83" s="1599"/>
      <c r="E83" s="1599"/>
      <c r="F83" s="1599"/>
      <c r="G83" s="1599"/>
      <c r="H83" s="1889"/>
      <c r="I83" s="2208">
        <f t="shared" si="2"/>
        <v>0</v>
      </c>
    </row>
    <row r="84" spans="1:9">
      <c r="A84" s="1827">
        <v>8</v>
      </c>
      <c r="B84" s="1350"/>
      <c r="C84" s="2128"/>
      <c r="D84" s="1599"/>
      <c r="E84" s="1599"/>
      <c r="F84" s="1599"/>
      <c r="G84" s="1599"/>
      <c r="H84" s="1889"/>
      <c r="I84" s="2208">
        <f t="shared" si="2"/>
        <v>0</v>
      </c>
    </row>
    <row r="85" spans="1:9">
      <c r="A85" s="1827">
        <v>9</v>
      </c>
      <c r="B85" s="1350"/>
      <c r="C85" s="2128"/>
      <c r="D85" s="1599"/>
      <c r="E85" s="1599"/>
      <c r="F85" s="1599"/>
      <c r="G85" s="1599"/>
      <c r="H85" s="1889"/>
      <c r="I85" s="2208">
        <f t="shared" si="2"/>
        <v>0</v>
      </c>
    </row>
    <row r="86" spans="1:9">
      <c r="A86" s="1827">
        <v>10</v>
      </c>
      <c r="B86" s="1350"/>
      <c r="C86" s="2128"/>
      <c r="D86" s="1599"/>
      <c r="E86" s="1599"/>
      <c r="F86" s="1599"/>
      <c r="G86" s="1599"/>
      <c r="H86" s="1889"/>
      <c r="I86" s="2208">
        <f t="shared" si="2"/>
        <v>0</v>
      </c>
    </row>
    <row r="87" spans="1:9">
      <c r="A87" s="1827">
        <v>11</v>
      </c>
      <c r="B87" s="1350"/>
      <c r="C87" s="2128"/>
      <c r="D87" s="1599"/>
      <c r="E87" s="1599"/>
      <c r="F87" s="1599"/>
      <c r="G87" s="1599"/>
      <c r="H87" s="1889"/>
      <c r="I87" s="2208">
        <f t="shared" si="2"/>
        <v>0</v>
      </c>
    </row>
    <row r="88" spans="1:9">
      <c r="A88" s="1827">
        <v>12</v>
      </c>
      <c r="B88" s="1350"/>
      <c r="C88" s="2128"/>
      <c r="D88" s="1599"/>
      <c r="E88" s="1599"/>
      <c r="F88" s="1599"/>
      <c r="G88" s="1599"/>
      <c r="H88" s="1889"/>
      <c r="I88" s="2208">
        <f t="shared" si="2"/>
        <v>0</v>
      </c>
    </row>
    <row r="89" spans="1:9">
      <c r="A89" s="1827">
        <v>13</v>
      </c>
      <c r="B89" s="1350"/>
      <c r="C89" s="2128"/>
      <c r="D89" s="1599"/>
      <c r="E89" s="1599"/>
      <c r="F89" s="1599"/>
      <c r="G89" s="1599"/>
      <c r="H89" s="1889"/>
      <c r="I89" s="2208">
        <f t="shared" si="2"/>
        <v>0</v>
      </c>
    </row>
    <row r="90" spans="1:9">
      <c r="A90" s="1827">
        <v>14</v>
      </c>
      <c r="B90" s="1350"/>
      <c r="C90" s="2128"/>
      <c r="D90" s="1599"/>
      <c r="E90" s="1599"/>
      <c r="F90" s="1599"/>
      <c r="G90" s="1599"/>
      <c r="H90" s="1889"/>
      <c r="I90" s="2208">
        <f t="shared" si="2"/>
        <v>0</v>
      </c>
    </row>
    <row r="91" spans="1:9">
      <c r="A91" s="1827">
        <v>15</v>
      </c>
      <c r="B91" s="1350"/>
      <c r="C91" s="2128"/>
      <c r="D91" s="1599"/>
      <c r="E91" s="1599"/>
      <c r="F91" s="1599"/>
      <c r="G91" s="1599"/>
      <c r="H91" s="1889"/>
      <c r="I91" s="2208">
        <f t="shared" si="2"/>
        <v>0</v>
      </c>
    </row>
    <row r="92" spans="1:9">
      <c r="A92" s="1827">
        <v>16</v>
      </c>
      <c r="B92" s="1350"/>
      <c r="C92" s="2128"/>
      <c r="D92" s="1599"/>
      <c r="E92" s="1599"/>
      <c r="F92" s="1599"/>
      <c r="G92" s="1599"/>
      <c r="H92" s="1889"/>
      <c r="I92" s="2208">
        <f t="shared" si="2"/>
        <v>0</v>
      </c>
    </row>
    <row r="93" spans="1:9">
      <c r="A93" s="1827">
        <v>17</v>
      </c>
      <c r="B93" s="1350"/>
      <c r="C93" s="2128"/>
      <c r="D93" s="1599"/>
      <c r="E93" s="1599"/>
      <c r="F93" s="1599"/>
      <c r="G93" s="1599"/>
      <c r="H93" s="1889"/>
      <c r="I93" s="2208">
        <f t="shared" si="2"/>
        <v>0</v>
      </c>
    </row>
    <row r="94" spans="1:9">
      <c r="A94" s="1827">
        <v>18</v>
      </c>
      <c r="B94" s="1350"/>
      <c r="C94" s="2128"/>
      <c r="D94" s="1599"/>
      <c r="E94" s="1599"/>
      <c r="F94" s="1599"/>
      <c r="G94" s="1599"/>
      <c r="H94" s="1889"/>
      <c r="I94" s="2208">
        <f t="shared" si="2"/>
        <v>0</v>
      </c>
    </row>
    <row r="95" spans="1:9">
      <c r="A95" s="1827">
        <v>19</v>
      </c>
      <c r="B95" s="1350"/>
      <c r="C95" s="2128"/>
      <c r="D95" s="1599"/>
      <c r="E95" s="1599"/>
      <c r="F95" s="1599"/>
      <c r="G95" s="1599"/>
      <c r="H95" s="1889"/>
      <c r="I95" s="2208">
        <f t="shared" si="2"/>
        <v>0</v>
      </c>
    </row>
    <row r="96" spans="1:9">
      <c r="A96" s="1827">
        <v>20</v>
      </c>
      <c r="B96" s="1350"/>
      <c r="C96" s="2128"/>
      <c r="D96" s="1599"/>
      <c r="E96" s="1599"/>
      <c r="F96" s="1599"/>
      <c r="G96" s="1599"/>
      <c r="H96" s="1889"/>
      <c r="I96" s="2208">
        <f t="shared" si="2"/>
        <v>0</v>
      </c>
    </row>
    <row r="97" spans="1:9">
      <c r="A97" s="1827">
        <v>21</v>
      </c>
      <c r="B97" s="1350"/>
      <c r="C97" s="2128"/>
      <c r="D97" s="1599"/>
      <c r="E97" s="1599"/>
      <c r="F97" s="1599"/>
      <c r="G97" s="1599"/>
      <c r="H97" s="1889"/>
      <c r="I97" s="2208">
        <f t="shared" si="2"/>
        <v>0</v>
      </c>
    </row>
    <row r="98" spans="1:9">
      <c r="A98" s="1827">
        <v>22</v>
      </c>
      <c r="B98" s="1350"/>
      <c r="C98" s="2128"/>
      <c r="D98" s="1599"/>
      <c r="E98" s="1599"/>
      <c r="F98" s="1599"/>
      <c r="G98" s="1599"/>
      <c r="H98" s="1889"/>
      <c r="I98" s="2208">
        <f t="shared" si="2"/>
        <v>0</v>
      </c>
    </row>
    <row r="99" spans="1:9">
      <c r="A99" s="1827">
        <v>23</v>
      </c>
      <c r="B99" s="1350"/>
      <c r="C99" s="2128"/>
      <c r="D99" s="1599"/>
      <c r="E99" s="1599"/>
      <c r="F99" s="1599"/>
      <c r="G99" s="1599"/>
      <c r="H99" s="1889"/>
      <c r="I99" s="2208">
        <f t="shared" si="2"/>
        <v>0</v>
      </c>
    </row>
    <row r="100" spans="1:9">
      <c r="A100" s="1827">
        <v>24</v>
      </c>
      <c r="B100" s="1350"/>
      <c r="C100" s="2128"/>
      <c r="D100" s="1599"/>
      <c r="E100" s="1599"/>
      <c r="F100" s="1599"/>
      <c r="G100" s="1599"/>
      <c r="H100" s="1889"/>
      <c r="I100" s="2208">
        <f t="shared" si="2"/>
        <v>0</v>
      </c>
    </row>
    <row r="101" spans="1:9">
      <c r="A101" s="1827">
        <v>25</v>
      </c>
      <c r="B101" s="1350"/>
      <c r="C101" s="2128"/>
      <c r="D101" s="1599"/>
      <c r="E101" s="1599"/>
      <c r="F101" s="1599"/>
      <c r="G101" s="1599"/>
      <c r="H101" s="1889"/>
      <c r="I101" s="2208">
        <f t="shared" si="2"/>
        <v>0</v>
      </c>
    </row>
    <row r="102" spans="1:9">
      <c r="A102" s="1827">
        <v>26</v>
      </c>
      <c r="B102" s="1350"/>
      <c r="C102" s="2128"/>
      <c r="D102" s="1599"/>
      <c r="E102" s="1599"/>
      <c r="F102" s="1599"/>
      <c r="G102" s="1599"/>
      <c r="H102" s="1889"/>
      <c r="I102" s="2208">
        <f t="shared" si="2"/>
        <v>0</v>
      </c>
    </row>
    <row r="103" spans="1:9">
      <c r="A103" s="1827">
        <v>27</v>
      </c>
      <c r="B103" s="1350"/>
      <c r="C103" s="2128"/>
      <c r="D103" s="1599"/>
      <c r="E103" s="1599"/>
      <c r="F103" s="1599"/>
      <c r="G103" s="1599"/>
      <c r="H103" s="1889"/>
      <c r="I103" s="2208">
        <f t="shared" si="2"/>
        <v>0</v>
      </c>
    </row>
    <row r="104" spans="1:9">
      <c r="A104" s="1827">
        <v>28</v>
      </c>
      <c r="B104" s="1350"/>
      <c r="C104" s="2128"/>
      <c r="D104" s="1599"/>
      <c r="E104" s="1599"/>
      <c r="F104" s="1599"/>
      <c r="G104" s="1599"/>
      <c r="H104" s="1889"/>
      <c r="I104" s="2208">
        <f t="shared" si="2"/>
        <v>0</v>
      </c>
    </row>
    <row r="105" spans="1:9">
      <c r="A105" s="1827">
        <v>29</v>
      </c>
      <c r="B105" s="1350"/>
      <c r="C105" s="2128"/>
      <c r="D105" s="1599"/>
      <c r="E105" s="1599"/>
      <c r="F105" s="1599"/>
      <c r="G105" s="1599"/>
      <c r="H105" s="1889"/>
      <c r="I105" s="2208">
        <f t="shared" si="2"/>
        <v>0</v>
      </c>
    </row>
    <row r="106" spans="1:9">
      <c r="A106" s="1827">
        <v>30</v>
      </c>
      <c r="B106" s="1350"/>
      <c r="C106" s="2128"/>
      <c r="D106" s="1599"/>
      <c r="E106" s="1599"/>
      <c r="F106" s="1599"/>
      <c r="G106" s="1599"/>
      <c r="H106" s="1889"/>
      <c r="I106" s="2208">
        <f t="shared" si="2"/>
        <v>0</v>
      </c>
    </row>
    <row r="107" spans="1:9">
      <c r="A107" s="1827">
        <v>31</v>
      </c>
      <c r="B107" s="1350"/>
      <c r="C107" s="2128"/>
      <c r="D107" s="1599"/>
      <c r="E107" s="1599"/>
      <c r="F107" s="1599"/>
      <c r="G107" s="1599"/>
      <c r="H107" s="1889"/>
      <c r="I107" s="2208">
        <f t="shared" si="2"/>
        <v>0</v>
      </c>
    </row>
    <row r="108" spans="1:9">
      <c r="A108" s="1827">
        <v>32</v>
      </c>
      <c r="B108" s="1350"/>
      <c r="C108" s="2128"/>
      <c r="D108" s="1599"/>
      <c r="E108" s="1599"/>
      <c r="F108" s="1599"/>
      <c r="G108" s="1599"/>
      <c r="H108" s="1889"/>
      <c r="I108" s="2208">
        <f t="shared" si="2"/>
        <v>0</v>
      </c>
    </row>
    <row r="109" spans="1:9">
      <c r="A109" s="1827">
        <v>33</v>
      </c>
      <c r="B109" s="1350"/>
      <c r="C109" s="2128"/>
      <c r="D109" s="1599"/>
      <c r="E109" s="1599"/>
      <c r="F109" s="1599"/>
      <c r="G109" s="1599"/>
      <c r="H109" s="1889"/>
      <c r="I109" s="2208">
        <f t="shared" si="2"/>
        <v>0</v>
      </c>
    </row>
    <row r="110" spans="1:9">
      <c r="A110" s="1827">
        <v>34</v>
      </c>
      <c r="B110" s="1350"/>
      <c r="C110" s="2128"/>
      <c r="D110" s="1599"/>
      <c r="E110" s="1599"/>
      <c r="F110" s="1599"/>
      <c r="G110" s="1599"/>
      <c r="H110" s="1889"/>
      <c r="I110" s="2208">
        <f t="shared" si="2"/>
        <v>0</v>
      </c>
    </row>
    <row r="111" spans="1:9">
      <c r="A111" s="1827">
        <v>35</v>
      </c>
      <c r="B111" s="1350"/>
      <c r="C111" s="2128"/>
      <c r="D111" s="1599"/>
      <c r="E111" s="1599"/>
      <c r="F111" s="1599"/>
      <c r="G111" s="1599"/>
      <c r="H111" s="1889"/>
      <c r="I111" s="2208">
        <f t="shared" si="2"/>
        <v>0</v>
      </c>
    </row>
    <row r="112" spans="1:9">
      <c r="A112" s="1827">
        <v>36</v>
      </c>
      <c r="B112" s="1350"/>
      <c r="C112" s="2128"/>
      <c r="D112" s="1599"/>
      <c r="E112" s="1599"/>
      <c r="F112" s="1599"/>
      <c r="G112" s="1599"/>
      <c r="H112" s="1889"/>
      <c r="I112" s="2208">
        <f t="shared" si="2"/>
        <v>0</v>
      </c>
    </row>
    <row r="113" spans="1:9">
      <c r="A113" s="1827">
        <v>37</v>
      </c>
      <c r="B113" s="1350"/>
      <c r="C113" s="2128"/>
      <c r="D113" s="1599"/>
      <c r="E113" s="1599"/>
      <c r="F113" s="1599"/>
      <c r="G113" s="1599"/>
      <c r="H113" s="1889"/>
      <c r="I113" s="2208">
        <f t="shared" si="2"/>
        <v>0</v>
      </c>
    </row>
    <row r="114" spans="1:9">
      <c r="A114" s="1827">
        <v>38</v>
      </c>
      <c r="B114" s="1350"/>
      <c r="C114" s="2128"/>
      <c r="D114" s="1599"/>
      <c r="E114" s="1599"/>
      <c r="F114" s="1599"/>
      <c r="G114" s="1599"/>
      <c r="H114" s="1889"/>
      <c r="I114" s="2208">
        <f t="shared" si="2"/>
        <v>0</v>
      </c>
    </row>
    <row r="115" spans="1:9">
      <c r="A115" s="1827">
        <v>39</v>
      </c>
      <c r="B115" s="1350"/>
      <c r="C115" s="2128"/>
      <c r="D115" s="1599"/>
      <c r="E115" s="1599"/>
      <c r="F115" s="1599"/>
      <c r="G115" s="1599"/>
      <c r="H115" s="1889"/>
      <c r="I115" s="2208">
        <f t="shared" si="2"/>
        <v>0</v>
      </c>
    </row>
    <row r="116" spans="1:9">
      <c r="A116" s="1827">
        <v>40</v>
      </c>
      <c r="B116" s="1350"/>
      <c r="C116" s="2128"/>
      <c r="D116" s="1599"/>
      <c r="E116" s="1599"/>
      <c r="F116" s="1599"/>
      <c r="G116" s="1599"/>
      <c r="H116" s="1889"/>
      <c r="I116" s="2208">
        <f t="shared" si="2"/>
        <v>0</v>
      </c>
    </row>
    <row r="117" spans="1:9">
      <c r="A117" s="1827">
        <v>41</v>
      </c>
      <c r="B117" s="1350"/>
      <c r="C117" s="2128"/>
      <c r="D117" s="1599"/>
      <c r="E117" s="1599"/>
      <c r="F117" s="1599"/>
      <c r="G117" s="1599"/>
      <c r="H117" s="1889"/>
      <c r="I117" s="2208">
        <f t="shared" si="2"/>
        <v>0</v>
      </c>
    </row>
    <row r="118" spans="1:9">
      <c r="A118" s="1827">
        <v>42</v>
      </c>
      <c r="B118" s="1350"/>
      <c r="C118" s="2128"/>
      <c r="D118" s="1599"/>
      <c r="E118" s="1599"/>
      <c r="F118" s="1599"/>
      <c r="G118" s="1599"/>
      <c r="H118" s="1889"/>
      <c r="I118" s="2208">
        <f t="shared" si="2"/>
        <v>0</v>
      </c>
    </row>
    <row r="119" spans="1:9">
      <c r="A119" s="1827">
        <v>43</v>
      </c>
      <c r="B119" s="1350"/>
      <c r="C119" s="2128"/>
      <c r="D119" s="1599"/>
      <c r="E119" s="1599"/>
      <c r="F119" s="1599"/>
      <c r="G119" s="1599"/>
      <c r="H119" s="1889"/>
      <c r="I119" s="2208">
        <f t="shared" si="2"/>
        <v>0</v>
      </c>
    </row>
    <row r="120" spans="1:9">
      <c r="A120" s="1827">
        <v>44</v>
      </c>
      <c r="B120" s="1350"/>
      <c r="C120" s="2128"/>
      <c r="D120" s="1599"/>
      <c r="E120" s="1599"/>
      <c r="F120" s="1599"/>
      <c r="G120" s="1599"/>
      <c r="H120" s="1889"/>
      <c r="I120" s="2208">
        <f t="shared" si="2"/>
        <v>0</v>
      </c>
    </row>
    <row r="121" spans="1:9">
      <c r="A121" s="1827">
        <v>45</v>
      </c>
      <c r="B121" s="1350"/>
      <c r="C121" s="2128"/>
      <c r="D121" s="1599"/>
      <c r="E121" s="1599"/>
      <c r="F121" s="1599"/>
      <c r="G121" s="1599"/>
      <c r="H121" s="1889"/>
      <c r="I121" s="2208">
        <f t="shared" si="2"/>
        <v>0</v>
      </c>
    </row>
    <row r="122" spans="1:9">
      <c r="A122" s="1827">
        <v>46</v>
      </c>
      <c r="B122" s="1350"/>
      <c r="C122" s="2128"/>
      <c r="D122" s="1599"/>
      <c r="E122" s="1599"/>
      <c r="F122" s="1599"/>
      <c r="G122" s="1599"/>
      <c r="H122" s="1889"/>
      <c r="I122" s="2208">
        <f t="shared" si="2"/>
        <v>0</v>
      </c>
    </row>
    <row r="123" spans="1:9">
      <c r="A123" s="1827">
        <v>47</v>
      </c>
      <c r="B123" s="1350"/>
      <c r="C123" s="2128"/>
      <c r="D123" s="1599"/>
      <c r="E123" s="1599"/>
      <c r="F123" s="1599"/>
      <c r="G123" s="1599"/>
      <c r="H123" s="1889"/>
      <c r="I123" s="2208">
        <f t="shared" si="2"/>
        <v>0</v>
      </c>
    </row>
    <row r="124" spans="1:9">
      <c r="A124" s="1827">
        <v>48</v>
      </c>
      <c r="B124" s="1350"/>
      <c r="C124" s="2128"/>
      <c r="D124" s="1599"/>
      <c r="E124" s="1599"/>
      <c r="F124" s="1599"/>
      <c r="G124" s="1599"/>
      <c r="H124" s="1889"/>
      <c r="I124" s="2208">
        <f t="shared" si="2"/>
        <v>0</v>
      </c>
    </row>
    <row r="125" spans="1:9" ht="16" thickBot="1">
      <c r="A125" s="1824">
        <v>49</v>
      </c>
      <c r="B125" s="1890" t="s">
        <v>2253</v>
      </c>
      <c r="C125" s="2206"/>
      <c r="D125" s="1891">
        <f t="shared" ref="D125:I125" si="3">SUM(D77:D124)</f>
        <v>0</v>
      </c>
      <c r="E125" s="1891">
        <f t="shared" si="3"/>
        <v>0</v>
      </c>
      <c r="F125" s="1891">
        <f t="shared" si="3"/>
        <v>0</v>
      </c>
      <c r="G125" s="1891">
        <f t="shared" si="3"/>
        <v>0</v>
      </c>
      <c r="H125" s="1891">
        <f t="shared" si="3"/>
        <v>0</v>
      </c>
      <c r="I125" s="2209">
        <f t="shared" si="3"/>
        <v>0</v>
      </c>
    </row>
    <row r="126" spans="1:9">
      <c r="A126" s="3841" t="s">
        <v>4505</v>
      </c>
      <c r="B126" s="4632"/>
      <c r="C126" s="4632"/>
      <c r="D126" s="4632"/>
      <c r="E126" s="4633"/>
    </row>
    <row r="127" spans="1:9">
      <c r="A127" s="4086" t="s">
        <v>490</v>
      </c>
      <c r="B127" s="1882"/>
      <c r="C127" s="1882"/>
      <c r="D127" s="1882"/>
      <c r="E127" s="4241"/>
      <c r="F127" s="1875"/>
      <c r="G127" s="1875"/>
      <c r="H127" s="1875"/>
      <c r="I127" s="1875"/>
    </row>
    <row r="128" spans="1:9">
      <c r="A128" s="4583"/>
      <c r="B128" s="1618"/>
      <c r="C128" s="1618"/>
      <c r="D128" s="1618"/>
      <c r="E128" s="4236"/>
    </row>
    <row r="129" spans="1:6">
      <c r="A129" s="4583"/>
      <c r="B129" s="1618"/>
      <c r="C129" s="1618"/>
      <c r="D129" s="1618"/>
      <c r="E129" s="4236"/>
    </row>
    <row r="130" spans="1:6">
      <c r="A130" s="4583"/>
      <c r="B130" s="1618"/>
      <c r="C130" s="1618"/>
      <c r="D130" s="1618"/>
      <c r="E130" s="4236"/>
    </row>
    <row r="131" spans="1:6">
      <c r="A131" s="4583"/>
      <c r="B131" s="1618"/>
      <c r="C131" s="1618"/>
      <c r="D131" s="1618"/>
      <c r="E131" s="4236"/>
    </row>
    <row r="132" spans="1:6">
      <c r="A132" s="4583"/>
      <c r="B132" s="1618"/>
      <c r="C132" s="1551"/>
      <c r="D132" s="1551"/>
      <c r="E132" s="4236"/>
    </row>
    <row r="133" spans="1:6">
      <c r="A133" s="4583"/>
      <c r="B133" s="1618"/>
      <c r="C133" s="4488"/>
      <c r="D133" s="4488"/>
      <c r="E133" s="4236"/>
    </row>
    <row r="134" spans="1:6">
      <c r="A134" s="4583"/>
      <c r="B134" s="1618"/>
      <c r="C134" s="4488"/>
      <c r="D134" s="4488"/>
      <c r="E134" s="4236"/>
    </row>
    <row r="135" spans="1:6">
      <c r="A135" s="4583"/>
      <c r="B135" s="1618"/>
      <c r="C135" s="4488"/>
      <c r="D135" s="4488"/>
      <c r="E135" s="4236"/>
      <c r="F135" s="1618"/>
    </row>
    <row r="136" spans="1:6">
      <c r="A136" s="4583"/>
      <c r="B136" s="1618"/>
      <c r="C136" s="4488"/>
      <c r="D136" s="4488"/>
      <c r="E136" s="4236"/>
      <c r="F136" s="4236"/>
    </row>
    <row r="137" spans="1:6">
      <c r="A137" s="4583"/>
      <c r="B137" s="1618"/>
      <c r="C137" s="4488"/>
      <c r="D137" s="4488"/>
      <c r="E137" s="4236"/>
      <c r="F137" s="4236"/>
    </row>
    <row r="138" spans="1:6">
      <c r="A138" s="4583"/>
      <c r="B138" s="1618"/>
      <c r="C138" s="4488"/>
      <c r="D138" s="4488"/>
      <c r="E138" s="4236"/>
      <c r="F138" s="4236"/>
    </row>
    <row r="139" spans="1:6">
      <c r="A139" s="4583"/>
      <c r="B139" s="1618"/>
      <c r="C139" s="4488"/>
      <c r="D139" s="4488"/>
      <c r="E139" s="4236"/>
      <c r="F139" s="4236"/>
    </row>
    <row r="140" spans="1:6">
      <c r="A140" s="4583"/>
      <c r="B140" s="1618"/>
      <c r="C140" s="4488"/>
      <c r="D140" s="4488"/>
      <c r="E140" s="4236"/>
      <c r="F140" s="4236"/>
    </row>
    <row r="141" spans="1:6">
      <c r="A141" s="4583"/>
      <c r="B141" s="1618"/>
      <c r="C141" s="4488"/>
      <c r="D141" s="4488"/>
      <c r="E141" s="4236"/>
      <c r="F141" s="4236"/>
    </row>
    <row r="142" spans="1:6">
      <c r="A142" s="4583"/>
      <c r="B142" s="1618"/>
      <c r="C142" s="4488"/>
      <c r="D142" s="4488"/>
      <c r="E142" s="4236"/>
      <c r="F142" s="4236"/>
    </row>
    <row r="143" spans="1:6">
      <c r="A143" s="4583"/>
      <c r="B143" s="1618"/>
      <c r="C143" s="4488"/>
      <c r="D143" s="4488"/>
      <c r="E143" s="4236"/>
      <c r="F143" s="4236"/>
    </row>
    <row r="144" spans="1:6">
      <c r="A144" s="4583"/>
      <c r="B144" s="1618"/>
      <c r="C144" s="4488"/>
      <c r="D144" s="4488"/>
      <c r="E144" s="4236"/>
      <c r="F144" s="4236"/>
    </row>
    <row r="145" spans="1:6">
      <c r="A145" s="4583"/>
      <c r="B145" s="1618"/>
      <c r="C145" s="4488"/>
      <c r="D145" s="4488"/>
      <c r="E145" s="4236"/>
      <c r="F145" s="4236"/>
    </row>
    <row r="146" spans="1:6">
      <c r="A146" s="4583"/>
      <c r="B146" s="1618"/>
      <c r="C146" s="4488"/>
      <c r="D146" s="4488"/>
      <c r="E146" s="4236"/>
      <c r="F146" s="4236"/>
    </row>
    <row r="147" spans="1:6">
      <c r="A147" s="4583"/>
      <c r="B147" s="1618"/>
      <c r="C147" s="4488"/>
      <c r="D147" s="4488"/>
      <c r="E147" s="4236"/>
      <c r="F147" s="4236"/>
    </row>
    <row r="148" spans="1:6">
      <c r="A148" s="4583"/>
      <c r="B148" s="1618"/>
      <c r="C148" s="4488"/>
      <c r="D148" s="4488"/>
      <c r="E148" s="4236"/>
      <c r="F148" s="4236"/>
    </row>
    <row r="149" spans="1:6">
      <c r="A149" s="4583"/>
      <c r="B149" s="1618"/>
      <c r="C149" s="4488"/>
      <c r="D149" s="4488"/>
      <c r="E149" s="4236"/>
      <c r="F149" s="4236"/>
    </row>
    <row r="150" spans="1:6">
      <c r="A150" s="4583"/>
      <c r="B150" s="1618"/>
      <c r="C150" s="4488"/>
      <c r="D150" s="4488"/>
      <c r="E150" s="4236"/>
      <c r="F150" s="4236"/>
    </row>
    <row r="151" spans="1:6">
      <c r="A151" s="4583"/>
      <c r="B151" s="1618"/>
      <c r="C151" s="4488"/>
      <c r="D151" s="4488"/>
      <c r="E151" s="4236"/>
      <c r="F151" s="4236"/>
    </row>
    <row r="152" spans="1:6">
      <c r="A152" s="4583"/>
      <c r="B152" s="1618"/>
      <c r="C152" s="4488"/>
      <c r="D152" s="4488"/>
      <c r="E152" s="4236"/>
      <c r="F152" s="4236"/>
    </row>
    <row r="153" spans="1:6">
      <c r="A153" s="4583"/>
      <c r="B153" s="1618"/>
      <c r="C153" s="4488"/>
      <c r="D153" s="4488"/>
      <c r="E153" s="4236"/>
      <c r="F153" s="4236"/>
    </row>
    <row r="154" spans="1:6">
      <c r="A154" s="4583"/>
      <c r="B154" s="1618"/>
      <c r="C154" s="4488"/>
      <c r="D154" s="4488"/>
      <c r="E154" s="4236"/>
      <c r="F154" s="4236"/>
    </row>
    <row r="155" spans="1:6">
      <c r="A155" s="4583"/>
      <c r="B155" s="1618"/>
      <c r="C155" s="4488"/>
      <c r="D155" s="4488"/>
      <c r="E155" s="4236"/>
      <c r="F155" s="4236"/>
    </row>
    <row r="156" spans="1:6">
      <c r="A156" s="4583"/>
      <c r="B156" s="1618"/>
      <c r="C156" s="4488"/>
      <c r="D156" s="4488"/>
      <c r="E156" s="4236"/>
      <c r="F156" s="4236"/>
    </row>
    <row r="157" spans="1:6">
      <c r="A157" s="4583"/>
      <c r="B157" s="1618"/>
      <c r="C157" s="4488"/>
      <c r="D157" s="4488"/>
      <c r="E157" s="4236"/>
      <c r="F157" s="4236"/>
    </row>
    <row r="158" spans="1:6">
      <c r="A158" s="4583"/>
      <c r="B158" s="1618"/>
      <c r="C158" s="4488"/>
      <c r="D158" s="4488"/>
      <c r="E158" s="4236"/>
      <c r="F158" s="4236"/>
    </row>
    <row r="159" spans="1:6">
      <c r="A159" s="4583"/>
      <c r="B159" s="1618"/>
      <c r="C159" s="4488"/>
      <c r="D159" s="4488"/>
      <c r="E159" s="4236"/>
      <c r="F159" s="4236"/>
    </row>
    <row r="160" spans="1:6">
      <c r="A160" s="4583"/>
      <c r="B160" s="1618"/>
      <c r="C160" s="4488"/>
      <c r="D160" s="4488"/>
      <c r="E160" s="4236"/>
      <c r="F160" s="4236"/>
    </row>
    <row r="161" spans="1:6">
      <c r="A161" s="4583"/>
      <c r="B161" s="1618"/>
      <c r="C161" s="4488"/>
      <c r="D161" s="4488"/>
      <c r="E161" s="4236"/>
      <c r="F161" s="4236"/>
    </row>
    <row r="162" spans="1:6">
      <c r="A162" s="4583"/>
      <c r="B162" s="1618"/>
      <c r="C162" s="4488"/>
      <c r="D162" s="4488"/>
      <c r="E162" s="4236"/>
      <c r="F162" s="4236"/>
    </row>
    <row r="163" spans="1:6">
      <c r="A163" s="4583"/>
      <c r="B163" s="1618"/>
      <c r="C163" s="4488"/>
      <c r="D163" s="4488"/>
      <c r="E163" s="4236"/>
      <c r="F163" s="4236"/>
    </row>
    <row r="164" spans="1:6">
      <c r="A164" s="4583"/>
      <c r="B164" s="1618"/>
      <c r="C164" s="4488"/>
      <c r="D164" s="4488"/>
      <c r="E164" s="4236"/>
      <c r="F164" s="4236"/>
    </row>
    <row r="165" spans="1:6">
      <c r="A165" s="4583"/>
      <c r="B165" s="1618"/>
      <c r="C165" s="4488"/>
      <c r="D165" s="4488"/>
      <c r="E165" s="4236"/>
      <c r="F165" s="4236"/>
    </row>
    <row r="166" spans="1:6">
      <c r="A166" s="4583"/>
      <c r="B166" s="1618"/>
      <c r="C166" s="4488"/>
      <c r="D166" s="4488"/>
      <c r="E166" s="4236"/>
      <c r="F166" s="4236"/>
    </row>
    <row r="167" spans="1:6">
      <c r="A167" s="4583"/>
      <c r="B167" s="1618"/>
      <c r="C167" s="4488"/>
      <c r="D167" s="4488"/>
      <c r="E167" s="4236"/>
      <c r="F167" s="4236"/>
    </row>
    <row r="168" spans="1:6">
      <c r="A168" s="4583"/>
      <c r="B168" s="1618"/>
      <c r="C168" s="4488"/>
      <c r="D168" s="4488"/>
      <c r="E168" s="4236"/>
      <c r="F168" s="4236"/>
    </row>
    <row r="169" spans="1:6">
      <c r="A169" s="4583"/>
      <c r="B169" s="1618"/>
      <c r="C169" s="4488"/>
      <c r="D169" s="4488"/>
      <c r="E169" s="4236"/>
      <c r="F169" s="4236"/>
    </row>
    <row r="170" spans="1:6">
      <c r="A170" s="4583"/>
      <c r="B170" s="1618"/>
      <c r="C170" s="4488"/>
      <c r="D170" s="4488"/>
      <c r="E170" s="4236"/>
      <c r="F170" s="4236"/>
    </row>
    <row r="171" spans="1:6">
      <c r="A171" s="4583"/>
      <c r="B171" s="1618"/>
      <c r="C171" s="4488"/>
      <c r="D171" s="4488"/>
      <c r="E171" s="4236"/>
      <c r="F171" s="4236"/>
    </row>
    <row r="172" spans="1:6">
      <c r="A172" s="4583"/>
      <c r="B172" s="1618"/>
      <c r="C172" s="4488"/>
      <c r="D172" s="4488"/>
      <c r="E172" s="4236"/>
      <c r="F172" s="4236"/>
    </row>
    <row r="173" spans="1:6">
      <c r="A173" s="4583"/>
      <c r="B173" s="1618"/>
      <c r="C173" s="4488"/>
      <c r="D173" s="4488"/>
      <c r="E173" s="4236"/>
      <c r="F173" s="4236"/>
    </row>
    <row r="174" spans="1:6">
      <c r="A174" s="4583"/>
      <c r="B174" s="1618"/>
      <c r="C174" s="4488"/>
      <c r="D174" s="4488"/>
      <c r="E174" s="4236"/>
      <c r="F174" s="4236"/>
    </row>
    <row r="175" spans="1:6">
      <c r="A175" s="4583"/>
      <c r="B175" s="1618"/>
      <c r="C175" s="4488"/>
      <c r="D175" s="4488"/>
      <c r="E175" s="4236"/>
      <c r="F175" s="4236"/>
    </row>
    <row r="176" spans="1:6">
      <c r="A176" s="4583"/>
      <c r="B176" s="1618"/>
      <c r="C176" s="4488"/>
      <c r="D176" s="4488"/>
      <c r="E176" s="4236"/>
      <c r="F176" s="4236"/>
    </row>
    <row r="177" spans="1:6">
      <c r="A177" s="4583"/>
      <c r="B177" s="1618"/>
      <c r="C177" s="4488"/>
      <c r="D177" s="4488"/>
      <c r="E177" s="4236"/>
      <c r="F177" s="4236"/>
    </row>
    <row r="178" spans="1:6">
      <c r="A178" s="4583"/>
      <c r="B178" s="1618"/>
      <c r="C178" s="4488"/>
      <c r="D178" s="4488"/>
      <c r="E178" s="4236"/>
      <c r="F178" s="4236"/>
    </row>
    <row r="179" spans="1:6">
      <c r="A179" s="4583"/>
      <c r="B179" s="1618"/>
      <c r="C179" s="3109"/>
      <c r="D179" s="3109"/>
      <c r="E179" s="4236"/>
      <c r="F179" s="4236"/>
    </row>
    <row r="180" spans="1:6">
      <c r="A180" s="4583"/>
      <c r="B180" s="1618"/>
      <c r="C180" s="1618"/>
      <c r="D180" s="1618"/>
      <c r="E180" s="4236"/>
      <c r="F180" s="4236"/>
    </row>
    <row r="181" spans="1:6" ht="16" thickBot="1">
      <c r="A181" s="4237"/>
      <c r="B181" s="4257"/>
      <c r="C181" s="4257"/>
      <c r="D181" s="4257"/>
      <c r="E181" s="4239"/>
      <c r="F181" s="4236"/>
    </row>
    <row r="182" spans="1:6">
      <c r="A182" s="4235"/>
      <c r="B182" s="1618"/>
      <c r="C182" s="1618"/>
      <c r="D182" s="1618"/>
      <c r="E182" s="1618"/>
      <c r="F182" s="4236"/>
    </row>
    <row r="183" spans="1:6">
      <c r="A183" s="4235"/>
      <c r="B183" s="1618"/>
      <c r="C183" s="1618"/>
      <c r="D183" s="1618"/>
      <c r="E183" s="1618"/>
      <c r="F183" s="4236"/>
    </row>
    <row r="184" spans="1:6">
      <c r="A184" s="4235"/>
      <c r="B184" s="1618"/>
      <c r="C184" s="1618"/>
      <c r="D184" s="1618"/>
      <c r="E184" s="1618"/>
      <c r="F184" s="4236"/>
    </row>
    <row r="185" spans="1:6">
      <c r="A185" s="4235"/>
      <c r="B185" s="1618"/>
      <c r="C185" s="1618"/>
      <c r="D185" s="1618"/>
      <c r="E185" s="1618"/>
      <c r="F185" s="4236"/>
    </row>
    <row r="186" spans="1:6">
      <c r="A186" s="4235"/>
      <c r="B186" s="1618"/>
      <c r="C186" s="1618"/>
      <c r="D186" s="1618"/>
      <c r="E186" s="1618"/>
      <c r="F186" s="4236"/>
    </row>
    <row r="187" spans="1:6">
      <c r="A187" s="4235"/>
      <c r="B187" s="1618"/>
      <c r="C187" s="1618"/>
      <c r="D187" s="1618"/>
      <c r="E187" s="1618"/>
      <c r="F187" s="4236"/>
    </row>
    <row r="188" spans="1:6">
      <c r="A188" s="4235"/>
      <c r="B188" s="1618"/>
      <c r="C188" s="1618"/>
      <c r="D188" s="1618"/>
      <c r="E188" s="1618"/>
      <c r="F188" s="4236"/>
    </row>
    <row r="189" spans="1:6">
      <c r="A189" s="4235"/>
      <c r="B189" s="1618"/>
      <c r="C189" s="1618"/>
      <c r="D189" s="1618"/>
      <c r="E189" s="1618"/>
      <c r="F189" s="4236"/>
    </row>
    <row r="190" spans="1:6">
      <c r="A190" s="4235"/>
      <c r="B190" s="1618"/>
      <c r="C190" s="1618"/>
      <c r="D190" s="1618"/>
      <c r="E190" s="1618"/>
      <c r="F190" s="4236"/>
    </row>
    <row r="191" spans="1:6">
      <c r="A191" s="4235"/>
      <c r="B191" s="1618"/>
      <c r="C191" s="1618"/>
      <c r="D191" s="1618"/>
      <c r="E191" s="1618"/>
      <c r="F191" s="4236"/>
    </row>
    <row r="192" spans="1:6">
      <c r="A192" s="4235"/>
      <c r="B192" s="1618"/>
      <c r="C192" s="1618"/>
      <c r="D192" s="1618"/>
      <c r="E192" s="1618"/>
      <c r="F192" s="4236"/>
    </row>
    <row r="193" spans="1:6">
      <c r="A193" s="4235"/>
      <c r="B193" s="1618"/>
      <c r="C193" s="1618"/>
      <c r="D193" s="1618"/>
      <c r="E193" s="1618"/>
      <c r="F193" s="4236"/>
    </row>
    <row r="194" spans="1:6">
      <c r="A194" s="4235"/>
      <c r="B194" s="1618"/>
      <c r="C194" s="1618"/>
      <c r="D194" s="1618"/>
      <c r="E194" s="1618"/>
      <c r="F194" s="4236"/>
    </row>
    <row r="195" spans="1:6">
      <c r="A195" s="4235"/>
      <c r="B195" s="1618"/>
      <c r="C195" s="1618"/>
      <c r="D195" s="1618"/>
      <c r="E195" s="1618"/>
      <c r="F195" s="4236"/>
    </row>
    <row r="196" spans="1:6">
      <c r="A196" s="4235"/>
      <c r="B196" s="1618"/>
      <c r="C196" s="1618"/>
      <c r="D196" s="1618"/>
      <c r="E196" s="1618"/>
      <c r="F196" s="4236"/>
    </row>
    <row r="197" spans="1:6">
      <c r="A197" s="4235"/>
      <c r="B197" s="1618"/>
      <c r="C197" s="1618"/>
      <c r="D197" s="1618"/>
      <c r="E197" s="1618"/>
      <c r="F197" s="4236"/>
    </row>
    <row r="198" spans="1:6">
      <c r="A198" s="4235"/>
      <c r="B198" s="1618"/>
      <c r="C198" s="1618"/>
      <c r="D198" s="1618"/>
      <c r="E198" s="1618"/>
      <c r="F198" s="4236"/>
    </row>
    <row r="199" spans="1:6">
      <c r="A199" s="4235"/>
      <c r="B199" s="1618"/>
      <c r="C199" s="1618"/>
      <c r="D199" s="1618"/>
      <c r="E199" s="1618"/>
      <c r="F199" s="4236"/>
    </row>
    <row r="200" spans="1:6" ht="16" thickBot="1">
      <c r="A200" s="4237"/>
      <c r="B200" s="4257"/>
      <c r="C200" s="4257"/>
      <c r="D200" s="4257"/>
      <c r="E200" s="4257"/>
      <c r="F200" s="4239"/>
    </row>
  </sheetData>
  <printOptions horizontalCentered="1" verticalCentered="1"/>
  <pageMargins left="0.25" right="0" top="0" bottom="0" header="0" footer="0"/>
  <pageSetup scale="70" fitToHeight="2" orientation="portrait" r:id="rId1"/>
  <headerFooter alignWithMargins="0"/>
  <rowBreaks count="1" manualBreakCount="1">
    <brk id="65"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ransitionEvaluation="1">
    <tabColor rgb="FF92D050"/>
    <pageSetUpPr fitToPage="1"/>
  </sheetPr>
  <dimension ref="A1:V200"/>
  <sheetViews>
    <sheetView view="pageBreakPreview" topLeftCell="D1" zoomScale="80" zoomScaleNormal="60" zoomScaleSheetLayoutView="80" workbookViewId="0">
      <selection activeCell="H1" sqref="H1:U1048576"/>
    </sheetView>
  </sheetViews>
  <sheetFormatPr defaultColWidth="9.84375" defaultRowHeight="15.5"/>
  <cols>
    <col min="1" max="1" width="4.84375" style="2868" customWidth="1"/>
    <col min="2" max="2" width="1.84375" style="2868" customWidth="1"/>
    <col min="3" max="3" width="47.84375" style="2868" customWidth="1"/>
    <col min="4" max="4" width="22.84375" style="2868" customWidth="1"/>
    <col min="5" max="5" width="16.07421875" style="2868" customWidth="1"/>
    <col min="6" max="6" width="16.84375" style="2868" customWidth="1"/>
    <col min="7" max="7" width="12.53515625" style="2868" customWidth="1"/>
    <col min="8" max="8" width="12.53515625" customWidth="1"/>
    <col min="9" max="9" width="29" bestFit="1" customWidth="1"/>
    <col min="12" max="12" width="15.07421875" bestFit="1" customWidth="1"/>
    <col min="15" max="15" width="14.84375" customWidth="1"/>
    <col min="18" max="18" width="14" bestFit="1" customWidth="1"/>
    <col min="21" max="21" width="19.53515625" customWidth="1"/>
    <col min="22" max="16384" width="9.84375" style="2868"/>
  </cols>
  <sheetData>
    <row r="1" spans="1:6">
      <c r="A1" s="2926" t="s">
        <v>1757</v>
      </c>
      <c r="B1" s="2925"/>
      <c r="C1" s="2925"/>
      <c r="D1" s="2924" t="s">
        <v>1307</v>
      </c>
      <c r="E1" s="2924" t="s">
        <v>1759</v>
      </c>
      <c r="F1" s="2923" t="s">
        <v>1760</v>
      </c>
    </row>
    <row r="2" spans="1:6">
      <c r="A2" s="2892" t="str">
        <f>'Data Sheet'!$C$25</f>
        <v xml:space="preserve">Niagara Mohawk Power Corporation </v>
      </c>
      <c r="B2" s="2877"/>
      <c r="C2" s="2877"/>
      <c r="D2" s="1376" t="s">
        <v>5954</v>
      </c>
      <c r="E2" s="2922" t="s">
        <v>1761</v>
      </c>
      <c r="F2" s="2921"/>
    </row>
    <row r="3" spans="1:6" ht="15" customHeight="1">
      <c r="A3" s="2920"/>
      <c r="B3" s="2884"/>
      <c r="C3" s="2884"/>
      <c r="D3" s="2919" t="s">
        <v>1121</v>
      </c>
      <c r="E3" s="2918" t="str">
        <f>'Data Sheet'!$C$40</f>
        <v>April 30, 2024</v>
      </c>
      <c r="F3" s="2917" t="str">
        <f>'Data Sheet'!$C$38</f>
        <v>December 31, 2023</v>
      </c>
    </row>
    <row r="4" spans="1:6" ht="15" customHeight="1">
      <c r="A4" s="2916" t="s">
        <v>4907</v>
      </c>
      <c r="B4" s="2882"/>
      <c r="C4" s="2882"/>
      <c r="D4" s="2882"/>
      <c r="E4" s="2882"/>
      <c r="F4" s="2915"/>
    </row>
    <row r="5" spans="1:6">
      <c r="A5" s="2878"/>
      <c r="B5" s="2871"/>
      <c r="C5" s="2871"/>
      <c r="D5" s="2871"/>
      <c r="E5" s="2871"/>
      <c r="F5" s="2914"/>
    </row>
    <row r="6" spans="1:6">
      <c r="A6" s="2913" t="s">
        <v>1686</v>
      </c>
      <c r="B6" s="2871"/>
      <c r="C6" s="2869" t="s">
        <v>1741</v>
      </c>
      <c r="D6" s="2870"/>
      <c r="E6" s="2870"/>
      <c r="F6" s="2912" t="s">
        <v>1795</v>
      </c>
    </row>
    <row r="7" spans="1:6">
      <c r="A7" s="2885" t="s">
        <v>1689</v>
      </c>
      <c r="B7" s="2884"/>
      <c r="C7" s="2883" t="s">
        <v>2935</v>
      </c>
      <c r="D7" s="2882"/>
      <c r="E7" s="2882"/>
      <c r="F7" s="2881" t="s">
        <v>2936</v>
      </c>
    </row>
    <row r="8" spans="1:6">
      <c r="A8" s="2910">
        <v>1</v>
      </c>
      <c r="B8" s="2884"/>
      <c r="C8" s="2884" t="s">
        <v>4917</v>
      </c>
      <c r="D8" s="2884"/>
      <c r="E8" s="2884"/>
      <c r="F8" s="2911"/>
    </row>
    <row r="9" spans="1:6">
      <c r="A9" s="2910">
        <v>2</v>
      </c>
      <c r="B9" s="2884"/>
      <c r="C9" s="2884" t="s">
        <v>4916</v>
      </c>
      <c r="D9" s="2884"/>
      <c r="E9" s="2884"/>
      <c r="F9" s="2909"/>
    </row>
    <row r="10" spans="1:6">
      <c r="A10" s="2910">
        <v>3</v>
      </c>
      <c r="B10" s="2884"/>
      <c r="C10" s="2884" t="s">
        <v>4915</v>
      </c>
      <c r="D10" s="2884"/>
      <c r="E10" s="2884"/>
      <c r="F10" s="2909"/>
    </row>
    <row r="11" spans="1:6">
      <c r="A11" s="2878">
        <v>4</v>
      </c>
      <c r="B11" s="2871"/>
      <c r="C11" s="2871" t="s">
        <v>4914</v>
      </c>
      <c r="D11" s="2871"/>
      <c r="E11" s="2871"/>
      <c r="F11" s="2876"/>
    </row>
    <row r="12" spans="1:6">
      <c r="A12" s="2910"/>
      <c r="B12" s="2884"/>
      <c r="C12" s="2884" t="s">
        <v>4913</v>
      </c>
      <c r="D12" s="2884"/>
      <c r="E12" s="2884"/>
      <c r="F12" s="2909"/>
    </row>
    <row r="13" spans="1:6">
      <c r="A13" s="2878">
        <v>5</v>
      </c>
      <c r="B13" s="2871"/>
      <c r="C13" s="2871" t="s">
        <v>4912</v>
      </c>
      <c r="D13" s="2871"/>
      <c r="E13" s="2871"/>
      <c r="F13" s="2876"/>
    </row>
    <row r="14" spans="1:6">
      <c r="A14" s="2878"/>
      <c r="B14" s="2871"/>
      <c r="C14" s="2871" t="s">
        <v>4911</v>
      </c>
      <c r="D14" s="2871"/>
      <c r="E14" s="2871"/>
      <c r="F14" s="2876"/>
    </row>
    <row r="15" spans="1:6">
      <c r="A15" s="2910"/>
      <c r="B15" s="2884"/>
      <c r="C15" s="2884" t="s">
        <v>4910</v>
      </c>
      <c r="D15" s="2884"/>
      <c r="E15" s="2884"/>
      <c r="F15" s="2909"/>
    </row>
    <row r="16" spans="1:6">
      <c r="A16" s="2878">
        <v>6</v>
      </c>
      <c r="B16" s="2905"/>
      <c r="C16" s="2907" t="s">
        <v>2912</v>
      </c>
      <c r="D16" s="2871"/>
      <c r="E16" s="2877"/>
      <c r="F16" s="2908"/>
    </row>
    <row r="17" spans="1:6">
      <c r="A17" s="2878">
        <f t="shared" ref="A17:A61" si="0">A16+1</f>
        <v>7</v>
      </c>
      <c r="B17" s="2871"/>
      <c r="C17" s="2906" t="s">
        <v>5210</v>
      </c>
      <c r="D17" s="2871"/>
      <c r="E17" s="2871"/>
      <c r="F17" s="2908">
        <v>3653808</v>
      </c>
    </row>
    <row r="18" spans="1:6">
      <c r="A18" s="2878">
        <f t="shared" si="0"/>
        <v>8</v>
      </c>
      <c r="B18" s="2871"/>
      <c r="C18" s="2906" t="s">
        <v>5211</v>
      </c>
      <c r="D18" s="2871"/>
      <c r="E18" s="2871"/>
      <c r="F18" s="4059">
        <v>19488084</v>
      </c>
    </row>
    <row r="19" spans="1:6">
      <c r="A19" s="2878">
        <f t="shared" si="0"/>
        <v>9</v>
      </c>
      <c r="B19" s="2871"/>
      <c r="C19" s="2906" t="s">
        <v>5212</v>
      </c>
      <c r="D19" s="2871"/>
      <c r="E19" s="2871"/>
      <c r="F19" s="4059">
        <v>574993</v>
      </c>
    </row>
    <row r="20" spans="1:6">
      <c r="A20" s="2878">
        <f t="shared" si="0"/>
        <v>10</v>
      </c>
      <c r="B20" s="2871"/>
      <c r="C20" s="2906" t="s">
        <v>6353</v>
      </c>
      <c r="D20" s="2871"/>
      <c r="E20" s="2871"/>
      <c r="F20" s="4059">
        <v>628101</v>
      </c>
    </row>
    <row r="21" spans="1:6">
      <c r="A21" s="2878">
        <f t="shared" si="0"/>
        <v>11</v>
      </c>
      <c r="B21" s="2871"/>
      <c r="C21" s="2906"/>
      <c r="D21" s="2871"/>
      <c r="E21" s="2871"/>
      <c r="F21" s="4059"/>
    </row>
    <row r="22" spans="1:6">
      <c r="A22" s="2878">
        <f t="shared" si="0"/>
        <v>12</v>
      </c>
      <c r="B22" s="2871"/>
      <c r="C22" s="2906" t="s">
        <v>2252</v>
      </c>
      <c r="D22" s="2871"/>
      <c r="E22" s="2871"/>
      <c r="F22" s="4059">
        <v>2620933</v>
      </c>
    </row>
    <row r="23" spans="1:6">
      <c r="A23" s="2878">
        <f t="shared" si="0"/>
        <v>13</v>
      </c>
      <c r="B23" s="2871"/>
      <c r="C23" s="2907"/>
      <c r="D23" s="2871"/>
      <c r="E23" s="2871"/>
      <c r="F23" s="4059"/>
    </row>
    <row r="24" spans="1:6">
      <c r="A24" s="2878">
        <f t="shared" si="0"/>
        <v>14</v>
      </c>
      <c r="B24" s="2871"/>
      <c r="C24" s="2906"/>
      <c r="D24" s="2871" t="s">
        <v>1154</v>
      </c>
      <c r="E24" s="2871"/>
      <c r="F24" s="4059">
        <f>+SUM(F17:F22)</f>
        <v>26965919</v>
      </c>
    </row>
    <row r="25" spans="1:6">
      <c r="A25" s="2878">
        <f t="shared" si="0"/>
        <v>15</v>
      </c>
      <c r="B25" s="2871"/>
      <c r="C25" s="2906"/>
      <c r="D25" s="2871"/>
      <c r="E25" s="2871"/>
      <c r="F25" s="4059"/>
    </row>
    <row r="26" spans="1:6">
      <c r="A26" s="2878">
        <f t="shared" si="0"/>
        <v>16</v>
      </c>
      <c r="B26" s="2871"/>
      <c r="C26" s="2906"/>
      <c r="D26" s="2871"/>
      <c r="E26" s="2871"/>
      <c r="F26" s="4059"/>
    </row>
    <row r="27" spans="1:6">
      <c r="A27" s="2878">
        <f t="shared" si="0"/>
        <v>17</v>
      </c>
      <c r="B27" s="2871"/>
      <c r="C27" s="2907" t="s">
        <v>2913</v>
      </c>
      <c r="D27" s="2871"/>
      <c r="E27" s="2871"/>
      <c r="F27" s="4059"/>
    </row>
    <row r="28" spans="1:6">
      <c r="A28" s="2878">
        <f t="shared" si="0"/>
        <v>18</v>
      </c>
      <c r="B28" s="2871"/>
      <c r="C28" s="2906" t="s">
        <v>5210</v>
      </c>
      <c r="D28" s="2871"/>
      <c r="E28" s="2871"/>
      <c r="F28" s="4059">
        <v>829862</v>
      </c>
    </row>
    <row r="29" spans="1:6">
      <c r="A29" s="2878">
        <f t="shared" si="0"/>
        <v>19</v>
      </c>
      <c r="B29" s="2871"/>
      <c r="C29" s="2906" t="s">
        <v>5211</v>
      </c>
      <c r="D29" s="2871"/>
      <c r="E29" s="2871"/>
      <c r="F29" s="4059">
        <v>2568882</v>
      </c>
    </row>
    <row r="30" spans="1:6">
      <c r="A30" s="2878">
        <f t="shared" si="0"/>
        <v>20</v>
      </c>
      <c r="B30" s="2871"/>
      <c r="C30" s="2906" t="s">
        <v>6353</v>
      </c>
      <c r="D30" s="2871"/>
      <c r="E30" s="2871"/>
      <c r="F30" s="4059">
        <v>115649</v>
      </c>
    </row>
    <row r="31" spans="1:6">
      <c r="A31" s="2878">
        <f t="shared" si="0"/>
        <v>21</v>
      </c>
      <c r="B31" s="2871"/>
      <c r="C31" s="2906" t="s">
        <v>2252</v>
      </c>
      <c r="D31" s="2871"/>
      <c r="E31" s="2871"/>
      <c r="F31" s="4059">
        <v>1792516</v>
      </c>
    </row>
    <row r="32" spans="1:6">
      <c r="A32" s="2878">
        <f t="shared" si="0"/>
        <v>22</v>
      </c>
      <c r="B32" s="2871"/>
      <c r="C32" s="2906"/>
      <c r="D32" s="2871"/>
      <c r="E32" s="2871"/>
      <c r="F32" s="4059"/>
    </row>
    <row r="33" spans="1:6">
      <c r="A33" s="2878">
        <f t="shared" si="0"/>
        <v>23</v>
      </c>
      <c r="B33" s="2871"/>
      <c r="C33" s="2871"/>
      <c r="D33" s="2871"/>
      <c r="E33" s="2871"/>
      <c r="F33" s="4059"/>
    </row>
    <row r="34" spans="1:6">
      <c r="A34" s="2878">
        <f t="shared" si="0"/>
        <v>24</v>
      </c>
      <c r="B34" s="2871"/>
      <c r="C34" s="2871"/>
      <c r="D34" s="2871" t="s">
        <v>1154</v>
      </c>
      <c r="E34" s="2877"/>
      <c r="F34" s="4059">
        <f>+SUM(F28:F32)</f>
        <v>5306909</v>
      </c>
    </row>
    <row r="35" spans="1:6">
      <c r="A35" s="2878">
        <f t="shared" si="0"/>
        <v>25</v>
      </c>
      <c r="B35" s="2905"/>
      <c r="C35" s="2871"/>
      <c r="D35" s="2871"/>
      <c r="E35" s="2877"/>
      <c r="F35" s="2879"/>
    </row>
    <row r="36" spans="1:6">
      <c r="A36" s="2878">
        <f t="shared" si="0"/>
        <v>26</v>
      </c>
      <c r="B36" s="2871"/>
      <c r="C36" s="2871"/>
      <c r="D36" s="2871"/>
      <c r="E36" s="2871"/>
      <c r="F36" s="2879"/>
    </row>
    <row r="37" spans="1:6">
      <c r="A37" s="2878">
        <f t="shared" si="0"/>
        <v>27</v>
      </c>
      <c r="B37" s="2871"/>
      <c r="C37" s="2871"/>
      <c r="D37" s="2871"/>
      <c r="E37" s="2871"/>
      <c r="F37" s="2879"/>
    </row>
    <row r="38" spans="1:6">
      <c r="A38" s="2878">
        <f t="shared" si="0"/>
        <v>28</v>
      </c>
      <c r="B38" s="2871"/>
      <c r="C38" s="2871"/>
      <c r="D38" s="2871"/>
      <c r="E38" s="2871"/>
      <c r="F38" s="2879"/>
    </row>
    <row r="39" spans="1:6">
      <c r="A39" s="2878">
        <f t="shared" si="0"/>
        <v>29</v>
      </c>
      <c r="B39" s="2871"/>
      <c r="C39" s="2871"/>
      <c r="D39" s="2871"/>
      <c r="E39" s="2871"/>
      <c r="F39" s="2879"/>
    </row>
    <row r="40" spans="1:6">
      <c r="A40" s="2878">
        <f t="shared" si="0"/>
        <v>30</v>
      </c>
      <c r="B40" s="2871"/>
      <c r="C40" s="2871"/>
      <c r="D40" s="2871"/>
      <c r="E40" s="2871"/>
      <c r="F40" s="2879"/>
    </row>
    <row r="41" spans="1:6">
      <c r="A41" s="2878">
        <f t="shared" si="0"/>
        <v>31</v>
      </c>
      <c r="B41" s="2871"/>
      <c r="C41" s="2871"/>
      <c r="D41" s="2871"/>
      <c r="E41" s="2871"/>
      <c r="F41" s="2879"/>
    </row>
    <row r="42" spans="1:6">
      <c r="A42" s="2878">
        <f t="shared" si="0"/>
        <v>32</v>
      </c>
      <c r="B42" s="2871"/>
      <c r="C42" s="2871"/>
      <c r="D42" s="2871"/>
      <c r="E42" s="2871"/>
      <c r="F42" s="2879"/>
    </row>
    <row r="43" spans="1:6">
      <c r="A43" s="2878">
        <f t="shared" si="0"/>
        <v>33</v>
      </c>
      <c r="B43" s="2871"/>
      <c r="C43" s="2871"/>
      <c r="D43" s="2871"/>
      <c r="E43" s="2871"/>
      <c r="F43" s="2879"/>
    </row>
    <row r="44" spans="1:6">
      <c r="A44" s="2878">
        <f t="shared" si="0"/>
        <v>34</v>
      </c>
      <c r="B44" s="2871"/>
      <c r="C44" s="2871"/>
      <c r="D44" s="2871"/>
      <c r="E44" s="2871"/>
      <c r="F44" s="2879"/>
    </row>
    <row r="45" spans="1:6">
      <c r="A45" s="2878">
        <f t="shared" si="0"/>
        <v>35</v>
      </c>
      <c r="B45" s="2871"/>
      <c r="C45" s="2871"/>
      <c r="D45" s="2871"/>
      <c r="E45" s="2871"/>
      <c r="F45" s="2879"/>
    </row>
    <row r="46" spans="1:6">
      <c r="A46" s="2878">
        <f t="shared" si="0"/>
        <v>36</v>
      </c>
      <c r="B46" s="2871"/>
      <c r="C46" s="2871"/>
      <c r="D46" s="2871"/>
      <c r="E46" s="2871"/>
      <c r="F46" s="2879"/>
    </row>
    <row r="47" spans="1:6">
      <c r="A47" s="2878">
        <f t="shared" si="0"/>
        <v>37</v>
      </c>
      <c r="B47" s="2871"/>
      <c r="C47" s="2871"/>
      <c r="D47" s="2871"/>
      <c r="E47" s="2871"/>
      <c r="F47" s="2879"/>
    </row>
    <row r="48" spans="1:6">
      <c r="A48" s="2878">
        <f t="shared" si="0"/>
        <v>38</v>
      </c>
      <c r="B48" s="2871"/>
      <c r="C48" s="2871"/>
      <c r="D48" s="2871"/>
      <c r="E48" s="2871"/>
      <c r="F48" s="2879"/>
    </row>
    <row r="49" spans="1:22">
      <c r="A49" s="2878">
        <f t="shared" si="0"/>
        <v>39</v>
      </c>
      <c r="B49" s="2871"/>
      <c r="C49" s="2871"/>
      <c r="D49" s="2871"/>
      <c r="E49" s="2871"/>
      <c r="F49" s="2879"/>
    </row>
    <row r="50" spans="1:22">
      <c r="A50" s="2878">
        <f t="shared" si="0"/>
        <v>40</v>
      </c>
      <c r="B50" s="2871"/>
      <c r="C50" s="2871"/>
      <c r="D50" s="2871"/>
      <c r="E50" s="2871"/>
      <c r="F50" s="2879"/>
    </row>
    <row r="51" spans="1:22">
      <c r="A51" s="2878">
        <f t="shared" si="0"/>
        <v>41</v>
      </c>
      <c r="B51" s="2871"/>
      <c r="C51" s="2871"/>
      <c r="D51" s="2871"/>
      <c r="E51" s="2871"/>
      <c r="F51" s="2879"/>
    </row>
    <row r="52" spans="1:22">
      <c r="A52" s="2878">
        <f t="shared" si="0"/>
        <v>42</v>
      </c>
      <c r="B52" s="2905"/>
      <c r="C52" s="2871"/>
      <c r="D52" s="2871"/>
      <c r="E52" s="2877"/>
      <c r="F52" s="2879"/>
    </row>
    <row r="53" spans="1:22">
      <c r="A53" s="2878">
        <f t="shared" si="0"/>
        <v>43</v>
      </c>
      <c r="B53" s="2871"/>
      <c r="C53" s="2871"/>
      <c r="D53" s="2871"/>
      <c r="E53" s="2871"/>
      <c r="F53" s="2879"/>
    </row>
    <row r="54" spans="1:22">
      <c r="A54" s="2878">
        <f t="shared" si="0"/>
        <v>44</v>
      </c>
      <c r="B54" s="2871"/>
      <c r="C54" s="2871"/>
      <c r="D54" s="2871"/>
      <c r="E54" s="2871"/>
      <c r="F54" s="2879"/>
    </row>
    <row r="55" spans="1:22">
      <c r="A55" s="2878">
        <f t="shared" si="0"/>
        <v>45</v>
      </c>
      <c r="B55" s="2871"/>
      <c r="C55" s="2871"/>
      <c r="D55" s="2871"/>
      <c r="E55" s="2871"/>
      <c r="F55" s="2879"/>
    </row>
    <row r="56" spans="1:22">
      <c r="A56" s="2878">
        <f t="shared" si="0"/>
        <v>46</v>
      </c>
      <c r="B56" s="2871"/>
      <c r="C56" s="2871"/>
      <c r="D56" s="2871"/>
      <c r="E56" s="2871"/>
      <c r="F56" s="2879"/>
    </row>
    <row r="57" spans="1:22">
      <c r="A57" s="2878">
        <f t="shared" si="0"/>
        <v>47</v>
      </c>
      <c r="B57" s="2871"/>
      <c r="C57" s="2871"/>
      <c r="D57" s="2871"/>
      <c r="E57" s="2871"/>
      <c r="F57" s="2879"/>
    </row>
    <row r="58" spans="1:22">
      <c r="A58" s="2878">
        <f t="shared" si="0"/>
        <v>48</v>
      </c>
      <c r="B58" s="2871"/>
      <c r="C58" s="2871"/>
      <c r="D58" s="2871"/>
      <c r="E58" s="2871"/>
      <c r="F58" s="2879"/>
    </row>
    <row r="59" spans="1:22">
      <c r="A59" s="2878">
        <f t="shared" si="0"/>
        <v>49</v>
      </c>
      <c r="B59" s="2871"/>
      <c r="C59" s="2871"/>
      <c r="D59" s="2871"/>
      <c r="E59" s="2871"/>
      <c r="F59" s="2879"/>
    </row>
    <row r="60" spans="1:22">
      <c r="A60" s="2878">
        <f t="shared" si="0"/>
        <v>50</v>
      </c>
      <c r="B60" s="2871"/>
      <c r="C60" s="2871"/>
      <c r="D60" s="2871"/>
      <c r="E60" s="2877"/>
      <c r="F60" s="2879"/>
    </row>
    <row r="61" spans="1:22" ht="16" thickBot="1">
      <c r="A61" s="2875">
        <f t="shared" si="0"/>
        <v>51</v>
      </c>
      <c r="B61" s="2903"/>
      <c r="C61" s="2904" t="s">
        <v>2253</v>
      </c>
      <c r="D61" s="2903"/>
      <c r="E61" s="2903"/>
      <c r="F61" s="2902">
        <f>+F24+F34</f>
        <v>32272828</v>
      </c>
      <c r="G61" s="2901"/>
      <c r="V61" s="2868" t="s">
        <v>5038</v>
      </c>
    </row>
    <row r="62" spans="1:22">
      <c r="A62" s="2872" t="s">
        <v>4909</v>
      </c>
      <c r="B62" s="2870"/>
      <c r="C62" s="2869"/>
      <c r="D62" s="2877"/>
      <c r="E62" s="2871"/>
      <c r="F62" s="2871"/>
    </row>
    <row r="63" spans="1:22">
      <c r="A63" s="2870" t="s">
        <v>4908</v>
      </c>
      <c r="B63" s="2870"/>
      <c r="C63" s="2869"/>
      <c r="D63" s="2870"/>
      <c r="E63" s="2870"/>
      <c r="F63" s="2870"/>
    </row>
    <row r="64" spans="1:22">
      <c r="A64" s="2871"/>
      <c r="B64" s="2870"/>
      <c r="C64" s="2869"/>
      <c r="D64" s="2870"/>
      <c r="E64" s="2871"/>
      <c r="F64" s="2871"/>
    </row>
    <row r="67" spans="1:6">
      <c r="A67" s="2900" t="s">
        <v>538</v>
      </c>
      <c r="B67" s="2869"/>
      <c r="C67" s="2869"/>
      <c r="D67" s="2869"/>
      <c r="E67" s="2869"/>
      <c r="F67" s="2869"/>
    </row>
    <row r="69" spans="1:6" ht="16" thickBot="1">
      <c r="A69" s="2899" t="str">
        <f>'Data Sheet'!$C$25</f>
        <v xml:space="preserve">Niagara Mohawk Power Corporation </v>
      </c>
      <c r="B69" s="2877"/>
      <c r="C69" s="2877"/>
      <c r="D69" s="2877"/>
      <c r="E69" s="2898" t="str">
        <f>'Data Sheet'!$C$40</f>
        <v>April 30, 2024</v>
      </c>
      <c r="F69" s="2868" t="str">
        <f>'Data Sheet'!$C$38</f>
        <v>December 31, 2023</v>
      </c>
    </row>
    <row r="70" spans="1:6">
      <c r="A70" s="2897"/>
      <c r="B70" s="2896"/>
      <c r="C70" s="2896"/>
      <c r="D70" s="2896"/>
      <c r="E70" s="2896"/>
      <c r="F70" s="2895"/>
    </row>
    <row r="71" spans="1:6">
      <c r="A71" s="2894" t="s">
        <v>4907</v>
      </c>
      <c r="B71" s="2870"/>
      <c r="C71" s="2870"/>
      <c r="D71" s="2870"/>
      <c r="E71" s="2870"/>
      <c r="F71" s="2893"/>
    </row>
    <row r="72" spans="1:6">
      <c r="A72" s="2892"/>
      <c r="B72" s="2871"/>
      <c r="C72" s="2871"/>
      <c r="D72" s="2871"/>
      <c r="E72" s="2871"/>
      <c r="F72" s="2891"/>
    </row>
    <row r="73" spans="1:6">
      <c r="A73" s="2890" t="s">
        <v>1686</v>
      </c>
      <c r="B73" s="2889"/>
      <c r="C73" s="2888" t="s">
        <v>1741</v>
      </c>
      <c r="D73" s="2887"/>
      <c r="E73" s="2887"/>
      <c r="F73" s="2886" t="s">
        <v>1795</v>
      </c>
    </row>
    <row r="74" spans="1:6">
      <c r="A74" s="2885" t="s">
        <v>1689</v>
      </c>
      <c r="B74" s="2884"/>
      <c r="C74" s="2883" t="s">
        <v>2935</v>
      </c>
      <c r="D74" s="2882"/>
      <c r="E74" s="2882"/>
      <c r="F74" s="2881" t="s">
        <v>2936</v>
      </c>
    </row>
    <row r="75" spans="1:6">
      <c r="A75" s="2878">
        <f>A61+1</f>
        <v>52</v>
      </c>
      <c r="B75" s="2871"/>
      <c r="C75" s="2871"/>
      <c r="D75" s="2871"/>
      <c r="E75" s="2871"/>
      <c r="F75" s="2876"/>
    </row>
    <row r="76" spans="1:6">
      <c r="A76" s="2878">
        <f t="shared" ref="A76:A123" si="1">A75+1</f>
        <v>53</v>
      </c>
      <c r="B76" s="2871"/>
      <c r="C76" s="2871"/>
      <c r="D76" s="2871"/>
      <c r="E76" s="2871"/>
      <c r="F76" s="2876"/>
    </row>
    <row r="77" spans="1:6">
      <c r="A77" s="2878">
        <f t="shared" si="1"/>
        <v>54</v>
      </c>
      <c r="B77" s="2871"/>
      <c r="C77" s="2871"/>
      <c r="D77" s="2871"/>
      <c r="E77" s="2871"/>
      <c r="F77" s="2876"/>
    </row>
    <row r="78" spans="1:6">
      <c r="A78" s="2878">
        <f t="shared" si="1"/>
        <v>55</v>
      </c>
      <c r="B78" s="2871"/>
      <c r="C78" s="2871"/>
      <c r="D78" s="2871"/>
      <c r="E78" s="2871"/>
      <c r="F78" s="2876"/>
    </row>
    <row r="79" spans="1:6">
      <c r="A79" s="2878">
        <f t="shared" si="1"/>
        <v>56</v>
      </c>
      <c r="B79" s="2871"/>
      <c r="C79" s="2880"/>
      <c r="D79" s="2880"/>
      <c r="E79" s="2880"/>
      <c r="F79" s="2876"/>
    </row>
    <row r="80" spans="1:6">
      <c r="A80" s="2878">
        <f t="shared" si="1"/>
        <v>57</v>
      </c>
      <c r="B80" s="2871"/>
      <c r="C80" s="2871"/>
      <c r="D80" s="2871"/>
      <c r="E80" s="2871"/>
      <c r="F80" s="2876"/>
    </row>
    <row r="81" spans="1:6">
      <c r="A81" s="2878">
        <f t="shared" si="1"/>
        <v>58</v>
      </c>
      <c r="B81" s="2871"/>
      <c r="C81" s="2871"/>
      <c r="D81" s="2871"/>
      <c r="E81" s="2871"/>
      <c r="F81" s="2876"/>
    </row>
    <row r="82" spans="1:6">
      <c r="A82" s="2878">
        <f t="shared" si="1"/>
        <v>59</v>
      </c>
      <c r="B82" s="2871"/>
      <c r="C82" s="2871"/>
      <c r="D82" s="2871"/>
      <c r="E82" s="2871"/>
      <c r="F82" s="2876"/>
    </row>
    <row r="83" spans="1:6">
      <c r="A83" s="2878">
        <f t="shared" si="1"/>
        <v>60</v>
      </c>
      <c r="B83" s="2871"/>
      <c r="C83" s="2871"/>
      <c r="D83" s="2871"/>
      <c r="E83" s="2877"/>
      <c r="F83" s="2876"/>
    </row>
    <row r="84" spans="1:6">
      <c r="A84" s="2878">
        <f t="shared" si="1"/>
        <v>61</v>
      </c>
      <c r="B84" s="2871"/>
      <c r="C84" s="2871"/>
      <c r="D84" s="2871"/>
      <c r="E84" s="2871"/>
      <c r="F84" s="2879"/>
    </row>
    <row r="85" spans="1:6">
      <c r="A85" s="2878">
        <f t="shared" si="1"/>
        <v>62</v>
      </c>
      <c r="B85" s="2871"/>
      <c r="C85" s="2871"/>
      <c r="D85" s="2871"/>
      <c r="E85" s="2871"/>
      <c r="F85" s="2879"/>
    </row>
    <row r="86" spans="1:6">
      <c r="A86" s="2878">
        <f t="shared" si="1"/>
        <v>63</v>
      </c>
      <c r="B86" s="2871"/>
      <c r="C86" s="2871"/>
      <c r="D86" s="2871"/>
      <c r="E86" s="2871"/>
      <c r="F86" s="2879"/>
    </row>
    <row r="87" spans="1:6">
      <c r="A87" s="2878">
        <f t="shared" si="1"/>
        <v>64</v>
      </c>
      <c r="B87" s="2871"/>
      <c r="C87" s="2871"/>
      <c r="D87" s="2871"/>
      <c r="E87" s="2871"/>
      <c r="F87" s="2879"/>
    </row>
    <row r="88" spans="1:6">
      <c r="A88" s="2878">
        <f t="shared" si="1"/>
        <v>65</v>
      </c>
      <c r="B88" s="2871"/>
      <c r="C88" s="2871"/>
      <c r="D88" s="2871"/>
      <c r="E88" s="2871"/>
      <c r="F88" s="2879"/>
    </row>
    <row r="89" spans="1:6">
      <c r="A89" s="2878">
        <f t="shared" si="1"/>
        <v>66</v>
      </c>
      <c r="B89" s="2871"/>
      <c r="C89" s="2871"/>
      <c r="D89" s="2871"/>
      <c r="E89" s="2871"/>
      <c r="F89" s="2879"/>
    </row>
    <row r="90" spans="1:6">
      <c r="A90" s="2878">
        <f t="shared" si="1"/>
        <v>67</v>
      </c>
      <c r="B90" s="2871"/>
      <c r="C90" s="2871"/>
      <c r="D90" s="2871"/>
      <c r="E90" s="2871"/>
      <c r="F90" s="2879"/>
    </row>
    <row r="91" spans="1:6">
      <c r="A91" s="2878">
        <f t="shared" si="1"/>
        <v>68</v>
      </c>
      <c r="B91" s="2871"/>
      <c r="C91" s="2871"/>
      <c r="D91" s="2871"/>
      <c r="E91" s="2871"/>
      <c r="F91" s="2879"/>
    </row>
    <row r="92" spans="1:6">
      <c r="A92" s="2878">
        <f t="shared" si="1"/>
        <v>69</v>
      </c>
      <c r="B92" s="2871"/>
      <c r="C92" s="2871"/>
      <c r="D92" s="2871"/>
      <c r="E92" s="2871"/>
      <c r="F92" s="2879"/>
    </row>
    <row r="93" spans="1:6">
      <c r="A93" s="2878">
        <f t="shared" si="1"/>
        <v>70</v>
      </c>
      <c r="B93" s="2871"/>
      <c r="C93" s="2871"/>
      <c r="D93" s="2871"/>
      <c r="E93" s="2871"/>
      <c r="F93" s="2879"/>
    </row>
    <row r="94" spans="1:6">
      <c r="A94" s="2878">
        <f t="shared" si="1"/>
        <v>71</v>
      </c>
      <c r="B94" s="2871"/>
      <c r="C94" s="2871"/>
      <c r="D94" s="2871"/>
      <c r="E94" s="2871"/>
      <c r="F94" s="2879"/>
    </row>
    <row r="95" spans="1:6">
      <c r="A95" s="2878">
        <f t="shared" si="1"/>
        <v>72</v>
      </c>
      <c r="B95" s="2871"/>
      <c r="C95" s="2871"/>
      <c r="D95" s="2871"/>
      <c r="E95" s="2871"/>
      <c r="F95" s="2879"/>
    </row>
    <row r="96" spans="1:6">
      <c r="A96" s="2878">
        <f t="shared" si="1"/>
        <v>73</v>
      </c>
      <c r="B96" s="2871"/>
      <c r="C96" s="2871"/>
      <c r="D96" s="2871"/>
      <c r="E96" s="2877"/>
      <c r="F96" s="2879"/>
    </row>
    <row r="97" spans="1:6">
      <c r="A97" s="2878">
        <f t="shared" si="1"/>
        <v>74</v>
      </c>
      <c r="B97" s="2871"/>
      <c r="C97" s="2871"/>
      <c r="D97" s="2871"/>
      <c r="E97" s="2877"/>
      <c r="F97" s="2879"/>
    </row>
    <row r="98" spans="1:6">
      <c r="A98" s="2878">
        <f t="shared" si="1"/>
        <v>75</v>
      </c>
      <c r="B98" s="2871"/>
      <c r="C98" s="2871"/>
      <c r="D98" s="2871"/>
      <c r="E98" s="2871"/>
      <c r="F98" s="2879"/>
    </row>
    <row r="99" spans="1:6">
      <c r="A99" s="2878">
        <f t="shared" si="1"/>
        <v>76</v>
      </c>
      <c r="B99" s="2871"/>
      <c r="C99" s="2871"/>
      <c r="D99" s="2871"/>
      <c r="E99" s="2871"/>
      <c r="F99" s="2879"/>
    </row>
    <row r="100" spans="1:6">
      <c r="A100" s="2878">
        <f t="shared" si="1"/>
        <v>77</v>
      </c>
      <c r="B100" s="2871"/>
      <c r="C100" s="2871"/>
      <c r="D100" s="2871"/>
      <c r="E100" s="2871"/>
      <c r="F100" s="2879"/>
    </row>
    <row r="101" spans="1:6">
      <c r="A101" s="2878">
        <f t="shared" si="1"/>
        <v>78</v>
      </c>
      <c r="B101" s="2871"/>
      <c r="C101" s="2871"/>
      <c r="D101" s="2871"/>
      <c r="E101" s="2871"/>
      <c r="F101" s="2879"/>
    </row>
    <row r="102" spans="1:6">
      <c r="A102" s="2878">
        <f t="shared" si="1"/>
        <v>79</v>
      </c>
      <c r="B102" s="2871"/>
      <c r="C102" s="2871"/>
      <c r="D102" s="2871"/>
      <c r="E102" s="2871"/>
      <c r="F102" s="2879"/>
    </row>
    <row r="103" spans="1:6">
      <c r="A103" s="2878">
        <f t="shared" si="1"/>
        <v>80</v>
      </c>
      <c r="B103" s="2871"/>
      <c r="C103" s="2871"/>
      <c r="D103" s="2871"/>
      <c r="E103" s="2871"/>
      <c r="F103" s="2879"/>
    </row>
    <row r="104" spans="1:6">
      <c r="A104" s="2878">
        <f t="shared" si="1"/>
        <v>81</v>
      </c>
      <c r="B104" s="2871"/>
      <c r="C104" s="2871"/>
      <c r="D104" s="2871"/>
      <c r="E104" s="2871"/>
      <c r="F104" s="2879"/>
    </row>
    <row r="105" spans="1:6">
      <c r="A105" s="2878">
        <f t="shared" si="1"/>
        <v>82</v>
      </c>
      <c r="B105" s="2871"/>
      <c r="C105" s="2871"/>
      <c r="D105" s="2871"/>
      <c r="E105" s="2871"/>
      <c r="F105" s="2879"/>
    </row>
    <row r="106" spans="1:6">
      <c r="A106" s="2878">
        <f t="shared" si="1"/>
        <v>83</v>
      </c>
      <c r="B106" s="2871"/>
      <c r="C106" s="2871"/>
      <c r="D106" s="2871"/>
      <c r="E106" s="2871"/>
      <c r="F106" s="2879"/>
    </row>
    <row r="107" spans="1:6">
      <c r="A107" s="2878">
        <f t="shared" si="1"/>
        <v>84</v>
      </c>
      <c r="B107" s="2871"/>
      <c r="C107" s="2871"/>
      <c r="D107" s="2871"/>
      <c r="E107" s="2871"/>
      <c r="F107" s="2879"/>
    </row>
    <row r="108" spans="1:6">
      <c r="A108" s="2878">
        <f t="shared" si="1"/>
        <v>85</v>
      </c>
      <c r="B108" s="2871"/>
      <c r="C108" s="2871"/>
      <c r="D108" s="2871"/>
      <c r="E108" s="2871"/>
      <c r="F108" s="2879"/>
    </row>
    <row r="109" spans="1:6">
      <c r="A109" s="2878">
        <f t="shared" si="1"/>
        <v>86</v>
      </c>
      <c r="B109" s="2871"/>
      <c r="C109" s="2871"/>
      <c r="D109" s="2871"/>
      <c r="E109" s="2877"/>
      <c r="F109" s="2879"/>
    </row>
    <row r="110" spans="1:6">
      <c r="A110" s="2878">
        <f t="shared" si="1"/>
        <v>87</v>
      </c>
      <c r="B110" s="2871"/>
      <c r="C110" s="2871"/>
      <c r="D110" s="2871"/>
      <c r="E110" s="2871"/>
      <c r="F110" s="2879"/>
    </row>
    <row r="111" spans="1:6">
      <c r="A111" s="2878">
        <f t="shared" si="1"/>
        <v>88</v>
      </c>
      <c r="B111" s="2871"/>
      <c r="C111" s="2871"/>
      <c r="D111" s="2871"/>
      <c r="E111" s="2871"/>
      <c r="F111" s="2879"/>
    </row>
    <row r="112" spans="1:6">
      <c r="A112" s="2878">
        <f t="shared" si="1"/>
        <v>89</v>
      </c>
      <c r="B112" s="2871"/>
      <c r="C112" s="2871"/>
      <c r="D112" s="2871"/>
      <c r="E112" s="2871"/>
      <c r="F112" s="2879"/>
    </row>
    <row r="113" spans="1:6">
      <c r="A113" s="2878">
        <f t="shared" si="1"/>
        <v>90</v>
      </c>
      <c r="B113" s="2871"/>
      <c r="C113" s="2871"/>
      <c r="D113" s="2871"/>
      <c r="E113" s="2871"/>
      <c r="F113" s="2879"/>
    </row>
    <row r="114" spans="1:6">
      <c r="A114" s="2878">
        <f t="shared" si="1"/>
        <v>91</v>
      </c>
      <c r="B114" s="2871"/>
      <c r="C114" s="2871"/>
      <c r="D114" s="2871"/>
      <c r="E114" s="2871"/>
      <c r="F114" s="2879"/>
    </row>
    <row r="115" spans="1:6">
      <c r="A115" s="2878">
        <f t="shared" si="1"/>
        <v>92</v>
      </c>
      <c r="B115" s="2871"/>
      <c r="C115" s="2871"/>
      <c r="D115" s="2871"/>
      <c r="E115" s="2871"/>
      <c r="F115" s="2879"/>
    </row>
    <row r="116" spans="1:6">
      <c r="A116" s="2878">
        <f t="shared" si="1"/>
        <v>93</v>
      </c>
      <c r="B116" s="2871"/>
      <c r="C116" s="2871"/>
      <c r="D116" s="2871"/>
      <c r="E116" s="2871"/>
      <c r="F116" s="2879"/>
    </row>
    <row r="117" spans="1:6">
      <c r="A117" s="2878">
        <f t="shared" si="1"/>
        <v>94</v>
      </c>
      <c r="B117" s="2871"/>
      <c r="C117" s="2871"/>
      <c r="D117" s="2871"/>
      <c r="E117" s="2871"/>
      <c r="F117" s="2879"/>
    </row>
    <row r="118" spans="1:6">
      <c r="A118" s="2878">
        <f t="shared" si="1"/>
        <v>95</v>
      </c>
      <c r="B118" s="2871"/>
      <c r="C118" s="2871"/>
      <c r="D118" s="2871"/>
      <c r="E118" s="2871"/>
      <c r="F118" s="2879"/>
    </row>
    <row r="119" spans="1:6">
      <c r="A119" s="2878">
        <f t="shared" si="1"/>
        <v>96</v>
      </c>
      <c r="B119" s="2871"/>
      <c r="C119" s="2871"/>
      <c r="D119" s="2871"/>
      <c r="E119" s="2871"/>
      <c r="F119" s="2879"/>
    </row>
    <row r="120" spans="1:6">
      <c r="A120" s="2878">
        <f t="shared" si="1"/>
        <v>97</v>
      </c>
      <c r="B120" s="2871"/>
      <c r="C120" s="2871"/>
      <c r="D120" s="2871"/>
      <c r="E120" s="2871"/>
      <c r="F120" s="2879"/>
    </row>
    <row r="121" spans="1:6">
      <c r="A121" s="2878">
        <f t="shared" si="1"/>
        <v>98</v>
      </c>
      <c r="B121" s="2871"/>
      <c r="C121" s="2871"/>
      <c r="D121" s="2871"/>
      <c r="E121" s="2871"/>
      <c r="F121" s="2879"/>
    </row>
    <row r="122" spans="1:6">
      <c r="A122" s="2878">
        <f t="shared" si="1"/>
        <v>99</v>
      </c>
      <c r="B122" s="2871"/>
      <c r="C122" s="2871"/>
      <c r="D122" s="2871"/>
      <c r="E122" s="2877"/>
      <c r="F122" s="2876"/>
    </row>
    <row r="123" spans="1:6" ht="16" thickBot="1">
      <c r="A123" s="2875">
        <f t="shared" si="1"/>
        <v>100</v>
      </c>
      <c r="B123" s="2874"/>
      <c r="C123" s="2874"/>
      <c r="D123" s="2874"/>
      <c r="E123" s="2874"/>
      <c r="F123" s="2873"/>
    </row>
    <row r="124" spans="1:6">
      <c r="A124" s="2872" t="str">
        <f>A62</f>
        <v>FERC FORM NO.1 (ED. 12-94) NYPSC Modified-96</v>
      </c>
      <c r="B124" s="2870"/>
      <c r="C124" s="2869"/>
      <c r="D124" s="2870"/>
      <c r="E124" s="2871"/>
      <c r="F124" s="2871"/>
    </row>
    <row r="125" spans="1:6" ht="16" thickBot="1">
      <c r="A125" s="2870" t="s">
        <v>4906</v>
      </c>
      <c r="B125" s="2869"/>
      <c r="C125" s="2869"/>
      <c r="D125" s="2869"/>
      <c r="E125" s="2869"/>
      <c r="F125" s="2869"/>
    </row>
    <row r="126" spans="1:6">
      <c r="A126" s="4302"/>
      <c r="B126" s="4303"/>
      <c r="C126" s="4303"/>
      <c r="D126" s="4303"/>
      <c r="E126" s="4304"/>
    </row>
    <row r="127" spans="1:6">
      <c r="A127" s="4631"/>
      <c r="B127" s="3119"/>
      <c r="C127" s="3119"/>
      <c r="D127" s="3119"/>
      <c r="E127" s="4288"/>
    </row>
    <row r="128" spans="1:6">
      <c r="A128" s="4631"/>
      <c r="B128" s="3119"/>
      <c r="C128" s="3119"/>
      <c r="D128" s="3119"/>
      <c r="E128" s="4288"/>
    </row>
    <row r="129" spans="1:6">
      <c r="A129" s="4631"/>
      <c r="B129" s="3119"/>
      <c r="C129" s="3119"/>
      <c r="D129" s="3119"/>
      <c r="E129" s="4288"/>
    </row>
    <row r="130" spans="1:6">
      <c r="A130" s="4631"/>
      <c r="B130" s="3119"/>
      <c r="C130" s="3119"/>
      <c r="D130" s="3119"/>
      <c r="E130" s="4288"/>
    </row>
    <row r="131" spans="1:6">
      <c r="A131" s="4631"/>
      <c r="B131" s="3119"/>
      <c r="C131" s="3119"/>
      <c r="D131" s="3119"/>
      <c r="E131" s="4288"/>
    </row>
    <row r="132" spans="1:6">
      <c r="A132" s="4631"/>
      <c r="B132" s="3119"/>
      <c r="C132" s="4507"/>
      <c r="D132" s="4507"/>
      <c r="E132" s="4288"/>
    </row>
    <row r="133" spans="1:6">
      <c r="A133" s="4631"/>
      <c r="B133" s="3119"/>
      <c r="C133" s="4508"/>
      <c r="D133" s="4508"/>
      <c r="E133" s="4288"/>
    </row>
    <row r="134" spans="1:6">
      <c r="A134" s="4631"/>
      <c r="B134" s="3119"/>
      <c r="C134" s="4508"/>
      <c r="D134" s="4508"/>
      <c r="E134" s="4288"/>
    </row>
    <row r="135" spans="1:6">
      <c r="A135" s="4631"/>
      <c r="B135" s="3119"/>
      <c r="C135" s="4508"/>
      <c r="D135" s="4508"/>
      <c r="E135" s="4288"/>
      <c r="F135" s="3119"/>
    </row>
    <row r="136" spans="1:6">
      <c r="A136" s="4631"/>
      <c r="B136" s="3119"/>
      <c r="C136" s="4508"/>
      <c r="D136" s="4508"/>
      <c r="E136" s="4288"/>
      <c r="F136" s="4288"/>
    </row>
    <row r="137" spans="1:6">
      <c r="A137" s="4631"/>
      <c r="B137" s="3119"/>
      <c r="C137" s="4508"/>
      <c r="D137" s="4508"/>
      <c r="E137" s="4288"/>
      <c r="F137" s="4288"/>
    </row>
    <row r="138" spans="1:6">
      <c r="A138" s="4631"/>
      <c r="B138" s="3119"/>
      <c r="C138" s="4508"/>
      <c r="D138" s="4508"/>
      <c r="E138" s="4288"/>
      <c r="F138" s="4288"/>
    </row>
    <row r="139" spans="1:6">
      <c r="A139" s="4631"/>
      <c r="B139" s="3119"/>
      <c r="C139" s="4508"/>
      <c r="D139" s="4508"/>
      <c r="E139" s="4288"/>
      <c r="F139" s="4288"/>
    </row>
    <row r="140" spans="1:6">
      <c r="A140" s="4631"/>
      <c r="B140" s="3119"/>
      <c r="C140" s="4508"/>
      <c r="D140" s="4508"/>
      <c r="E140" s="4288"/>
      <c r="F140" s="4288"/>
    </row>
    <row r="141" spans="1:6">
      <c r="A141" s="4631"/>
      <c r="B141" s="3119"/>
      <c r="C141" s="4508"/>
      <c r="D141" s="4508"/>
      <c r="E141" s="4288"/>
      <c r="F141" s="4288"/>
    </row>
    <row r="142" spans="1:6">
      <c r="A142" s="4631"/>
      <c r="B142" s="3119"/>
      <c r="C142" s="4508"/>
      <c r="D142" s="4508"/>
      <c r="E142" s="4288"/>
      <c r="F142" s="4288"/>
    </row>
    <row r="143" spans="1:6">
      <c r="A143" s="4631"/>
      <c r="B143" s="3119"/>
      <c r="C143" s="4508"/>
      <c r="D143" s="4508"/>
      <c r="E143" s="4288"/>
      <c r="F143" s="4288"/>
    </row>
    <row r="144" spans="1:6">
      <c r="A144" s="4631"/>
      <c r="B144" s="3119"/>
      <c r="C144" s="4508"/>
      <c r="D144" s="4508"/>
      <c r="E144" s="4288"/>
      <c r="F144" s="4288"/>
    </row>
    <row r="145" spans="1:6">
      <c r="A145" s="4631"/>
      <c r="B145" s="3119"/>
      <c r="C145" s="4508"/>
      <c r="D145" s="4508"/>
      <c r="E145" s="4288"/>
      <c r="F145" s="4288"/>
    </row>
    <row r="146" spans="1:6">
      <c r="A146" s="4631"/>
      <c r="B146" s="3119"/>
      <c r="C146" s="4508"/>
      <c r="D146" s="4508"/>
      <c r="E146" s="4288"/>
      <c r="F146" s="4288"/>
    </row>
    <row r="147" spans="1:6">
      <c r="A147" s="4631"/>
      <c r="B147" s="3119"/>
      <c r="C147" s="4508"/>
      <c r="D147" s="4508"/>
      <c r="E147" s="4288"/>
      <c r="F147" s="4288"/>
    </row>
    <row r="148" spans="1:6">
      <c r="A148" s="4631"/>
      <c r="B148" s="3119"/>
      <c r="C148" s="4508"/>
      <c r="D148" s="4508"/>
      <c r="E148" s="4288"/>
      <c r="F148" s="4288"/>
    </row>
    <row r="149" spans="1:6">
      <c r="A149" s="4631"/>
      <c r="B149" s="3119"/>
      <c r="C149" s="4508"/>
      <c r="D149" s="4508"/>
      <c r="E149" s="4288"/>
      <c r="F149" s="4288"/>
    </row>
    <row r="150" spans="1:6">
      <c r="A150" s="4631"/>
      <c r="B150" s="3119"/>
      <c r="C150" s="4508"/>
      <c r="D150" s="4508"/>
      <c r="E150" s="4288"/>
      <c r="F150" s="4288"/>
    </row>
    <row r="151" spans="1:6">
      <c r="A151" s="4631"/>
      <c r="B151" s="3119"/>
      <c r="C151" s="4508"/>
      <c r="D151" s="4508"/>
      <c r="E151" s="4288"/>
      <c r="F151" s="4288"/>
    </row>
    <row r="152" spans="1:6">
      <c r="A152" s="4631"/>
      <c r="B152" s="3119"/>
      <c r="C152" s="4508"/>
      <c r="D152" s="4508"/>
      <c r="E152" s="4288"/>
      <c r="F152" s="4288"/>
    </row>
    <row r="153" spans="1:6">
      <c r="A153" s="4631"/>
      <c r="B153" s="3119"/>
      <c r="C153" s="4508"/>
      <c r="D153" s="4508"/>
      <c r="E153" s="4288"/>
      <c r="F153" s="4288"/>
    </row>
    <row r="154" spans="1:6">
      <c r="A154" s="4631"/>
      <c r="B154" s="3119"/>
      <c r="C154" s="4508"/>
      <c r="D154" s="4508"/>
      <c r="E154" s="4288"/>
      <c r="F154" s="4288"/>
    </row>
    <row r="155" spans="1:6">
      <c r="A155" s="4631"/>
      <c r="B155" s="3119"/>
      <c r="C155" s="4508"/>
      <c r="D155" s="4508"/>
      <c r="E155" s="4288"/>
      <c r="F155" s="4288"/>
    </row>
    <row r="156" spans="1:6">
      <c r="A156" s="4631"/>
      <c r="B156" s="3119"/>
      <c r="C156" s="4508"/>
      <c r="D156" s="4508"/>
      <c r="E156" s="4288"/>
      <c r="F156" s="4288"/>
    </row>
    <row r="157" spans="1:6">
      <c r="A157" s="4631"/>
      <c r="B157" s="3119"/>
      <c r="C157" s="4508"/>
      <c r="D157" s="4508"/>
      <c r="E157" s="4288"/>
      <c r="F157" s="4288"/>
    </row>
    <row r="158" spans="1:6">
      <c r="A158" s="4631"/>
      <c r="B158" s="3119"/>
      <c r="C158" s="4508"/>
      <c r="D158" s="4508"/>
      <c r="E158" s="4288"/>
      <c r="F158" s="4288"/>
    </row>
    <row r="159" spans="1:6">
      <c r="A159" s="4631"/>
      <c r="B159" s="3119"/>
      <c r="C159" s="4508"/>
      <c r="D159" s="4508"/>
      <c r="E159" s="4288"/>
      <c r="F159" s="4288"/>
    </row>
    <row r="160" spans="1:6">
      <c r="A160" s="4631"/>
      <c r="B160" s="3119"/>
      <c r="C160" s="4508"/>
      <c r="D160" s="4508"/>
      <c r="E160" s="4288"/>
      <c r="F160" s="4288"/>
    </row>
    <row r="161" spans="1:6">
      <c r="A161" s="4631"/>
      <c r="B161" s="3119"/>
      <c r="C161" s="4508"/>
      <c r="D161" s="4508"/>
      <c r="E161" s="4288"/>
      <c r="F161" s="4288"/>
    </row>
    <row r="162" spans="1:6">
      <c r="A162" s="4631"/>
      <c r="B162" s="3119"/>
      <c r="C162" s="4508"/>
      <c r="D162" s="4508"/>
      <c r="E162" s="4288"/>
      <c r="F162" s="4288"/>
    </row>
    <row r="163" spans="1:6">
      <c r="A163" s="4631"/>
      <c r="B163" s="3119"/>
      <c r="C163" s="4508"/>
      <c r="D163" s="4508"/>
      <c r="E163" s="4288"/>
      <c r="F163" s="4288"/>
    </row>
    <row r="164" spans="1:6">
      <c r="A164" s="4631"/>
      <c r="B164" s="3119"/>
      <c r="C164" s="4508"/>
      <c r="D164" s="4508"/>
      <c r="E164" s="4288"/>
      <c r="F164" s="4288"/>
    </row>
    <row r="165" spans="1:6">
      <c r="A165" s="4631"/>
      <c r="B165" s="3119"/>
      <c r="C165" s="4508"/>
      <c r="D165" s="4508"/>
      <c r="E165" s="4288"/>
      <c r="F165" s="4288"/>
    </row>
    <row r="166" spans="1:6">
      <c r="A166" s="4631"/>
      <c r="B166" s="3119"/>
      <c r="C166" s="4508"/>
      <c r="D166" s="4508"/>
      <c r="E166" s="4288"/>
      <c r="F166" s="4288"/>
    </row>
    <row r="167" spans="1:6">
      <c r="A167" s="4631"/>
      <c r="B167" s="3119"/>
      <c r="C167" s="4508"/>
      <c r="D167" s="4508"/>
      <c r="E167" s="4288"/>
      <c r="F167" s="4288"/>
    </row>
    <row r="168" spans="1:6">
      <c r="A168" s="4631"/>
      <c r="B168" s="3119"/>
      <c r="C168" s="4508"/>
      <c r="D168" s="4508"/>
      <c r="E168" s="4288"/>
      <c r="F168" s="4288"/>
    </row>
    <row r="169" spans="1:6">
      <c r="A169" s="4631"/>
      <c r="B169" s="3119"/>
      <c r="C169" s="4508"/>
      <c r="D169" s="4508"/>
      <c r="E169" s="4288"/>
      <c r="F169" s="4288"/>
    </row>
    <row r="170" spans="1:6">
      <c r="A170" s="4631"/>
      <c r="B170" s="3119"/>
      <c r="C170" s="4508"/>
      <c r="D170" s="4508"/>
      <c r="E170" s="4288"/>
      <c r="F170" s="4288"/>
    </row>
    <row r="171" spans="1:6">
      <c r="A171" s="4631"/>
      <c r="B171" s="3119"/>
      <c r="C171" s="4508"/>
      <c r="D171" s="4508"/>
      <c r="E171" s="4288"/>
      <c r="F171" s="4288"/>
    </row>
    <row r="172" spans="1:6">
      <c r="A172" s="4631"/>
      <c r="B172" s="3119"/>
      <c r="C172" s="4508"/>
      <c r="D172" s="4508"/>
      <c r="E172" s="4288"/>
      <c r="F172" s="4288"/>
    </row>
    <row r="173" spans="1:6">
      <c r="A173" s="4631"/>
      <c r="B173" s="3119"/>
      <c r="C173" s="4508"/>
      <c r="D173" s="4508"/>
      <c r="E173" s="4288"/>
      <c r="F173" s="4288"/>
    </row>
    <row r="174" spans="1:6">
      <c r="A174" s="4631"/>
      <c r="B174" s="3119"/>
      <c r="C174" s="4508"/>
      <c r="D174" s="4508"/>
      <c r="E174" s="4288"/>
      <c r="F174" s="4288"/>
    </row>
    <row r="175" spans="1:6">
      <c r="A175" s="4631"/>
      <c r="B175" s="3119"/>
      <c r="C175" s="4508"/>
      <c r="D175" s="4508"/>
      <c r="E175" s="4288"/>
      <c r="F175" s="4288"/>
    </row>
    <row r="176" spans="1:6">
      <c r="A176" s="4631"/>
      <c r="B176" s="3119"/>
      <c r="C176" s="4508"/>
      <c r="D176" s="4508"/>
      <c r="E176" s="4288"/>
      <c r="F176" s="4288"/>
    </row>
    <row r="177" spans="1:6">
      <c r="A177" s="4631"/>
      <c r="B177" s="3119"/>
      <c r="C177" s="4508"/>
      <c r="D177" s="4508"/>
      <c r="E177" s="4288"/>
      <c r="F177" s="4288"/>
    </row>
    <row r="178" spans="1:6">
      <c r="A178" s="4631"/>
      <c r="B178" s="3119"/>
      <c r="C178" s="4508"/>
      <c r="D178" s="4508"/>
      <c r="E178" s="4288"/>
      <c r="F178" s="4288"/>
    </row>
    <row r="179" spans="1:6">
      <c r="A179" s="4631"/>
      <c r="B179" s="3119"/>
      <c r="C179" s="4509"/>
      <c r="D179" s="4509"/>
      <c r="E179" s="4288"/>
      <c r="F179" s="4288"/>
    </row>
    <row r="180" spans="1:6">
      <c r="A180" s="4631"/>
      <c r="B180" s="3119"/>
      <c r="C180" s="3119"/>
      <c r="D180" s="3119"/>
      <c r="E180" s="4288"/>
      <c r="F180" s="4288"/>
    </row>
    <row r="181" spans="1:6" ht="16" thickBot="1">
      <c r="A181" s="4289"/>
      <c r="B181" s="4290"/>
      <c r="C181" s="4290"/>
      <c r="D181" s="4290"/>
      <c r="E181" s="4291"/>
      <c r="F181" s="4288"/>
    </row>
    <row r="182" spans="1:6">
      <c r="A182" s="4287"/>
      <c r="B182" s="3119"/>
      <c r="C182" s="3119"/>
      <c r="D182" s="3119"/>
      <c r="E182" s="3119"/>
      <c r="F182" s="4288"/>
    </row>
    <row r="183" spans="1:6">
      <c r="A183" s="4287"/>
      <c r="B183" s="3119"/>
      <c r="C183" s="3119"/>
      <c r="D183" s="3119"/>
      <c r="E183" s="3119"/>
      <c r="F183" s="4288"/>
    </row>
    <row r="184" spans="1:6">
      <c r="A184" s="4287"/>
      <c r="B184" s="3119"/>
      <c r="C184" s="3119"/>
      <c r="D184" s="3119"/>
      <c r="E184" s="3119"/>
      <c r="F184" s="4288"/>
    </row>
    <row r="185" spans="1:6">
      <c r="A185" s="4287"/>
      <c r="B185" s="3119"/>
      <c r="C185" s="3119"/>
      <c r="D185" s="3119"/>
      <c r="E185" s="3119"/>
      <c r="F185" s="4288"/>
    </row>
    <row r="186" spans="1:6">
      <c r="A186" s="4287"/>
      <c r="B186" s="3119"/>
      <c r="C186" s="3119"/>
      <c r="D186" s="3119"/>
      <c r="E186" s="3119"/>
      <c r="F186" s="4288"/>
    </row>
    <row r="187" spans="1:6">
      <c r="A187" s="4287"/>
      <c r="B187" s="3119"/>
      <c r="C187" s="3119"/>
      <c r="D187" s="3119"/>
      <c r="E187" s="3119"/>
      <c r="F187" s="4288"/>
    </row>
    <row r="188" spans="1:6">
      <c r="A188" s="4287"/>
      <c r="B188" s="3119"/>
      <c r="C188" s="3119"/>
      <c r="D188" s="3119"/>
      <c r="E188" s="3119"/>
      <c r="F188" s="4288"/>
    </row>
    <row r="189" spans="1:6">
      <c r="A189" s="4287"/>
      <c r="B189" s="3119"/>
      <c r="C189" s="3119"/>
      <c r="D189" s="3119"/>
      <c r="E189" s="3119"/>
      <c r="F189" s="4288"/>
    </row>
    <row r="190" spans="1:6">
      <c r="A190" s="4287"/>
      <c r="B190" s="3119"/>
      <c r="C190" s="3119"/>
      <c r="D190" s="3119"/>
      <c r="E190" s="3119"/>
      <c r="F190" s="4288"/>
    </row>
    <row r="191" spans="1:6">
      <c r="A191" s="4287"/>
      <c r="B191" s="3119"/>
      <c r="C191" s="3119"/>
      <c r="D191" s="3119"/>
      <c r="E191" s="3119"/>
      <c r="F191" s="4288"/>
    </row>
    <row r="192" spans="1:6">
      <c r="A192" s="4287"/>
      <c r="B192" s="3119"/>
      <c r="C192" s="3119"/>
      <c r="D192" s="3119"/>
      <c r="E192" s="3119"/>
      <c r="F192" s="4288"/>
    </row>
    <row r="193" spans="1:6">
      <c r="A193" s="4287"/>
      <c r="B193" s="3119"/>
      <c r="C193" s="3119"/>
      <c r="D193" s="3119"/>
      <c r="E193" s="3119"/>
      <c r="F193" s="4288"/>
    </row>
    <row r="194" spans="1:6">
      <c r="A194" s="4287"/>
      <c r="B194" s="3119"/>
      <c r="C194" s="3119"/>
      <c r="D194" s="3119"/>
      <c r="E194" s="3119"/>
      <c r="F194" s="4288"/>
    </row>
    <row r="195" spans="1:6">
      <c r="A195" s="4287"/>
      <c r="B195" s="3119"/>
      <c r="C195" s="3119"/>
      <c r="D195" s="3119"/>
      <c r="E195" s="3119"/>
      <c r="F195" s="4288"/>
    </row>
    <row r="196" spans="1:6">
      <c r="A196" s="4287"/>
      <c r="B196" s="3119"/>
      <c r="C196" s="3119"/>
      <c r="D196" s="3119"/>
      <c r="E196" s="3119"/>
      <c r="F196" s="4288"/>
    </row>
    <row r="197" spans="1:6">
      <c r="A197" s="4287"/>
      <c r="B197" s="3119"/>
      <c r="C197" s="3119"/>
      <c r="D197" s="3119"/>
      <c r="E197" s="3119"/>
      <c r="F197" s="4288"/>
    </row>
    <row r="198" spans="1:6">
      <c r="A198" s="4287"/>
      <c r="B198" s="3119"/>
      <c r="C198" s="3119"/>
      <c r="D198" s="3119"/>
      <c r="E198" s="3119"/>
      <c r="F198" s="4288"/>
    </row>
    <row r="199" spans="1:6">
      <c r="A199" s="4287"/>
      <c r="B199" s="3119"/>
      <c r="C199" s="3119"/>
      <c r="D199" s="3119"/>
      <c r="E199" s="3119"/>
      <c r="F199" s="4288"/>
    </row>
    <row r="200" spans="1:6" ht="16" thickBot="1">
      <c r="A200" s="4289"/>
      <c r="B200" s="4290"/>
      <c r="C200" s="4290"/>
      <c r="D200" s="4290"/>
      <c r="E200" s="4290"/>
      <c r="F200" s="4291"/>
    </row>
  </sheetData>
  <printOptions horizontalCentered="1" verticalCentered="1"/>
  <pageMargins left="0.5" right="0.5" top="0.25" bottom="0.25" header="0" footer="0"/>
  <pageSetup scale="72" fitToHeight="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dimension ref="A1:I203"/>
  <sheetViews>
    <sheetView view="pageBreakPreview" zoomScale="60" zoomScaleNormal="100" workbookViewId="0">
      <selection activeCell="G199" sqref="G123:H199"/>
    </sheetView>
  </sheetViews>
  <sheetFormatPr defaultColWidth="9.84375" defaultRowHeight="15.5"/>
  <cols>
    <col min="1" max="1" width="2.84375" style="1652" customWidth="1"/>
    <col min="2" max="2" width="49.84375" style="1345" customWidth="1"/>
    <col min="3" max="3" width="19.53515625" style="1345" customWidth="1"/>
    <col min="4" max="4" width="16.07421875" style="1345" customWidth="1"/>
    <col min="5" max="5" width="19.84375" style="1345" customWidth="1"/>
    <col min="6" max="16384" width="9.84375" style="1345"/>
  </cols>
  <sheetData>
    <row r="1" spans="1:5">
      <c r="A1" s="2045"/>
      <c r="B1" s="1343" t="s">
        <v>1757</v>
      </c>
      <c r="C1" s="1343" t="s">
        <v>1758</v>
      </c>
      <c r="D1" s="1343" t="s">
        <v>1759</v>
      </c>
      <c r="E1" s="1344" t="s">
        <v>1760</v>
      </c>
    </row>
    <row r="2" spans="1:5">
      <c r="A2" s="2050"/>
      <c r="B2" s="1347" t="str">
        <f>'Data Sheet'!$C$25</f>
        <v xml:space="preserve">Niagara Mohawk Power Corporation </v>
      </c>
      <c r="C2" s="1347" t="s">
        <v>5954</v>
      </c>
      <c r="D2" s="1347" t="s">
        <v>1761</v>
      </c>
      <c r="E2" s="1348"/>
    </row>
    <row r="3" spans="1:5" ht="15" customHeight="1">
      <c r="A3" s="2055"/>
      <c r="B3" s="1350"/>
      <c r="C3" s="1350" t="s">
        <v>2925</v>
      </c>
      <c r="D3" s="1350" t="str">
        <f>'Data Sheet'!$C$40</f>
        <v>April 30, 2024</v>
      </c>
      <c r="E3" s="1351" t="str">
        <f>'Data Sheet'!$C$38</f>
        <v>December 31, 2023</v>
      </c>
    </row>
    <row r="4" spans="1:5" ht="15" customHeight="1">
      <c r="A4" s="2104" t="s">
        <v>2926</v>
      </c>
      <c r="B4" s="1352"/>
      <c r="C4" s="1352"/>
      <c r="D4" s="1352"/>
      <c r="E4" s="1353"/>
    </row>
    <row r="5" spans="1:5">
      <c r="A5" s="2096"/>
      <c r="B5" s="1355" t="s">
        <v>2927</v>
      </c>
      <c r="C5" s="1355"/>
      <c r="D5" s="1355"/>
      <c r="E5" s="1356"/>
    </row>
    <row r="6" spans="1:5">
      <c r="A6" s="2096"/>
      <c r="B6" s="1355" t="s">
        <v>2928</v>
      </c>
      <c r="C6" s="1355"/>
      <c r="D6" s="1355"/>
      <c r="E6" s="1356"/>
    </row>
    <row r="7" spans="1:5">
      <c r="A7" s="2097"/>
      <c r="B7" s="1358" t="s">
        <v>2929</v>
      </c>
      <c r="C7" s="1359" t="s">
        <v>2930</v>
      </c>
      <c r="D7" s="1360" t="s">
        <v>2931</v>
      </c>
      <c r="E7" s="1361" t="s">
        <v>2932</v>
      </c>
    </row>
    <row r="8" spans="1:5">
      <c r="A8" s="2050"/>
      <c r="B8" s="1347"/>
      <c r="C8" s="1362" t="s">
        <v>2933</v>
      </c>
      <c r="D8" s="1363" t="s">
        <v>2934</v>
      </c>
      <c r="E8" s="1348"/>
    </row>
    <row r="9" spans="1:5">
      <c r="A9" s="2055"/>
      <c r="B9" s="1364" t="s">
        <v>2935</v>
      </c>
      <c r="C9" s="1365" t="s">
        <v>2936</v>
      </c>
      <c r="D9" s="1366" t="s">
        <v>2937</v>
      </c>
      <c r="E9" s="1351" t="s">
        <v>2938</v>
      </c>
    </row>
    <row r="10" spans="1:5">
      <c r="A10" s="2050"/>
      <c r="B10" s="1367" t="s">
        <v>2939</v>
      </c>
      <c r="C10" s="1368"/>
      <c r="D10" s="1369"/>
      <c r="E10" s="1348"/>
    </row>
    <row r="11" spans="1:5">
      <c r="A11" s="2093"/>
      <c r="B11" s="1367" t="s">
        <v>2940</v>
      </c>
      <c r="C11" s="1370"/>
      <c r="D11" s="1369"/>
      <c r="E11" s="1348"/>
    </row>
    <row r="12" spans="1:5">
      <c r="A12" s="2093"/>
      <c r="B12" s="1367"/>
      <c r="C12" s="1370"/>
      <c r="D12" s="1369"/>
      <c r="E12" s="1348"/>
    </row>
    <row r="13" spans="1:5">
      <c r="A13" s="2093"/>
      <c r="B13" s="1347" t="s">
        <v>2843</v>
      </c>
      <c r="C13" s="1371">
        <v>101</v>
      </c>
      <c r="D13" s="1363" t="s">
        <v>2941</v>
      </c>
      <c r="E13" s="1348"/>
    </row>
    <row r="14" spans="1:5">
      <c r="A14" s="2093"/>
      <c r="B14" s="1347" t="s">
        <v>2942</v>
      </c>
      <c r="C14" s="1371">
        <v>102</v>
      </c>
      <c r="D14" s="1369" t="s">
        <v>2943</v>
      </c>
      <c r="E14" s="1348"/>
    </row>
    <row r="15" spans="1:5">
      <c r="A15" s="2093"/>
      <c r="B15" s="1347" t="s">
        <v>2971</v>
      </c>
      <c r="C15" s="1371">
        <v>103</v>
      </c>
      <c r="D15" s="1369" t="s">
        <v>2943</v>
      </c>
      <c r="E15" s="1348"/>
    </row>
    <row r="16" spans="1:5">
      <c r="A16" s="2093"/>
      <c r="B16" s="1347" t="s">
        <v>2972</v>
      </c>
      <c r="C16" s="1371" t="s">
        <v>2973</v>
      </c>
      <c r="D16" s="1369" t="s">
        <v>2974</v>
      </c>
      <c r="E16" s="1348"/>
    </row>
    <row r="17" spans="1:5">
      <c r="A17" s="2093"/>
      <c r="B17" s="1347" t="s">
        <v>2975</v>
      </c>
      <c r="C17" s="1371" t="s">
        <v>2976</v>
      </c>
      <c r="D17" s="1369" t="s">
        <v>2943</v>
      </c>
      <c r="E17" s="1348"/>
    </row>
    <row r="18" spans="1:5">
      <c r="A18" s="2093"/>
      <c r="B18" s="1347" t="s">
        <v>2977</v>
      </c>
      <c r="C18" s="1371" t="s">
        <v>2978</v>
      </c>
      <c r="D18" s="1369" t="s">
        <v>2943</v>
      </c>
      <c r="E18" s="1372" t="s">
        <v>467</v>
      </c>
    </row>
    <row r="19" spans="1:5">
      <c r="A19" s="2093"/>
      <c r="B19" s="1347" t="s">
        <v>468</v>
      </c>
      <c r="C19" s="1371" t="s">
        <v>4401</v>
      </c>
      <c r="D19" s="2074" t="s">
        <v>4488</v>
      </c>
      <c r="E19" s="1348"/>
    </row>
    <row r="20" spans="1:5">
      <c r="A20" s="2093"/>
      <c r="B20" s="1347" t="s">
        <v>470</v>
      </c>
      <c r="C20" s="1371" t="s">
        <v>4402</v>
      </c>
      <c r="D20" s="2074" t="s">
        <v>4488</v>
      </c>
      <c r="E20" s="1373"/>
    </row>
    <row r="21" spans="1:5">
      <c r="A21" s="2093"/>
      <c r="B21" s="1347" t="s">
        <v>471</v>
      </c>
      <c r="C21" s="1371" t="s">
        <v>472</v>
      </c>
      <c r="D21" s="1369" t="s">
        <v>2943</v>
      </c>
      <c r="E21" s="1373"/>
    </row>
    <row r="22" spans="1:5">
      <c r="A22" s="2093"/>
      <c r="B22" s="1347" t="s">
        <v>473</v>
      </c>
      <c r="C22" s="1371" t="s">
        <v>4403</v>
      </c>
      <c r="D22" s="2074" t="s">
        <v>4488</v>
      </c>
      <c r="E22" s="1348"/>
    </row>
    <row r="23" spans="1:5">
      <c r="A23" s="2093"/>
      <c r="B23" s="1347" t="s">
        <v>474</v>
      </c>
      <c r="C23" s="1371" t="s">
        <v>4235</v>
      </c>
      <c r="D23" s="2074" t="s">
        <v>2943</v>
      </c>
      <c r="E23" s="1373"/>
    </row>
    <row r="24" spans="1:5">
      <c r="A24" s="2093"/>
      <c r="B24" s="2094" t="s">
        <v>4254</v>
      </c>
      <c r="C24" s="2101"/>
      <c r="D24" s="2092"/>
      <c r="E24" s="2102"/>
    </row>
    <row r="25" spans="1:5">
      <c r="A25" s="2093"/>
      <c r="B25" s="2094" t="s">
        <v>4158</v>
      </c>
      <c r="C25" s="2101" t="s">
        <v>3741</v>
      </c>
      <c r="D25" s="2074" t="s">
        <v>4488</v>
      </c>
      <c r="E25" s="2102"/>
    </row>
    <row r="26" spans="1:5">
      <c r="A26" s="2093"/>
      <c r="B26" s="1347"/>
      <c r="C26" s="1370"/>
      <c r="D26" s="1369"/>
      <c r="E26" s="1348"/>
    </row>
    <row r="27" spans="1:5">
      <c r="A27" s="2093"/>
      <c r="B27" s="1367" t="s">
        <v>475</v>
      </c>
      <c r="C27" s="1368" t="s">
        <v>2835</v>
      </c>
      <c r="D27" s="1369"/>
      <c r="E27" s="1373"/>
    </row>
    <row r="28" spans="1:5">
      <c r="A28" s="2093"/>
      <c r="B28" s="1367" t="s">
        <v>476</v>
      </c>
      <c r="C28" s="1368"/>
      <c r="D28" s="1369"/>
      <c r="E28" s="1373"/>
    </row>
    <row r="29" spans="1:5">
      <c r="A29" s="2093"/>
      <c r="B29" s="1367"/>
      <c r="C29" s="1368"/>
      <c r="D29" s="1369"/>
      <c r="E29" s="1373"/>
    </row>
    <row r="30" spans="1:5">
      <c r="A30" s="2093"/>
      <c r="B30" s="1347" t="s">
        <v>1249</v>
      </c>
      <c r="C30" s="1368"/>
      <c r="D30" s="1369"/>
      <c r="E30" s="1348"/>
    </row>
    <row r="31" spans="1:5">
      <c r="A31" s="2093"/>
      <c r="B31" s="1347" t="s">
        <v>1250</v>
      </c>
      <c r="C31" s="1362" t="s">
        <v>1251</v>
      </c>
      <c r="D31" s="1369" t="s">
        <v>1252</v>
      </c>
      <c r="E31" s="1348"/>
    </row>
    <row r="32" spans="1:5">
      <c r="A32" s="2093"/>
      <c r="B32" s="1347" t="s">
        <v>1253</v>
      </c>
      <c r="C32" s="1362" t="s">
        <v>1254</v>
      </c>
      <c r="D32" s="1369" t="s">
        <v>1252</v>
      </c>
      <c r="E32" s="342" t="s">
        <v>4559</v>
      </c>
    </row>
    <row r="33" spans="1:5">
      <c r="A33" s="2093"/>
      <c r="B33" s="1347" t="s">
        <v>1255</v>
      </c>
      <c r="C33" s="2085" t="s">
        <v>4400</v>
      </c>
      <c r="D33" s="2074" t="s">
        <v>4488</v>
      </c>
      <c r="E33" s="1348"/>
    </row>
    <row r="34" spans="1:5">
      <c r="A34" s="2093"/>
      <c r="B34" s="1347" t="s">
        <v>1257</v>
      </c>
      <c r="C34" s="1362">
        <v>213</v>
      </c>
      <c r="D34" s="1363" t="s">
        <v>1256</v>
      </c>
      <c r="E34" s="1348"/>
    </row>
    <row r="35" spans="1:5">
      <c r="A35" s="2093"/>
      <c r="B35" s="1347" t="s">
        <v>1258</v>
      </c>
      <c r="C35" s="1362">
        <v>214</v>
      </c>
      <c r="D35" s="1369" t="s">
        <v>1252</v>
      </c>
      <c r="E35" s="342" t="s">
        <v>4559</v>
      </c>
    </row>
    <row r="36" spans="1:5">
      <c r="A36" s="2093"/>
      <c r="B36" s="1347" t="s">
        <v>1259</v>
      </c>
      <c r="C36" s="2023">
        <v>216</v>
      </c>
      <c r="D36" s="2074" t="s">
        <v>4488</v>
      </c>
      <c r="E36" s="1372" t="s">
        <v>467</v>
      </c>
    </row>
    <row r="37" spans="1:5">
      <c r="A37" s="2093"/>
      <c r="B37" s="1347" t="s">
        <v>1260</v>
      </c>
      <c r="C37" s="1362">
        <v>217</v>
      </c>
      <c r="D37" s="1369" t="s">
        <v>1252</v>
      </c>
      <c r="E37" s="1372" t="s">
        <v>467</v>
      </c>
    </row>
    <row r="38" spans="1:5">
      <c r="A38" s="2093"/>
      <c r="B38" s="1347" t="s">
        <v>1261</v>
      </c>
      <c r="C38" s="1362">
        <v>218</v>
      </c>
      <c r="D38" s="1369" t="s">
        <v>1262</v>
      </c>
      <c r="E38" s="1348"/>
    </row>
    <row r="39" spans="1:5">
      <c r="A39" s="2093"/>
      <c r="B39" s="1347" t="s">
        <v>1263</v>
      </c>
      <c r="C39" s="2023">
        <v>219</v>
      </c>
      <c r="D39" s="2074" t="s">
        <v>4488</v>
      </c>
      <c r="E39" s="1348"/>
    </row>
    <row r="40" spans="1:5">
      <c r="A40" s="2093"/>
      <c r="B40" s="1347" t="s">
        <v>1264</v>
      </c>
      <c r="C40" s="1362">
        <v>221</v>
      </c>
      <c r="D40" s="1363" t="s">
        <v>1256</v>
      </c>
      <c r="E40" s="1348"/>
    </row>
    <row r="41" spans="1:5">
      <c r="A41" s="2093"/>
      <c r="B41" s="1347" t="s">
        <v>1265</v>
      </c>
      <c r="C41" s="1362" t="s">
        <v>1266</v>
      </c>
      <c r="D41" s="1369" t="s">
        <v>1252</v>
      </c>
      <c r="E41" s="1348"/>
    </row>
    <row r="42" spans="1:5">
      <c r="A42" s="2093"/>
      <c r="B42" s="1347" t="s">
        <v>1267</v>
      </c>
      <c r="C42" s="2023">
        <v>227</v>
      </c>
      <c r="D42" s="2074" t="s">
        <v>4488</v>
      </c>
      <c r="E42" s="1348"/>
    </row>
    <row r="43" spans="1:5">
      <c r="A43" s="2093"/>
      <c r="B43" s="1347" t="s">
        <v>1268</v>
      </c>
      <c r="C43" s="2085" t="s">
        <v>1269</v>
      </c>
      <c r="D43" s="2074" t="s">
        <v>4488</v>
      </c>
      <c r="E43" s="2237" t="s">
        <v>4559</v>
      </c>
    </row>
    <row r="44" spans="1:5">
      <c r="A44" s="2098"/>
      <c r="B44" s="1347" t="s">
        <v>1270</v>
      </c>
      <c r="C44" s="1362">
        <v>230</v>
      </c>
      <c r="D44" s="1369" t="s">
        <v>1271</v>
      </c>
      <c r="E44" s="2237" t="s">
        <v>4559</v>
      </c>
    </row>
    <row r="45" spans="1:5">
      <c r="A45" s="2098"/>
      <c r="B45" s="1347" t="s">
        <v>1272</v>
      </c>
      <c r="C45" s="1362">
        <v>230</v>
      </c>
      <c r="D45" s="1369" t="s">
        <v>1271</v>
      </c>
      <c r="E45" s="2237"/>
    </row>
    <row r="46" spans="1:5">
      <c r="A46" s="2098"/>
      <c r="B46" s="2094" t="s">
        <v>4159</v>
      </c>
      <c r="C46" s="2095"/>
      <c r="D46" s="2092"/>
      <c r="E46" s="2067"/>
    </row>
    <row r="47" spans="1:5">
      <c r="A47" s="2098"/>
      <c r="B47" s="2094" t="s">
        <v>4160</v>
      </c>
      <c r="C47" s="2095">
        <v>231</v>
      </c>
      <c r="D47" s="2074" t="s">
        <v>4488</v>
      </c>
      <c r="E47" s="2067"/>
    </row>
    <row r="48" spans="1:5">
      <c r="A48" s="2093"/>
      <c r="B48" s="1347" t="s">
        <v>1273</v>
      </c>
      <c r="C48" s="2023">
        <v>232</v>
      </c>
      <c r="D48" s="2074" t="s">
        <v>4488</v>
      </c>
      <c r="E48" s="1348"/>
    </row>
    <row r="49" spans="1:5">
      <c r="A49" s="2093"/>
      <c r="B49" s="1347" t="s">
        <v>1274</v>
      </c>
      <c r="C49" s="2023">
        <v>233</v>
      </c>
      <c r="D49" s="2074" t="s">
        <v>4488</v>
      </c>
      <c r="E49" s="1348"/>
    </row>
    <row r="50" spans="1:5">
      <c r="A50" s="2093"/>
      <c r="B50" s="1375" t="s">
        <v>1275</v>
      </c>
      <c r="C50" s="1362">
        <v>234</v>
      </c>
      <c r="D50" s="1369" t="s">
        <v>1262</v>
      </c>
      <c r="E50" s="1348"/>
    </row>
    <row r="51" spans="1:5">
      <c r="A51" s="2093"/>
      <c r="B51" s="1347"/>
      <c r="C51" s="1368" t="s">
        <v>2835</v>
      </c>
      <c r="D51" s="1369"/>
      <c r="E51" s="1348"/>
    </row>
    <row r="52" spans="1:5">
      <c r="A52" s="2093"/>
      <c r="B52" s="1367" t="s">
        <v>1615</v>
      </c>
      <c r="C52" s="1368" t="s">
        <v>2835</v>
      </c>
      <c r="D52" s="1369"/>
      <c r="E52" s="1348"/>
    </row>
    <row r="53" spans="1:5">
      <c r="A53" s="2093"/>
      <c r="B53" s="1367" t="s">
        <v>1616</v>
      </c>
      <c r="C53" s="1368" t="s">
        <v>2835</v>
      </c>
      <c r="D53" s="1369"/>
      <c r="E53" s="1348"/>
    </row>
    <row r="54" spans="1:5">
      <c r="A54" s="2093"/>
      <c r="B54" s="1347"/>
      <c r="C54" s="1368" t="s">
        <v>2835</v>
      </c>
      <c r="D54" s="1369"/>
      <c r="E54" s="1348"/>
    </row>
    <row r="55" spans="1:5">
      <c r="A55" s="2093"/>
      <c r="B55" s="1347" t="s">
        <v>1617</v>
      </c>
      <c r="C55" s="1362" t="s">
        <v>1618</v>
      </c>
      <c r="D55" s="1369" t="s">
        <v>1619</v>
      </c>
      <c r="E55" s="1372" t="s">
        <v>467</v>
      </c>
    </row>
    <row r="56" spans="1:5">
      <c r="A56" s="2093"/>
      <c r="B56" s="1347" t="s">
        <v>1620</v>
      </c>
      <c r="C56" s="1362">
        <v>253</v>
      </c>
      <c r="D56" s="1369" t="s">
        <v>2941</v>
      </c>
      <c r="E56" s="1372" t="s">
        <v>467</v>
      </c>
    </row>
    <row r="57" spans="1:5">
      <c r="A57" s="2093"/>
      <c r="B57" s="1347" t="s">
        <v>1621</v>
      </c>
      <c r="C57" s="2023">
        <v>254</v>
      </c>
      <c r="D57" s="2074" t="s">
        <v>4488</v>
      </c>
      <c r="E57" s="2237" t="s">
        <v>4559</v>
      </c>
    </row>
    <row r="58" spans="1:5">
      <c r="A58" s="2093"/>
      <c r="B58" s="1347" t="s">
        <v>1622</v>
      </c>
      <c r="C58" s="1362" t="s">
        <v>1623</v>
      </c>
      <c r="D58" s="1369" t="s">
        <v>2943</v>
      </c>
      <c r="E58" s="1372" t="s">
        <v>467</v>
      </c>
    </row>
    <row r="59" spans="1:5" ht="16" thickBot="1">
      <c r="A59" s="2099"/>
      <c r="B59" s="1378"/>
      <c r="C59" s="1379"/>
      <c r="D59" s="1380"/>
      <c r="E59" s="1381"/>
    </row>
    <row r="60" spans="1:5">
      <c r="A60" s="1873" t="s">
        <v>4489</v>
      </c>
      <c r="B60" s="2051"/>
      <c r="C60" s="2051"/>
      <c r="D60" s="1368"/>
      <c r="E60" s="1382"/>
    </row>
    <row r="61" spans="1:5" ht="16" thickBot="1">
      <c r="A61" s="2100" t="s">
        <v>1624</v>
      </c>
      <c r="B61" s="1383"/>
      <c r="C61" s="1383"/>
      <c r="D61" s="1383"/>
      <c r="E61" s="1383"/>
    </row>
    <row r="62" spans="1:5">
      <c r="A62" s="2045"/>
      <c r="B62" s="1343" t="s">
        <v>1757</v>
      </c>
      <c r="C62" s="1343" t="s">
        <v>1758</v>
      </c>
      <c r="D62" s="1343" t="s">
        <v>1759</v>
      </c>
      <c r="E62" s="1344" t="s">
        <v>1760</v>
      </c>
    </row>
    <row r="63" spans="1:5">
      <c r="A63" s="2050"/>
      <c r="B63" s="1347" t="str">
        <f>'Data Sheet'!$C$25</f>
        <v xml:space="preserve">Niagara Mohawk Power Corporation </v>
      </c>
      <c r="C63" s="1347" t="s">
        <v>5954</v>
      </c>
      <c r="D63" s="1347" t="s">
        <v>1761</v>
      </c>
      <c r="E63" s="1348"/>
    </row>
    <row r="64" spans="1:5">
      <c r="A64" s="2050"/>
      <c r="C64" s="1661" t="s">
        <v>2925</v>
      </c>
      <c r="D64" s="2394" t="str">
        <f>'Data Sheet'!$C$40</f>
        <v>April 30, 2024</v>
      </c>
      <c r="E64" s="2395" t="str">
        <f>'Data Sheet'!$C$38</f>
        <v>December 31, 2023</v>
      </c>
    </row>
    <row r="65" spans="1:5">
      <c r="A65" s="2097"/>
      <c r="B65" s="1384"/>
      <c r="C65" s="1384"/>
      <c r="D65" s="1384"/>
      <c r="E65" s="1385"/>
    </row>
    <row r="66" spans="1:5">
      <c r="A66" s="2105" t="s">
        <v>1625</v>
      </c>
      <c r="B66" s="1386"/>
      <c r="C66" s="1386"/>
      <c r="D66" s="1386"/>
      <c r="E66" s="1387"/>
    </row>
    <row r="67" spans="1:5">
      <c r="A67" s="2050"/>
      <c r="B67" s="1368"/>
      <c r="C67" s="1368"/>
      <c r="D67" s="1368"/>
      <c r="E67" s="1348"/>
    </row>
    <row r="68" spans="1:5">
      <c r="A68" s="2097"/>
      <c r="B68" s="1358" t="s">
        <v>2929</v>
      </c>
      <c r="C68" s="1359" t="s">
        <v>2930</v>
      </c>
      <c r="D68" s="1360" t="s">
        <v>2931</v>
      </c>
      <c r="E68" s="1361" t="s">
        <v>2932</v>
      </c>
    </row>
    <row r="69" spans="1:5">
      <c r="A69" s="2050"/>
      <c r="B69" s="1347"/>
      <c r="C69" s="1362" t="s">
        <v>2933</v>
      </c>
      <c r="D69" s="1363" t="s">
        <v>2934</v>
      </c>
      <c r="E69" s="1348"/>
    </row>
    <row r="70" spans="1:5">
      <c r="A70" s="2055"/>
      <c r="B70" s="1364" t="s">
        <v>2935</v>
      </c>
      <c r="C70" s="1365" t="s">
        <v>2936</v>
      </c>
      <c r="D70" s="1366" t="s">
        <v>2937</v>
      </c>
      <c r="E70" s="1351" t="s">
        <v>2938</v>
      </c>
    </row>
    <row r="71" spans="1:5">
      <c r="A71" s="2050"/>
      <c r="B71" s="1367" t="s">
        <v>1615</v>
      </c>
      <c r="C71" s="1368"/>
      <c r="D71" s="1369"/>
      <c r="E71" s="1348"/>
    </row>
    <row r="72" spans="1:5">
      <c r="A72" s="2093"/>
      <c r="B72" s="1367" t="s">
        <v>1626</v>
      </c>
      <c r="C72" s="1370"/>
      <c r="D72" s="1369"/>
      <c r="E72" s="1348"/>
    </row>
    <row r="73" spans="1:5">
      <c r="A73" s="2093"/>
      <c r="B73" s="1367"/>
      <c r="C73" s="1370"/>
      <c r="D73" s="1369"/>
      <c r="E73" s="1348"/>
    </row>
    <row r="74" spans="1:5">
      <c r="A74" s="2093"/>
      <c r="B74" s="1347" t="s">
        <v>1627</v>
      </c>
      <c r="C74" s="1370"/>
      <c r="D74" s="1363"/>
      <c r="E74" s="1348"/>
    </row>
    <row r="75" spans="1:5">
      <c r="A75" s="2093"/>
      <c r="B75" s="1347" t="s">
        <v>1628</v>
      </c>
      <c r="C75" s="1371">
        <v>261</v>
      </c>
      <c r="D75" s="1369" t="s">
        <v>2943</v>
      </c>
      <c r="E75" s="1348"/>
    </row>
    <row r="76" spans="1:5">
      <c r="A76" s="2093"/>
      <c r="B76" s="1347" t="s">
        <v>1629</v>
      </c>
      <c r="C76" s="1371" t="s">
        <v>1630</v>
      </c>
      <c r="D76" s="1369" t="s">
        <v>2943</v>
      </c>
      <c r="E76" s="1372" t="s">
        <v>467</v>
      </c>
    </row>
    <row r="77" spans="1:5">
      <c r="A77" s="2093"/>
      <c r="B77" s="1347" t="s">
        <v>1631</v>
      </c>
      <c r="C77" s="1371" t="s">
        <v>1632</v>
      </c>
      <c r="D77" s="1369" t="s">
        <v>1252</v>
      </c>
      <c r="E77" s="1372" t="s">
        <v>467</v>
      </c>
    </row>
    <row r="78" spans="1:5">
      <c r="A78" s="2093"/>
      <c r="B78" s="1347" t="s">
        <v>1633</v>
      </c>
      <c r="C78" s="1371">
        <v>269</v>
      </c>
      <c r="D78" s="2074" t="s">
        <v>4488</v>
      </c>
      <c r="E78" s="1348"/>
    </row>
    <row r="79" spans="1:5">
      <c r="A79" s="2093"/>
      <c r="B79" s="1347" t="s">
        <v>1634</v>
      </c>
      <c r="C79" s="1370"/>
      <c r="D79" s="1369"/>
      <c r="E79" s="1348"/>
    </row>
    <row r="80" spans="1:5">
      <c r="A80" s="2093"/>
      <c r="B80" s="1347" t="s">
        <v>1635</v>
      </c>
      <c r="C80" s="1371" t="s">
        <v>1636</v>
      </c>
      <c r="D80" s="1369" t="s">
        <v>2943</v>
      </c>
      <c r="E80" s="342"/>
    </row>
    <row r="81" spans="1:5">
      <c r="A81" s="2093"/>
      <c r="B81" s="1347" t="s">
        <v>1637</v>
      </c>
      <c r="C81" s="1371" t="s">
        <v>1638</v>
      </c>
      <c r="D81" s="1369" t="s">
        <v>2943</v>
      </c>
      <c r="E81" s="1373"/>
    </row>
    <row r="82" spans="1:5">
      <c r="A82" s="2093"/>
      <c r="B82" s="1347" t="s">
        <v>1639</v>
      </c>
      <c r="C82" s="1371" t="s">
        <v>1640</v>
      </c>
      <c r="D82" s="1369" t="s">
        <v>2943</v>
      </c>
      <c r="E82" s="1373"/>
    </row>
    <row r="83" spans="1:5">
      <c r="A83" s="2093"/>
      <c r="B83" s="1347" t="s">
        <v>1641</v>
      </c>
      <c r="C83" s="1371">
        <v>278</v>
      </c>
      <c r="D83" s="2074" t="s">
        <v>4488</v>
      </c>
      <c r="E83" s="1348"/>
    </row>
    <row r="84" spans="1:5">
      <c r="A84" s="2093"/>
      <c r="B84" s="1347"/>
      <c r="C84" s="1370"/>
      <c r="D84" s="1369"/>
      <c r="E84" s="1373"/>
    </row>
    <row r="85" spans="1:5">
      <c r="A85" s="2093"/>
      <c r="B85" s="1367" t="s">
        <v>754</v>
      </c>
      <c r="C85" s="1368" t="s">
        <v>2835</v>
      </c>
      <c r="D85" s="1369"/>
      <c r="E85" s="1373"/>
    </row>
    <row r="86" spans="1:5">
      <c r="A86" s="2093"/>
      <c r="B86" s="1367"/>
      <c r="C86" s="1368"/>
      <c r="D86" s="1369"/>
      <c r="E86" s="1373"/>
    </row>
    <row r="87" spans="1:5">
      <c r="A87" s="2093"/>
      <c r="B87" s="1347" t="s">
        <v>755</v>
      </c>
      <c r="C87" s="2085" t="s">
        <v>756</v>
      </c>
      <c r="D87" s="2074" t="s">
        <v>4488</v>
      </c>
      <c r="E87" s="2248" t="s">
        <v>467</v>
      </c>
    </row>
    <row r="88" spans="1:5">
      <c r="A88" s="2093"/>
      <c r="B88" s="2094" t="s">
        <v>4161</v>
      </c>
      <c r="C88" s="2095">
        <v>302</v>
      </c>
      <c r="D88" s="2074" t="s">
        <v>4488</v>
      </c>
      <c r="E88" s="342" t="s">
        <v>4889</v>
      </c>
    </row>
    <row r="89" spans="1:5">
      <c r="A89" s="2093"/>
      <c r="B89" s="1347" t="s">
        <v>3237</v>
      </c>
      <c r="C89" s="2023">
        <v>304</v>
      </c>
      <c r="D89" s="2074" t="s">
        <v>4488</v>
      </c>
      <c r="E89" s="1348"/>
    </row>
    <row r="90" spans="1:5">
      <c r="A90" s="2093"/>
      <c r="B90" s="1347" t="s">
        <v>3238</v>
      </c>
      <c r="C90" s="1362" t="s">
        <v>3239</v>
      </c>
      <c r="D90" s="1369" t="s">
        <v>1262</v>
      </c>
      <c r="E90" s="1372" t="s">
        <v>467</v>
      </c>
    </row>
    <row r="91" spans="1:5">
      <c r="A91" s="2093"/>
      <c r="B91" s="1347" t="s">
        <v>3240</v>
      </c>
      <c r="C91" s="2085" t="s">
        <v>3241</v>
      </c>
      <c r="D91" s="2074" t="s">
        <v>4488</v>
      </c>
      <c r="E91" s="1348"/>
    </row>
    <row r="92" spans="1:5">
      <c r="A92" s="2093"/>
      <c r="B92" s="1347" t="s">
        <v>3242</v>
      </c>
      <c r="C92" s="2038">
        <v>323</v>
      </c>
      <c r="D92" s="1363" t="s">
        <v>1271</v>
      </c>
      <c r="E92" s="1377"/>
    </row>
    <row r="93" spans="1:5">
      <c r="A93" s="2093"/>
      <c r="B93" s="1347" t="s">
        <v>3243</v>
      </c>
      <c r="C93" s="2085" t="s">
        <v>4399</v>
      </c>
      <c r="D93" s="2074" t="s">
        <v>4488</v>
      </c>
      <c r="E93" s="1372" t="s">
        <v>467</v>
      </c>
    </row>
    <row r="94" spans="1:5">
      <c r="A94" s="2093"/>
      <c r="B94" s="1347" t="s">
        <v>2054</v>
      </c>
      <c r="C94" s="2085" t="s">
        <v>4398</v>
      </c>
      <c r="D94" s="2074" t="s">
        <v>4488</v>
      </c>
      <c r="E94" s="1372" t="s">
        <v>467</v>
      </c>
    </row>
    <row r="95" spans="1:5">
      <c r="A95" s="2093"/>
      <c r="B95" s="2094" t="s">
        <v>4162</v>
      </c>
      <c r="C95" s="2095">
        <v>331</v>
      </c>
      <c r="D95" s="2074" t="s">
        <v>4488</v>
      </c>
      <c r="E95" s="2103"/>
    </row>
    <row r="96" spans="1:5">
      <c r="A96" s="2093"/>
      <c r="B96" s="1347" t="s">
        <v>2056</v>
      </c>
      <c r="C96" s="2023">
        <v>332</v>
      </c>
      <c r="D96" s="2074" t="s">
        <v>4488</v>
      </c>
      <c r="E96" s="2675" t="s">
        <v>4559</v>
      </c>
    </row>
    <row r="97" spans="1:5">
      <c r="A97" s="2093"/>
      <c r="B97" s="1347" t="s">
        <v>2057</v>
      </c>
      <c r="C97" s="1362">
        <v>335</v>
      </c>
      <c r="D97" s="2092" t="s">
        <v>469</v>
      </c>
      <c r="E97" s="1372" t="s">
        <v>467</v>
      </c>
    </row>
    <row r="98" spans="1:5">
      <c r="A98" s="2093"/>
      <c r="B98" s="1347" t="s">
        <v>2058</v>
      </c>
      <c r="C98" s="2085" t="s">
        <v>2059</v>
      </c>
      <c r="D98" s="2074" t="s">
        <v>4488</v>
      </c>
      <c r="E98" s="1348"/>
    </row>
    <row r="99" spans="1:5">
      <c r="A99" s="2093"/>
      <c r="B99" s="1347" t="s">
        <v>2060</v>
      </c>
      <c r="C99" s="1368"/>
      <c r="D99" s="1363"/>
      <c r="E99" s="1348"/>
    </row>
    <row r="100" spans="1:5">
      <c r="A100" s="2093"/>
      <c r="B100" s="1347" t="s">
        <v>2061</v>
      </c>
      <c r="C100" s="1362">
        <v>340</v>
      </c>
      <c r="D100" s="1369" t="s">
        <v>2941</v>
      </c>
      <c r="E100" s="1372" t="s">
        <v>467</v>
      </c>
    </row>
    <row r="101" spans="1:5">
      <c r="A101" s="2093"/>
      <c r="B101" s="1347"/>
      <c r="C101" s="1368"/>
      <c r="D101" s="1369"/>
      <c r="E101" s="1348"/>
    </row>
    <row r="102" spans="1:5">
      <c r="A102" s="2093"/>
      <c r="B102" s="1367" t="s">
        <v>2062</v>
      </c>
      <c r="C102" s="1368"/>
      <c r="D102" s="1363"/>
      <c r="E102" s="1348"/>
    </row>
    <row r="103" spans="1:5">
      <c r="A103" s="2098"/>
      <c r="B103" s="1347"/>
      <c r="C103" s="1368"/>
      <c r="D103" s="1369"/>
      <c r="E103" s="1348"/>
    </row>
    <row r="104" spans="1:5">
      <c r="A104" s="2098"/>
      <c r="B104" s="1347" t="s">
        <v>2063</v>
      </c>
      <c r="C104" s="1362" t="s">
        <v>2064</v>
      </c>
      <c r="D104" s="1369" t="s">
        <v>2943</v>
      </c>
      <c r="E104" s="1372" t="s">
        <v>467</v>
      </c>
    </row>
    <row r="105" spans="1:5">
      <c r="A105" s="2093"/>
      <c r="B105" s="1347" t="s">
        <v>2065</v>
      </c>
      <c r="C105" s="2085" t="s">
        <v>2066</v>
      </c>
      <c r="D105" s="2074" t="s">
        <v>4488</v>
      </c>
      <c r="E105" s="1348"/>
    </row>
    <row r="106" spans="1:5">
      <c r="A106" s="2093"/>
      <c r="B106" s="1347" t="s">
        <v>2067</v>
      </c>
      <c r="C106" s="2085" t="s">
        <v>4397</v>
      </c>
      <c r="D106" s="2074" t="s">
        <v>4488</v>
      </c>
      <c r="E106" s="1348"/>
    </row>
    <row r="107" spans="1:5">
      <c r="A107" s="2093"/>
      <c r="B107" s="1375" t="s">
        <v>2068</v>
      </c>
      <c r="C107" s="1362">
        <v>356</v>
      </c>
      <c r="D107" s="1369" t="s">
        <v>2941</v>
      </c>
      <c r="E107" s="1372" t="s">
        <v>467</v>
      </c>
    </row>
    <row r="108" spans="1:5">
      <c r="A108" s="2093"/>
      <c r="B108" s="1347"/>
      <c r="C108" s="1368" t="s">
        <v>2835</v>
      </c>
      <c r="D108" s="1369"/>
      <c r="E108" s="1348"/>
    </row>
    <row r="109" spans="1:5">
      <c r="A109" s="2093"/>
      <c r="B109" s="1367" t="s">
        <v>2069</v>
      </c>
      <c r="C109" s="1368" t="s">
        <v>2835</v>
      </c>
      <c r="D109" s="1369"/>
      <c r="E109" s="1348"/>
    </row>
    <row r="110" spans="1:5">
      <c r="A110" s="2093"/>
      <c r="B110" s="1347"/>
      <c r="C110" s="1368" t="s">
        <v>2835</v>
      </c>
      <c r="D110" s="1369"/>
      <c r="E110" s="1348"/>
    </row>
    <row r="111" spans="1:5">
      <c r="A111" s="2093"/>
      <c r="B111" s="2094" t="s">
        <v>4163</v>
      </c>
      <c r="C111" s="2095">
        <v>397</v>
      </c>
      <c r="D111" s="2074" t="s">
        <v>4488</v>
      </c>
      <c r="E111" s="2067"/>
    </row>
    <row r="112" spans="1:5">
      <c r="A112" s="2093"/>
      <c r="B112" s="2094" t="s">
        <v>4165</v>
      </c>
      <c r="C112" s="2095">
        <v>398</v>
      </c>
      <c r="D112" s="2074" t="s">
        <v>4488</v>
      </c>
      <c r="E112" s="2067"/>
    </row>
    <row r="113" spans="1:9">
      <c r="A113" s="2093"/>
      <c r="B113" s="2094" t="s">
        <v>4001</v>
      </c>
      <c r="C113" s="2095">
        <v>400</v>
      </c>
      <c r="D113" s="2074" t="s">
        <v>4488</v>
      </c>
      <c r="E113" s="2067"/>
    </row>
    <row r="114" spans="1:9">
      <c r="A114" s="2093"/>
      <c r="B114" s="2094" t="s">
        <v>4033</v>
      </c>
      <c r="C114" s="2095" t="s">
        <v>4164</v>
      </c>
      <c r="D114" s="2074" t="s">
        <v>4488</v>
      </c>
      <c r="E114" s="3929" t="s">
        <v>4559</v>
      </c>
    </row>
    <row r="115" spans="1:9">
      <c r="A115" s="2093"/>
      <c r="B115" s="2094" t="s">
        <v>2070</v>
      </c>
      <c r="C115" s="2095">
        <v>401</v>
      </c>
      <c r="D115" s="2074" t="s">
        <v>4488</v>
      </c>
      <c r="E115" s="2067"/>
      <c r="H115" s="1621"/>
      <c r="I115" s="3032"/>
    </row>
    <row r="116" spans="1:9">
      <c r="A116" s="2093"/>
      <c r="B116" s="2094" t="s">
        <v>2071</v>
      </c>
      <c r="C116" s="2095">
        <v>401</v>
      </c>
      <c r="D116" s="2092" t="s">
        <v>2055</v>
      </c>
      <c r="E116" s="2067"/>
    </row>
    <row r="117" spans="1:9">
      <c r="A117" s="2093"/>
      <c r="B117" s="2094" t="s">
        <v>2072</v>
      </c>
      <c r="C117" s="2095" t="s">
        <v>4396</v>
      </c>
      <c r="D117" s="2074" t="s">
        <v>4488</v>
      </c>
      <c r="E117" s="2746" t="s">
        <v>4889</v>
      </c>
    </row>
    <row r="118" spans="1:9">
      <c r="A118" s="2093"/>
      <c r="B118" s="2094" t="s">
        <v>2073</v>
      </c>
      <c r="C118" s="2095" t="s">
        <v>4395</v>
      </c>
      <c r="D118" s="2074" t="s">
        <v>4488</v>
      </c>
      <c r="E118" s="2746" t="s">
        <v>4889</v>
      </c>
    </row>
    <row r="119" spans="1:9">
      <c r="A119" s="2093"/>
      <c r="B119" s="2094" t="s">
        <v>2074</v>
      </c>
      <c r="C119" s="2095" t="s">
        <v>4394</v>
      </c>
      <c r="D119" s="2074" t="s">
        <v>4488</v>
      </c>
      <c r="E119" s="2746" t="s">
        <v>4889</v>
      </c>
    </row>
    <row r="120" spans="1:9">
      <c r="A120" s="2093"/>
      <c r="B120" s="2094" t="s">
        <v>2075</v>
      </c>
      <c r="C120" s="2095" t="s">
        <v>4393</v>
      </c>
      <c r="D120" s="2074" t="s">
        <v>4488</v>
      </c>
      <c r="E120" s="2746" t="s">
        <v>4889</v>
      </c>
    </row>
    <row r="121" spans="1:9">
      <c r="A121" s="2093"/>
      <c r="B121" s="2094" t="s">
        <v>4066</v>
      </c>
      <c r="C121" s="2095" t="s">
        <v>4067</v>
      </c>
      <c r="D121" s="2074" t="s">
        <v>4488</v>
      </c>
      <c r="E121" s="2746" t="s">
        <v>4889</v>
      </c>
    </row>
    <row r="122" spans="1:9">
      <c r="A122" s="2093"/>
      <c r="B122" s="2094" t="s">
        <v>4068</v>
      </c>
      <c r="C122" s="2095" t="s">
        <v>4069</v>
      </c>
      <c r="D122" s="2074" t="s">
        <v>4488</v>
      </c>
      <c r="E122" s="2746" t="s">
        <v>4889</v>
      </c>
    </row>
    <row r="123" spans="1:9" ht="16" thickBot="1">
      <c r="A123" s="2099"/>
      <c r="B123" s="1378"/>
      <c r="C123" s="1379"/>
      <c r="D123" s="1380"/>
      <c r="E123" s="1381"/>
      <c r="G123" s="1621"/>
      <c r="H123" s="1621"/>
    </row>
    <row r="124" spans="1:9">
      <c r="A124" s="1873" t="s">
        <v>4489</v>
      </c>
      <c r="B124" s="2051"/>
      <c r="C124" s="2051"/>
      <c r="D124" s="1368"/>
      <c r="E124" s="1368"/>
      <c r="G124" s="1621"/>
      <c r="H124" s="1621"/>
    </row>
    <row r="125" spans="1:9" ht="16" thickBot="1">
      <c r="A125" s="2100" t="s">
        <v>2076</v>
      </c>
      <c r="B125" s="1383"/>
      <c r="C125" s="1383"/>
      <c r="D125" s="1383"/>
      <c r="E125" s="1383"/>
      <c r="G125" s="1621"/>
      <c r="H125" s="1621"/>
    </row>
    <row r="126" spans="1:9">
      <c r="A126" s="3841"/>
      <c r="B126" s="3305" t="s">
        <v>1757</v>
      </c>
      <c r="C126" s="3305" t="s">
        <v>1758</v>
      </c>
      <c r="D126" s="3305" t="s">
        <v>1759</v>
      </c>
      <c r="E126" s="3865" t="s">
        <v>1760</v>
      </c>
      <c r="G126" s="1621"/>
      <c r="H126" s="1621"/>
    </row>
    <row r="127" spans="1:9">
      <c r="A127" s="3991"/>
      <c r="B127" s="2309" t="str">
        <f>'Data Sheet'!$C$25</f>
        <v xml:space="preserve">Niagara Mohawk Power Corporation </v>
      </c>
      <c r="C127" s="2309" t="s">
        <v>5954</v>
      </c>
      <c r="D127" s="2309" t="s">
        <v>1761</v>
      </c>
      <c r="E127" s="4228"/>
      <c r="G127" s="1621"/>
      <c r="H127" s="1621"/>
    </row>
    <row r="128" spans="1:9">
      <c r="A128" s="3991"/>
      <c r="B128" s="2309"/>
      <c r="C128" s="2309" t="s">
        <v>2925</v>
      </c>
      <c r="D128" s="4432" t="str">
        <f>'Data Sheet'!$C$40</f>
        <v>April 30, 2024</v>
      </c>
      <c r="E128" s="3568" t="str">
        <f>'Data Sheet'!$C$38</f>
        <v>December 31, 2023</v>
      </c>
      <c r="G128" s="1621"/>
      <c r="H128" s="1621"/>
    </row>
    <row r="129" spans="1:8">
      <c r="A129" s="3748"/>
      <c r="B129" s="2341"/>
      <c r="C129" s="2341"/>
      <c r="D129" s="2341"/>
      <c r="E129" s="3567"/>
      <c r="G129" s="1621"/>
      <c r="H129" s="1621"/>
    </row>
    <row r="130" spans="1:8">
      <c r="A130" s="4574" t="s">
        <v>1625</v>
      </c>
      <c r="B130" s="688"/>
      <c r="C130" s="688"/>
      <c r="D130" s="688"/>
      <c r="E130" s="4354"/>
      <c r="G130" s="1621"/>
      <c r="H130" s="1621"/>
    </row>
    <row r="131" spans="1:8">
      <c r="A131" s="3991"/>
      <c r="B131" s="1533"/>
      <c r="C131" s="1533"/>
      <c r="D131" s="1533"/>
      <c r="E131" s="4228"/>
      <c r="G131" s="1621"/>
      <c r="H131" s="1621"/>
    </row>
    <row r="132" spans="1:8">
      <c r="A132" s="3748"/>
      <c r="B132" s="4418" t="s">
        <v>2929</v>
      </c>
      <c r="C132" s="1322" t="s">
        <v>2930</v>
      </c>
      <c r="D132" s="1322" t="s">
        <v>2931</v>
      </c>
      <c r="E132" s="4575" t="s">
        <v>2932</v>
      </c>
      <c r="G132" s="1621"/>
      <c r="H132" s="1621"/>
    </row>
    <row r="133" spans="1:8">
      <c r="A133" s="3991"/>
      <c r="B133" s="1533"/>
      <c r="C133" s="2321" t="s">
        <v>2933</v>
      </c>
      <c r="D133" s="2321" t="s">
        <v>2934</v>
      </c>
      <c r="E133" s="4228"/>
      <c r="G133" s="1621"/>
      <c r="H133" s="1621"/>
    </row>
    <row r="134" spans="1:8">
      <c r="A134" s="3991"/>
      <c r="B134" s="4422" t="s">
        <v>2935</v>
      </c>
      <c r="C134" s="2321" t="s">
        <v>2936</v>
      </c>
      <c r="D134" s="2321" t="s">
        <v>2937</v>
      </c>
      <c r="E134" s="4428" t="s">
        <v>2938</v>
      </c>
      <c r="G134" s="1621"/>
      <c r="H134" s="1621"/>
    </row>
    <row r="135" spans="1:8">
      <c r="A135" s="3991"/>
      <c r="B135" s="4415" t="s">
        <v>2077</v>
      </c>
      <c r="C135" s="1289"/>
      <c r="D135" s="4485"/>
      <c r="E135" s="4228"/>
      <c r="F135" s="1621"/>
      <c r="G135" s="1621"/>
      <c r="H135" s="1621"/>
    </row>
    <row r="136" spans="1:8">
      <c r="A136" s="4576"/>
      <c r="B136" s="4415"/>
      <c r="C136" s="4484"/>
      <c r="D136" s="4485"/>
      <c r="E136" s="4228"/>
      <c r="F136" s="1621"/>
      <c r="G136" s="1618"/>
      <c r="H136" s="1618"/>
    </row>
    <row r="137" spans="1:8">
      <c r="A137" s="4576"/>
      <c r="B137" s="1533" t="s">
        <v>2078</v>
      </c>
      <c r="C137" s="4485" t="s">
        <v>2079</v>
      </c>
      <c r="D137" s="4485" t="s">
        <v>2941</v>
      </c>
      <c r="E137" s="4228"/>
      <c r="F137" s="1621"/>
      <c r="G137" s="1618"/>
      <c r="H137" s="1618"/>
    </row>
    <row r="138" spans="1:8">
      <c r="A138" s="4576"/>
      <c r="B138" s="1533" t="s">
        <v>2080</v>
      </c>
      <c r="C138" s="4485" t="s">
        <v>4392</v>
      </c>
      <c r="D138" s="4543" t="s">
        <v>4488</v>
      </c>
      <c r="E138" s="4428"/>
      <c r="F138" s="1621"/>
      <c r="G138" s="1618"/>
      <c r="H138" s="1618"/>
    </row>
    <row r="139" spans="1:8">
      <c r="A139" s="4576"/>
      <c r="B139" s="1533" t="s">
        <v>2081</v>
      </c>
      <c r="C139" s="4485" t="s">
        <v>2082</v>
      </c>
      <c r="D139" s="4485" t="s">
        <v>2943</v>
      </c>
      <c r="E139" s="4228"/>
      <c r="F139" s="1621"/>
      <c r="G139" s="1618"/>
      <c r="H139" s="1618"/>
    </row>
    <row r="140" spans="1:8">
      <c r="A140" s="4577"/>
      <c r="B140" s="1533" t="s">
        <v>2083</v>
      </c>
      <c r="C140" s="4485">
        <v>429</v>
      </c>
      <c r="D140" s="4485" t="s">
        <v>1262</v>
      </c>
      <c r="E140" s="4578"/>
      <c r="F140" s="1621"/>
      <c r="G140" s="1618"/>
      <c r="H140" s="1618"/>
    </row>
    <row r="141" spans="1:8">
      <c r="A141" s="4576"/>
      <c r="B141" s="2146" t="s">
        <v>4188</v>
      </c>
      <c r="C141" s="4486">
        <v>430</v>
      </c>
      <c r="D141" s="4543" t="s">
        <v>4488</v>
      </c>
      <c r="E141" s="4579" t="s">
        <v>4559</v>
      </c>
      <c r="F141" s="1621"/>
      <c r="G141" s="1618"/>
      <c r="H141" s="1618"/>
    </row>
    <row r="142" spans="1:8">
      <c r="A142" s="4576"/>
      <c r="B142" s="1533" t="s">
        <v>1302</v>
      </c>
      <c r="C142" s="4485">
        <v>450</v>
      </c>
      <c r="D142" s="4485" t="s">
        <v>2941</v>
      </c>
      <c r="E142" s="4428" t="s">
        <v>4889</v>
      </c>
      <c r="F142" s="1621"/>
      <c r="G142" s="1618"/>
      <c r="H142" s="1618"/>
    </row>
    <row r="143" spans="1:8">
      <c r="A143" s="4576"/>
      <c r="B143" s="1533" t="s">
        <v>1303</v>
      </c>
      <c r="C143" s="4484"/>
      <c r="D143" s="4485"/>
      <c r="E143" s="4580"/>
      <c r="F143" s="1621"/>
      <c r="G143" s="1618"/>
      <c r="H143" s="1618"/>
    </row>
    <row r="144" spans="1:8">
      <c r="A144" s="4576"/>
      <c r="B144" s="1533"/>
      <c r="C144" s="4484"/>
      <c r="D144" s="4485"/>
      <c r="E144" s="4580"/>
      <c r="F144" s="1621"/>
      <c r="G144" s="1618"/>
      <c r="H144" s="1618"/>
    </row>
    <row r="145" spans="1:8">
      <c r="A145" s="4576"/>
      <c r="B145" s="1533" t="s">
        <v>1304</v>
      </c>
      <c r="C145" s="4484"/>
      <c r="D145" s="4485"/>
      <c r="E145" s="4228"/>
      <c r="F145" s="1621"/>
      <c r="G145" s="1618"/>
      <c r="H145" s="1618"/>
    </row>
    <row r="146" spans="1:8">
      <c r="A146" s="4576"/>
      <c r="B146" s="1533"/>
      <c r="C146" s="4484"/>
      <c r="D146" s="4485"/>
      <c r="E146" s="4580"/>
      <c r="F146" s="1621"/>
      <c r="G146" s="1618"/>
      <c r="H146" s="1618"/>
    </row>
    <row r="147" spans="1:8">
      <c r="A147" s="4576"/>
      <c r="B147" s="4414" t="s">
        <v>4546</v>
      </c>
      <c r="C147" s="1289"/>
      <c r="D147" s="4485"/>
      <c r="E147" s="4580"/>
      <c r="F147" s="1621"/>
      <c r="G147" s="1618"/>
      <c r="H147" s="1618"/>
    </row>
    <row r="148" spans="1:8">
      <c r="A148" s="4576"/>
      <c r="B148" s="4415"/>
      <c r="C148" s="1289"/>
      <c r="D148" s="4485"/>
      <c r="E148" s="4580"/>
      <c r="F148" s="1621"/>
      <c r="G148" s="1618"/>
      <c r="H148" s="1618"/>
    </row>
    <row r="149" spans="1:8">
      <c r="A149" s="4576"/>
      <c r="B149" s="1533"/>
      <c r="C149" s="1289"/>
      <c r="D149" s="4485"/>
      <c r="E149" s="4228"/>
      <c r="F149" s="1621"/>
      <c r="G149" s="1618"/>
      <c r="H149" s="1618"/>
    </row>
    <row r="150" spans="1:8">
      <c r="A150" s="4576"/>
      <c r="B150" s="4415" t="s">
        <v>1305</v>
      </c>
      <c r="C150" s="4487">
        <v>34335</v>
      </c>
      <c r="D150" s="4544" t="s">
        <v>4488</v>
      </c>
      <c r="E150" s="4228"/>
      <c r="F150" s="1621"/>
      <c r="G150" s="1618"/>
      <c r="H150" s="1618"/>
    </row>
    <row r="151" spans="1:8">
      <c r="A151" s="4576"/>
      <c r="B151" s="1533"/>
      <c r="C151" s="1289"/>
      <c r="D151" s="4485"/>
      <c r="E151" s="4228"/>
      <c r="F151" s="1621"/>
      <c r="G151" s="1618"/>
      <c r="H151" s="1618"/>
    </row>
    <row r="152" spans="1:8">
      <c r="A152" s="4576"/>
      <c r="B152" s="1533"/>
      <c r="C152" s="1289"/>
      <c r="D152" s="2321"/>
      <c r="E152" s="4228"/>
      <c r="F152" s="1621"/>
      <c r="G152" s="1618"/>
      <c r="H152" s="1618"/>
    </row>
    <row r="153" spans="1:8">
      <c r="A153" s="4576"/>
      <c r="B153" s="1533"/>
      <c r="C153" s="1289"/>
      <c r="D153" s="2321"/>
      <c r="E153" s="4228"/>
      <c r="F153" s="1621"/>
      <c r="G153" s="1618"/>
      <c r="H153" s="1618"/>
    </row>
    <row r="154" spans="1:8">
      <c r="A154" s="4576"/>
      <c r="B154" s="1533"/>
      <c r="C154" s="1289"/>
      <c r="D154" s="2321"/>
      <c r="E154" s="4228"/>
      <c r="F154" s="1621"/>
      <c r="G154" s="1618"/>
      <c r="H154" s="1618"/>
    </row>
    <row r="155" spans="1:8">
      <c r="A155" s="4576"/>
      <c r="B155" s="1533"/>
      <c r="C155" s="1289"/>
      <c r="D155" s="4485"/>
      <c r="E155" s="4228"/>
      <c r="F155" s="1621"/>
      <c r="G155" s="1618"/>
      <c r="H155" s="1618"/>
    </row>
    <row r="156" spans="1:8">
      <c r="A156" s="4576"/>
      <c r="B156" s="1533"/>
      <c r="C156" s="1289"/>
      <c r="D156" s="4485"/>
      <c r="E156" s="4228"/>
      <c r="F156" s="1621"/>
      <c r="G156" s="1618"/>
      <c r="H156" s="1618"/>
    </row>
    <row r="157" spans="1:8">
      <c r="A157" s="4576"/>
      <c r="B157" s="1533"/>
      <c r="C157" s="1289"/>
      <c r="D157" s="4485"/>
      <c r="E157" s="4228"/>
      <c r="F157" s="1621"/>
      <c r="G157" s="1618"/>
      <c r="H157" s="1618"/>
    </row>
    <row r="158" spans="1:8">
      <c r="A158" s="4576"/>
      <c r="B158" s="1533"/>
      <c r="C158" s="1289"/>
      <c r="D158" s="2321"/>
      <c r="E158" s="4228"/>
      <c r="F158" s="1621"/>
      <c r="G158" s="1618"/>
      <c r="H158" s="1618"/>
    </row>
    <row r="159" spans="1:8">
      <c r="A159" s="4576"/>
      <c r="B159" s="1533"/>
      <c r="C159" s="1289"/>
      <c r="D159" s="2321"/>
      <c r="E159" s="4228"/>
      <c r="F159" s="1621"/>
      <c r="G159" s="1618"/>
      <c r="H159" s="1618"/>
    </row>
    <row r="160" spans="1:8">
      <c r="A160" s="4576"/>
      <c r="B160" s="1533"/>
      <c r="C160" s="1289"/>
      <c r="D160" s="4485"/>
      <c r="E160" s="4228"/>
      <c r="F160" s="1621"/>
      <c r="G160" s="1618"/>
      <c r="H160" s="1618"/>
    </row>
    <row r="161" spans="1:8">
      <c r="A161" s="4576"/>
      <c r="B161" s="1533"/>
      <c r="C161" s="1289"/>
      <c r="D161" s="4485"/>
      <c r="E161" s="4228"/>
      <c r="F161" s="1621"/>
      <c r="G161" s="1618"/>
      <c r="H161" s="1618"/>
    </row>
    <row r="162" spans="1:8">
      <c r="A162" s="4576"/>
      <c r="B162" s="2793"/>
      <c r="C162" s="1289"/>
      <c r="D162" s="2321"/>
      <c r="E162" s="4228"/>
      <c r="F162" s="1621"/>
      <c r="G162" s="1618"/>
      <c r="H162" s="1618"/>
    </row>
    <row r="163" spans="1:8">
      <c r="A163" s="4581"/>
      <c r="B163" s="1533"/>
      <c r="C163" s="1289"/>
      <c r="D163" s="4485"/>
      <c r="E163" s="4228"/>
      <c r="F163" s="1621"/>
      <c r="G163" s="1618"/>
      <c r="H163" s="1618"/>
    </row>
    <row r="164" spans="1:8">
      <c r="A164" s="4581"/>
      <c r="B164" s="1533"/>
      <c r="C164" s="1289"/>
      <c r="D164" s="4485"/>
      <c r="E164" s="4228"/>
      <c r="F164" s="1621"/>
      <c r="G164" s="1618"/>
      <c r="H164" s="1618"/>
    </row>
    <row r="165" spans="1:8">
      <c r="A165" s="4576"/>
      <c r="B165" s="1533"/>
      <c r="C165" s="1289"/>
      <c r="D165" s="4485"/>
      <c r="E165" s="4228"/>
      <c r="F165" s="1621"/>
      <c r="G165" s="1618"/>
      <c r="H165" s="1618"/>
    </row>
    <row r="166" spans="1:8">
      <c r="A166" s="4576"/>
      <c r="B166" s="1533"/>
      <c r="C166" s="1289"/>
      <c r="D166" s="4485"/>
      <c r="E166" s="4228"/>
      <c r="F166" s="1621"/>
      <c r="G166" s="1618"/>
      <c r="H166" s="1618"/>
    </row>
    <row r="167" spans="1:8">
      <c r="A167" s="4576"/>
      <c r="B167" s="4414"/>
      <c r="C167" s="1289"/>
      <c r="D167" s="4485"/>
      <c r="E167" s="4228"/>
      <c r="F167" s="1621"/>
      <c r="G167" s="1618"/>
      <c r="H167" s="1618"/>
    </row>
    <row r="168" spans="1:8">
      <c r="A168" s="4576"/>
      <c r="B168" s="1533"/>
      <c r="C168" s="1289"/>
      <c r="D168" s="4485"/>
      <c r="E168" s="4228"/>
      <c r="F168" s="1621"/>
      <c r="G168" s="1618"/>
      <c r="H168" s="1618"/>
    </row>
    <row r="169" spans="1:8">
      <c r="A169" s="4576"/>
      <c r="B169" s="4415"/>
      <c r="C169" s="1289"/>
      <c r="D169" s="4485"/>
      <c r="E169" s="4228"/>
      <c r="F169" s="1621"/>
      <c r="G169" s="1618"/>
      <c r="H169" s="1618"/>
    </row>
    <row r="170" spans="1:8">
      <c r="A170" s="4576"/>
      <c r="B170" s="1533"/>
      <c r="C170" s="1289"/>
      <c r="D170" s="4485"/>
      <c r="E170" s="4228"/>
      <c r="F170" s="1621"/>
      <c r="G170" s="1618"/>
      <c r="H170" s="1618"/>
    </row>
    <row r="171" spans="1:8">
      <c r="A171" s="4576"/>
      <c r="B171" s="1533"/>
      <c r="C171" s="1289"/>
      <c r="D171" s="4485"/>
      <c r="E171" s="4228"/>
      <c r="F171" s="1621"/>
      <c r="G171" s="1618"/>
      <c r="H171" s="1618"/>
    </row>
    <row r="172" spans="1:8">
      <c r="A172" s="4576"/>
      <c r="B172" s="1533"/>
      <c r="C172" s="1289"/>
      <c r="D172" s="4485"/>
      <c r="E172" s="4228"/>
      <c r="F172" s="1621"/>
      <c r="G172" s="1618"/>
      <c r="H172" s="1618"/>
    </row>
    <row r="173" spans="1:8">
      <c r="A173" s="4576"/>
      <c r="B173" s="1533"/>
      <c r="C173" s="1289"/>
      <c r="D173" s="1289"/>
      <c r="E173" s="4580"/>
      <c r="F173" s="1621"/>
      <c r="G173" s="1618"/>
      <c r="H173" s="1618"/>
    </row>
    <row r="174" spans="1:8">
      <c r="A174" s="4576"/>
      <c r="B174" s="1533"/>
      <c r="C174" s="1289"/>
      <c r="D174" s="1289"/>
      <c r="E174" s="4228"/>
      <c r="F174" s="1621"/>
      <c r="G174" s="1618"/>
      <c r="H174" s="1618"/>
    </row>
    <row r="175" spans="1:8">
      <c r="A175" s="4576"/>
      <c r="B175" s="1533"/>
      <c r="C175" s="1289"/>
      <c r="D175" s="4485"/>
      <c r="E175" s="4228"/>
      <c r="F175" s="1621"/>
      <c r="G175" s="1618"/>
      <c r="H175" s="1618"/>
    </row>
    <row r="176" spans="1:8">
      <c r="A176" s="4576"/>
      <c r="B176" s="1533"/>
      <c r="C176" s="1289"/>
      <c r="D176" s="4485"/>
      <c r="E176" s="4228"/>
      <c r="F176" s="1621"/>
      <c r="G176" s="1618"/>
      <c r="H176" s="1618"/>
    </row>
    <row r="177" spans="1:8">
      <c r="A177" s="4576"/>
      <c r="B177" s="1533"/>
      <c r="C177" s="1289"/>
      <c r="D177" s="4485"/>
      <c r="E177" s="4228"/>
      <c r="F177" s="1621"/>
      <c r="G177" s="1618"/>
      <c r="H177" s="1618"/>
    </row>
    <row r="178" spans="1:8">
      <c r="A178" s="4576"/>
      <c r="B178" s="1533"/>
      <c r="C178" s="1289"/>
      <c r="D178" s="4485"/>
      <c r="E178" s="4228"/>
      <c r="F178" s="1621"/>
      <c r="G178" s="1618"/>
      <c r="H178" s="1618"/>
    </row>
    <row r="179" spans="1:8" ht="16" thickBot="1">
      <c r="A179" s="4576"/>
      <c r="B179" s="1533"/>
      <c r="C179" s="1289"/>
      <c r="D179" s="1289"/>
      <c r="E179" s="4580"/>
      <c r="F179" s="1621"/>
      <c r="G179" s="1618"/>
      <c r="H179" s="1618"/>
    </row>
    <row r="180" spans="1:8">
      <c r="A180" s="4686" t="s">
        <v>4489</v>
      </c>
      <c r="B180" s="4687"/>
      <c r="C180" s="4687"/>
      <c r="D180" s="3544"/>
      <c r="E180" s="3274"/>
      <c r="F180" s="1621"/>
      <c r="G180" s="1618"/>
      <c r="H180" s="1618"/>
    </row>
    <row r="181" spans="1:8" ht="16" thickBot="1">
      <c r="A181" s="4582" t="s">
        <v>1306</v>
      </c>
      <c r="B181" s="4396"/>
      <c r="C181" s="4396"/>
      <c r="D181" s="4396"/>
      <c r="E181" s="4231"/>
      <c r="F181" s="1621"/>
      <c r="G181" s="1618"/>
      <c r="H181" s="1618"/>
    </row>
    <row r="182" spans="1:8">
      <c r="A182" s="4357"/>
      <c r="B182" s="1533"/>
      <c r="C182" s="1533"/>
      <c r="D182" s="1533"/>
      <c r="E182" s="1533"/>
      <c r="F182" s="1621"/>
      <c r="G182" s="1618"/>
      <c r="H182" s="1618"/>
    </row>
    <row r="183" spans="1:8">
      <c r="A183" s="4357"/>
      <c r="B183" s="1621"/>
      <c r="C183" s="1621"/>
      <c r="D183" s="1621"/>
      <c r="E183" s="1621"/>
      <c r="F183" s="1621"/>
      <c r="G183" s="1618"/>
      <c r="H183" s="1618"/>
    </row>
    <row r="184" spans="1:8">
      <c r="A184" s="4357"/>
      <c r="B184" s="1533"/>
      <c r="C184" s="1620"/>
      <c r="D184" s="1620"/>
      <c r="E184" s="1620"/>
      <c r="F184" s="1621"/>
      <c r="G184" s="1618"/>
      <c r="H184" s="1618"/>
    </row>
    <row r="185" spans="1:8">
      <c r="A185" s="4398"/>
      <c r="B185" s="1621"/>
      <c r="C185" s="1621"/>
      <c r="D185" s="1621"/>
      <c r="E185" s="1621"/>
      <c r="F185" s="1621"/>
      <c r="G185" s="1618"/>
      <c r="H185" s="1618"/>
    </row>
    <row r="186" spans="1:8">
      <c r="A186" s="4398"/>
      <c r="B186" s="1621"/>
      <c r="C186" s="1621"/>
      <c r="D186" s="1621"/>
      <c r="E186" s="1621"/>
      <c r="F186" s="1621"/>
      <c r="G186" s="1618"/>
      <c r="H186" s="1618"/>
    </row>
    <row r="187" spans="1:8">
      <c r="A187" s="4357"/>
      <c r="B187" s="1618"/>
      <c r="C187" s="1621"/>
      <c r="D187" s="1621"/>
      <c r="E187" s="1621"/>
      <c r="F187" s="1621"/>
      <c r="G187" s="1618"/>
      <c r="H187" s="1618"/>
    </row>
    <row r="188" spans="1:8">
      <c r="A188" s="4357"/>
      <c r="B188" s="1618"/>
      <c r="C188" s="1621"/>
      <c r="D188" s="1621"/>
      <c r="E188" s="1621"/>
      <c r="F188" s="1621"/>
      <c r="G188" s="1618"/>
      <c r="H188" s="1618"/>
    </row>
    <row r="189" spans="1:8">
      <c r="A189" s="4357"/>
      <c r="B189" s="1618"/>
      <c r="C189" s="1621"/>
      <c r="D189" s="1621"/>
      <c r="E189" s="1621"/>
      <c r="F189" s="1621"/>
      <c r="G189" s="1618"/>
      <c r="H189" s="1618"/>
    </row>
    <row r="190" spans="1:8">
      <c r="A190" s="4357"/>
      <c r="B190" s="1618"/>
      <c r="C190" s="1621"/>
      <c r="D190" s="1621"/>
      <c r="E190" s="1621"/>
      <c r="F190" s="1621"/>
      <c r="G190" s="1618"/>
      <c r="H190" s="1618"/>
    </row>
    <row r="191" spans="1:8">
      <c r="A191" s="4357"/>
      <c r="B191" s="1618"/>
      <c r="C191" s="1621"/>
      <c r="D191" s="1621"/>
      <c r="E191" s="1621"/>
      <c r="F191" s="1621"/>
      <c r="G191" s="1618"/>
      <c r="H191" s="1618"/>
    </row>
    <row r="192" spans="1:8">
      <c r="A192" s="4357"/>
      <c r="B192" s="1618"/>
      <c r="C192" s="1621"/>
      <c r="D192" s="1621"/>
      <c r="E192" s="1621"/>
      <c r="F192" s="1621"/>
      <c r="G192" s="1618"/>
      <c r="H192" s="1618"/>
    </row>
    <row r="193" spans="1:8">
      <c r="A193" s="4357"/>
      <c r="B193" s="1618"/>
      <c r="C193" s="1621"/>
      <c r="D193" s="1621"/>
      <c r="E193" s="1621"/>
      <c r="F193" s="1621"/>
      <c r="G193" s="1618"/>
      <c r="H193" s="1618"/>
    </row>
    <row r="194" spans="1:8">
      <c r="A194" s="4357"/>
      <c r="B194" s="1618"/>
      <c r="C194" s="1621"/>
      <c r="D194" s="1621"/>
      <c r="E194" s="1621"/>
      <c r="F194" s="1621"/>
      <c r="G194" s="1618"/>
      <c r="H194" s="1618"/>
    </row>
    <row r="195" spans="1:8">
      <c r="A195" s="4357"/>
      <c r="B195" s="1618"/>
      <c r="C195" s="1621"/>
      <c r="D195" s="1621"/>
      <c r="E195" s="1621"/>
      <c r="F195" s="1621"/>
      <c r="G195" s="1618"/>
      <c r="H195" s="1618"/>
    </row>
    <row r="196" spans="1:8">
      <c r="A196" s="4398"/>
      <c r="B196" s="1618"/>
      <c r="C196" s="1621"/>
      <c r="D196" s="1621"/>
      <c r="E196" s="1621"/>
      <c r="F196" s="1621"/>
      <c r="G196" s="1618"/>
      <c r="H196" s="1618"/>
    </row>
    <row r="197" spans="1:8">
      <c r="A197" s="4398"/>
      <c r="B197" s="1621"/>
      <c r="C197" s="1621"/>
      <c r="D197" s="1621"/>
      <c r="E197" s="1621"/>
      <c r="F197" s="1621"/>
      <c r="G197" s="1618"/>
      <c r="H197" s="1618"/>
    </row>
    <row r="198" spans="1:8">
      <c r="A198" s="4398"/>
      <c r="B198" s="1621"/>
      <c r="C198" s="1621"/>
      <c r="D198" s="1621"/>
      <c r="E198" s="1621"/>
      <c r="F198" s="1621"/>
      <c r="G198" s="1618"/>
      <c r="H198" s="1618"/>
    </row>
    <row r="199" spans="1:8">
      <c r="A199" s="4398"/>
      <c r="B199" s="1621"/>
      <c r="C199" s="1621"/>
      <c r="D199" s="1621"/>
      <c r="E199" s="1621"/>
      <c r="F199" s="1621"/>
      <c r="G199" s="1618"/>
      <c r="H199" s="1618"/>
    </row>
    <row r="200" spans="1:8" ht="16" thickBot="1">
      <c r="A200" s="4399"/>
      <c r="B200" s="1621"/>
      <c r="C200" s="1621"/>
      <c r="D200" s="1621"/>
      <c r="E200" s="1621"/>
      <c r="F200" s="1621"/>
      <c r="G200" s="1618"/>
      <c r="H200"/>
    </row>
    <row r="201" spans="1:8">
      <c r="B201" s="1621"/>
      <c r="C201" s="1621"/>
      <c r="D201" s="1621"/>
      <c r="E201" s="1621"/>
      <c r="F201" s="1621"/>
      <c r="G201" s="1618"/>
      <c r="H201"/>
    </row>
    <row r="202" spans="1:8">
      <c r="B202" s="1621"/>
      <c r="C202" s="1621"/>
      <c r="D202" s="1621"/>
      <c r="E202" s="1621"/>
      <c r="F202" s="1621"/>
      <c r="G202" s="1621"/>
    </row>
    <row r="203" spans="1:8">
      <c r="B203" s="1621"/>
      <c r="C203" s="1621"/>
      <c r="D203" s="1621"/>
      <c r="E203" s="1621"/>
      <c r="F203" s="1621"/>
      <c r="G203" s="1621"/>
    </row>
  </sheetData>
  <printOptions horizontalCentered="1" verticalCentered="1"/>
  <pageMargins left="0.5" right="0.5" top="0" bottom="0" header="0.25" footer="0.25"/>
  <pageSetup scale="72" fitToHeight="3" orientation="portrait" r:id="rId1"/>
  <headerFooter alignWithMargins="0"/>
  <rowBreaks count="2" manualBreakCount="2">
    <brk id="61" max="16383" man="1"/>
    <brk id="125" max="4"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ransitionEvaluation="1">
    <tabColor rgb="FF92D050"/>
    <pageSetUpPr fitToPage="1"/>
  </sheetPr>
  <dimension ref="A1:AD200"/>
  <sheetViews>
    <sheetView view="pageBreakPreview" topLeftCell="E1" zoomScale="60" zoomScaleNormal="70" workbookViewId="0">
      <selection activeCell="V20" sqref="V20"/>
    </sheetView>
  </sheetViews>
  <sheetFormatPr defaultColWidth="9.84375" defaultRowHeight="15.5"/>
  <cols>
    <col min="1" max="1" width="4.84375" style="1388" customWidth="1"/>
    <col min="2" max="2" width="1.84375" style="1388" customWidth="1"/>
    <col min="3" max="3" width="38.84375" style="1388" customWidth="1"/>
    <col min="4" max="4" width="14.84375" style="1388" customWidth="1"/>
    <col min="5" max="5" width="17.07421875" style="1388" bestFit="1" customWidth="1"/>
    <col min="6" max="7" width="14.84375" style="1388" customWidth="1"/>
    <col min="8" max="8" width="17.84375" style="1388" customWidth="1"/>
    <col min="9" max="10" width="8.07421875" customWidth="1"/>
    <col min="11" max="11" width="31.84375" bestFit="1" customWidth="1"/>
    <col min="12" max="12" width="8.4609375" customWidth="1"/>
    <col min="13" max="13" width="16.4609375" bestFit="1" customWidth="1"/>
    <col min="14" max="14" width="13.23046875" customWidth="1"/>
    <col min="15" max="15" width="16" bestFit="1" customWidth="1"/>
    <col min="16" max="16" width="16.84375" customWidth="1"/>
    <col min="17" max="17" width="9.84375" bestFit="1" customWidth="1"/>
    <col min="18" max="18" width="16.84375" customWidth="1"/>
    <col min="19" max="19" width="13.84375" bestFit="1" customWidth="1"/>
    <col min="20" max="20" width="16.07421875" customWidth="1"/>
    <col min="21" max="21" width="13.84375" bestFit="1" customWidth="1"/>
    <col min="24" max="24" width="9.84375" bestFit="1" customWidth="1"/>
    <col min="30" max="30" width="15.3046875" bestFit="1" customWidth="1"/>
    <col min="31" max="16384" width="9.84375" style="1388"/>
  </cols>
  <sheetData>
    <row r="1" spans="1:8">
      <c r="A1" s="3254" t="s">
        <v>2145</v>
      </c>
      <c r="B1" s="3544"/>
      <c r="C1" s="3305"/>
      <c r="D1" s="3307" t="s">
        <v>1307</v>
      </c>
      <c r="E1" s="3544"/>
      <c r="F1" s="3544"/>
      <c r="G1" s="3307" t="s">
        <v>1759</v>
      </c>
      <c r="H1" s="3593" t="s">
        <v>1760</v>
      </c>
    </row>
    <row r="2" spans="1:8">
      <c r="A2" s="3222" t="str">
        <f>'Data Sheet'!$C$25</f>
        <v xml:space="preserve">Niagara Mohawk Power Corporation </v>
      </c>
      <c r="B2" s="1533"/>
      <c r="C2" s="2309"/>
      <c r="D2" s="1533" t="s">
        <v>5954</v>
      </c>
      <c r="E2" s="1533"/>
      <c r="F2" s="1533"/>
      <c r="G2" s="1536" t="s">
        <v>1761</v>
      </c>
      <c r="H2" s="3577"/>
    </row>
    <row r="3" spans="1:8" ht="15" customHeight="1">
      <c r="A3" s="3309"/>
      <c r="B3" s="1463"/>
      <c r="C3" s="3397"/>
      <c r="D3" s="1625" t="s">
        <v>1121</v>
      </c>
      <c r="E3" s="1463"/>
      <c r="F3" s="1463"/>
      <c r="G3" s="1856" t="str">
        <f>'Data Sheet'!$C$40</f>
        <v>April 30, 2024</v>
      </c>
      <c r="H3" s="3835" t="str">
        <f>'Data Sheet'!$C$38</f>
        <v>December 31, 2023</v>
      </c>
    </row>
    <row r="4" spans="1:8" ht="15" customHeight="1">
      <c r="A4" s="3275" t="s">
        <v>3420</v>
      </c>
      <c r="B4" s="1620"/>
      <c r="C4" s="1882"/>
      <c r="D4" s="1620"/>
      <c r="E4" s="1620"/>
      <c r="F4" s="1620"/>
      <c r="G4" s="1620"/>
      <c r="H4" s="3276"/>
    </row>
    <row r="5" spans="1:8">
      <c r="A5" s="3309"/>
      <c r="B5" s="1463"/>
      <c r="C5" s="1463" t="s">
        <v>3421</v>
      </c>
      <c r="D5" s="1463"/>
      <c r="E5" s="1463"/>
      <c r="F5" s="1463"/>
      <c r="G5" s="1463"/>
      <c r="H5" s="3278"/>
    </row>
    <row r="6" spans="1:8">
      <c r="A6" s="3845" t="s">
        <v>2320</v>
      </c>
      <c r="B6" s="2251" t="s">
        <v>4458</v>
      </c>
      <c r="C6" s="2251"/>
      <c r="D6" s="2251"/>
      <c r="E6" s="2251"/>
      <c r="F6" s="2251"/>
      <c r="G6" s="2251"/>
      <c r="H6" s="3334"/>
    </row>
    <row r="7" spans="1:8">
      <c r="A7" s="3845"/>
      <c r="B7" s="2251" t="s">
        <v>4459</v>
      </c>
      <c r="C7" s="2251"/>
      <c r="D7" s="2251"/>
      <c r="E7" s="2251"/>
      <c r="F7" s="2251"/>
      <c r="G7" s="2251"/>
      <c r="H7" s="3334"/>
    </row>
    <row r="8" spans="1:8">
      <c r="A8" s="3845"/>
      <c r="B8" s="2251" t="s">
        <v>3949</v>
      </c>
      <c r="C8" s="2251"/>
      <c r="D8" s="2251"/>
      <c r="E8" s="2251"/>
      <c r="F8" s="2251"/>
      <c r="G8" s="2251"/>
      <c r="H8" s="3334"/>
    </row>
    <row r="9" spans="1:8">
      <c r="A9" s="3846" t="s">
        <v>2237</v>
      </c>
      <c r="B9" s="1545" t="s">
        <v>3066</v>
      </c>
      <c r="C9" s="1545"/>
      <c r="D9" s="1545"/>
      <c r="E9" s="1545"/>
      <c r="F9" s="1545"/>
      <c r="G9" s="1545"/>
      <c r="H9" s="3332"/>
    </row>
    <row r="10" spans="1:8">
      <c r="A10" s="3846"/>
      <c r="B10" s="1545" t="s">
        <v>3067</v>
      </c>
      <c r="C10" s="1545"/>
      <c r="D10" s="1545"/>
      <c r="E10" s="1545"/>
      <c r="F10" s="1545"/>
      <c r="G10" s="1545"/>
      <c r="H10" s="3332"/>
    </row>
    <row r="11" spans="1:8">
      <c r="A11" s="3846" t="s">
        <v>2238</v>
      </c>
      <c r="B11" s="1545" t="s">
        <v>3068</v>
      </c>
      <c r="C11" s="1545"/>
      <c r="D11" s="1545"/>
      <c r="E11" s="1545"/>
      <c r="F11" s="1545"/>
      <c r="G11" s="1545"/>
      <c r="H11" s="3332"/>
    </row>
    <row r="12" spans="1:8">
      <c r="A12" s="3846"/>
      <c r="B12" s="1545" t="s">
        <v>3069</v>
      </c>
      <c r="C12" s="1545"/>
      <c r="D12" s="1545"/>
      <c r="E12" s="1545"/>
      <c r="F12" s="1545"/>
      <c r="G12" s="1545"/>
      <c r="H12" s="3332"/>
    </row>
    <row r="13" spans="1:8">
      <c r="A13" s="3846"/>
      <c r="B13" s="1545" t="s">
        <v>3160</v>
      </c>
      <c r="C13" s="1545"/>
      <c r="D13" s="1545"/>
      <c r="E13" s="1545"/>
      <c r="F13" s="1545"/>
      <c r="G13" s="1545"/>
      <c r="H13" s="3332"/>
    </row>
    <row r="14" spans="1:8">
      <c r="A14" s="3846"/>
      <c r="B14" s="1545" t="s">
        <v>3161</v>
      </c>
      <c r="C14" s="1545"/>
      <c r="D14" s="1545"/>
      <c r="E14" s="1545"/>
      <c r="F14" s="1545"/>
      <c r="G14" s="1545"/>
      <c r="H14" s="3332"/>
    </row>
    <row r="15" spans="1:8">
      <c r="A15" s="3846"/>
      <c r="B15" s="1545" t="s">
        <v>3162</v>
      </c>
      <c r="C15" s="1545"/>
      <c r="D15" s="1545"/>
      <c r="E15" s="1545"/>
      <c r="F15" s="1545"/>
      <c r="G15" s="1545"/>
      <c r="H15" s="3332"/>
    </row>
    <row r="16" spans="1:8">
      <c r="A16" s="3846"/>
      <c r="B16" s="1545" t="s">
        <v>3163</v>
      </c>
      <c r="C16" s="1545"/>
      <c r="D16" s="1545"/>
      <c r="E16" s="1545"/>
      <c r="F16" s="1545"/>
      <c r="G16" s="1545"/>
      <c r="H16" s="3332"/>
    </row>
    <row r="17" spans="1:8">
      <c r="A17" s="3846"/>
      <c r="B17" s="1545" t="s">
        <v>3164</v>
      </c>
      <c r="C17" s="1545"/>
      <c r="D17" s="1545"/>
      <c r="E17" s="1545"/>
      <c r="F17" s="1545"/>
      <c r="G17" s="1545"/>
      <c r="H17" s="3332"/>
    </row>
    <row r="18" spans="1:8">
      <c r="A18" s="3846"/>
      <c r="B18" s="1545" t="s">
        <v>3165</v>
      </c>
      <c r="C18" s="1545"/>
      <c r="D18" s="1545"/>
      <c r="E18" s="1545"/>
      <c r="F18" s="1545"/>
      <c r="G18" s="1545"/>
      <c r="H18" s="3332"/>
    </row>
    <row r="19" spans="1:8">
      <c r="A19" s="3846"/>
      <c r="B19" s="1545" t="s">
        <v>3166</v>
      </c>
      <c r="C19" s="1545"/>
      <c r="D19" s="1545"/>
      <c r="E19" s="1545"/>
      <c r="F19" s="1545"/>
      <c r="G19" s="1545"/>
      <c r="H19" s="3332"/>
    </row>
    <row r="20" spans="1:8">
      <c r="A20" s="3846"/>
      <c r="B20" s="1545" t="s">
        <v>3167</v>
      </c>
      <c r="C20" s="1545"/>
      <c r="D20" s="1545"/>
      <c r="E20" s="1545"/>
      <c r="F20" s="1545"/>
      <c r="G20" s="1545"/>
      <c r="H20" s="3332"/>
    </row>
    <row r="21" spans="1:8">
      <c r="A21" s="3846"/>
      <c r="B21" s="1545" t="s">
        <v>3168</v>
      </c>
      <c r="C21" s="1545"/>
      <c r="D21" s="1545"/>
      <c r="E21" s="1545"/>
      <c r="F21" s="1545"/>
      <c r="G21" s="1545"/>
      <c r="H21" s="3332"/>
    </row>
    <row r="22" spans="1:8">
      <c r="A22" s="3846"/>
      <c r="B22" s="1545" t="s">
        <v>3169</v>
      </c>
      <c r="C22" s="1545"/>
      <c r="D22" s="1545"/>
      <c r="E22" s="1545"/>
      <c r="F22" s="1545"/>
      <c r="G22" s="1545"/>
      <c r="H22" s="3332"/>
    </row>
    <row r="23" spans="1:8">
      <c r="A23" s="3846"/>
      <c r="B23" s="1545" t="s">
        <v>3170</v>
      </c>
      <c r="C23" s="1545"/>
      <c r="D23" s="1545"/>
      <c r="E23" s="1545"/>
      <c r="F23" s="1545"/>
      <c r="G23" s="1545"/>
      <c r="H23" s="3332"/>
    </row>
    <row r="24" spans="1:8">
      <c r="A24" s="3846" t="s">
        <v>3610</v>
      </c>
      <c r="B24" s="1545" t="s">
        <v>3171</v>
      </c>
      <c r="C24" s="1545"/>
      <c r="D24" s="1545"/>
      <c r="E24" s="1545"/>
      <c r="F24" s="1545"/>
      <c r="G24" s="1545"/>
      <c r="H24" s="3332"/>
    </row>
    <row r="25" spans="1:8">
      <c r="A25" s="3846"/>
      <c r="B25" s="1545" t="s">
        <v>3172</v>
      </c>
      <c r="C25" s="1545"/>
      <c r="D25" s="1545"/>
      <c r="E25" s="1545"/>
      <c r="F25" s="1545"/>
      <c r="G25" s="1545"/>
      <c r="H25" s="3332"/>
    </row>
    <row r="26" spans="1:8">
      <c r="A26" s="3569"/>
      <c r="B26" s="1662"/>
      <c r="C26" s="1662" t="s">
        <v>3173</v>
      </c>
      <c r="D26" s="1662"/>
      <c r="E26" s="1662"/>
      <c r="F26" s="1662"/>
      <c r="G26" s="1662"/>
      <c r="H26" s="3578"/>
    </row>
    <row r="27" spans="1:8">
      <c r="A27" s="3393"/>
      <c r="B27" s="1536"/>
      <c r="C27" s="1533"/>
      <c r="D27" s="1536"/>
      <c r="E27" s="2761" t="s">
        <v>3174</v>
      </c>
      <c r="F27" s="3387" t="s">
        <v>3105</v>
      </c>
      <c r="G27" s="3387" t="s">
        <v>3105</v>
      </c>
      <c r="H27" s="3577"/>
    </row>
    <row r="28" spans="1:8">
      <c r="A28" s="3393"/>
      <c r="B28" s="1536"/>
      <c r="C28" s="1533"/>
      <c r="D28" s="3387" t="s">
        <v>3174</v>
      </c>
      <c r="E28" s="2761" t="s">
        <v>3950</v>
      </c>
      <c r="F28" s="3387" t="s">
        <v>3175</v>
      </c>
      <c r="G28" s="3387" t="s">
        <v>3176</v>
      </c>
      <c r="H28" s="3577"/>
    </row>
    <row r="29" spans="1:8">
      <c r="A29" s="3393" t="s">
        <v>1922</v>
      </c>
      <c r="B29" s="1536"/>
      <c r="C29" s="3388" t="s">
        <v>3177</v>
      </c>
      <c r="D29" s="3387" t="s">
        <v>3178</v>
      </c>
      <c r="E29" s="2761" t="s">
        <v>3951</v>
      </c>
      <c r="F29" s="3387" t="s">
        <v>1</v>
      </c>
      <c r="G29" s="3387" t="s">
        <v>1</v>
      </c>
      <c r="H29" s="3548" t="s">
        <v>2253</v>
      </c>
    </row>
    <row r="30" spans="1:8">
      <c r="A30" s="3393" t="s">
        <v>1689</v>
      </c>
      <c r="B30" s="1536"/>
      <c r="C30" s="1533"/>
      <c r="D30" s="3387" t="s">
        <v>3179</v>
      </c>
      <c r="E30" s="2761" t="s">
        <v>3952</v>
      </c>
      <c r="F30" s="3387" t="s">
        <v>3180</v>
      </c>
      <c r="G30" s="3387" t="s">
        <v>3181</v>
      </c>
      <c r="H30" s="3577"/>
    </row>
    <row r="31" spans="1:8">
      <c r="A31" s="3277"/>
      <c r="B31" s="1625"/>
      <c r="C31" s="3391" t="s">
        <v>2935</v>
      </c>
      <c r="D31" s="3390" t="s">
        <v>2936</v>
      </c>
      <c r="E31" s="2210" t="s">
        <v>2937</v>
      </c>
      <c r="F31" s="3390" t="s">
        <v>2938</v>
      </c>
      <c r="G31" s="3390" t="s">
        <v>2268</v>
      </c>
      <c r="H31" s="3549" t="s">
        <v>2269</v>
      </c>
    </row>
    <row r="32" spans="1:8">
      <c r="A32" s="3847">
        <v>1</v>
      </c>
      <c r="B32" s="3395"/>
      <c r="C32" s="1662" t="s">
        <v>3182</v>
      </c>
      <c r="D32" s="2766"/>
      <c r="E32" s="2774"/>
      <c r="F32" s="2766"/>
      <c r="G32" s="2766">
        <v>1581836.25</v>
      </c>
      <c r="H32" s="3612">
        <f t="shared" ref="H32:H42" si="0">SUM(D32:G32)</f>
        <v>1581836.25</v>
      </c>
    </row>
    <row r="33" spans="1:8">
      <c r="A33" s="3847">
        <v>2</v>
      </c>
      <c r="B33" s="3395"/>
      <c r="C33" s="1662" t="s">
        <v>3183</v>
      </c>
      <c r="D33" s="2766">
        <v>0</v>
      </c>
      <c r="E33" s="2774"/>
      <c r="F33" s="2766"/>
      <c r="G33" s="2766"/>
      <c r="H33" s="3582">
        <f t="shared" si="0"/>
        <v>0</v>
      </c>
    </row>
    <row r="34" spans="1:8">
      <c r="A34" s="3847">
        <v>3</v>
      </c>
      <c r="B34" s="3395"/>
      <c r="C34" s="1662" t="s">
        <v>6354</v>
      </c>
      <c r="D34" s="2766">
        <v>0</v>
      </c>
      <c r="E34" s="2774"/>
      <c r="F34" s="2766"/>
      <c r="G34" s="2766"/>
      <c r="H34" s="3582">
        <f t="shared" si="0"/>
        <v>0</v>
      </c>
    </row>
    <row r="35" spans="1:8">
      <c r="A35" s="3847">
        <v>4</v>
      </c>
      <c r="B35" s="3395"/>
      <c r="C35" s="1662" t="s">
        <v>3184</v>
      </c>
      <c r="D35" s="2766">
        <v>30094</v>
      </c>
      <c r="E35" s="2774"/>
      <c r="F35" s="2766"/>
      <c r="G35" s="2766"/>
      <c r="H35" s="3582">
        <f t="shared" si="0"/>
        <v>30094</v>
      </c>
    </row>
    <row r="36" spans="1:8">
      <c r="A36" s="3847">
        <v>5</v>
      </c>
      <c r="B36" s="3395"/>
      <c r="C36" s="1662" t="s">
        <v>3185</v>
      </c>
      <c r="D36" s="2766">
        <v>0</v>
      </c>
      <c r="E36" s="2774"/>
      <c r="F36" s="2766"/>
      <c r="G36" s="2766"/>
      <c r="H36" s="3582">
        <f t="shared" si="0"/>
        <v>0</v>
      </c>
    </row>
    <row r="37" spans="1:8">
      <c r="A37" s="3847">
        <v>6</v>
      </c>
      <c r="B37" s="3395"/>
      <c r="C37" s="1662" t="s">
        <v>3186</v>
      </c>
      <c r="D37" s="2766">
        <v>87975</v>
      </c>
      <c r="E37" s="2774"/>
      <c r="F37" s="2766"/>
      <c r="G37" s="2766"/>
      <c r="H37" s="3582">
        <f t="shared" si="0"/>
        <v>87975</v>
      </c>
    </row>
    <row r="38" spans="1:8">
      <c r="A38" s="3847">
        <v>7</v>
      </c>
      <c r="B38" s="3395"/>
      <c r="C38" s="1662" t="s">
        <v>3187</v>
      </c>
      <c r="D38" s="2766">
        <v>88454724</v>
      </c>
      <c r="E38" s="2774"/>
      <c r="F38" s="2766"/>
      <c r="G38" s="2766"/>
      <c r="H38" s="3582">
        <f t="shared" si="0"/>
        <v>88454724</v>
      </c>
    </row>
    <row r="39" spans="1:8">
      <c r="A39" s="3847">
        <v>8</v>
      </c>
      <c r="B39" s="3395"/>
      <c r="C39" s="2129" t="s">
        <v>3188</v>
      </c>
      <c r="D39" s="2774">
        <v>192970762</v>
      </c>
      <c r="E39" s="2774"/>
      <c r="F39" s="2774"/>
      <c r="G39" s="2774"/>
      <c r="H39" s="3582">
        <f t="shared" si="0"/>
        <v>192970762</v>
      </c>
    </row>
    <row r="40" spans="1:8">
      <c r="A40" s="3848">
        <v>9</v>
      </c>
      <c r="B40" s="2118"/>
      <c r="C40" s="1662" t="s">
        <v>3189</v>
      </c>
      <c r="D40" s="2774">
        <v>14680326</v>
      </c>
      <c r="E40" s="2774"/>
      <c r="F40" s="2766"/>
      <c r="G40" s="2766"/>
      <c r="H40" s="3581">
        <f t="shared" si="0"/>
        <v>14680326</v>
      </c>
    </row>
    <row r="41" spans="1:8">
      <c r="A41" s="3847">
        <v>10</v>
      </c>
      <c r="B41" s="3395"/>
      <c r="C41" s="1662" t="s">
        <v>6355</v>
      </c>
      <c r="D41" s="2766">
        <v>5822759</v>
      </c>
      <c r="E41" s="2774"/>
      <c r="F41" s="2766"/>
      <c r="G41" s="2766"/>
      <c r="H41" s="3582">
        <f t="shared" si="0"/>
        <v>5822759</v>
      </c>
    </row>
    <row r="42" spans="1:8">
      <c r="A42" s="3847">
        <v>11</v>
      </c>
      <c r="B42" s="3395"/>
      <c r="C42" s="1662"/>
      <c r="D42" s="2766"/>
      <c r="E42" s="2774"/>
      <c r="F42" s="2766"/>
      <c r="G42" s="2766"/>
      <c r="H42" s="3582">
        <f t="shared" si="0"/>
        <v>0</v>
      </c>
    </row>
    <row r="43" spans="1:8" ht="16" thickBot="1">
      <c r="A43" s="3847">
        <v>12</v>
      </c>
      <c r="B43" s="3395"/>
      <c r="C43" s="3382" t="s">
        <v>159</v>
      </c>
      <c r="D43" s="1982">
        <f>SUM(D32:D42)</f>
        <v>302046640</v>
      </c>
      <c r="E43" s="1982">
        <f>SUM(E32:E42)</f>
        <v>0</v>
      </c>
      <c r="F43" s="1982">
        <f>SUM(F32:F42)</f>
        <v>0</v>
      </c>
      <c r="G43" s="1982">
        <f>SUM(G32:G42)</f>
        <v>1581836.25</v>
      </c>
      <c r="H43" s="3849">
        <f>SUM(H32:H42)</f>
        <v>303628476.25</v>
      </c>
    </row>
    <row r="44" spans="1:8" ht="16" thickTop="1">
      <c r="A44" s="3795" t="s">
        <v>3190</v>
      </c>
      <c r="B44" s="1688"/>
      <c r="C44" s="1688"/>
      <c r="D44" s="1688"/>
      <c r="E44" s="1688"/>
      <c r="F44" s="1688"/>
      <c r="G44" s="1688"/>
      <c r="H44" s="4085"/>
    </row>
    <row r="45" spans="1:8">
      <c r="A45" s="3222"/>
      <c r="B45" s="1533"/>
      <c r="C45" s="1533" t="s">
        <v>4879</v>
      </c>
      <c r="D45" s="1533"/>
      <c r="E45" s="1533"/>
      <c r="F45" s="1533"/>
      <c r="G45" s="1533"/>
      <c r="H45" s="3308"/>
    </row>
    <row r="46" spans="1:8">
      <c r="A46" s="3222"/>
      <c r="B46" s="1533"/>
      <c r="C46" s="3120" t="s">
        <v>4875</v>
      </c>
      <c r="D46" s="3120" t="s">
        <v>4876</v>
      </c>
      <c r="E46" s="3120" t="s">
        <v>4877</v>
      </c>
      <c r="F46" s="1533"/>
      <c r="G46" s="1533"/>
      <c r="H46" s="3308"/>
    </row>
    <row r="47" spans="1:8">
      <c r="A47" s="3222"/>
      <c r="B47" s="1533"/>
      <c r="C47" s="3850" t="s">
        <v>4873</v>
      </c>
      <c r="D47" s="3057"/>
      <c r="E47" s="3057"/>
      <c r="F47" s="2146"/>
      <c r="G47" s="2146"/>
      <c r="H47" s="3652"/>
    </row>
    <row r="48" spans="1:8">
      <c r="A48" s="3222"/>
      <c r="B48" s="1533"/>
      <c r="C48" s="3000"/>
      <c r="D48" s="2445"/>
      <c r="E48" s="3851"/>
      <c r="F48" s="2146"/>
      <c r="G48" s="2146"/>
      <c r="H48" s="3652"/>
    </row>
    <row r="49" spans="1:8">
      <c r="A49" s="3222"/>
      <c r="B49" s="1533"/>
      <c r="C49" s="3000"/>
      <c r="D49" s="2445"/>
      <c r="E49" s="3851"/>
      <c r="F49" s="2146"/>
      <c r="G49" s="2146"/>
      <c r="H49" s="3652"/>
    </row>
    <row r="50" spans="1:8">
      <c r="A50" s="3222"/>
      <c r="B50" s="1533"/>
      <c r="C50" s="3000"/>
      <c r="D50" s="2445"/>
      <c r="E50" s="3851"/>
      <c r="F50" s="2146"/>
      <c r="G50" s="2146"/>
      <c r="H50" s="3652"/>
    </row>
    <row r="51" spans="1:8">
      <c r="A51" s="3222"/>
      <c r="B51" s="1533"/>
      <c r="C51" s="2146"/>
      <c r="D51" s="2445"/>
      <c r="E51" s="2146"/>
      <c r="F51" s="2146"/>
      <c r="G51" s="2146"/>
      <c r="H51" s="3652"/>
    </row>
    <row r="52" spans="1:8">
      <c r="A52" s="3222"/>
      <c r="B52" s="1533"/>
      <c r="C52" s="3850" t="s">
        <v>4874</v>
      </c>
      <c r="D52" s="2445"/>
      <c r="E52" s="2368"/>
      <c r="F52" s="2146"/>
      <c r="G52" s="2146"/>
      <c r="H52" s="3652"/>
    </row>
    <row r="53" spans="1:8">
      <c r="A53" s="3222"/>
      <c r="B53" s="1533"/>
      <c r="C53" s="2146"/>
      <c r="D53" s="2445"/>
      <c r="E53" s="3851"/>
      <c r="F53" s="2146"/>
      <c r="G53" s="2146"/>
      <c r="H53" s="3652"/>
    </row>
    <row r="54" spans="1:8">
      <c r="A54" s="3222"/>
      <c r="B54" s="1533"/>
      <c r="C54" s="2146"/>
      <c r="D54" s="2445"/>
      <c r="E54" s="3851"/>
      <c r="F54" s="2146"/>
      <c r="G54" s="2146"/>
      <c r="H54" s="3652"/>
    </row>
    <row r="55" spans="1:8">
      <c r="A55" s="3222"/>
      <c r="B55" s="1533"/>
      <c r="C55" s="3852"/>
      <c r="D55" s="3853"/>
      <c r="E55" s="3854"/>
      <c r="F55" s="2146"/>
      <c r="G55" s="2146"/>
      <c r="H55" s="3652"/>
    </row>
    <row r="56" spans="1:8">
      <c r="A56" s="3222"/>
      <c r="B56" s="1533"/>
      <c r="C56" s="3057"/>
      <c r="D56" s="3057"/>
      <c r="E56" s="3057"/>
      <c r="F56" s="2146"/>
      <c r="G56" s="2146"/>
      <c r="H56" s="3652"/>
    </row>
    <row r="57" spans="1:8" ht="16" thickBot="1">
      <c r="A57" s="3261"/>
      <c r="B57" s="3262"/>
      <c r="C57" s="3262" t="s">
        <v>4878</v>
      </c>
      <c r="D57" s="3262"/>
      <c r="E57" s="3262"/>
      <c r="F57" s="3262"/>
      <c r="G57" s="3262"/>
      <c r="H57" s="3666"/>
    </row>
    <row r="58" spans="1:8">
      <c r="A58" s="1368"/>
      <c r="B58" s="1368"/>
      <c r="C58" s="1368"/>
      <c r="D58" s="1368"/>
      <c r="E58" s="1368"/>
      <c r="F58" s="1368"/>
      <c r="G58" s="1368"/>
      <c r="H58" s="1368"/>
    </row>
    <row r="59" spans="1:8">
      <c r="A59" s="2211" t="s">
        <v>4506</v>
      </c>
      <c r="B59" s="2100"/>
      <c r="C59" s="2100"/>
      <c r="D59" s="1874"/>
      <c r="E59" s="1874"/>
      <c r="F59" s="1383"/>
      <c r="G59" s="1383"/>
      <c r="H59" s="1383"/>
    </row>
    <row r="60" spans="1:8">
      <c r="A60" s="5265" t="s">
        <v>3191</v>
      </c>
      <c r="B60" s="5265"/>
      <c r="C60" s="5265"/>
      <c r="D60" s="5265"/>
      <c r="E60" s="5265"/>
      <c r="F60" s="5265"/>
      <c r="G60" s="5265"/>
      <c r="H60" s="5265"/>
    </row>
    <row r="62" spans="1:8">
      <c r="D62" s="2730"/>
      <c r="E62" s="2730"/>
      <c r="F62" s="2730"/>
      <c r="G62" s="2730"/>
      <c r="H62" s="2730"/>
    </row>
    <row r="125" spans="1:5" ht="16" thickBot="1"/>
    <row r="126" spans="1:5">
      <c r="A126" s="4232"/>
      <c r="B126" s="4233"/>
      <c r="C126" s="4233"/>
      <c r="D126" s="4233"/>
      <c r="E126" s="4234"/>
    </row>
    <row r="127" spans="1:5">
      <c r="A127" s="4583"/>
      <c r="B127" s="1618"/>
      <c r="C127" s="1618"/>
      <c r="D127" s="1618"/>
      <c r="E127" s="4236"/>
    </row>
    <row r="128" spans="1:5">
      <c r="A128" s="4583"/>
      <c r="B128" s="1618"/>
      <c r="C128" s="1618"/>
      <c r="D128" s="1618"/>
      <c r="E128" s="4236"/>
    </row>
    <row r="129" spans="1:6">
      <c r="A129" s="4583"/>
      <c r="B129" s="1618"/>
      <c r="C129" s="1618"/>
      <c r="D129" s="1618"/>
      <c r="E129" s="4236"/>
    </row>
    <row r="130" spans="1:6">
      <c r="A130" s="4583"/>
      <c r="B130" s="1618"/>
      <c r="C130" s="1618"/>
      <c r="D130" s="1618"/>
      <c r="E130" s="4236"/>
    </row>
    <row r="131" spans="1:6">
      <c r="A131" s="4583"/>
      <c r="B131" s="1618"/>
      <c r="C131" s="1618"/>
      <c r="D131" s="1618"/>
      <c r="E131" s="4236"/>
    </row>
    <row r="132" spans="1:6">
      <c r="A132" s="4583"/>
      <c r="B132" s="1618"/>
      <c r="C132" s="1551"/>
      <c r="D132" s="1551"/>
      <c r="E132" s="4236"/>
    </row>
    <row r="133" spans="1:6">
      <c r="A133" s="4583"/>
      <c r="B133" s="1618"/>
      <c r="C133" s="4488"/>
      <c r="D133" s="4488"/>
      <c r="E133" s="4236"/>
    </row>
    <row r="134" spans="1:6">
      <c r="A134" s="4583"/>
      <c r="B134" s="1618"/>
      <c r="C134" s="4488"/>
      <c r="D134" s="4488"/>
      <c r="E134" s="4236"/>
    </row>
    <row r="135" spans="1:6">
      <c r="A135" s="4583"/>
      <c r="B135" s="1618"/>
      <c r="C135" s="4488"/>
      <c r="D135" s="4488"/>
      <c r="E135" s="4236"/>
      <c r="F135" s="1618"/>
    </row>
    <row r="136" spans="1:6">
      <c r="A136" s="4583"/>
      <c r="B136" s="1618"/>
      <c r="C136" s="4488"/>
      <c r="D136" s="4488"/>
      <c r="E136" s="4236"/>
      <c r="F136" s="4236"/>
    </row>
    <row r="137" spans="1:6">
      <c r="A137" s="4583"/>
      <c r="B137" s="1618"/>
      <c r="C137" s="4488"/>
      <c r="D137" s="4488"/>
      <c r="E137" s="4236"/>
      <c r="F137" s="4236"/>
    </row>
    <row r="138" spans="1:6">
      <c r="A138" s="4583"/>
      <c r="B138" s="1618"/>
      <c r="C138" s="4488"/>
      <c r="D138" s="4488"/>
      <c r="E138" s="4236"/>
      <c r="F138" s="4236"/>
    </row>
    <row r="139" spans="1:6">
      <c r="A139" s="4583"/>
      <c r="B139" s="1618"/>
      <c r="C139" s="4488"/>
      <c r="D139" s="4488"/>
      <c r="E139" s="4236"/>
      <c r="F139" s="4236"/>
    </row>
    <row r="140" spans="1:6">
      <c r="A140" s="4583"/>
      <c r="B140" s="1618"/>
      <c r="C140" s="4488"/>
      <c r="D140" s="4488"/>
      <c r="E140" s="4236"/>
      <c r="F140" s="4236"/>
    </row>
    <row r="141" spans="1:6">
      <c r="A141" s="4583"/>
      <c r="B141" s="1618"/>
      <c r="C141" s="4488"/>
      <c r="D141" s="4488"/>
      <c r="E141" s="4236"/>
      <c r="F141" s="4236"/>
    </row>
    <row r="142" spans="1:6">
      <c r="A142" s="4583"/>
      <c r="B142" s="1618"/>
      <c r="C142" s="4488"/>
      <c r="D142" s="4488"/>
      <c r="E142" s="4236"/>
      <c r="F142" s="4236"/>
    </row>
    <row r="143" spans="1:6">
      <c r="A143" s="4583"/>
      <c r="B143" s="1618"/>
      <c r="C143" s="4488"/>
      <c r="D143" s="4488"/>
      <c r="E143" s="4236"/>
      <c r="F143" s="4236"/>
    </row>
    <row r="144" spans="1:6">
      <c r="A144" s="4583"/>
      <c r="B144" s="1618"/>
      <c r="C144" s="4488"/>
      <c r="D144" s="4488"/>
      <c r="E144" s="4236"/>
      <c r="F144" s="4236"/>
    </row>
    <row r="145" spans="1:6">
      <c r="A145" s="4583"/>
      <c r="B145" s="1618"/>
      <c r="C145" s="4488"/>
      <c r="D145" s="4488"/>
      <c r="E145" s="4236"/>
      <c r="F145" s="4236"/>
    </row>
    <row r="146" spans="1:6">
      <c r="A146" s="4583"/>
      <c r="B146" s="1618"/>
      <c r="C146" s="4488"/>
      <c r="D146" s="4488"/>
      <c r="E146" s="4236"/>
      <c r="F146" s="4236"/>
    </row>
    <row r="147" spans="1:6">
      <c r="A147" s="4583"/>
      <c r="B147" s="1618"/>
      <c r="C147" s="4488"/>
      <c r="D147" s="4488"/>
      <c r="E147" s="4236"/>
      <c r="F147" s="4236"/>
    </row>
    <row r="148" spans="1:6">
      <c r="A148" s="4583"/>
      <c r="B148" s="1618"/>
      <c r="C148" s="4488"/>
      <c r="D148" s="4488"/>
      <c r="E148" s="4236"/>
      <c r="F148" s="4236"/>
    </row>
    <row r="149" spans="1:6">
      <c r="A149" s="4583"/>
      <c r="B149" s="1618"/>
      <c r="C149" s="4488"/>
      <c r="D149" s="4488"/>
      <c r="E149" s="4236"/>
      <c r="F149" s="4236"/>
    </row>
    <row r="150" spans="1:6">
      <c r="A150" s="4583"/>
      <c r="B150" s="1618"/>
      <c r="C150" s="4488"/>
      <c r="D150" s="4488"/>
      <c r="E150" s="4236"/>
      <c r="F150" s="4236"/>
    </row>
    <row r="151" spans="1:6">
      <c r="A151" s="4583"/>
      <c r="B151" s="1618"/>
      <c r="C151" s="4488"/>
      <c r="D151" s="4488"/>
      <c r="E151" s="4236"/>
      <c r="F151" s="4236"/>
    </row>
    <row r="152" spans="1:6">
      <c r="A152" s="4583"/>
      <c r="B152" s="1618"/>
      <c r="C152" s="4488"/>
      <c r="D152" s="4488"/>
      <c r="E152" s="4236"/>
      <c r="F152" s="4236"/>
    </row>
    <row r="153" spans="1:6">
      <c r="A153" s="4583"/>
      <c r="B153" s="1618"/>
      <c r="C153" s="4488"/>
      <c r="D153" s="4488"/>
      <c r="E153" s="4236"/>
      <c r="F153" s="4236"/>
    </row>
    <row r="154" spans="1:6">
      <c r="A154" s="4583"/>
      <c r="B154" s="1618"/>
      <c r="C154" s="4488"/>
      <c r="D154" s="4488"/>
      <c r="E154" s="4236"/>
      <c r="F154" s="4236"/>
    </row>
    <row r="155" spans="1:6">
      <c r="A155" s="4583"/>
      <c r="B155" s="1618"/>
      <c r="C155" s="4488"/>
      <c r="D155" s="4488"/>
      <c r="E155" s="4236"/>
      <c r="F155" s="4236"/>
    </row>
    <row r="156" spans="1:6">
      <c r="A156" s="4583"/>
      <c r="B156" s="1618"/>
      <c r="C156" s="4488"/>
      <c r="D156" s="4488"/>
      <c r="E156" s="4236"/>
      <c r="F156" s="4236"/>
    </row>
    <row r="157" spans="1:6">
      <c r="A157" s="4583"/>
      <c r="B157" s="1618"/>
      <c r="C157" s="4488"/>
      <c r="D157" s="4488"/>
      <c r="E157" s="4236"/>
      <c r="F157" s="4236"/>
    </row>
    <row r="158" spans="1:6">
      <c r="A158" s="4583"/>
      <c r="B158" s="1618"/>
      <c r="C158" s="4488"/>
      <c r="D158" s="4488"/>
      <c r="E158" s="4236"/>
      <c r="F158" s="4236"/>
    </row>
    <row r="159" spans="1:6">
      <c r="A159" s="4583"/>
      <c r="B159" s="1618"/>
      <c r="C159" s="4488"/>
      <c r="D159" s="4488"/>
      <c r="E159" s="4236"/>
      <c r="F159" s="4236"/>
    </row>
    <row r="160" spans="1:6">
      <c r="A160" s="4583"/>
      <c r="B160" s="1618"/>
      <c r="C160" s="4488"/>
      <c r="D160" s="4488"/>
      <c r="E160" s="4236"/>
      <c r="F160" s="4236"/>
    </row>
    <row r="161" spans="1:6">
      <c r="A161" s="4583"/>
      <c r="B161" s="1618"/>
      <c r="C161" s="4488"/>
      <c r="D161" s="4488"/>
      <c r="E161" s="4236"/>
      <c r="F161" s="4236"/>
    </row>
    <row r="162" spans="1:6">
      <c r="A162" s="4583"/>
      <c r="B162" s="1618"/>
      <c r="C162" s="4488"/>
      <c r="D162" s="4488"/>
      <c r="E162" s="4236"/>
      <c r="F162" s="4236"/>
    </row>
    <row r="163" spans="1:6">
      <c r="A163" s="4583"/>
      <c r="B163" s="1618"/>
      <c r="C163" s="4488"/>
      <c r="D163" s="4488"/>
      <c r="E163" s="4236"/>
      <c r="F163" s="4236"/>
    </row>
    <row r="164" spans="1:6">
      <c r="A164" s="4583"/>
      <c r="B164" s="1618"/>
      <c r="C164" s="4488"/>
      <c r="D164" s="4488"/>
      <c r="E164" s="4236"/>
      <c r="F164" s="4236"/>
    </row>
    <row r="165" spans="1:6">
      <c r="A165" s="4583"/>
      <c r="B165" s="1618"/>
      <c r="C165" s="4488"/>
      <c r="D165" s="4488"/>
      <c r="E165" s="4236"/>
      <c r="F165" s="4236"/>
    </row>
    <row r="166" spans="1:6">
      <c r="A166" s="4583"/>
      <c r="B166" s="1618"/>
      <c r="C166" s="4488"/>
      <c r="D166" s="4488"/>
      <c r="E166" s="4236"/>
      <c r="F166" s="4236"/>
    </row>
    <row r="167" spans="1:6">
      <c r="A167" s="4583"/>
      <c r="B167" s="1618"/>
      <c r="C167" s="4488"/>
      <c r="D167" s="4488"/>
      <c r="E167" s="4236"/>
      <c r="F167" s="4236"/>
    </row>
    <row r="168" spans="1:6">
      <c r="A168" s="4583"/>
      <c r="B168" s="1618"/>
      <c r="C168" s="4488"/>
      <c r="D168" s="4488"/>
      <c r="E168" s="4236"/>
      <c r="F168" s="4236"/>
    </row>
    <row r="169" spans="1:6">
      <c r="A169" s="4583"/>
      <c r="B169" s="1618"/>
      <c r="C169" s="4488"/>
      <c r="D169" s="4488"/>
      <c r="E169" s="4236"/>
      <c r="F169" s="4236"/>
    </row>
    <row r="170" spans="1:6">
      <c r="A170" s="4583"/>
      <c r="B170" s="1618"/>
      <c r="C170" s="4488"/>
      <c r="D170" s="4488"/>
      <c r="E170" s="4236"/>
      <c r="F170" s="4236"/>
    </row>
    <row r="171" spans="1:6">
      <c r="A171" s="4583"/>
      <c r="B171" s="1618"/>
      <c r="C171" s="4488"/>
      <c r="D171" s="4488"/>
      <c r="E171" s="4236"/>
      <c r="F171" s="4236"/>
    </row>
    <row r="172" spans="1:6">
      <c r="A172" s="4583"/>
      <c r="B172" s="1618"/>
      <c r="C172" s="4488"/>
      <c r="D172" s="4488"/>
      <c r="E172" s="4236"/>
      <c r="F172" s="4236"/>
    </row>
    <row r="173" spans="1:6">
      <c r="A173" s="4583"/>
      <c r="B173" s="1618"/>
      <c r="C173" s="4488"/>
      <c r="D173" s="4488"/>
      <c r="E173" s="4236"/>
      <c r="F173" s="4236"/>
    </row>
    <row r="174" spans="1:6">
      <c r="A174" s="4583"/>
      <c r="B174" s="1618"/>
      <c r="C174" s="4488"/>
      <c r="D174" s="4488"/>
      <c r="E174" s="4236"/>
      <c r="F174" s="4236"/>
    </row>
    <row r="175" spans="1:6">
      <c r="A175" s="4583"/>
      <c r="B175" s="1618"/>
      <c r="C175" s="4488"/>
      <c r="D175" s="4488"/>
      <c r="E175" s="4236"/>
      <c r="F175" s="4236"/>
    </row>
    <row r="176" spans="1:6">
      <c r="A176" s="4583"/>
      <c r="B176" s="1618"/>
      <c r="C176" s="4488"/>
      <c r="D176" s="4488"/>
      <c r="E176" s="4236"/>
      <c r="F176" s="4236"/>
    </row>
    <row r="177" spans="1:6">
      <c r="A177" s="4583"/>
      <c r="B177" s="1618"/>
      <c r="C177" s="4488"/>
      <c r="D177" s="4488"/>
      <c r="E177" s="4236"/>
      <c r="F177" s="4236"/>
    </row>
    <row r="178" spans="1:6">
      <c r="A178" s="4583"/>
      <c r="B178" s="1618"/>
      <c r="C178" s="4488"/>
      <c r="D178" s="4488"/>
      <c r="E178" s="4236"/>
      <c r="F178" s="4236"/>
    </row>
    <row r="179" spans="1:6">
      <c r="A179" s="4583"/>
      <c r="B179" s="1618"/>
      <c r="C179" s="3109"/>
      <c r="D179" s="3109"/>
      <c r="E179" s="4236"/>
      <c r="F179" s="4236"/>
    </row>
    <row r="180" spans="1:6">
      <c r="A180" s="4583"/>
      <c r="B180" s="1618"/>
      <c r="C180" s="1618"/>
      <c r="D180" s="1618"/>
      <c r="E180" s="4236"/>
      <c r="F180" s="4236"/>
    </row>
    <row r="181" spans="1:6" ht="16" thickBot="1">
      <c r="A181" s="4237"/>
      <c r="B181" s="4257"/>
      <c r="C181" s="4257"/>
      <c r="D181" s="4257"/>
      <c r="E181" s="4239"/>
      <c r="F181" s="4236"/>
    </row>
    <row r="182" spans="1:6">
      <c r="A182" s="4235"/>
      <c r="B182" s="1618"/>
      <c r="C182" s="1618"/>
      <c r="D182" s="1618"/>
      <c r="E182" s="1618"/>
      <c r="F182" s="4236"/>
    </row>
    <row r="183" spans="1:6">
      <c r="A183" s="4235"/>
      <c r="B183" s="1618"/>
      <c r="C183" s="1618"/>
      <c r="D183" s="1618"/>
      <c r="E183" s="1618"/>
      <c r="F183" s="4236"/>
    </row>
    <row r="184" spans="1:6">
      <c r="A184" s="4235"/>
      <c r="B184" s="1618"/>
      <c r="C184" s="1618"/>
      <c r="D184" s="1618"/>
      <c r="E184" s="1618"/>
      <c r="F184" s="4236"/>
    </row>
    <row r="185" spans="1:6">
      <c r="A185" s="4235"/>
      <c r="B185" s="1618"/>
      <c r="C185" s="1618"/>
      <c r="D185" s="1618"/>
      <c r="E185" s="1618"/>
      <c r="F185" s="4236"/>
    </row>
    <row r="186" spans="1:6">
      <c r="A186" s="4235"/>
      <c r="B186" s="1618"/>
      <c r="C186" s="1618"/>
      <c r="D186" s="1618"/>
      <c r="E186" s="1618"/>
      <c r="F186" s="4236"/>
    </row>
    <row r="187" spans="1:6">
      <c r="A187" s="4235"/>
      <c r="B187" s="1618"/>
      <c r="C187" s="1618"/>
      <c r="D187" s="1618"/>
      <c r="E187" s="1618"/>
      <c r="F187" s="4236"/>
    </row>
    <row r="188" spans="1:6">
      <c r="A188" s="4235"/>
      <c r="B188" s="1618"/>
      <c r="C188" s="1618"/>
      <c r="D188" s="1618"/>
      <c r="E188" s="1618"/>
      <c r="F188" s="4236"/>
    </row>
    <row r="189" spans="1:6">
      <c r="A189" s="4235"/>
      <c r="B189" s="1618"/>
      <c r="C189" s="1618"/>
      <c r="D189" s="1618"/>
      <c r="E189" s="1618"/>
      <c r="F189" s="4236"/>
    </row>
    <row r="190" spans="1:6">
      <c r="A190" s="4235"/>
      <c r="B190" s="1618"/>
      <c r="C190" s="1618"/>
      <c r="D190" s="1618"/>
      <c r="E190" s="1618"/>
      <c r="F190" s="4236"/>
    </row>
    <row r="191" spans="1:6">
      <c r="A191" s="4235"/>
      <c r="B191" s="1618"/>
      <c r="C191" s="1618"/>
      <c r="D191" s="1618"/>
      <c r="E191" s="1618"/>
      <c r="F191" s="4236"/>
    </row>
    <row r="192" spans="1:6">
      <c r="A192" s="4235"/>
      <c r="B192" s="1618"/>
      <c r="C192" s="1618"/>
      <c r="D192" s="1618"/>
      <c r="E192" s="1618"/>
      <c r="F192" s="4236"/>
    </row>
    <row r="193" spans="1:6">
      <c r="A193" s="4235"/>
      <c r="B193" s="1618"/>
      <c r="C193" s="1618"/>
      <c r="D193" s="1618"/>
      <c r="E193" s="1618"/>
      <c r="F193" s="4236"/>
    </row>
    <row r="194" spans="1:6">
      <c r="A194" s="4235"/>
      <c r="B194" s="1618"/>
      <c r="C194" s="1618"/>
      <c r="D194" s="1618"/>
      <c r="E194" s="1618"/>
      <c r="F194" s="4236"/>
    </row>
    <row r="195" spans="1:6">
      <c r="A195" s="4235"/>
      <c r="B195" s="1618"/>
      <c r="C195" s="1618"/>
      <c r="D195" s="1618"/>
      <c r="E195" s="1618"/>
      <c r="F195" s="4236"/>
    </row>
    <row r="196" spans="1:6">
      <c r="A196" s="4235"/>
      <c r="B196" s="1618"/>
      <c r="C196" s="1618"/>
      <c r="D196" s="1618"/>
      <c r="E196" s="1618"/>
      <c r="F196" s="4236"/>
    </row>
    <row r="197" spans="1:6">
      <c r="A197" s="4235"/>
      <c r="B197" s="1618"/>
      <c r="C197" s="1618"/>
      <c r="D197" s="1618"/>
      <c r="E197" s="1618"/>
      <c r="F197" s="4236"/>
    </row>
    <row r="198" spans="1:6">
      <c r="A198" s="4235"/>
      <c r="B198" s="1618"/>
      <c r="C198" s="1618"/>
      <c r="D198" s="1618"/>
      <c r="E198" s="1618"/>
      <c r="F198" s="4236"/>
    </row>
    <row r="199" spans="1:6">
      <c r="A199" s="4235"/>
      <c r="B199" s="1618"/>
      <c r="C199" s="1618"/>
      <c r="D199" s="1618"/>
      <c r="E199" s="1618"/>
      <c r="F199" s="4236"/>
    </row>
    <row r="200" spans="1:6" ht="16" thickBot="1">
      <c r="A200" s="4237"/>
      <c r="B200" s="4257"/>
      <c r="C200" s="4257"/>
      <c r="D200" s="4257"/>
      <c r="E200" s="4257"/>
      <c r="F200" s="4239"/>
    </row>
  </sheetData>
  <mergeCells count="1">
    <mergeCell ref="A60:H60"/>
  </mergeCells>
  <printOptions horizontalCentered="1" verticalCentered="1"/>
  <pageMargins left="0.25" right="0.25" top="0.25" bottom="0.25" header="0" footer="0"/>
  <pageSetup scale="68"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ransitionEvaluation="1">
    <tabColor rgb="FF92D050"/>
  </sheetPr>
  <dimension ref="A1:Y201"/>
  <sheetViews>
    <sheetView view="pageBreakPreview" zoomScale="70" zoomScaleNormal="60" zoomScaleSheetLayoutView="70" workbookViewId="0">
      <selection activeCell="I1" sqref="I1:W1048576"/>
    </sheetView>
  </sheetViews>
  <sheetFormatPr defaultColWidth="9.84375" defaultRowHeight="15.5"/>
  <cols>
    <col min="1" max="1" width="5.84375" customWidth="1"/>
    <col min="2" max="2" width="26" customWidth="1"/>
    <col min="3" max="3" width="20.84375" style="2700" customWidth="1"/>
    <col min="4" max="4" width="11.07421875" customWidth="1"/>
    <col min="5" max="5" width="10.84375" style="2507" customWidth="1"/>
    <col min="6" max="6" width="14.84375" style="2498" customWidth="1"/>
    <col min="7" max="7" width="14.84375" customWidth="1"/>
    <col min="8" max="8" width="12.4609375" style="2498" customWidth="1"/>
    <col min="9" max="10" width="8.4609375" customWidth="1"/>
    <col min="11" max="11" width="30.4609375" customWidth="1"/>
    <col min="12" max="12" width="8.07421875" customWidth="1"/>
    <col min="13" max="13" width="9.84375" customWidth="1"/>
    <col min="14" max="14" width="14.69140625" customWidth="1"/>
    <col min="15" max="17" width="9.84375" customWidth="1"/>
    <col min="23" max="23" width="13.84375" bestFit="1" customWidth="1"/>
  </cols>
  <sheetData>
    <row r="1" spans="1:24">
      <c r="A1" s="3254" t="s">
        <v>2145</v>
      </c>
      <c r="B1" s="3737"/>
      <c r="C1" s="3855"/>
      <c r="D1" s="3544" t="s">
        <v>1307</v>
      </c>
      <c r="E1" s="3856"/>
      <c r="F1" s="3857" t="s">
        <v>1759</v>
      </c>
      <c r="G1" s="3307" t="s">
        <v>1760</v>
      </c>
      <c r="H1" s="3858"/>
    </row>
    <row r="2" spans="1:24">
      <c r="A2" s="4224" t="str">
        <f>'Data Sheet'!$C$25</f>
        <v xml:space="preserve">Niagara Mohawk Power Corporation </v>
      </c>
      <c r="B2" s="1533"/>
      <c r="C2" s="2337"/>
      <c r="D2" s="1533" t="s">
        <v>5954</v>
      </c>
      <c r="E2" s="2499"/>
      <c r="F2" s="3063" t="s">
        <v>1761</v>
      </c>
      <c r="G2" s="1536"/>
      <c r="H2" s="4830"/>
    </row>
    <row r="3" spans="1:24" ht="15" customHeight="1">
      <c r="A3" s="4224"/>
      <c r="B3" s="1533"/>
      <c r="C3" s="2337"/>
      <c r="D3" s="1533" t="s">
        <v>1121</v>
      </c>
      <c r="E3" s="2500"/>
      <c r="F3" s="2509" t="str">
        <f>'Data Sheet'!$C$40</f>
        <v>April 30, 2024</v>
      </c>
      <c r="G3" s="1865" t="str">
        <f>'Data Sheet'!$C$38</f>
        <v>December 31, 2023</v>
      </c>
      <c r="H3" s="4830"/>
      <c r="X3" s="3113"/>
    </row>
    <row r="4" spans="1:24" ht="15" customHeight="1">
      <c r="A4" s="5261" t="s">
        <v>3192</v>
      </c>
      <c r="B4" s="5262"/>
      <c r="C4" s="5262"/>
      <c r="D4" s="5262"/>
      <c r="E4" s="5262"/>
      <c r="F4" s="5262"/>
      <c r="G4" s="5262"/>
      <c r="H4" s="5263"/>
      <c r="X4" s="3113"/>
    </row>
    <row r="5" spans="1:24">
      <c r="A5" s="5261" t="s">
        <v>3193</v>
      </c>
      <c r="B5" s="5262"/>
      <c r="C5" s="5262"/>
      <c r="D5" s="5262"/>
      <c r="E5" s="5262"/>
      <c r="F5" s="5262"/>
      <c r="G5" s="5262"/>
      <c r="H5" s="5263"/>
    </row>
    <row r="6" spans="1:24">
      <c r="A6" s="4427"/>
      <c r="B6" s="1536"/>
      <c r="C6" s="2727" t="s">
        <v>3194</v>
      </c>
      <c r="D6" s="4421" t="s">
        <v>3195</v>
      </c>
      <c r="E6" s="2503"/>
      <c r="F6" s="2512" t="s">
        <v>3196</v>
      </c>
      <c r="G6" s="1536"/>
      <c r="H6" s="3861" t="s">
        <v>3491</v>
      </c>
    </row>
    <row r="7" spans="1:24">
      <c r="A7" s="4427"/>
      <c r="B7" s="4421" t="s">
        <v>163</v>
      </c>
      <c r="C7" s="2727" t="s">
        <v>3197</v>
      </c>
      <c r="D7" s="4421" t="s">
        <v>3198</v>
      </c>
      <c r="E7" s="2504" t="s">
        <v>1884</v>
      </c>
      <c r="F7" s="2512" t="s">
        <v>1885</v>
      </c>
      <c r="G7" s="4421" t="s">
        <v>1886</v>
      </c>
      <c r="H7" s="3861" t="s">
        <v>1887</v>
      </c>
    </row>
    <row r="8" spans="1:24">
      <c r="A8" s="4427" t="s">
        <v>1686</v>
      </c>
      <c r="B8" s="4421" t="s">
        <v>1689</v>
      </c>
      <c r="C8" s="2727" t="s">
        <v>1888</v>
      </c>
      <c r="D8" s="4421" t="s">
        <v>1889</v>
      </c>
      <c r="E8" s="2504" t="s">
        <v>1890</v>
      </c>
      <c r="F8" s="2512" t="s">
        <v>1890</v>
      </c>
      <c r="G8" s="4421" t="s">
        <v>1891</v>
      </c>
      <c r="H8" s="3861" t="s">
        <v>1889</v>
      </c>
    </row>
    <row r="9" spans="1:24">
      <c r="A9" s="4226" t="s">
        <v>1689</v>
      </c>
      <c r="B9" s="4421" t="s">
        <v>2935</v>
      </c>
      <c r="C9" s="2727" t="s">
        <v>2936</v>
      </c>
      <c r="D9" s="4421" t="s">
        <v>2937</v>
      </c>
      <c r="E9" s="2504" t="s">
        <v>2938</v>
      </c>
      <c r="F9" s="2512" t="s">
        <v>2268</v>
      </c>
      <c r="G9" s="4421" t="s">
        <v>2269</v>
      </c>
      <c r="H9" s="3861" t="s">
        <v>2270</v>
      </c>
    </row>
    <row r="10" spans="1:24">
      <c r="A10" s="4427">
        <v>1</v>
      </c>
      <c r="B10" s="4179" t="s">
        <v>3182</v>
      </c>
      <c r="C10" s="4831"/>
      <c r="D10" s="4832"/>
      <c r="E10" s="4833"/>
      <c r="F10" s="4834"/>
      <c r="G10" s="4832"/>
      <c r="H10" s="4835"/>
    </row>
    <row r="11" spans="1:24">
      <c r="A11" s="4427">
        <f>A10+1</f>
        <v>2</v>
      </c>
      <c r="B11" s="4180">
        <v>30200</v>
      </c>
      <c r="C11" s="2311">
        <v>6358</v>
      </c>
      <c r="D11" s="2309"/>
      <c r="E11" s="2500"/>
      <c r="F11" s="2513"/>
      <c r="G11" s="2309"/>
      <c r="H11" s="4830"/>
    </row>
    <row r="12" spans="1:24">
      <c r="A12" s="4427">
        <f t="shared" ref="A12:A99" si="0">A11+1</f>
        <v>3</v>
      </c>
      <c r="B12" s="4180">
        <v>30300</v>
      </c>
      <c r="C12" s="2311">
        <v>18660</v>
      </c>
      <c r="D12" s="2309"/>
      <c r="E12" s="2500"/>
      <c r="F12" s="2513"/>
      <c r="G12" s="2309"/>
      <c r="H12" s="4830"/>
    </row>
    <row r="13" spans="1:24">
      <c r="A13" s="4427">
        <f t="shared" si="0"/>
        <v>4</v>
      </c>
      <c r="B13" s="4181" t="s">
        <v>4596</v>
      </c>
      <c r="C13" s="2757">
        <f>SUM(C10:C12)</f>
        <v>25018</v>
      </c>
      <c r="D13" s="2311"/>
      <c r="E13" s="2500"/>
      <c r="F13" s="2513"/>
      <c r="G13" s="2311"/>
      <c r="H13" s="4830"/>
    </row>
    <row r="14" spans="1:24">
      <c r="A14" s="4427">
        <f t="shared" si="0"/>
        <v>5</v>
      </c>
      <c r="B14" s="4181"/>
      <c r="C14" s="2757"/>
      <c r="D14" s="2309"/>
      <c r="E14" s="2500"/>
      <c r="F14" s="2513"/>
      <c r="G14" s="2309"/>
      <c r="H14" s="4830"/>
    </row>
    <row r="15" spans="1:24" s="2984" customFormat="1">
      <c r="A15" s="4427">
        <f t="shared" si="0"/>
        <v>6</v>
      </c>
      <c r="B15" s="4181" t="s">
        <v>4996</v>
      </c>
      <c r="C15" s="2757"/>
      <c r="D15" s="2309"/>
      <c r="E15" s="2500"/>
      <c r="F15" s="2513"/>
      <c r="G15" s="2309"/>
      <c r="H15" s="4830"/>
      <c r="I15"/>
      <c r="J15"/>
      <c r="K15"/>
      <c r="L15"/>
      <c r="M15"/>
      <c r="N15"/>
      <c r="O15"/>
      <c r="P15"/>
      <c r="Q15"/>
      <c r="R15"/>
      <c r="S15"/>
      <c r="T15"/>
      <c r="U15"/>
      <c r="V15"/>
      <c r="W15"/>
    </row>
    <row r="16" spans="1:24" s="2984" customFormat="1">
      <c r="A16" s="4427">
        <f t="shared" si="0"/>
        <v>7</v>
      </c>
      <c r="B16" s="4180">
        <v>330</v>
      </c>
      <c r="C16" s="2757"/>
      <c r="D16" s="2309"/>
      <c r="E16" s="2500"/>
      <c r="F16" s="2513"/>
      <c r="G16" s="2309"/>
      <c r="H16" s="4830"/>
      <c r="I16"/>
      <c r="J16"/>
      <c r="K16"/>
      <c r="L16"/>
      <c r="M16"/>
      <c r="N16"/>
      <c r="O16"/>
      <c r="P16"/>
      <c r="Q16"/>
      <c r="R16"/>
      <c r="S16"/>
      <c r="T16"/>
      <c r="U16"/>
      <c r="V16"/>
      <c r="W16"/>
    </row>
    <row r="17" spans="1:23" s="2984" customFormat="1">
      <c r="A17" s="4427">
        <f t="shared" si="0"/>
        <v>8</v>
      </c>
      <c r="B17" s="4181" t="s">
        <v>1154</v>
      </c>
      <c r="C17" s="2757">
        <f>C16</f>
        <v>0</v>
      </c>
      <c r="D17" s="2309"/>
      <c r="E17" s="2500"/>
      <c r="F17" s="2513"/>
      <c r="G17" s="2309"/>
      <c r="H17" s="4830"/>
      <c r="I17"/>
      <c r="J17"/>
      <c r="K17"/>
      <c r="L17"/>
      <c r="M17"/>
      <c r="N17"/>
      <c r="O17"/>
      <c r="P17"/>
      <c r="Q17"/>
      <c r="R17"/>
      <c r="S17"/>
      <c r="T17"/>
      <c r="U17"/>
      <c r="V17"/>
      <c r="W17"/>
    </row>
    <row r="18" spans="1:23" s="2984" customFormat="1">
      <c r="A18" s="4427">
        <f t="shared" si="0"/>
        <v>9</v>
      </c>
      <c r="B18" s="4181"/>
      <c r="C18" s="2757"/>
      <c r="D18" s="2309"/>
      <c r="E18" s="2500"/>
      <c r="F18" s="2513"/>
      <c r="G18" s="2309"/>
      <c r="H18" s="4830"/>
      <c r="I18"/>
      <c r="J18"/>
      <c r="K18"/>
      <c r="L18"/>
      <c r="M18"/>
      <c r="N18"/>
      <c r="O18"/>
      <c r="P18"/>
      <c r="Q18"/>
      <c r="R18"/>
      <c r="S18"/>
      <c r="T18"/>
      <c r="U18"/>
      <c r="V18"/>
      <c r="W18"/>
    </row>
    <row r="19" spans="1:23" s="2984" customFormat="1">
      <c r="A19" s="4427">
        <f t="shared" si="0"/>
        <v>10</v>
      </c>
      <c r="B19" s="4181" t="s">
        <v>3186</v>
      </c>
      <c r="C19" s="2757"/>
      <c r="D19" s="2309"/>
      <c r="E19" s="2500"/>
      <c r="F19" s="2513"/>
      <c r="G19" s="2309"/>
      <c r="H19" s="4830"/>
      <c r="I19"/>
      <c r="J19"/>
      <c r="K19"/>
      <c r="L19"/>
      <c r="M19"/>
      <c r="N19"/>
      <c r="O19"/>
      <c r="P19"/>
      <c r="Q19"/>
      <c r="R19"/>
      <c r="S19"/>
      <c r="T19"/>
      <c r="U19"/>
      <c r="V19"/>
      <c r="W19"/>
    </row>
    <row r="20" spans="1:23" s="2984" customFormat="1">
      <c r="A20" s="4427">
        <f t="shared" si="0"/>
        <v>11</v>
      </c>
      <c r="B20" s="4180">
        <v>34600</v>
      </c>
      <c r="C20" s="2311">
        <v>1935</v>
      </c>
      <c r="D20" s="2309">
        <v>22</v>
      </c>
      <c r="E20" s="2985"/>
      <c r="F20" s="3358">
        <v>4.5499999999999999E-2</v>
      </c>
      <c r="G20" s="2309"/>
      <c r="H20" s="4830"/>
      <c r="I20"/>
      <c r="J20"/>
      <c r="K20"/>
      <c r="L20"/>
      <c r="M20"/>
      <c r="N20"/>
      <c r="O20"/>
      <c r="P20"/>
      <c r="Q20"/>
      <c r="R20"/>
      <c r="S20"/>
      <c r="T20"/>
      <c r="U20"/>
      <c r="V20"/>
      <c r="W20"/>
    </row>
    <row r="21" spans="1:23" s="2984" customFormat="1">
      <c r="A21" s="4427">
        <f t="shared" si="0"/>
        <v>12</v>
      </c>
      <c r="B21" s="4181" t="s">
        <v>1154</v>
      </c>
      <c r="C21" s="2757">
        <f>C20</f>
        <v>1935</v>
      </c>
      <c r="D21" s="2309"/>
      <c r="E21" s="2985"/>
      <c r="F21" s="2513"/>
      <c r="G21" s="2309"/>
      <c r="H21" s="4830"/>
      <c r="I21"/>
      <c r="J21"/>
      <c r="K21"/>
      <c r="L21"/>
      <c r="M21"/>
      <c r="N21"/>
      <c r="O21"/>
      <c r="P21"/>
      <c r="Q21"/>
      <c r="R21"/>
      <c r="S21"/>
      <c r="T21"/>
      <c r="U21"/>
      <c r="V21"/>
      <c r="W21"/>
    </row>
    <row r="22" spans="1:23" s="2984" customFormat="1">
      <c r="A22" s="4427">
        <f t="shared" si="0"/>
        <v>13</v>
      </c>
      <c r="B22" s="4181"/>
      <c r="C22" s="2757"/>
      <c r="D22" s="2309"/>
      <c r="E22" s="2985"/>
      <c r="F22" s="2513"/>
      <c r="G22" s="2309"/>
      <c r="H22" s="4830"/>
      <c r="I22"/>
      <c r="J22"/>
      <c r="K22"/>
      <c r="L22"/>
      <c r="M22"/>
      <c r="N22"/>
      <c r="O22"/>
      <c r="P22"/>
      <c r="Q22"/>
      <c r="R22"/>
      <c r="S22"/>
      <c r="T22"/>
      <c r="U22"/>
      <c r="V22"/>
      <c r="W22"/>
    </row>
    <row r="23" spans="1:23">
      <c r="A23" s="4427">
        <f t="shared" si="0"/>
        <v>14</v>
      </c>
      <c r="B23" s="4181" t="s">
        <v>4997</v>
      </c>
      <c r="C23" s="2311"/>
      <c r="D23" s="2309"/>
      <c r="E23" s="2985"/>
      <c r="F23" s="2513"/>
      <c r="G23" s="2309"/>
      <c r="H23" s="4830"/>
    </row>
    <row r="24" spans="1:23">
      <c r="A24" s="4427">
        <f t="shared" si="0"/>
        <v>15</v>
      </c>
      <c r="B24" s="4180">
        <v>35000</v>
      </c>
      <c r="C24" s="2311">
        <v>58</v>
      </c>
      <c r="D24" s="2311"/>
      <c r="E24" s="2985"/>
      <c r="F24" s="2985"/>
      <c r="G24" s="1375"/>
      <c r="H24" s="4830"/>
    </row>
    <row r="25" spans="1:23">
      <c r="A25" s="4427">
        <f t="shared" si="0"/>
        <v>16</v>
      </c>
      <c r="B25" s="4180">
        <v>35010</v>
      </c>
      <c r="C25" s="2311">
        <v>8396</v>
      </c>
      <c r="D25" s="2311"/>
      <c r="E25" s="2985"/>
      <c r="F25" s="2513"/>
      <c r="G25" s="1375"/>
      <c r="H25" s="4830"/>
    </row>
    <row r="26" spans="1:23">
      <c r="A26" s="4427">
        <f t="shared" si="0"/>
        <v>17</v>
      </c>
      <c r="B26" s="4180">
        <v>35020</v>
      </c>
      <c r="C26" s="2311">
        <v>1845</v>
      </c>
      <c r="D26" s="2311"/>
      <c r="E26" s="2985"/>
      <c r="F26" s="2985"/>
      <c r="G26" s="1375"/>
      <c r="H26" s="4830"/>
    </row>
    <row r="27" spans="1:23">
      <c r="A27" s="4427">
        <f t="shared" si="0"/>
        <v>18</v>
      </c>
      <c r="B27" s="4180">
        <v>35030</v>
      </c>
      <c r="C27" s="2311">
        <v>62693</v>
      </c>
      <c r="D27" s="2311"/>
      <c r="E27" s="2985"/>
      <c r="F27" s="2513"/>
      <c r="G27" s="1375"/>
      <c r="H27" s="4830"/>
    </row>
    <row r="28" spans="1:23">
      <c r="A28" s="4427">
        <f t="shared" si="0"/>
        <v>19</v>
      </c>
      <c r="B28" s="4180">
        <v>35040</v>
      </c>
      <c r="C28" s="2311">
        <v>41246</v>
      </c>
      <c r="D28" s="2311">
        <v>75</v>
      </c>
      <c r="E28" s="2985">
        <v>1.2E-2</v>
      </c>
      <c r="F28" s="2985">
        <v>1.3173333333333334E-2</v>
      </c>
      <c r="G28" s="1375" t="s">
        <v>5918</v>
      </c>
      <c r="H28" s="4830">
        <v>37.22</v>
      </c>
    </row>
    <row r="29" spans="1:23" s="3945" customFormat="1">
      <c r="A29" s="4427">
        <f t="shared" si="0"/>
        <v>20</v>
      </c>
      <c r="B29" s="4180">
        <v>35100</v>
      </c>
      <c r="C29" s="2311">
        <v>1125</v>
      </c>
      <c r="D29" s="2311">
        <v>10</v>
      </c>
      <c r="E29" s="2985">
        <v>0</v>
      </c>
      <c r="F29" s="2985">
        <v>0.1</v>
      </c>
      <c r="G29" s="1375"/>
      <c r="H29" s="4830"/>
      <c r="I29"/>
      <c r="J29"/>
      <c r="K29"/>
      <c r="L29"/>
      <c r="M29"/>
      <c r="N29"/>
      <c r="O29"/>
      <c r="P29"/>
      <c r="Q29"/>
      <c r="R29"/>
      <c r="S29"/>
      <c r="T29"/>
      <c r="U29"/>
      <c r="V29"/>
      <c r="W29"/>
    </row>
    <row r="30" spans="1:23">
      <c r="A30" s="4427">
        <f t="shared" si="0"/>
        <v>21</v>
      </c>
      <c r="B30" s="4180">
        <v>35200</v>
      </c>
      <c r="C30" s="2311">
        <v>71401</v>
      </c>
      <c r="D30" s="2311">
        <v>55</v>
      </c>
      <c r="E30" s="2985">
        <v>-0.33</v>
      </c>
      <c r="F30" s="2985">
        <v>2.4181818181818183E-2</v>
      </c>
      <c r="G30" s="1375" t="s">
        <v>5919</v>
      </c>
      <c r="H30" s="4830">
        <v>33.090000000000003</v>
      </c>
    </row>
    <row r="31" spans="1:23">
      <c r="A31" s="4427">
        <f t="shared" si="0"/>
        <v>22</v>
      </c>
      <c r="B31" s="4180">
        <v>35300</v>
      </c>
      <c r="C31" s="2311">
        <v>1574229</v>
      </c>
      <c r="D31" s="2311">
        <v>45</v>
      </c>
      <c r="E31" s="2985">
        <v>-0.14000000000000001</v>
      </c>
      <c r="F31" s="2985">
        <v>2.53E-2</v>
      </c>
      <c r="G31" s="1375" t="s">
        <v>5920</v>
      </c>
      <c r="H31" s="4830">
        <v>35.67</v>
      </c>
    </row>
    <row r="32" spans="1:23">
      <c r="A32" s="4427">
        <f t="shared" si="0"/>
        <v>23</v>
      </c>
      <c r="B32" s="4180">
        <v>35310</v>
      </c>
      <c r="C32" s="2311">
        <v>5485</v>
      </c>
      <c r="D32" s="2311">
        <v>45</v>
      </c>
      <c r="E32" s="2985">
        <v>-0.14000000000000001</v>
      </c>
      <c r="F32" s="2985">
        <v>2.53E-2</v>
      </c>
      <c r="G32" s="1375" t="s">
        <v>5920</v>
      </c>
      <c r="H32" s="4830">
        <v>35.67</v>
      </c>
    </row>
    <row r="33" spans="1:23">
      <c r="A33" s="4427">
        <f t="shared" si="0"/>
        <v>24</v>
      </c>
      <c r="B33" s="4180">
        <v>35355</v>
      </c>
      <c r="C33" s="2311">
        <v>53574</v>
      </c>
      <c r="D33" s="2311">
        <v>25</v>
      </c>
      <c r="E33" s="2985">
        <v>-0.05</v>
      </c>
      <c r="F33" s="2985">
        <v>4.2000000000000003E-2</v>
      </c>
      <c r="G33" s="1375" t="s">
        <v>5918</v>
      </c>
      <c r="H33" s="4830">
        <v>7.12</v>
      </c>
    </row>
    <row r="34" spans="1:23">
      <c r="A34" s="4427">
        <f t="shared" si="0"/>
        <v>25</v>
      </c>
      <c r="B34" s="4180">
        <v>35400</v>
      </c>
      <c r="C34" s="2311">
        <v>128413</v>
      </c>
      <c r="D34" s="2311">
        <v>75</v>
      </c>
      <c r="E34" s="2985">
        <v>-0.35</v>
      </c>
      <c r="F34" s="2985">
        <v>1.8000000000000002E-2</v>
      </c>
      <c r="G34" s="1375" t="s">
        <v>5921</v>
      </c>
      <c r="H34" s="4830">
        <v>29.38</v>
      </c>
    </row>
    <row r="35" spans="1:23">
      <c r="A35" s="4427">
        <f t="shared" si="0"/>
        <v>26</v>
      </c>
      <c r="B35" s="4180">
        <v>35500</v>
      </c>
      <c r="C35" s="2311">
        <v>1163452</v>
      </c>
      <c r="D35" s="2311">
        <v>65</v>
      </c>
      <c r="E35" s="2985">
        <v>-0.45</v>
      </c>
      <c r="F35" s="2985">
        <v>2.2307692307692306E-2</v>
      </c>
      <c r="G35" s="1375" t="s">
        <v>5919</v>
      </c>
      <c r="H35" s="4830">
        <v>52.08</v>
      </c>
    </row>
    <row r="36" spans="1:23" s="3357" customFormat="1">
      <c r="A36" s="4427">
        <f t="shared" si="0"/>
        <v>27</v>
      </c>
      <c r="B36" s="4180">
        <v>35555</v>
      </c>
      <c r="C36" s="2311">
        <v>43675</v>
      </c>
      <c r="D36" s="2311">
        <v>65</v>
      </c>
      <c r="E36" s="2985">
        <v>-0.45</v>
      </c>
      <c r="F36" s="2985">
        <v>2.2307692307692306E-2</v>
      </c>
      <c r="G36" s="1375" t="s">
        <v>5919</v>
      </c>
      <c r="H36" s="4830">
        <v>61.84</v>
      </c>
      <c r="I36"/>
      <c r="J36"/>
      <c r="K36"/>
      <c r="L36"/>
      <c r="M36"/>
      <c r="N36"/>
      <c r="O36"/>
      <c r="P36"/>
      <c r="Q36"/>
      <c r="R36"/>
      <c r="S36"/>
      <c r="T36"/>
      <c r="U36"/>
      <c r="V36"/>
      <c r="W36"/>
    </row>
    <row r="37" spans="1:23">
      <c r="A37" s="4427">
        <f t="shared" si="0"/>
        <v>28</v>
      </c>
      <c r="B37" s="4180">
        <v>35600</v>
      </c>
      <c r="C37" s="2311">
        <v>861</v>
      </c>
      <c r="D37" s="2311">
        <v>80</v>
      </c>
      <c r="E37" s="2985">
        <v>-0.35</v>
      </c>
      <c r="F37" s="2985">
        <v>1.6879999999999999E-2</v>
      </c>
      <c r="G37" s="1375" t="s">
        <v>5919</v>
      </c>
      <c r="H37" s="4830">
        <v>61.84</v>
      </c>
    </row>
    <row r="38" spans="1:23">
      <c r="A38" s="4427">
        <f t="shared" si="0"/>
        <v>29</v>
      </c>
      <c r="B38" s="4180">
        <v>35610</v>
      </c>
      <c r="C38" s="2311">
        <v>426948</v>
      </c>
      <c r="D38" s="2311">
        <v>80</v>
      </c>
      <c r="E38" s="2985">
        <v>-0.35</v>
      </c>
      <c r="F38" s="2985">
        <v>1.6879999999999999E-2</v>
      </c>
      <c r="G38" s="1375" t="s">
        <v>5919</v>
      </c>
      <c r="H38" s="4830">
        <v>61.84</v>
      </c>
    </row>
    <row r="39" spans="1:23">
      <c r="A39" s="4427">
        <f t="shared" si="0"/>
        <v>30</v>
      </c>
      <c r="B39" s="4180">
        <v>35620</v>
      </c>
      <c r="C39" s="2311">
        <v>449353</v>
      </c>
      <c r="D39" s="2311">
        <v>80</v>
      </c>
      <c r="E39" s="2985">
        <v>-0.35</v>
      </c>
      <c r="F39" s="2985">
        <v>1.6879999999999999E-2</v>
      </c>
      <c r="G39" s="1375" t="s">
        <v>5919</v>
      </c>
      <c r="H39" s="4830">
        <v>61.84</v>
      </c>
    </row>
    <row r="40" spans="1:23" s="2744" customFormat="1">
      <c r="A40" s="4427">
        <f t="shared" si="0"/>
        <v>31</v>
      </c>
      <c r="B40" s="4180">
        <v>35630</v>
      </c>
      <c r="C40" s="2311">
        <v>727</v>
      </c>
      <c r="D40" s="2311">
        <v>80</v>
      </c>
      <c r="E40" s="2985">
        <v>-0.35</v>
      </c>
      <c r="F40" s="2985">
        <v>0</v>
      </c>
      <c r="G40" s="1375" t="s">
        <v>5919</v>
      </c>
      <c r="H40" s="4830">
        <v>61.84</v>
      </c>
      <c r="I40"/>
      <c r="J40"/>
      <c r="K40"/>
      <c r="L40"/>
      <c r="M40"/>
      <c r="N40"/>
      <c r="O40"/>
      <c r="P40"/>
      <c r="Q40"/>
      <c r="R40"/>
      <c r="S40"/>
      <c r="T40"/>
      <c r="U40"/>
      <c r="V40"/>
      <c r="W40"/>
    </row>
    <row r="41" spans="1:23" s="2744" customFormat="1">
      <c r="A41" s="4427">
        <f t="shared" si="0"/>
        <v>32</v>
      </c>
      <c r="B41" s="4180">
        <v>35710</v>
      </c>
      <c r="C41" s="2311">
        <v>12725</v>
      </c>
      <c r="D41" s="2311">
        <v>85</v>
      </c>
      <c r="E41" s="2985">
        <v>-0.05</v>
      </c>
      <c r="F41" s="2985">
        <v>1.235E-2</v>
      </c>
      <c r="G41" s="1375" t="s">
        <v>5922</v>
      </c>
      <c r="H41" s="4830">
        <v>50.15</v>
      </c>
      <c r="I41"/>
      <c r="J41"/>
      <c r="K41"/>
      <c r="L41"/>
      <c r="M41"/>
      <c r="N41"/>
      <c r="O41"/>
      <c r="P41"/>
      <c r="Q41"/>
      <c r="R41"/>
      <c r="S41"/>
      <c r="T41"/>
      <c r="U41"/>
      <c r="V41"/>
      <c r="W41"/>
    </row>
    <row r="42" spans="1:23" s="2744" customFormat="1">
      <c r="A42" s="4427">
        <f t="shared" si="0"/>
        <v>33</v>
      </c>
      <c r="B42" s="4180">
        <v>35720</v>
      </c>
      <c r="C42" s="2311">
        <v>30002</v>
      </c>
      <c r="D42" s="2311">
        <v>85</v>
      </c>
      <c r="E42" s="2985">
        <v>-0.05</v>
      </c>
      <c r="F42" s="2985">
        <v>1.235E-2</v>
      </c>
      <c r="G42" s="1375" t="s">
        <v>5922</v>
      </c>
      <c r="H42" s="4830">
        <v>50.15</v>
      </c>
      <c r="I42"/>
      <c r="J42"/>
      <c r="K42"/>
      <c r="L42"/>
      <c r="M42"/>
      <c r="N42"/>
      <c r="O42"/>
      <c r="P42"/>
      <c r="Q42"/>
      <c r="R42"/>
      <c r="S42"/>
      <c r="T42"/>
      <c r="U42"/>
      <c r="V42"/>
      <c r="W42"/>
    </row>
    <row r="43" spans="1:23" s="2744" customFormat="1">
      <c r="A43" s="4427">
        <f t="shared" si="0"/>
        <v>34</v>
      </c>
      <c r="B43" s="4180">
        <v>35800</v>
      </c>
      <c r="C43" s="2311">
        <v>176560</v>
      </c>
      <c r="D43" s="2311">
        <v>80</v>
      </c>
      <c r="E43" s="2985">
        <v>-0.27</v>
      </c>
      <c r="F43" s="2985">
        <v>1.5875E-2</v>
      </c>
      <c r="G43" s="1375" t="s">
        <v>5922</v>
      </c>
      <c r="H43" s="4830">
        <v>53.75</v>
      </c>
      <c r="I43"/>
      <c r="J43"/>
      <c r="K43"/>
      <c r="L43"/>
      <c r="M43"/>
      <c r="N43"/>
      <c r="O43"/>
      <c r="P43"/>
      <c r="Q43"/>
      <c r="R43"/>
      <c r="S43"/>
      <c r="T43"/>
      <c r="U43"/>
      <c r="V43"/>
      <c r="W43"/>
    </row>
    <row r="44" spans="1:23" s="2744" customFormat="1">
      <c r="A44" s="4427">
        <f t="shared" si="0"/>
        <v>35</v>
      </c>
      <c r="B44" s="4180">
        <v>35900</v>
      </c>
      <c r="C44" s="2311">
        <v>16337</v>
      </c>
      <c r="D44" s="2311">
        <v>75</v>
      </c>
      <c r="E44" s="2985">
        <v>0</v>
      </c>
      <c r="F44" s="2985">
        <v>1.3333333333333334E-2</v>
      </c>
      <c r="G44" s="1375" t="s">
        <v>5923</v>
      </c>
      <c r="H44" s="4830">
        <v>59.95</v>
      </c>
      <c r="I44"/>
      <c r="J44"/>
      <c r="K44"/>
      <c r="L44"/>
      <c r="M44"/>
      <c r="N44"/>
      <c r="O44"/>
      <c r="P44"/>
      <c r="Q44"/>
      <c r="R44"/>
      <c r="S44"/>
      <c r="T44"/>
      <c r="U44"/>
      <c r="V44"/>
      <c r="W44"/>
    </row>
    <row r="45" spans="1:23" s="2678" customFormat="1">
      <c r="A45" s="4427">
        <f t="shared" si="0"/>
        <v>36</v>
      </c>
      <c r="B45" s="4180">
        <v>35910</v>
      </c>
      <c r="C45" s="2311">
        <v>526</v>
      </c>
      <c r="D45" s="2311"/>
      <c r="E45" s="3244"/>
      <c r="F45" s="3244"/>
      <c r="G45" s="1375"/>
      <c r="H45" s="4830"/>
      <c r="I45"/>
      <c r="J45"/>
      <c r="K45"/>
      <c r="L45"/>
      <c r="M45"/>
      <c r="N45"/>
      <c r="O45"/>
      <c r="P45"/>
      <c r="Q45"/>
      <c r="R45"/>
      <c r="S45"/>
      <c r="T45"/>
      <c r="U45"/>
      <c r="V45"/>
      <c r="W45"/>
    </row>
    <row r="46" spans="1:23" s="2984" customFormat="1">
      <c r="A46" s="4427">
        <f t="shared" si="0"/>
        <v>37</v>
      </c>
      <c r="B46" s="4181" t="s">
        <v>4596</v>
      </c>
      <c r="C46" s="2757">
        <f>SUM(C24:C45)</f>
        <v>4269631</v>
      </c>
      <c r="D46" s="2311"/>
      <c r="E46" s="3244"/>
      <c r="F46" s="3244"/>
      <c r="G46" s="1375"/>
      <c r="H46" s="4830"/>
      <c r="I46"/>
      <c r="J46"/>
      <c r="K46"/>
      <c r="L46"/>
      <c r="M46"/>
      <c r="N46"/>
      <c r="O46"/>
      <c r="P46"/>
      <c r="Q46"/>
      <c r="R46"/>
      <c r="S46"/>
      <c r="T46"/>
      <c r="U46"/>
      <c r="V46"/>
      <c r="W46"/>
    </row>
    <row r="47" spans="1:23" s="2391" customFormat="1">
      <c r="A47" s="4427">
        <f t="shared" si="0"/>
        <v>38</v>
      </c>
      <c r="B47" s="4181"/>
      <c r="C47" s="2311"/>
      <c r="D47" s="2311"/>
      <c r="E47" s="2985"/>
      <c r="F47" s="2513"/>
      <c r="G47" s="1375"/>
      <c r="H47" s="4830"/>
      <c r="I47"/>
      <c r="J47"/>
      <c r="K47"/>
      <c r="L47"/>
      <c r="M47"/>
      <c r="N47"/>
      <c r="O47"/>
      <c r="P47"/>
      <c r="Q47"/>
      <c r="R47"/>
      <c r="S47"/>
      <c r="T47"/>
      <c r="U47"/>
      <c r="V47"/>
      <c r="W47"/>
    </row>
    <row r="48" spans="1:23" s="2391" customFormat="1">
      <c r="A48" s="4427">
        <f t="shared" si="0"/>
        <v>39</v>
      </c>
      <c r="B48" s="4181" t="s">
        <v>4998</v>
      </c>
      <c r="C48" s="2311"/>
      <c r="D48" s="2311"/>
      <c r="E48" s="2985"/>
      <c r="F48" s="2985"/>
      <c r="G48" s="1375"/>
      <c r="H48" s="4830"/>
      <c r="I48"/>
      <c r="J48"/>
      <c r="K48"/>
      <c r="L48"/>
      <c r="M48"/>
      <c r="N48"/>
      <c r="O48"/>
      <c r="P48"/>
      <c r="Q48"/>
      <c r="R48"/>
      <c r="S48"/>
      <c r="T48"/>
      <c r="U48"/>
      <c r="V48"/>
      <c r="W48"/>
    </row>
    <row r="49" spans="1:23" s="2391" customFormat="1">
      <c r="A49" s="4427">
        <f t="shared" si="0"/>
        <v>40</v>
      </c>
      <c r="B49" s="4180">
        <v>36000</v>
      </c>
      <c r="C49" s="2311">
        <v>32</v>
      </c>
      <c r="D49" s="2311"/>
      <c r="E49" s="2985"/>
      <c r="F49" s="2513"/>
      <c r="G49" s="1375"/>
      <c r="H49" s="4830"/>
      <c r="I49"/>
      <c r="J49"/>
      <c r="K49"/>
      <c r="L49"/>
      <c r="M49"/>
      <c r="N49"/>
      <c r="O49"/>
      <c r="P49"/>
      <c r="Q49"/>
      <c r="R49"/>
      <c r="S49"/>
      <c r="T49"/>
      <c r="U49"/>
      <c r="V49"/>
      <c r="W49"/>
    </row>
    <row r="50" spans="1:23" s="2391" customFormat="1">
      <c r="A50" s="4427">
        <f t="shared" si="0"/>
        <v>41</v>
      </c>
      <c r="B50" s="4180">
        <v>36010</v>
      </c>
      <c r="C50" s="2311">
        <v>10633</v>
      </c>
      <c r="D50" s="2311"/>
      <c r="E50" s="2985"/>
      <c r="F50" s="2985"/>
      <c r="G50" s="1375"/>
      <c r="H50" s="4830"/>
      <c r="I50"/>
      <c r="J50"/>
      <c r="K50"/>
      <c r="L50"/>
      <c r="M50"/>
      <c r="N50"/>
      <c r="O50"/>
      <c r="P50"/>
      <c r="Q50"/>
      <c r="R50"/>
      <c r="S50"/>
      <c r="T50"/>
      <c r="U50"/>
      <c r="V50"/>
      <c r="W50"/>
    </row>
    <row r="51" spans="1:23" s="2391" customFormat="1">
      <c r="A51" s="4427">
        <f t="shared" si="0"/>
        <v>42</v>
      </c>
      <c r="B51" s="4180">
        <v>36015</v>
      </c>
      <c r="C51" s="2311">
        <v>229</v>
      </c>
      <c r="D51" s="2311">
        <v>75</v>
      </c>
      <c r="E51" s="2985">
        <v>0</v>
      </c>
      <c r="F51" s="2985">
        <v>1.3332999999999999E-2</v>
      </c>
      <c r="G51" s="1375" t="s">
        <v>5918</v>
      </c>
      <c r="H51" s="4830">
        <v>68.3</v>
      </c>
      <c r="I51"/>
      <c r="J51"/>
      <c r="K51"/>
      <c r="L51"/>
      <c r="M51"/>
      <c r="N51"/>
      <c r="O51"/>
      <c r="P51"/>
      <c r="Q51"/>
      <c r="R51"/>
      <c r="S51"/>
      <c r="T51"/>
      <c r="U51"/>
      <c r="V51"/>
      <c r="W51"/>
    </row>
    <row r="52" spans="1:23" s="2391" customFormat="1">
      <c r="A52" s="4427">
        <f t="shared" si="0"/>
        <v>43</v>
      </c>
      <c r="B52" s="4180">
        <v>36020</v>
      </c>
      <c r="C52" s="2311">
        <v>1055</v>
      </c>
      <c r="D52" s="2311">
        <v>75</v>
      </c>
      <c r="E52" s="2985">
        <v>0</v>
      </c>
      <c r="F52" s="2985">
        <v>1.3332999999999999E-2</v>
      </c>
      <c r="G52" s="1375" t="s">
        <v>5918</v>
      </c>
      <c r="H52" s="4830">
        <v>68.3</v>
      </c>
      <c r="I52"/>
      <c r="J52"/>
      <c r="K52"/>
      <c r="L52"/>
      <c r="M52"/>
      <c r="N52"/>
      <c r="O52"/>
      <c r="P52"/>
      <c r="Q52"/>
      <c r="R52"/>
      <c r="S52"/>
      <c r="T52"/>
      <c r="U52"/>
      <c r="V52"/>
      <c r="W52"/>
    </row>
    <row r="53" spans="1:23" s="2391" customFormat="1">
      <c r="A53" s="4427">
        <f t="shared" si="0"/>
        <v>44</v>
      </c>
      <c r="B53" s="4180">
        <v>36025</v>
      </c>
      <c r="C53" s="2311">
        <v>60134</v>
      </c>
      <c r="D53" s="2311">
        <v>75</v>
      </c>
      <c r="E53" s="2985">
        <v>0</v>
      </c>
      <c r="F53" s="2985">
        <v>1.3332999999999999E-2</v>
      </c>
      <c r="G53" s="1375" t="s">
        <v>5918</v>
      </c>
      <c r="H53" s="4830">
        <v>68.3</v>
      </c>
      <c r="I53"/>
      <c r="J53"/>
      <c r="K53"/>
      <c r="L53"/>
      <c r="M53"/>
      <c r="N53"/>
      <c r="O53"/>
      <c r="P53"/>
      <c r="Q53"/>
      <c r="R53"/>
      <c r="S53"/>
      <c r="T53"/>
      <c r="U53"/>
      <c r="V53"/>
      <c r="W53"/>
    </row>
    <row r="54" spans="1:23" s="2391" customFormat="1">
      <c r="A54" s="4427">
        <f t="shared" si="0"/>
        <v>45</v>
      </c>
      <c r="B54" s="4180">
        <v>36100</v>
      </c>
      <c r="C54" s="2311">
        <v>56175</v>
      </c>
      <c r="D54" s="2311">
        <v>80</v>
      </c>
      <c r="E54" s="2985">
        <v>-0.33</v>
      </c>
      <c r="F54" s="2985">
        <v>1.6625000000000001E-2</v>
      </c>
      <c r="G54" s="1375" t="s">
        <v>5919</v>
      </c>
      <c r="H54" s="4830">
        <v>53.57</v>
      </c>
      <c r="I54"/>
      <c r="J54"/>
      <c r="K54"/>
      <c r="L54"/>
      <c r="M54"/>
      <c r="N54"/>
      <c r="O54"/>
      <c r="P54"/>
      <c r="Q54"/>
      <c r="R54"/>
      <c r="S54"/>
      <c r="T54"/>
      <c r="U54"/>
      <c r="V54"/>
      <c r="W54"/>
    </row>
    <row r="55" spans="1:23" s="2391" customFormat="1">
      <c r="A55" s="4427">
        <f t="shared" si="0"/>
        <v>46</v>
      </c>
      <c r="B55" s="4180">
        <v>36200</v>
      </c>
      <c r="C55" s="2311">
        <v>943667</v>
      </c>
      <c r="D55" s="2311">
        <v>60</v>
      </c>
      <c r="E55" s="2985">
        <v>-0.15</v>
      </c>
      <c r="F55" s="2985">
        <v>1.9167E-2</v>
      </c>
      <c r="G55" s="1375" t="s">
        <v>5938</v>
      </c>
      <c r="H55" s="4830">
        <v>45.67</v>
      </c>
      <c r="I55"/>
      <c r="J55"/>
      <c r="K55"/>
      <c r="L55"/>
      <c r="M55"/>
      <c r="N55"/>
      <c r="O55"/>
      <c r="P55"/>
      <c r="Q55"/>
      <c r="R55"/>
      <c r="S55"/>
      <c r="T55"/>
      <c r="U55"/>
      <c r="V55"/>
      <c r="W55"/>
    </row>
    <row r="56" spans="1:23" s="2391" customFormat="1">
      <c r="A56" s="4427">
        <f t="shared" si="0"/>
        <v>47</v>
      </c>
      <c r="B56" s="4180">
        <v>36210</v>
      </c>
      <c r="C56" s="2311">
        <v>3667</v>
      </c>
      <c r="D56" s="2311">
        <v>60</v>
      </c>
      <c r="E56" s="2985">
        <v>-0.15</v>
      </c>
      <c r="F56" s="2985">
        <v>1.9167E-2</v>
      </c>
      <c r="G56" s="1375" t="s">
        <v>5938</v>
      </c>
      <c r="H56" s="4830">
        <v>45.67</v>
      </c>
      <c r="I56"/>
      <c r="J56"/>
      <c r="K56"/>
      <c r="L56"/>
      <c r="M56"/>
      <c r="N56"/>
      <c r="O56"/>
      <c r="P56"/>
      <c r="Q56"/>
      <c r="R56"/>
      <c r="S56"/>
      <c r="T56"/>
      <c r="U56"/>
      <c r="V56"/>
      <c r="W56"/>
    </row>
    <row r="57" spans="1:23" s="2391" customFormat="1">
      <c r="A57" s="4427">
        <f t="shared" si="0"/>
        <v>48</v>
      </c>
      <c r="B57" s="4180">
        <v>36255</v>
      </c>
      <c r="C57" s="2311">
        <v>57737</v>
      </c>
      <c r="D57" s="2311">
        <v>25</v>
      </c>
      <c r="E57" s="2985">
        <v>-0.05</v>
      </c>
      <c r="F57" s="2985">
        <v>4.2000000000000003E-2</v>
      </c>
      <c r="G57" s="1375" t="s">
        <v>5924</v>
      </c>
      <c r="H57" s="4830">
        <v>8.2200000000000006</v>
      </c>
      <c r="I57"/>
      <c r="J57"/>
      <c r="K57"/>
      <c r="L57"/>
      <c r="M57"/>
      <c r="N57"/>
      <c r="O57"/>
      <c r="P57"/>
      <c r="Q57"/>
      <c r="R57"/>
      <c r="S57"/>
      <c r="T57"/>
      <c r="U57"/>
      <c r="V57"/>
      <c r="W57"/>
    </row>
    <row r="58" spans="1:23" s="2391" customFormat="1">
      <c r="A58" s="4427">
        <f t="shared" si="0"/>
        <v>49</v>
      </c>
      <c r="B58" s="4180">
        <v>36275</v>
      </c>
      <c r="C58" s="2311">
        <v>44923</v>
      </c>
      <c r="D58" s="2311">
        <v>10</v>
      </c>
      <c r="E58" s="2985">
        <v>0</v>
      </c>
      <c r="F58" s="2985">
        <v>0.1</v>
      </c>
      <c r="G58" s="1375" t="s">
        <v>5924</v>
      </c>
      <c r="H58" s="4830">
        <v>6.5</v>
      </c>
      <c r="I58"/>
      <c r="J58"/>
      <c r="K58"/>
      <c r="L58"/>
      <c r="M58"/>
      <c r="N58"/>
      <c r="O58"/>
      <c r="P58"/>
      <c r="Q58"/>
      <c r="R58"/>
      <c r="S58"/>
      <c r="T58"/>
      <c r="U58"/>
      <c r="V58"/>
      <c r="W58"/>
    </row>
    <row r="59" spans="1:23" s="3945" customFormat="1">
      <c r="A59" s="4427">
        <f t="shared" si="0"/>
        <v>50</v>
      </c>
      <c r="B59" s="4180">
        <v>36300</v>
      </c>
      <c r="C59" s="2311">
        <v>5686</v>
      </c>
      <c r="D59" s="2311">
        <v>10</v>
      </c>
      <c r="E59" s="2985">
        <v>0</v>
      </c>
      <c r="F59" s="2985">
        <v>0.1</v>
      </c>
      <c r="G59" s="1375"/>
      <c r="H59" s="4830"/>
      <c r="I59"/>
      <c r="J59"/>
      <c r="K59"/>
      <c r="L59"/>
      <c r="M59"/>
      <c r="N59"/>
      <c r="O59"/>
      <c r="P59"/>
      <c r="Q59"/>
      <c r="R59"/>
      <c r="S59"/>
      <c r="T59"/>
      <c r="U59"/>
      <c r="V59"/>
      <c r="W59"/>
    </row>
    <row r="60" spans="1:23" s="2391" customFormat="1">
      <c r="A60" s="4427">
        <f t="shared" si="0"/>
        <v>51</v>
      </c>
      <c r="B60" s="4180">
        <v>36400</v>
      </c>
      <c r="C60" s="2311">
        <v>1494436</v>
      </c>
      <c r="D60" s="2311">
        <v>65</v>
      </c>
      <c r="E60" s="2985">
        <v>-0.2</v>
      </c>
      <c r="F60" s="2985">
        <v>1.8461999999999999E-2</v>
      </c>
      <c r="G60" s="1375" t="s">
        <v>5925</v>
      </c>
      <c r="H60" s="4830">
        <v>51.45</v>
      </c>
      <c r="I60"/>
      <c r="J60"/>
      <c r="K60"/>
      <c r="L60"/>
      <c r="M60"/>
      <c r="N60"/>
      <c r="O60"/>
      <c r="P60"/>
      <c r="Q60"/>
      <c r="R60"/>
      <c r="S60"/>
      <c r="T60"/>
      <c r="U60"/>
      <c r="V60"/>
      <c r="W60"/>
    </row>
    <row r="61" spans="1:23" s="2391" customFormat="1">
      <c r="A61" s="4427">
        <f t="shared" si="0"/>
        <v>52</v>
      </c>
      <c r="B61" s="4180">
        <v>36500</v>
      </c>
      <c r="C61" s="2311">
        <v>1681445</v>
      </c>
      <c r="D61" s="2311">
        <v>60</v>
      </c>
      <c r="E61" s="2985">
        <v>-0.4</v>
      </c>
      <c r="F61" s="2985">
        <v>2.3333340000000001E-2</v>
      </c>
      <c r="G61" s="1375" t="s">
        <v>5921</v>
      </c>
      <c r="H61" s="4830">
        <v>38.15</v>
      </c>
      <c r="I61"/>
      <c r="J61"/>
      <c r="K61"/>
      <c r="L61"/>
      <c r="M61"/>
      <c r="N61"/>
      <c r="O61"/>
      <c r="P61"/>
      <c r="Q61"/>
      <c r="R61"/>
      <c r="S61"/>
      <c r="T61"/>
      <c r="U61"/>
      <c r="V61"/>
      <c r="W61"/>
    </row>
    <row r="62" spans="1:23" s="2391" customFormat="1">
      <c r="A62" s="4427">
        <f t="shared" si="0"/>
        <v>53</v>
      </c>
      <c r="B62" s="4180">
        <v>36503</v>
      </c>
      <c r="C62" s="2311">
        <v>16476</v>
      </c>
      <c r="D62" s="2311">
        <v>60</v>
      </c>
      <c r="E62" s="2985">
        <v>-0.4</v>
      </c>
      <c r="F62" s="2985">
        <v>2.333E-2</v>
      </c>
      <c r="G62" s="1375" t="s">
        <v>5926</v>
      </c>
      <c r="H62" s="4830"/>
      <c r="I62"/>
      <c r="J62"/>
      <c r="K62"/>
      <c r="L62"/>
      <c r="M62"/>
      <c r="N62"/>
      <c r="O62"/>
      <c r="P62"/>
      <c r="Q62"/>
      <c r="R62"/>
      <c r="S62"/>
      <c r="T62"/>
      <c r="U62"/>
      <c r="V62"/>
      <c r="W62"/>
    </row>
    <row r="63" spans="1:23" s="2391" customFormat="1">
      <c r="A63" s="4427">
        <f t="shared" si="0"/>
        <v>54</v>
      </c>
      <c r="B63" s="4180">
        <v>36610</v>
      </c>
      <c r="C63" s="2311">
        <v>189697</v>
      </c>
      <c r="D63" s="2311">
        <v>70</v>
      </c>
      <c r="E63" s="2985">
        <v>-0.16</v>
      </c>
      <c r="F63" s="2985">
        <v>1.6572E-2</v>
      </c>
      <c r="G63" s="1375" t="s">
        <v>5927</v>
      </c>
      <c r="H63" s="4830">
        <v>56.22</v>
      </c>
      <c r="I63"/>
      <c r="J63"/>
      <c r="K63"/>
      <c r="L63"/>
      <c r="M63"/>
      <c r="N63"/>
      <c r="O63"/>
      <c r="P63"/>
      <c r="Q63"/>
      <c r="R63"/>
      <c r="S63"/>
      <c r="T63"/>
      <c r="U63"/>
      <c r="V63"/>
      <c r="W63"/>
    </row>
    <row r="64" spans="1:23" s="2391" customFormat="1">
      <c r="A64" s="4427">
        <f t="shared" si="0"/>
        <v>55</v>
      </c>
      <c r="B64" s="4180">
        <v>36620</v>
      </c>
      <c r="C64" s="2311">
        <v>134837</v>
      </c>
      <c r="D64" s="2311">
        <v>70</v>
      </c>
      <c r="E64" s="2985">
        <v>-0.16</v>
      </c>
      <c r="F64" s="2985">
        <v>1.6572E-2</v>
      </c>
      <c r="G64" s="1375" t="s">
        <v>5927</v>
      </c>
      <c r="H64" s="4830">
        <v>56.22</v>
      </c>
      <c r="I64"/>
      <c r="J64"/>
      <c r="K64"/>
      <c r="L64"/>
      <c r="M64"/>
      <c r="N64"/>
      <c r="O64"/>
      <c r="P64"/>
      <c r="Q64"/>
      <c r="R64"/>
      <c r="S64"/>
      <c r="T64"/>
      <c r="U64"/>
      <c r="V64"/>
      <c r="W64"/>
    </row>
    <row r="65" spans="1:23" s="2391" customFormat="1">
      <c r="A65" s="4427">
        <f t="shared" si="0"/>
        <v>56</v>
      </c>
      <c r="B65" s="4180">
        <v>36710</v>
      </c>
      <c r="C65" s="2311">
        <v>895689</v>
      </c>
      <c r="D65" s="2311">
        <v>75</v>
      </c>
      <c r="E65" s="2985">
        <v>-0.3</v>
      </c>
      <c r="F65" s="2985">
        <v>1.7333000000000001E-2</v>
      </c>
      <c r="G65" s="1375" t="s">
        <v>5922</v>
      </c>
      <c r="H65" s="4830">
        <v>59.92</v>
      </c>
      <c r="I65"/>
      <c r="J65"/>
      <c r="K65"/>
      <c r="L65"/>
      <c r="M65"/>
      <c r="N65"/>
      <c r="O65"/>
      <c r="P65"/>
      <c r="Q65"/>
      <c r="R65"/>
      <c r="S65"/>
      <c r="T65"/>
      <c r="U65"/>
      <c r="V65"/>
      <c r="W65"/>
    </row>
    <row r="66" spans="1:23" s="2391" customFormat="1">
      <c r="A66" s="4427">
        <f t="shared" si="0"/>
        <v>57</v>
      </c>
      <c r="B66" s="4180">
        <v>36810</v>
      </c>
      <c r="C66" s="2311">
        <v>121657</v>
      </c>
      <c r="D66" s="2311">
        <v>40</v>
      </c>
      <c r="E66" s="2985">
        <v>-0.06</v>
      </c>
      <c r="F66" s="2985">
        <v>2.6500000000000003E-2</v>
      </c>
      <c r="G66" s="1375" t="s">
        <v>5925</v>
      </c>
      <c r="H66" s="4830">
        <v>25.43</v>
      </c>
      <c r="I66"/>
      <c r="J66"/>
      <c r="K66"/>
      <c r="L66"/>
      <c r="M66"/>
      <c r="N66"/>
      <c r="O66"/>
      <c r="P66"/>
      <c r="Q66"/>
      <c r="R66"/>
      <c r="S66"/>
      <c r="T66"/>
      <c r="U66"/>
      <c r="V66"/>
      <c r="W66"/>
    </row>
    <row r="67" spans="1:23" s="2391" customFormat="1">
      <c r="A67" s="4427">
        <f t="shared" si="0"/>
        <v>58</v>
      </c>
      <c r="B67" s="4180">
        <v>36820</v>
      </c>
      <c r="C67" s="2311">
        <v>714653</v>
      </c>
      <c r="D67" s="2311">
        <v>40</v>
      </c>
      <c r="E67" s="2985">
        <v>-0.06</v>
      </c>
      <c r="F67" s="2985">
        <v>2.6500000000000003E-2</v>
      </c>
      <c r="G67" s="1375" t="s">
        <v>5925</v>
      </c>
      <c r="H67" s="4830">
        <v>25.43</v>
      </c>
      <c r="I67"/>
      <c r="J67"/>
      <c r="K67"/>
      <c r="L67"/>
      <c r="M67"/>
      <c r="N67"/>
      <c r="O67"/>
      <c r="P67"/>
      <c r="Q67"/>
      <c r="R67"/>
      <c r="S67"/>
      <c r="T67"/>
      <c r="U67"/>
      <c r="V67"/>
      <c r="W67"/>
    </row>
    <row r="68" spans="1:23" s="2391" customFormat="1">
      <c r="A68" s="4427">
        <f t="shared" si="0"/>
        <v>59</v>
      </c>
      <c r="B68" s="4180">
        <v>36830</v>
      </c>
      <c r="C68" s="2311">
        <v>474737</v>
      </c>
      <c r="D68" s="2311">
        <v>40</v>
      </c>
      <c r="E68" s="2985">
        <v>-0.35</v>
      </c>
      <c r="F68" s="2985">
        <v>3.3750000000000002E-2</v>
      </c>
      <c r="G68" s="1375" t="s">
        <v>5928</v>
      </c>
      <c r="H68" s="4830">
        <v>24.44</v>
      </c>
      <c r="I68"/>
      <c r="J68"/>
      <c r="K68"/>
      <c r="L68"/>
      <c r="M68"/>
      <c r="N68"/>
      <c r="O68"/>
      <c r="P68"/>
      <c r="Q68"/>
      <c r="R68"/>
      <c r="S68"/>
      <c r="T68"/>
      <c r="U68"/>
      <c r="V68"/>
      <c r="W68"/>
    </row>
    <row r="69" spans="1:23" s="2391" customFormat="1">
      <c r="A69" s="4427">
        <f t="shared" si="0"/>
        <v>60</v>
      </c>
      <c r="B69" s="4182">
        <v>36910</v>
      </c>
      <c r="C69" s="2311">
        <v>358766</v>
      </c>
      <c r="D69" s="2311">
        <v>55</v>
      </c>
      <c r="E69" s="2985">
        <v>-0.45</v>
      </c>
      <c r="F69" s="2985">
        <v>2.6363999999999999E-2</v>
      </c>
      <c r="G69" s="1375" t="s">
        <v>5921</v>
      </c>
      <c r="H69" s="4830">
        <v>33.49</v>
      </c>
      <c r="I69"/>
      <c r="J69"/>
      <c r="K69"/>
      <c r="L69"/>
      <c r="M69"/>
      <c r="N69"/>
      <c r="O69"/>
      <c r="P69"/>
      <c r="Q69"/>
      <c r="R69"/>
      <c r="S69"/>
      <c r="T69"/>
      <c r="U69"/>
      <c r="V69"/>
      <c r="W69"/>
    </row>
    <row r="70" spans="1:23" s="2391" customFormat="1">
      <c r="A70" s="4427">
        <f t="shared" si="0"/>
        <v>61</v>
      </c>
      <c r="B70" s="4182">
        <v>36920</v>
      </c>
      <c r="C70" s="2311">
        <v>9990</v>
      </c>
      <c r="D70" s="2311">
        <v>85</v>
      </c>
      <c r="E70" s="2985">
        <v>-0.05</v>
      </c>
      <c r="F70" s="2985">
        <v>1.2352999999999999E-2</v>
      </c>
      <c r="G70" s="1375" t="s">
        <v>5923</v>
      </c>
      <c r="H70" s="4830">
        <v>48.11</v>
      </c>
      <c r="I70"/>
      <c r="J70"/>
      <c r="K70"/>
      <c r="L70"/>
      <c r="M70"/>
      <c r="N70"/>
      <c r="O70"/>
      <c r="P70"/>
      <c r="Q70"/>
      <c r="R70"/>
      <c r="S70"/>
      <c r="T70"/>
      <c r="U70"/>
      <c r="V70"/>
      <c r="W70"/>
    </row>
    <row r="71" spans="1:23" s="2391" customFormat="1">
      <c r="A71" s="4427">
        <f t="shared" si="0"/>
        <v>62</v>
      </c>
      <c r="B71" s="4182">
        <v>36921</v>
      </c>
      <c r="C71" s="2311">
        <v>204990</v>
      </c>
      <c r="D71" s="2311">
        <v>85</v>
      </c>
      <c r="E71" s="2985">
        <v>-0.2</v>
      </c>
      <c r="F71" s="2985">
        <v>1.4117649999999999E-2</v>
      </c>
      <c r="G71" s="1375" t="s">
        <v>5929</v>
      </c>
      <c r="H71" s="4830">
        <v>60.61</v>
      </c>
      <c r="I71"/>
      <c r="J71"/>
      <c r="K71"/>
      <c r="L71"/>
      <c r="M71"/>
      <c r="N71"/>
      <c r="O71"/>
      <c r="P71"/>
      <c r="Q71"/>
      <c r="R71"/>
      <c r="S71"/>
      <c r="T71"/>
      <c r="U71"/>
      <c r="V71"/>
      <c r="W71"/>
    </row>
    <row r="72" spans="1:23" s="2391" customFormat="1">
      <c r="A72" s="4427">
        <f t="shared" si="0"/>
        <v>63</v>
      </c>
      <c r="B72" s="4182">
        <v>37010</v>
      </c>
      <c r="C72" s="2311">
        <v>65683</v>
      </c>
      <c r="D72" s="2311">
        <v>20</v>
      </c>
      <c r="E72" s="2985">
        <v>-0.25</v>
      </c>
      <c r="F72" s="2985">
        <v>6.25E-2</v>
      </c>
      <c r="G72" s="1375" t="s">
        <v>5930</v>
      </c>
      <c r="H72" s="4830">
        <v>15.88</v>
      </c>
      <c r="I72"/>
      <c r="J72"/>
      <c r="K72"/>
      <c r="L72"/>
      <c r="M72"/>
      <c r="N72"/>
      <c r="O72"/>
      <c r="P72"/>
      <c r="Q72"/>
      <c r="R72"/>
      <c r="S72"/>
      <c r="T72"/>
      <c r="U72"/>
      <c r="V72"/>
      <c r="W72"/>
    </row>
    <row r="73" spans="1:23" s="2391" customFormat="1">
      <c r="A73" s="4427">
        <f t="shared" si="0"/>
        <v>64</v>
      </c>
      <c r="B73" s="4182">
        <v>37020</v>
      </c>
      <c r="C73" s="2311">
        <v>72279</v>
      </c>
      <c r="D73" s="2311">
        <v>20</v>
      </c>
      <c r="E73" s="2985">
        <v>-0.25</v>
      </c>
      <c r="F73" s="2985">
        <v>6.25E-2</v>
      </c>
      <c r="G73" s="1375" t="s">
        <v>5930</v>
      </c>
      <c r="H73" s="4830">
        <v>16.510000000000002</v>
      </c>
      <c r="I73"/>
      <c r="J73"/>
      <c r="K73"/>
      <c r="L73"/>
      <c r="M73"/>
      <c r="N73"/>
      <c r="O73"/>
      <c r="P73"/>
      <c r="Q73"/>
      <c r="R73"/>
      <c r="S73"/>
      <c r="T73"/>
      <c r="U73"/>
      <c r="V73"/>
      <c r="W73"/>
    </row>
    <row r="74" spans="1:23" s="2744" customFormat="1">
      <c r="A74" s="4427">
        <f t="shared" si="0"/>
        <v>65</v>
      </c>
      <c r="B74" s="4182">
        <v>37030</v>
      </c>
      <c r="C74" s="2311">
        <v>26372</v>
      </c>
      <c r="D74" s="2311">
        <v>20</v>
      </c>
      <c r="E74" s="2985">
        <v>-0.01</v>
      </c>
      <c r="F74" s="2985">
        <v>5.0500000000000003E-2</v>
      </c>
      <c r="G74" s="2703" t="s">
        <v>5931</v>
      </c>
      <c r="H74" s="4830">
        <v>12.87</v>
      </c>
      <c r="I74"/>
      <c r="J74"/>
      <c r="K74"/>
      <c r="L74"/>
      <c r="M74"/>
      <c r="N74"/>
      <c r="O74"/>
      <c r="P74"/>
      <c r="Q74"/>
      <c r="R74"/>
      <c r="S74"/>
      <c r="T74"/>
      <c r="U74"/>
      <c r="V74"/>
      <c r="W74"/>
    </row>
    <row r="75" spans="1:23" s="2744" customFormat="1">
      <c r="A75" s="4427">
        <f t="shared" si="0"/>
        <v>66</v>
      </c>
      <c r="B75" s="4182">
        <v>37035</v>
      </c>
      <c r="C75" s="2311">
        <v>33204</v>
      </c>
      <c r="D75" s="2311">
        <v>20</v>
      </c>
      <c r="E75" s="2985">
        <v>-0.01</v>
      </c>
      <c r="F75" s="2985">
        <v>5.0500000000000003E-2</v>
      </c>
      <c r="G75" s="2703" t="s">
        <v>5931</v>
      </c>
      <c r="H75" s="4830">
        <v>9.0299999999999994</v>
      </c>
      <c r="I75"/>
      <c r="J75"/>
      <c r="K75"/>
      <c r="L75"/>
      <c r="M75"/>
      <c r="N75"/>
      <c r="O75"/>
      <c r="P75"/>
      <c r="Q75"/>
      <c r="R75"/>
      <c r="S75"/>
      <c r="T75"/>
      <c r="U75"/>
      <c r="V75"/>
      <c r="W75"/>
    </row>
    <row r="76" spans="1:23" s="2744" customFormat="1" ht="16" thickBot="1">
      <c r="A76" s="3289">
        <f t="shared" si="0"/>
        <v>67</v>
      </c>
      <c r="B76" s="4836">
        <v>37100</v>
      </c>
      <c r="C76" s="3832">
        <v>8496</v>
      </c>
      <c r="D76" s="3832">
        <v>42</v>
      </c>
      <c r="E76" s="4837">
        <v>-0.11</v>
      </c>
      <c r="F76" s="4837">
        <v>2.6429000000000001E-2</v>
      </c>
      <c r="G76" s="4838" t="s">
        <v>5925</v>
      </c>
      <c r="H76" s="4839">
        <v>25.01</v>
      </c>
      <c r="I76"/>
      <c r="J76"/>
      <c r="K76"/>
      <c r="L76"/>
      <c r="M76"/>
      <c r="N76"/>
      <c r="O76"/>
      <c r="P76"/>
      <c r="Q76"/>
      <c r="R76"/>
      <c r="S76"/>
      <c r="T76"/>
      <c r="U76"/>
      <c r="V76"/>
      <c r="W76"/>
    </row>
    <row r="77" spans="1:23" s="4173" customFormat="1">
      <c r="A77" s="2211" t="s">
        <v>4506</v>
      </c>
      <c r="B77" s="2529"/>
      <c r="C77" s="1693"/>
      <c r="D77" s="2529"/>
      <c r="E77" s="2505"/>
      <c r="F77" s="2508"/>
      <c r="G77" s="2529"/>
      <c r="H77" s="2496" t="s">
        <v>7175</v>
      </c>
      <c r="I77"/>
      <c r="J77"/>
      <c r="K77"/>
      <c r="L77"/>
      <c r="M77"/>
      <c r="N77"/>
      <c r="O77"/>
      <c r="P77"/>
      <c r="Q77"/>
      <c r="R77"/>
      <c r="S77"/>
      <c r="T77"/>
      <c r="U77"/>
      <c r="V77"/>
      <c r="W77"/>
    </row>
    <row r="78" spans="1:23" s="4173" customFormat="1" ht="16" thickBot="1">
      <c r="A78" s="2586" t="s">
        <v>1893</v>
      </c>
      <c r="B78" s="2586"/>
      <c r="C78" s="1945"/>
      <c r="D78" s="2586"/>
      <c r="E78" s="2506"/>
      <c r="F78" s="2497"/>
      <c r="G78" s="2586"/>
      <c r="H78" s="2497"/>
      <c r="I78"/>
      <c r="J78"/>
      <c r="K78"/>
      <c r="L78"/>
      <c r="M78"/>
      <c r="N78"/>
      <c r="O78"/>
      <c r="P78"/>
      <c r="Q78"/>
      <c r="R78"/>
      <c r="S78"/>
      <c r="T78"/>
      <c r="U78"/>
      <c r="V78"/>
      <c r="W78"/>
    </row>
    <row r="79" spans="1:23" s="4173" customFormat="1">
      <c r="A79" s="3254" t="s">
        <v>2145</v>
      </c>
      <c r="B79" s="3737"/>
      <c r="C79" s="3855"/>
      <c r="D79" s="3544" t="s">
        <v>1307</v>
      </c>
      <c r="E79" s="3856"/>
      <c r="F79" s="3857" t="s">
        <v>1759</v>
      </c>
      <c r="G79" s="3307" t="s">
        <v>1760</v>
      </c>
      <c r="H79" s="3858"/>
      <c r="I79"/>
      <c r="J79"/>
      <c r="K79"/>
      <c r="L79"/>
      <c r="M79"/>
      <c r="N79"/>
      <c r="O79"/>
      <c r="P79"/>
      <c r="Q79"/>
      <c r="R79"/>
      <c r="S79"/>
      <c r="T79"/>
      <c r="U79"/>
      <c r="V79"/>
      <c r="W79"/>
    </row>
    <row r="80" spans="1:23" s="4173" customFormat="1">
      <c r="A80" s="4224" t="str">
        <f>'Data Sheet'!$C$25</f>
        <v xml:space="preserve">Niagara Mohawk Power Corporation </v>
      </c>
      <c r="B80" s="1533"/>
      <c r="C80" s="2337"/>
      <c r="D80" s="1533" t="s">
        <v>5954</v>
      </c>
      <c r="E80" s="2499"/>
      <c r="F80" s="3063" t="s">
        <v>1761</v>
      </c>
      <c r="G80" s="1536"/>
      <c r="H80" s="4830"/>
      <c r="I80"/>
      <c r="J80"/>
      <c r="K80"/>
      <c r="L80"/>
      <c r="M80"/>
      <c r="N80"/>
      <c r="O80"/>
      <c r="P80"/>
      <c r="Q80"/>
      <c r="R80"/>
      <c r="S80"/>
      <c r="T80"/>
      <c r="U80"/>
      <c r="V80"/>
      <c r="W80"/>
    </row>
    <row r="81" spans="1:23" s="4173" customFormat="1">
      <c r="A81" s="4224"/>
      <c r="B81" s="1533"/>
      <c r="C81" s="2337"/>
      <c r="D81" s="1533" t="s">
        <v>1121</v>
      </c>
      <c r="E81" s="2500"/>
      <c r="F81" s="2509" t="str">
        <f>'Data Sheet'!$C$40</f>
        <v>April 30, 2024</v>
      </c>
      <c r="G81" s="1865" t="str">
        <f>'Data Sheet'!$C$38</f>
        <v>December 31, 2023</v>
      </c>
      <c r="H81" s="4830"/>
      <c r="I81"/>
      <c r="J81"/>
      <c r="K81"/>
      <c r="L81"/>
      <c r="M81"/>
      <c r="N81"/>
      <c r="O81"/>
      <c r="P81"/>
      <c r="Q81"/>
      <c r="R81"/>
      <c r="S81"/>
      <c r="T81"/>
      <c r="U81"/>
      <c r="V81"/>
      <c r="W81"/>
    </row>
    <row r="82" spans="1:23" s="4173" customFormat="1">
      <c r="A82" s="3665" t="s">
        <v>3192</v>
      </c>
      <c r="B82" s="1880"/>
      <c r="C82" s="2725"/>
      <c r="D82" s="1880"/>
      <c r="E82" s="2501"/>
      <c r="F82" s="2510"/>
      <c r="G82" s="1880"/>
      <c r="H82" s="3859"/>
      <c r="I82"/>
      <c r="J82"/>
      <c r="K82"/>
      <c r="L82"/>
      <c r="M82"/>
      <c r="N82"/>
      <c r="O82"/>
      <c r="P82"/>
      <c r="Q82"/>
      <c r="R82"/>
      <c r="S82"/>
      <c r="T82"/>
      <c r="U82"/>
      <c r="V82"/>
      <c r="W82"/>
    </row>
    <row r="83" spans="1:23" s="4173" customFormat="1">
      <c r="A83" s="3566" t="s">
        <v>3193</v>
      </c>
      <c r="B83" s="1541"/>
      <c r="C83" s="2726"/>
      <c r="D83" s="1541"/>
      <c r="E83" s="2502"/>
      <c r="F83" s="2511"/>
      <c r="G83" s="1541"/>
      <c r="H83" s="3860"/>
      <c r="I83"/>
      <c r="J83"/>
      <c r="K83"/>
      <c r="L83"/>
      <c r="M83"/>
      <c r="N83"/>
      <c r="O83"/>
      <c r="P83"/>
      <c r="Q83"/>
      <c r="R83"/>
      <c r="S83"/>
      <c r="T83"/>
      <c r="U83"/>
      <c r="V83"/>
      <c r="W83"/>
    </row>
    <row r="84" spans="1:23" s="4173" customFormat="1">
      <c r="A84" s="4427"/>
      <c r="B84" s="1536"/>
      <c r="C84" s="2727" t="s">
        <v>3194</v>
      </c>
      <c r="D84" s="4421" t="s">
        <v>3195</v>
      </c>
      <c r="E84" s="2503"/>
      <c r="F84" s="2512" t="s">
        <v>3196</v>
      </c>
      <c r="G84" s="1536"/>
      <c r="H84" s="3861" t="s">
        <v>3491</v>
      </c>
      <c r="I84"/>
      <c r="J84"/>
      <c r="K84"/>
      <c r="L84"/>
      <c r="M84"/>
      <c r="N84"/>
      <c r="O84"/>
      <c r="P84"/>
      <c r="Q84"/>
      <c r="R84"/>
      <c r="S84"/>
      <c r="T84"/>
      <c r="U84"/>
      <c r="V84"/>
      <c r="W84"/>
    </row>
    <row r="85" spans="1:23" s="4173" customFormat="1">
      <c r="A85" s="4427"/>
      <c r="B85" s="4421" t="s">
        <v>163</v>
      </c>
      <c r="C85" s="2727" t="s">
        <v>3197</v>
      </c>
      <c r="D85" s="4421" t="s">
        <v>3198</v>
      </c>
      <c r="E85" s="2504" t="s">
        <v>1884</v>
      </c>
      <c r="F85" s="2512" t="s">
        <v>1885</v>
      </c>
      <c r="G85" s="4421" t="s">
        <v>1886</v>
      </c>
      <c r="H85" s="3861" t="s">
        <v>1887</v>
      </c>
      <c r="I85"/>
      <c r="J85"/>
      <c r="K85"/>
      <c r="L85"/>
      <c r="M85"/>
      <c r="N85"/>
      <c r="O85"/>
      <c r="P85"/>
      <c r="Q85"/>
      <c r="R85"/>
      <c r="S85"/>
      <c r="T85"/>
      <c r="U85"/>
      <c r="V85"/>
      <c r="W85"/>
    </row>
    <row r="86" spans="1:23" s="4173" customFormat="1">
      <c r="A86" s="4427" t="s">
        <v>1686</v>
      </c>
      <c r="B86" s="4421" t="s">
        <v>1689</v>
      </c>
      <c r="C86" s="2727" t="s">
        <v>1888</v>
      </c>
      <c r="D86" s="4421" t="s">
        <v>1889</v>
      </c>
      <c r="E86" s="2504" t="s">
        <v>1890</v>
      </c>
      <c r="F86" s="2512" t="s">
        <v>1890</v>
      </c>
      <c r="G86" s="4421" t="s">
        <v>1891</v>
      </c>
      <c r="H86" s="3861" t="s">
        <v>1889</v>
      </c>
      <c r="I86"/>
      <c r="J86"/>
      <c r="K86"/>
      <c r="L86"/>
      <c r="M86"/>
      <c r="N86"/>
      <c r="O86"/>
      <c r="P86"/>
      <c r="Q86"/>
      <c r="R86"/>
      <c r="S86"/>
      <c r="T86"/>
      <c r="U86"/>
      <c r="V86"/>
      <c r="W86"/>
    </row>
    <row r="87" spans="1:23" s="4173" customFormat="1">
      <c r="A87" s="4226" t="s">
        <v>1689</v>
      </c>
      <c r="B87" s="4421" t="s">
        <v>2935</v>
      </c>
      <c r="C87" s="2727" t="s">
        <v>2936</v>
      </c>
      <c r="D87" s="4421" t="s">
        <v>2937</v>
      </c>
      <c r="E87" s="2504" t="s">
        <v>2938</v>
      </c>
      <c r="F87" s="2512" t="s">
        <v>2268</v>
      </c>
      <c r="G87" s="4421" t="s">
        <v>2269</v>
      </c>
      <c r="H87" s="3861" t="s">
        <v>2270</v>
      </c>
      <c r="I87"/>
      <c r="J87"/>
      <c r="K87"/>
      <c r="L87"/>
      <c r="M87"/>
      <c r="N87"/>
      <c r="O87"/>
      <c r="P87"/>
      <c r="Q87"/>
      <c r="R87"/>
      <c r="S87"/>
      <c r="T87"/>
      <c r="U87"/>
      <c r="V87"/>
      <c r="W87"/>
    </row>
    <row r="88" spans="1:23" s="4173" customFormat="1">
      <c r="A88" s="4427">
        <v>1</v>
      </c>
      <c r="B88" s="4842"/>
      <c r="C88" s="4506"/>
      <c r="D88" s="4506"/>
      <c r="E88" s="4848"/>
      <c r="F88" s="4849"/>
      <c r="G88" s="4852"/>
      <c r="H88" s="4835"/>
      <c r="I88"/>
      <c r="J88"/>
      <c r="K88"/>
      <c r="L88"/>
      <c r="M88"/>
      <c r="N88"/>
      <c r="O88"/>
      <c r="P88"/>
      <c r="Q88"/>
      <c r="R88"/>
      <c r="S88"/>
      <c r="T88"/>
      <c r="U88"/>
      <c r="V88"/>
      <c r="W88"/>
    </row>
    <row r="89" spans="1:23" s="4173" customFormat="1">
      <c r="A89" s="4427">
        <v>2</v>
      </c>
      <c r="B89" s="4843"/>
      <c r="C89" s="4569"/>
      <c r="D89" s="4569"/>
      <c r="E89" s="4847"/>
      <c r="F89" s="4850"/>
      <c r="G89" s="4853"/>
      <c r="H89" s="4830"/>
      <c r="I89"/>
      <c r="J89"/>
      <c r="K89"/>
      <c r="L89"/>
      <c r="M89"/>
      <c r="N89"/>
      <c r="O89"/>
      <c r="P89"/>
      <c r="Q89"/>
      <c r="R89"/>
      <c r="S89"/>
      <c r="T89"/>
      <c r="U89"/>
      <c r="V89"/>
      <c r="W89"/>
    </row>
    <row r="90" spans="1:23" s="3357" customFormat="1">
      <c r="A90" s="4427">
        <v>3</v>
      </c>
      <c r="B90" s="4843">
        <v>37109</v>
      </c>
      <c r="C90" s="4569">
        <v>6668</v>
      </c>
      <c r="D90" s="4569">
        <v>15</v>
      </c>
      <c r="E90" s="4847">
        <v>0</v>
      </c>
      <c r="F90" s="4850">
        <v>6.6667000000000004E-2</v>
      </c>
      <c r="G90" s="4853" t="s">
        <v>5925</v>
      </c>
      <c r="H90" s="4830">
        <v>25.01</v>
      </c>
      <c r="I90"/>
      <c r="J90"/>
      <c r="K90"/>
      <c r="L90"/>
      <c r="M90"/>
      <c r="N90"/>
      <c r="O90"/>
      <c r="P90"/>
      <c r="Q90"/>
      <c r="R90"/>
      <c r="S90"/>
      <c r="T90"/>
      <c r="U90"/>
      <c r="V90"/>
      <c r="W90"/>
    </row>
    <row r="91" spans="1:23" s="2744" customFormat="1">
      <c r="A91" s="4427">
        <f t="shared" si="0"/>
        <v>4</v>
      </c>
      <c r="B91" s="4843">
        <v>37130</v>
      </c>
      <c r="C91" s="4569">
        <v>2182</v>
      </c>
      <c r="D91" s="4569">
        <v>42</v>
      </c>
      <c r="E91" s="4847">
        <v>-0.11</v>
      </c>
      <c r="F91" s="4850">
        <v>2.6429000000000001E-2</v>
      </c>
      <c r="G91" s="4853" t="s">
        <v>5925</v>
      </c>
      <c r="H91" s="4830">
        <v>25.01</v>
      </c>
      <c r="I91"/>
      <c r="J91"/>
      <c r="K91"/>
      <c r="L91"/>
      <c r="M91"/>
      <c r="N91"/>
      <c r="O91"/>
      <c r="P91"/>
      <c r="Q91"/>
      <c r="R91"/>
      <c r="S91"/>
      <c r="T91"/>
      <c r="U91"/>
      <c r="V91"/>
      <c r="W91"/>
    </row>
    <row r="92" spans="1:23" s="2744" customFormat="1">
      <c r="A92" s="4427">
        <f t="shared" si="0"/>
        <v>5</v>
      </c>
      <c r="B92" s="4843">
        <v>37310</v>
      </c>
      <c r="C92" s="4569">
        <v>32156</v>
      </c>
      <c r="D92" s="4569">
        <v>60</v>
      </c>
      <c r="E92" s="4847">
        <v>-0.3</v>
      </c>
      <c r="F92" s="4850">
        <v>2.1667000000000002E-2</v>
      </c>
      <c r="G92" s="4853" t="s">
        <v>5932</v>
      </c>
      <c r="H92" s="4830"/>
      <c r="I92"/>
      <c r="J92"/>
      <c r="K92"/>
      <c r="L92"/>
      <c r="M92"/>
      <c r="N92"/>
      <c r="O92"/>
      <c r="P92"/>
      <c r="Q92"/>
      <c r="R92"/>
      <c r="S92"/>
      <c r="T92"/>
      <c r="U92"/>
      <c r="V92"/>
      <c r="W92"/>
    </row>
    <row r="93" spans="1:23" s="2744" customFormat="1">
      <c r="A93" s="4427">
        <f t="shared" si="0"/>
        <v>6</v>
      </c>
      <c r="B93" s="4843">
        <v>37311</v>
      </c>
      <c r="C93" s="4569">
        <v>24326</v>
      </c>
      <c r="D93" s="4569">
        <v>20</v>
      </c>
      <c r="E93" s="4847">
        <v>-0.3</v>
      </c>
      <c r="F93" s="4850">
        <v>6.5000000000000002E-2</v>
      </c>
      <c r="G93" s="4853" t="s">
        <v>5924</v>
      </c>
      <c r="H93" s="4830">
        <v>10.8</v>
      </c>
      <c r="I93"/>
      <c r="J93"/>
      <c r="K93"/>
      <c r="L93"/>
      <c r="M93"/>
      <c r="N93"/>
      <c r="O93"/>
      <c r="P93"/>
      <c r="Q93"/>
      <c r="R93"/>
      <c r="S93"/>
      <c r="T93"/>
      <c r="U93"/>
      <c r="V93"/>
      <c r="W93"/>
    </row>
    <row r="94" spans="1:23" s="2744" customFormat="1">
      <c r="A94" s="4427">
        <f t="shared" si="0"/>
        <v>7</v>
      </c>
      <c r="B94" s="4843">
        <v>37320</v>
      </c>
      <c r="C94" s="4569">
        <v>78987</v>
      </c>
      <c r="D94" s="4569">
        <v>60</v>
      </c>
      <c r="E94" s="4847">
        <v>-0.3</v>
      </c>
      <c r="F94" s="4850">
        <v>2.1667000000000002E-2</v>
      </c>
      <c r="G94" s="4853" t="s">
        <v>5932</v>
      </c>
      <c r="H94" s="4830"/>
      <c r="I94"/>
      <c r="J94"/>
      <c r="K94"/>
      <c r="L94"/>
      <c r="M94"/>
      <c r="N94"/>
      <c r="O94"/>
      <c r="P94"/>
      <c r="Q94"/>
      <c r="R94"/>
      <c r="S94"/>
      <c r="T94"/>
      <c r="U94"/>
      <c r="V94"/>
      <c r="W94"/>
    </row>
    <row r="95" spans="1:23" s="2744" customFormat="1">
      <c r="A95" s="4427">
        <f t="shared" si="0"/>
        <v>8</v>
      </c>
      <c r="B95" s="4843">
        <v>37321</v>
      </c>
      <c r="C95" s="4569">
        <v>25444</v>
      </c>
      <c r="D95" s="4569">
        <v>20</v>
      </c>
      <c r="E95" s="4847">
        <v>-0.3</v>
      </c>
      <c r="F95" s="4850">
        <v>6.5000000000000002E-2</v>
      </c>
      <c r="G95" s="4853" t="s">
        <v>5924</v>
      </c>
      <c r="H95" s="4830">
        <v>10.42</v>
      </c>
      <c r="I95"/>
      <c r="J95"/>
      <c r="K95"/>
      <c r="L95"/>
      <c r="M95"/>
      <c r="N95"/>
      <c r="O95"/>
      <c r="P95"/>
      <c r="Q95"/>
      <c r="R95"/>
      <c r="S95"/>
      <c r="T95"/>
      <c r="U95"/>
      <c r="V95"/>
      <c r="W95"/>
    </row>
    <row r="96" spans="1:23" s="2391" customFormat="1">
      <c r="A96" s="4427">
        <f t="shared" si="0"/>
        <v>9</v>
      </c>
      <c r="B96" s="4843">
        <v>37330</v>
      </c>
      <c r="C96" s="4569">
        <v>27927</v>
      </c>
      <c r="D96" s="4569">
        <v>25</v>
      </c>
      <c r="E96" s="4847">
        <v>-0.3</v>
      </c>
      <c r="F96" s="4850">
        <v>5.2000000000000005E-2</v>
      </c>
      <c r="G96" s="4853" t="s">
        <v>5924</v>
      </c>
      <c r="H96" s="4830">
        <v>0</v>
      </c>
      <c r="I96"/>
      <c r="J96"/>
      <c r="K96"/>
      <c r="L96"/>
      <c r="M96"/>
      <c r="N96"/>
      <c r="O96"/>
      <c r="P96"/>
      <c r="Q96"/>
      <c r="R96"/>
      <c r="S96"/>
      <c r="T96"/>
      <c r="U96"/>
      <c r="V96"/>
      <c r="W96"/>
    </row>
    <row r="97" spans="1:23" s="3357" customFormat="1">
      <c r="A97" s="4427">
        <f t="shared" si="0"/>
        <v>10</v>
      </c>
      <c r="B97" s="4843">
        <v>37340</v>
      </c>
      <c r="C97" s="4569">
        <v>6890</v>
      </c>
      <c r="D97" s="4569">
        <v>25</v>
      </c>
      <c r="E97" s="4847">
        <v>-0.3</v>
      </c>
      <c r="F97" s="4850">
        <v>5.2000000000000005E-2</v>
      </c>
      <c r="G97" s="4853" t="s">
        <v>5924</v>
      </c>
      <c r="H97" s="4830">
        <v>0</v>
      </c>
      <c r="I97"/>
      <c r="J97"/>
      <c r="K97"/>
      <c r="L97"/>
      <c r="M97"/>
      <c r="N97"/>
      <c r="O97"/>
      <c r="P97"/>
      <c r="Q97"/>
      <c r="R97"/>
      <c r="S97"/>
      <c r="T97"/>
      <c r="U97"/>
      <c r="V97"/>
      <c r="W97"/>
    </row>
    <row r="98" spans="1:23" s="2984" customFormat="1">
      <c r="A98" s="4427">
        <f t="shared" si="0"/>
        <v>11</v>
      </c>
      <c r="B98" s="4843">
        <v>37400</v>
      </c>
      <c r="C98" s="4569">
        <v>954</v>
      </c>
      <c r="D98" s="4569"/>
      <c r="E98" s="4847"/>
      <c r="F98" s="4850"/>
      <c r="G98" s="4853"/>
      <c r="H98" s="4830"/>
      <c r="I98"/>
      <c r="J98"/>
      <c r="K98"/>
      <c r="L98"/>
      <c r="M98"/>
      <c r="N98"/>
      <c r="O98"/>
      <c r="P98"/>
      <c r="Q98"/>
      <c r="R98"/>
      <c r="S98"/>
      <c r="T98"/>
      <c r="U98"/>
      <c r="V98"/>
      <c r="W98"/>
    </row>
    <row r="99" spans="1:23" s="2391" customFormat="1">
      <c r="A99" s="4427">
        <f t="shared" si="0"/>
        <v>12</v>
      </c>
      <c r="B99" s="4844" t="s">
        <v>4596</v>
      </c>
      <c r="C99" s="4846">
        <f>SUM(C49:C98)</f>
        <v>7892879</v>
      </c>
      <c r="D99" s="4569"/>
      <c r="E99" s="4847"/>
      <c r="F99" s="4850"/>
      <c r="G99" s="4853"/>
      <c r="H99" s="4830"/>
      <c r="I99"/>
      <c r="J99"/>
      <c r="K99"/>
      <c r="L99"/>
      <c r="M99"/>
      <c r="N99"/>
      <c r="O99"/>
      <c r="P99"/>
      <c r="Q99"/>
      <c r="R99"/>
      <c r="S99"/>
      <c r="T99"/>
      <c r="U99"/>
      <c r="V99"/>
      <c r="W99"/>
    </row>
    <row r="100" spans="1:23" s="3945" customFormat="1">
      <c r="A100" s="4427">
        <f>A99+1</f>
        <v>13</v>
      </c>
      <c r="B100" s="4844"/>
      <c r="C100" s="4846"/>
      <c r="D100" s="4569"/>
      <c r="E100" s="4847"/>
      <c r="F100" s="4850"/>
      <c r="G100" s="4853"/>
      <c r="H100" s="4830"/>
      <c r="I100"/>
      <c r="J100"/>
      <c r="K100"/>
      <c r="L100"/>
      <c r="M100"/>
      <c r="N100"/>
      <c r="O100"/>
      <c r="P100"/>
      <c r="Q100"/>
      <c r="R100"/>
      <c r="S100"/>
      <c r="T100"/>
      <c r="U100"/>
      <c r="V100"/>
      <c r="W100"/>
    </row>
    <row r="101" spans="1:23" s="2391" customFormat="1">
      <c r="A101" s="4427">
        <f t="shared" ref="A101" si="1">A100+1</f>
        <v>14</v>
      </c>
      <c r="B101" s="4844" t="s">
        <v>4597</v>
      </c>
      <c r="C101" s="4569"/>
      <c r="D101" s="4569"/>
      <c r="E101" s="4847"/>
      <c r="F101" s="4850"/>
      <c r="G101" s="4853"/>
      <c r="H101" s="4830"/>
      <c r="I101"/>
      <c r="J101"/>
      <c r="K101"/>
      <c r="L101"/>
      <c r="M101"/>
      <c r="N101"/>
      <c r="O101"/>
      <c r="P101"/>
      <c r="Q101"/>
      <c r="R101"/>
      <c r="S101"/>
      <c r="T101"/>
      <c r="U101"/>
      <c r="V101"/>
      <c r="W101"/>
    </row>
    <row r="102" spans="1:23" s="2391" customFormat="1">
      <c r="A102" s="4427">
        <f t="shared" ref="A102:A131" si="2">A101+1</f>
        <v>15</v>
      </c>
      <c r="B102" s="4843">
        <v>38900</v>
      </c>
      <c r="C102" s="4569">
        <v>2339</v>
      </c>
      <c r="D102" s="4569"/>
      <c r="E102" s="4847"/>
      <c r="F102" s="4850"/>
      <c r="G102" s="4853"/>
      <c r="H102" s="4830"/>
      <c r="I102"/>
      <c r="J102"/>
      <c r="K102"/>
      <c r="L102"/>
      <c r="M102"/>
      <c r="N102"/>
      <c r="O102"/>
      <c r="P102"/>
      <c r="Q102"/>
      <c r="R102"/>
      <c r="S102"/>
      <c r="T102"/>
      <c r="U102"/>
      <c r="V102"/>
      <c r="W102"/>
    </row>
    <row r="103" spans="1:23" s="2391" customFormat="1">
      <c r="A103" s="4427">
        <f t="shared" si="2"/>
        <v>16</v>
      </c>
      <c r="B103" s="4843">
        <v>38910</v>
      </c>
      <c r="C103" s="4569">
        <v>2</v>
      </c>
      <c r="D103" s="4569"/>
      <c r="E103" s="4847"/>
      <c r="F103" s="4850"/>
      <c r="G103" s="4853"/>
      <c r="H103" s="4830"/>
      <c r="I103"/>
      <c r="J103"/>
      <c r="K103"/>
      <c r="L103"/>
      <c r="M103"/>
      <c r="N103"/>
      <c r="O103"/>
      <c r="P103"/>
      <c r="Q103"/>
      <c r="R103"/>
      <c r="S103"/>
      <c r="T103"/>
      <c r="U103"/>
      <c r="V103"/>
      <c r="W103"/>
    </row>
    <row r="104" spans="1:23" s="2391" customFormat="1">
      <c r="A104" s="4427">
        <f t="shared" si="2"/>
        <v>17</v>
      </c>
      <c r="B104" s="4843">
        <v>39000</v>
      </c>
      <c r="C104" s="4569">
        <v>143234</v>
      </c>
      <c r="D104" s="4569">
        <v>45</v>
      </c>
      <c r="E104" s="4847">
        <v>-0.13</v>
      </c>
      <c r="F104" s="4850">
        <v>2.5111109999999999E-2</v>
      </c>
      <c r="G104" s="4853" t="s">
        <v>5930</v>
      </c>
      <c r="H104" s="4830">
        <v>36.19</v>
      </c>
      <c r="I104"/>
      <c r="J104"/>
      <c r="K104"/>
      <c r="L104"/>
      <c r="M104"/>
      <c r="N104"/>
      <c r="O104"/>
      <c r="P104"/>
      <c r="Q104"/>
      <c r="R104"/>
      <c r="S104"/>
      <c r="T104"/>
      <c r="U104"/>
      <c r="V104"/>
      <c r="W104"/>
    </row>
    <row r="105" spans="1:23" s="2391" customFormat="1">
      <c r="A105" s="4427">
        <f t="shared" si="2"/>
        <v>18</v>
      </c>
      <c r="B105" s="4843">
        <v>39100</v>
      </c>
      <c r="C105" s="4569">
        <v>1314</v>
      </c>
      <c r="D105" s="4569">
        <v>22</v>
      </c>
      <c r="E105" s="4847">
        <v>0</v>
      </c>
      <c r="F105" s="4850">
        <v>4.5455000000000002E-2</v>
      </c>
      <c r="G105" s="4853" t="s">
        <v>5933</v>
      </c>
      <c r="H105" s="4830">
        <v>2.83</v>
      </c>
      <c r="I105"/>
      <c r="J105"/>
      <c r="K105"/>
      <c r="L105"/>
      <c r="M105"/>
      <c r="N105"/>
      <c r="O105"/>
      <c r="P105"/>
      <c r="Q105"/>
      <c r="R105"/>
      <c r="S105"/>
      <c r="T105"/>
      <c r="U105"/>
      <c r="V105"/>
      <c r="W105"/>
    </row>
    <row r="106" spans="1:23">
      <c r="A106" s="4427">
        <f t="shared" si="2"/>
        <v>19</v>
      </c>
      <c r="B106" s="4843">
        <v>39110</v>
      </c>
      <c r="C106" s="4569">
        <v>2963</v>
      </c>
      <c r="D106" s="4569">
        <v>22</v>
      </c>
      <c r="E106" s="4847">
        <v>0</v>
      </c>
      <c r="F106" s="4850">
        <v>4.5455000000000002E-2</v>
      </c>
      <c r="G106" s="4853" t="s">
        <v>5933</v>
      </c>
      <c r="H106" s="4830">
        <v>2.83</v>
      </c>
    </row>
    <row r="107" spans="1:23">
      <c r="A107" s="4427">
        <f t="shared" si="2"/>
        <v>20</v>
      </c>
      <c r="B107" s="4843">
        <v>39120</v>
      </c>
      <c r="C107" s="4569">
        <v>11477</v>
      </c>
      <c r="D107" s="4569">
        <v>5</v>
      </c>
      <c r="E107" s="4847">
        <v>0</v>
      </c>
      <c r="F107" s="4850">
        <v>0.2</v>
      </c>
      <c r="G107" s="4853" t="s">
        <v>5933</v>
      </c>
      <c r="H107" s="4830">
        <v>2.83</v>
      </c>
    </row>
    <row r="108" spans="1:23">
      <c r="A108" s="4427">
        <f t="shared" si="2"/>
        <v>21</v>
      </c>
      <c r="B108" s="4843">
        <v>39200</v>
      </c>
      <c r="C108" s="4569">
        <v>56</v>
      </c>
      <c r="D108" s="4569">
        <v>10</v>
      </c>
      <c r="E108" s="4847">
        <v>0.25</v>
      </c>
      <c r="F108" s="4850">
        <v>7.4999999999999997E-2</v>
      </c>
      <c r="G108" s="4853" t="s">
        <v>5933</v>
      </c>
      <c r="H108" s="4830">
        <v>14.5</v>
      </c>
    </row>
    <row r="109" spans="1:23">
      <c r="A109" s="4427">
        <f t="shared" si="2"/>
        <v>22</v>
      </c>
      <c r="B109" s="4843">
        <v>39222</v>
      </c>
      <c r="C109" s="4569">
        <v>8007</v>
      </c>
      <c r="D109" s="4569">
        <v>15</v>
      </c>
      <c r="E109" s="4847">
        <v>0.5</v>
      </c>
      <c r="F109" s="4850">
        <v>3.3333339999999996E-2</v>
      </c>
      <c r="G109" s="4853" t="s">
        <v>5933</v>
      </c>
      <c r="H109" s="4830">
        <v>14.5</v>
      </c>
    </row>
    <row r="110" spans="1:23">
      <c r="A110" s="4427">
        <f t="shared" si="2"/>
        <v>23</v>
      </c>
      <c r="B110" s="4843">
        <v>39300</v>
      </c>
      <c r="C110" s="4569">
        <v>0</v>
      </c>
      <c r="D110" s="4569">
        <v>22</v>
      </c>
      <c r="E110" s="4847">
        <v>0</v>
      </c>
      <c r="F110" s="4850">
        <v>4.5455000000000002E-2</v>
      </c>
      <c r="G110" s="4853" t="s">
        <v>5933</v>
      </c>
      <c r="H110" s="4830">
        <v>1</v>
      </c>
    </row>
    <row r="111" spans="1:23">
      <c r="A111" s="4427">
        <f t="shared" si="2"/>
        <v>24</v>
      </c>
      <c r="B111" s="4843">
        <v>39400</v>
      </c>
      <c r="C111" s="4569">
        <v>4861</v>
      </c>
      <c r="D111" s="4569">
        <v>22</v>
      </c>
      <c r="E111" s="4847">
        <v>0</v>
      </c>
      <c r="F111" s="4850">
        <v>4.5455000000000002E-2</v>
      </c>
      <c r="G111" s="4853" t="s">
        <v>5933</v>
      </c>
      <c r="H111" s="4830">
        <v>9.02</v>
      </c>
    </row>
    <row r="112" spans="1:23">
      <c r="A112" s="4427">
        <f t="shared" si="2"/>
        <v>25</v>
      </c>
      <c r="B112" s="4843">
        <v>39410</v>
      </c>
      <c r="C112" s="4569">
        <v>2870</v>
      </c>
      <c r="D112" s="4569">
        <v>22</v>
      </c>
      <c r="E112" s="4847">
        <v>0</v>
      </c>
      <c r="F112" s="4850">
        <v>4.5455000000000002E-2</v>
      </c>
      <c r="G112" s="4527" t="s">
        <v>5933</v>
      </c>
      <c r="H112" s="4830">
        <v>9.02</v>
      </c>
    </row>
    <row r="113" spans="1:23">
      <c r="A113" s="4427">
        <f t="shared" si="2"/>
        <v>26</v>
      </c>
      <c r="B113" s="4843">
        <v>39420</v>
      </c>
      <c r="C113" s="4569">
        <v>45679</v>
      </c>
      <c r="D113" s="4569">
        <v>22</v>
      </c>
      <c r="E113" s="4847">
        <v>0</v>
      </c>
      <c r="F113" s="4850">
        <v>4.5455000000000002E-2</v>
      </c>
      <c r="G113" s="4527" t="s">
        <v>5933</v>
      </c>
      <c r="H113" s="4830">
        <v>9.02</v>
      </c>
    </row>
    <row r="114" spans="1:23">
      <c r="A114" s="4427">
        <f t="shared" si="2"/>
        <v>27</v>
      </c>
      <c r="B114" s="4843">
        <v>39500</v>
      </c>
      <c r="C114" s="4569">
        <v>22496</v>
      </c>
      <c r="D114" s="4569">
        <v>22</v>
      </c>
      <c r="E114" s="4847">
        <v>0</v>
      </c>
      <c r="F114" s="4850">
        <v>4.5455000000000002E-2</v>
      </c>
      <c r="G114" s="4527" t="s">
        <v>5933</v>
      </c>
      <c r="H114" s="4830">
        <v>5.38</v>
      </c>
    </row>
    <row r="115" spans="1:23">
      <c r="A115" s="4427">
        <f t="shared" si="2"/>
        <v>28</v>
      </c>
      <c r="B115" s="4843">
        <v>39600</v>
      </c>
      <c r="C115" s="4569">
        <v>279</v>
      </c>
      <c r="D115" s="4569">
        <v>22</v>
      </c>
      <c r="E115" s="4847">
        <v>0</v>
      </c>
      <c r="F115" s="4850">
        <v>4.5455000000000002E-2</v>
      </c>
      <c r="G115" s="4527" t="s">
        <v>5933</v>
      </c>
      <c r="H115" s="4830">
        <v>16.71</v>
      </c>
    </row>
    <row r="116" spans="1:23">
      <c r="A116" s="4427">
        <f t="shared" si="2"/>
        <v>29</v>
      </c>
      <c r="B116" s="4845">
        <v>39703</v>
      </c>
      <c r="C116" s="4569">
        <v>2893</v>
      </c>
      <c r="D116" s="4569">
        <v>8</v>
      </c>
      <c r="E116" s="4847">
        <v>0</v>
      </c>
      <c r="F116" s="4850">
        <v>0.125</v>
      </c>
      <c r="G116" s="4527"/>
      <c r="H116" s="4830"/>
    </row>
    <row r="117" spans="1:23" s="2391" customFormat="1">
      <c r="A117" s="4427">
        <f t="shared" si="2"/>
        <v>30</v>
      </c>
      <c r="B117" s="4843">
        <v>39710</v>
      </c>
      <c r="C117" s="4569">
        <v>6245</v>
      </c>
      <c r="D117" s="4569">
        <v>22</v>
      </c>
      <c r="E117" s="4847">
        <v>0</v>
      </c>
      <c r="F117" s="4850">
        <v>4.5455000000000002E-2</v>
      </c>
      <c r="G117" s="4853" t="s">
        <v>5933</v>
      </c>
      <c r="H117" s="4830">
        <v>9.31</v>
      </c>
      <c r="I117"/>
      <c r="J117"/>
      <c r="K117"/>
      <c r="L117"/>
      <c r="M117"/>
      <c r="N117"/>
      <c r="O117"/>
      <c r="P117"/>
      <c r="Q117"/>
      <c r="R117"/>
      <c r="S117"/>
      <c r="T117"/>
      <c r="U117"/>
      <c r="V117"/>
      <c r="W117"/>
    </row>
    <row r="118" spans="1:23" s="2391" customFormat="1">
      <c r="A118" s="4427">
        <f t="shared" si="2"/>
        <v>31</v>
      </c>
      <c r="B118" s="4843">
        <v>39720</v>
      </c>
      <c r="C118" s="4569">
        <v>41112</v>
      </c>
      <c r="D118" s="4569">
        <v>22</v>
      </c>
      <c r="E118" s="4847">
        <v>0</v>
      </c>
      <c r="F118" s="4850">
        <v>4.5454000000000001E-2</v>
      </c>
      <c r="G118" s="4853" t="s">
        <v>5933</v>
      </c>
      <c r="H118" s="4830">
        <v>1</v>
      </c>
      <c r="I118"/>
      <c r="J118"/>
      <c r="K118"/>
      <c r="L118"/>
      <c r="M118"/>
      <c r="N118"/>
      <c r="O118"/>
      <c r="P118"/>
      <c r="Q118"/>
      <c r="R118"/>
      <c r="S118"/>
      <c r="T118"/>
      <c r="U118"/>
      <c r="V118"/>
      <c r="W118"/>
    </row>
    <row r="119" spans="1:23" ht="18" customHeight="1">
      <c r="A119" s="4427">
        <f t="shared" si="2"/>
        <v>32</v>
      </c>
      <c r="B119" s="4843">
        <v>39730</v>
      </c>
      <c r="C119" s="4569">
        <v>10151</v>
      </c>
      <c r="D119" s="4569">
        <v>22</v>
      </c>
      <c r="E119" s="4847">
        <v>0</v>
      </c>
      <c r="F119" s="4850">
        <v>4.5455000000000002E-2</v>
      </c>
      <c r="G119" s="4527" t="s">
        <v>5933</v>
      </c>
      <c r="H119" s="4830">
        <v>9.31</v>
      </c>
    </row>
    <row r="120" spans="1:23">
      <c r="A120" s="4427">
        <f t="shared" si="2"/>
        <v>33</v>
      </c>
      <c r="B120" s="4843">
        <v>39735</v>
      </c>
      <c r="C120" s="4569">
        <v>49</v>
      </c>
      <c r="D120" s="4569">
        <v>22</v>
      </c>
      <c r="E120" s="4847">
        <v>0</v>
      </c>
      <c r="F120" s="4850">
        <v>4.5455000000000002E-2</v>
      </c>
      <c r="G120" s="4527" t="s">
        <v>5933</v>
      </c>
      <c r="H120" s="4830">
        <v>9.31</v>
      </c>
    </row>
    <row r="121" spans="1:23" s="2744" customFormat="1">
      <c r="A121" s="4427">
        <f t="shared" si="2"/>
        <v>34</v>
      </c>
      <c r="B121" s="4843">
        <v>39750</v>
      </c>
      <c r="C121" s="4569">
        <v>6682</v>
      </c>
      <c r="D121" s="4569">
        <v>22</v>
      </c>
      <c r="E121" s="4847">
        <v>0</v>
      </c>
      <c r="F121" s="4850">
        <v>4.5455000000000002E-2</v>
      </c>
      <c r="G121" s="4527" t="s">
        <v>5933</v>
      </c>
      <c r="H121" s="4830">
        <v>10.5</v>
      </c>
      <c r="I121"/>
      <c r="J121"/>
      <c r="K121"/>
      <c r="L121"/>
      <c r="M121"/>
      <c r="N121"/>
      <c r="O121"/>
      <c r="P121"/>
      <c r="Q121"/>
      <c r="R121"/>
      <c r="S121"/>
      <c r="T121"/>
      <c r="U121"/>
      <c r="V121"/>
      <c r="W121"/>
    </row>
    <row r="122" spans="1:23">
      <c r="A122" s="4427">
        <f t="shared" si="2"/>
        <v>35</v>
      </c>
      <c r="B122" s="4843">
        <v>39760</v>
      </c>
      <c r="C122" s="4569">
        <v>10545</v>
      </c>
      <c r="D122" s="4569">
        <v>22</v>
      </c>
      <c r="E122" s="4847">
        <v>0</v>
      </c>
      <c r="F122" s="4850">
        <v>4.5455000000000002E-2</v>
      </c>
      <c r="G122" s="4527" t="s">
        <v>5933</v>
      </c>
      <c r="H122" s="4830">
        <v>7.42</v>
      </c>
    </row>
    <row r="123" spans="1:23" s="4119" customFormat="1">
      <c r="A123" s="4427">
        <f t="shared" si="2"/>
        <v>36</v>
      </c>
      <c r="B123" s="4845">
        <v>39780</v>
      </c>
      <c r="C123" s="4569">
        <v>7267</v>
      </c>
      <c r="D123" s="4569">
        <v>22</v>
      </c>
      <c r="E123" s="4847">
        <v>0</v>
      </c>
      <c r="F123" s="4850">
        <v>4.5499999999999999E-2</v>
      </c>
      <c r="G123" s="4527"/>
      <c r="H123" s="4830"/>
      <c r="I123"/>
      <c r="J123"/>
      <c r="K123"/>
      <c r="L123"/>
      <c r="M123"/>
      <c r="N123"/>
      <c r="O123"/>
      <c r="P123"/>
      <c r="Q123"/>
      <c r="R123"/>
      <c r="S123"/>
      <c r="T123"/>
      <c r="U123"/>
      <c r="V123"/>
      <c r="W123"/>
    </row>
    <row r="124" spans="1:23" s="4119" customFormat="1">
      <c r="A124" s="4427">
        <f t="shared" si="2"/>
        <v>37</v>
      </c>
      <c r="B124" s="4843">
        <v>39800</v>
      </c>
      <c r="C124" s="4569">
        <v>9020</v>
      </c>
      <c r="D124" s="4569">
        <v>22</v>
      </c>
      <c r="E124" s="4847">
        <v>0</v>
      </c>
      <c r="F124" s="4850">
        <v>4.5455000000000002E-2</v>
      </c>
      <c r="G124" s="4527" t="s">
        <v>5933</v>
      </c>
      <c r="H124" s="4830">
        <v>1</v>
      </c>
      <c r="I124"/>
      <c r="J124"/>
      <c r="K124"/>
      <c r="L124"/>
      <c r="M124"/>
      <c r="N124"/>
      <c r="O124"/>
      <c r="P124"/>
      <c r="Q124"/>
      <c r="R124"/>
      <c r="S124"/>
      <c r="T124"/>
      <c r="U124"/>
      <c r="V124"/>
      <c r="W124"/>
    </row>
    <row r="125" spans="1:23">
      <c r="A125" s="4427">
        <f t="shared" si="2"/>
        <v>38</v>
      </c>
      <c r="B125" s="4843">
        <v>39801</v>
      </c>
      <c r="C125" s="4569">
        <v>894</v>
      </c>
      <c r="D125" s="4569">
        <v>22</v>
      </c>
      <c r="E125" s="4847">
        <v>0</v>
      </c>
      <c r="F125" s="4850">
        <v>4.5455000000000002E-2</v>
      </c>
      <c r="G125" s="4527" t="s">
        <v>5933</v>
      </c>
      <c r="H125" s="4830">
        <v>1</v>
      </c>
    </row>
    <row r="126" spans="1:23">
      <c r="A126" s="4427">
        <f t="shared" si="2"/>
        <v>39</v>
      </c>
      <c r="B126" s="4843">
        <v>39810</v>
      </c>
      <c r="C126" s="4569">
        <v>763</v>
      </c>
      <c r="D126" s="4569">
        <v>22</v>
      </c>
      <c r="E126" s="4847">
        <v>0</v>
      </c>
      <c r="F126" s="4850">
        <v>4.5455000000000002E-2</v>
      </c>
      <c r="G126" s="4527" t="s">
        <v>5933</v>
      </c>
      <c r="H126" s="4830">
        <v>1</v>
      </c>
    </row>
    <row r="127" spans="1:23" s="2984" customFormat="1">
      <c r="A127" s="4427">
        <f t="shared" si="2"/>
        <v>40</v>
      </c>
      <c r="B127" s="4843">
        <v>39855</v>
      </c>
      <c r="C127" s="4569">
        <v>160</v>
      </c>
      <c r="D127" s="4569">
        <v>22</v>
      </c>
      <c r="E127" s="4847">
        <v>0</v>
      </c>
      <c r="F127" s="4850">
        <v>4.5455000000000002E-2</v>
      </c>
      <c r="G127" s="4527" t="s">
        <v>5933</v>
      </c>
      <c r="H127" s="4830">
        <v>1</v>
      </c>
      <c r="I127"/>
      <c r="J127"/>
      <c r="K127"/>
      <c r="L127"/>
      <c r="M127"/>
      <c r="N127"/>
      <c r="O127"/>
      <c r="P127"/>
      <c r="Q127"/>
      <c r="R127"/>
      <c r="S127"/>
      <c r="T127"/>
      <c r="U127"/>
      <c r="V127"/>
      <c r="W127"/>
    </row>
    <row r="128" spans="1:23">
      <c r="A128" s="4427">
        <f t="shared" si="2"/>
        <v>41</v>
      </c>
      <c r="B128" s="4843">
        <v>39856</v>
      </c>
      <c r="C128" s="4569">
        <v>31661</v>
      </c>
      <c r="D128" s="1289"/>
      <c r="E128" s="4847"/>
      <c r="F128" s="4851"/>
      <c r="G128" s="4854"/>
      <c r="H128" s="4830"/>
    </row>
    <row r="129" spans="1:25" s="2984" customFormat="1">
      <c r="A129" s="4427">
        <f t="shared" si="2"/>
        <v>42</v>
      </c>
      <c r="B129" s="4843">
        <v>39910</v>
      </c>
      <c r="C129" s="4569">
        <v>404</v>
      </c>
      <c r="D129" s="1289"/>
      <c r="E129" s="4847"/>
      <c r="F129" s="4851"/>
      <c r="G129" s="4854"/>
      <c r="H129" s="4830"/>
      <c r="I129"/>
      <c r="J129"/>
      <c r="K129"/>
      <c r="L129"/>
      <c r="M129"/>
      <c r="N129"/>
      <c r="O129"/>
      <c r="P129"/>
      <c r="Q129"/>
      <c r="R129"/>
      <c r="S129"/>
      <c r="T129"/>
      <c r="U129"/>
      <c r="V129"/>
      <c r="W129"/>
    </row>
    <row r="130" spans="1:25">
      <c r="A130" s="4427">
        <f t="shared" si="2"/>
        <v>43</v>
      </c>
      <c r="B130" s="4844" t="s">
        <v>4596</v>
      </c>
      <c r="C130" s="4846">
        <f>SUM(C102:C129)</f>
        <v>373423</v>
      </c>
      <c r="D130" s="1289"/>
      <c r="E130" s="4847"/>
      <c r="F130" s="4851"/>
      <c r="G130" s="1289"/>
      <c r="H130" s="4830"/>
    </row>
    <row r="131" spans="1:25" ht="16" thickBot="1">
      <c r="A131" s="3289">
        <f t="shared" si="2"/>
        <v>44</v>
      </c>
      <c r="B131" s="4855" t="s">
        <v>4598</v>
      </c>
      <c r="C131" s="4856">
        <f>SUM(C130,C99,C46,C13,C17,C21)</f>
        <v>12562886</v>
      </c>
      <c r="D131" s="4857"/>
      <c r="E131" s="4858"/>
      <c r="F131" s="4859"/>
      <c r="G131" s="4857"/>
      <c r="H131" s="4839"/>
    </row>
    <row r="132" spans="1:25">
      <c r="A132" s="4840" t="s">
        <v>4506</v>
      </c>
      <c r="B132" s="1533"/>
      <c r="C132" s="2306"/>
      <c r="D132" s="1533"/>
      <c r="E132" s="4841"/>
      <c r="F132" s="3063"/>
      <c r="G132" s="1533"/>
      <c r="H132" s="3121" t="s">
        <v>1892</v>
      </c>
      <c r="X132" s="1618"/>
      <c r="Y132" s="1618"/>
    </row>
    <row r="133" spans="1:25">
      <c r="A133" s="5264" t="s">
        <v>7176</v>
      </c>
      <c r="B133" s="5264"/>
      <c r="C133" s="5264"/>
      <c r="D133" s="5264"/>
      <c r="E133" s="5264"/>
      <c r="F133" s="5264"/>
      <c r="G133" s="5264"/>
      <c r="H133" s="5264"/>
      <c r="X133" s="1618"/>
      <c r="Y133" s="1618"/>
    </row>
    <row r="134" spans="1:25">
      <c r="A134" s="1618"/>
      <c r="B134" s="1618"/>
      <c r="C134" s="4300"/>
      <c r="D134" s="1618"/>
      <c r="E134" s="4301"/>
      <c r="F134" s="4478"/>
      <c r="G134" s="1618"/>
      <c r="H134" s="4478"/>
    </row>
    <row r="135" spans="1:25">
      <c r="A135" s="1618"/>
      <c r="B135" s="1618"/>
      <c r="C135" s="4300"/>
      <c r="D135" s="1618"/>
      <c r="E135" s="4301"/>
      <c r="F135" s="4478"/>
      <c r="G135" s="1618"/>
      <c r="H135" s="4478"/>
    </row>
    <row r="136" spans="1:25">
      <c r="A136" s="1618"/>
      <c r="B136" s="1618"/>
      <c r="C136" s="4300"/>
      <c r="D136" s="1618"/>
      <c r="E136" s="4301"/>
      <c r="F136" s="4478"/>
      <c r="G136" s="1618"/>
      <c r="H136" s="4478"/>
    </row>
    <row r="137" spans="1:25">
      <c r="A137" s="1618"/>
      <c r="B137" s="1618"/>
      <c r="C137" s="4300"/>
      <c r="D137" s="1618"/>
      <c r="E137" s="4301"/>
      <c r="F137" s="4478"/>
      <c r="G137" s="1618"/>
      <c r="H137" s="4478"/>
    </row>
    <row r="138" spans="1:25">
      <c r="A138" s="1618"/>
      <c r="B138" s="1618"/>
      <c r="C138" s="4300"/>
      <c r="D138" s="1618"/>
      <c r="E138" s="4301"/>
      <c r="F138" s="4478"/>
      <c r="G138" s="1618"/>
      <c r="H138" s="4478"/>
    </row>
    <row r="139" spans="1:25">
      <c r="A139" s="1618"/>
      <c r="B139" s="1618"/>
      <c r="C139" s="4300"/>
      <c r="D139" s="1618"/>
      <c r="E139" s="4301"/>
      <c r="F139" s="4478"/>
      <c r="G139" s="1618"/>
      <c r="H139" s="4478"/>
    </row>
    <row r="140" spans="1:25">
      <c r="A140" s="1618"/>
      <c r="B140" s="1618"/>
      <c r="C140" s="4300"/>
      <c r="D140" s="1618"/>
      <c r="E140" s="4301"/>
      <c r="F140" s="4478"/>
      <c r="G140" s="1618"/>
      <c r="H140" s="4478"/>
    </row>
    <row r="141" spans="1:25">
      <c r="A141" s="1618"/>
      <c r="B141" s="1618"/>
      <c r="C141" s="4300"/>
      <c r="D141" s="1618"/>
      <c r="E141" s="4301"/>
      <c r="F141" s="4478"/>
      <c r="G141" s="1618"/>
      <c r="H141" s="4478"/>
    </row>
    <row r="142" spans="1:25">
      <c r="A142" s="1618"/>
      <c r="B142" s="1618"/>
      <c r="C142" s="4300"/>
      <c r="D142" s="1618"/>
      <c r="E142" s="4301"/>
      <c r="F142" s="4478"/>
      <c r="G142" s="1618"/>
      <c r="H142" s="4478"/>
    </row>
    <row r="143" spans="1:25">
      <c r="A143" s="4583"/>
      <c r="B143" s="1618"/>
      <c r="C143" s="4300"/>
      <c r="D143" s="1618"/>
      <c r="E143" s="4301"/>
      <c r="F143" s="4478"/>
      <c r="G143" s="1618"/>
    </row>
    <row r="144" spans="1:25">
      <c r="A144" s="4583"/>
      <c r="B144" s="1618"/>
      <c r="C144" s="4300"/>
      <c r="D144" s="1618"/>
      <c r="E144" s="4301"/>
      <c r="F144" s="4478"/>
      <c r="G144" s="1618"/>
    </row>
    <row r="145" spans="1:7">
      <c r="A145" s="4583"/>
      <c r="B145" s="1618"/>
      <c r="C145" s="4300"/>
      <c r="D145" s="1618"/>
      <c r="E145" s="4301"/>
      <c r="F145" s="4478"/>
      <c r="G145" s="1618"/>
    </row>
    <row r="146" spans="1:7">
      <c r="A146" s="4583"/>
      <c r="B146" s="1618"/>
      <c r="C146" s="4300"/>
      <c r="D146" s="1618"/>
      <c r="E146" s="4301"/>
      <c r="F146" s="4478"/>
      <c r="G146" s="1618"/>
    </row>
    <row r="147" spans="1:7">
      <c r="A147" s="4583"/>
      <c r="B147" s="1618"/>
      <c r="C147" s="4300"/>
      <c r="D147" s="1618"/>
      <c r="E147" s="4301"/>
      <c r="F147" s="4478"/>
      <c r="G147" s="1618"/>
    </row>
    <row r="148" spans="1:7">
      <c r="A148" s="4583"/>
      <c r="B148" s="1618"/>
      <c r="C148" s="4300"/>
      <c r="D148" s="1618"/>
      <c r="E148" s="4301"/>
      <c r="F148" s="4478"/>
      <c r="G148" s="1618"/>
    </row>
    <row r="149" spans="1:7">
      <c r="A149" s="4583"/>
      <c r="B149" s="1618"/>
      <c r="C149" s="4300"/>
      <c r="D149" s="1618"/>
      <c r="E149" s="4301"/>
      <c r="F149" s="4478"/>
      <c r="G149" s="1618"/>
    </row>
    <row r="150" spans="1:7">
      <c r="A150" s="4583"/>
      <c r="B150" s="1618"/>
      <c r="C150" s="4300"/>
      <c r="D150" s="1618"/>
      <c r="E150" s="4301"/>
      <c r="F150" s="4478"/>
      <c r="G150" s="1618"/>
    </row>
    <row r="151" spans="1:7">
      <c r="A151" s="4583"/>
      <c r="B151" s="1618"/>
      <c r="C151" s="4300"/>
      <c r="D151" s="1618"/>
      <c r="E151" s="4301"/>
      <c r="F151" s="4478"/>
      <c r="G151" s="1618"/>
    </row>
    <row r="152" spans="1:7">
      <c r="A152" s="4583"/>
      <c r="B152" s="1618"/>
      <c r="C152" s="4300"/>
      <c r="D152" s="1618"/>
      <c r="E152" s="4301"/>
      <c r="F152" s="4478"/>
      <c r="G152" s="1618"/>
    </row>
    <row r="153" spans="1:7">
      <c r="A153" s="4583"/>
      <c r="B153" s="1618"/>
      <c r="C153" s="4300"/>
      <c r="D153" s="1618"/>
      <c r="E153" s="4301"/>
      <c r="F153" s="4478"/>
      <c r="G153" s="1618"/>
    </row>
    <row r="154" spans="1:7">
      <c r="A154" s="4583"/>
      <c r="B154" s="1618"/>
      <c r="C154" s="4300"/>
      <c r="D154" s="1618"/>
      <c r="E154" s="4301"/>
      <c r="F154" s="4478"/>
      <c r="G154" s="1618"/>
    </row>
    <row r="155" spans="1:7">
      <c r="A155" s="4583"/>
      <c r="B155" s="1618"/>
      <c r="C155" s="4300"/>
      <c r="D155" s="1618"/>
      <c r="E155" s="4301"/>
      <c r="F155" s="4478"/>
      <c r="G155" s="1618"/>
    </row>
    <row r="156" spans="1:7">
      <c r="A156" s="4583"/>
      <c r="B156" s="1618"/>
      <c r="C156" s="4300"/>
      <c r="D156" s="1618"/>
      <c r="E156" s="4301"/>
      <c r="F156" s="4478"/>
      <c r="G156" s="1618"/>
    </row>
    <row r="157" spans="1:7">
      <c r="A157" s="4583"/>
      <c r="B157" s="1618"/>
      <c r="C157" s="4300"/>
      <c r="D157" s="1618"/>
      <c r="E157" s="4301"/>
      <c r="F157" s="4478"/>
      <c r="G157" s="1618"/>
    </row>
    <row r="158" spans="1:7">
      <c r="A158" s="4583"/>
      <c r="B158" s="1618"/>
      <c r="C158" s="4300"/>
      <c r="D158" s="1618"/>
      <c r="E158" s="4301"/>
      <c r="F158" s="4478"/>
      <c r="G158" s="1618"/>
    </row>
    <row r="159" spans="1:7">
      <c r="A159" s="4583"/>
      <c r="B159" s="1618"/>
      <c r="C159" s="4300"/>
      <c r="D159" s="1618"/>
      <c r="E159" s="4301"/>
      <c r="F159" s="4478"/>
      <c r="G159" s="1618"/>
    </row>
    <row r="160" spans="1:7">
      <c r="A160" s="4583"/>
      <c r="B160" s="1618"/>
      <c r="C160" s="4300"/>
      <c r="D160" s="1618"/>
      <c r="E160" s="4301"/>
      <c r="F160" s="4478"/>
      <c r="G160" s="1618"/>
    </row>
    <row r="161" spans="1:7">
      <c r="A161" s="4583"/>
      <c r="B161" s="1618"/>
      <c r="C161" s="4300"/>
      <c r="D161" s="1618"/>
      <c r="E161" s="4301"/>
      <c r="F161" s="4478"/>
      <c r="G161" s="1618"/>
    </row>
    <row r="162" spans="1:7">
      <c r="A162" s="4583"/>
      <c r="B162" s="1618"/>
      <c r="C162" s="4300"/>
      <c r="D162" s="1618"/>
      <c r="E162" s="4301"/>
      <c r="F162" s="4478"/>
      <c r="G162" s="1618"/>
    </row>
    <row r="163" spans="1:7">
      <c r="A163" s="4583"/>
      <c r="B163" s="1618"/>
      <c r="C163" s="4300"/>
      <c r="D163" s="1618"/>
      <c r="E163" s="4301"/>
      <c r="F163" s="4478"/>
      <c r="G163" s="1618"/>
    </row>
    <row r="164" spans="1:7">
      <c r="A164" s="4583"/>
      <c r="B164" s="1618"/>
      <c r="C164" s="4300"/>
      <c r="D164" s="1618"/>
      <c r="E164" s="4301"/>
      <c r="F164" s="4478"/>
      <c r="G164" s="1618"/>
    </row>
    <row r="165" spans="1:7">
      <c r="A165" s="4583"/>
      <c r="B165" s="1618"/>
      <c r="C165" s="4300"/>
      <c r="D165" s="1618"/>
      <c r="E165" s="4301"/>
      <c r="F165" s="4478"/>
      <c r="G165" s="1618"/>
    </row>
    <row r="166" spans="1:7">
      <c r="A166" s="4583"/>
      <c r="B166" s="1618"/>
      <c r="C166" s="4300"/>
      <c r="D166" s="1618"/>
      <c r="E166" s="4301"/>
      <c r="F166" s="4478"/>
      <c r="G166" s="1618"/>
    </row>
    <row r="167" spans="1:7">
      <c r="A167" s="4583"/>
      <c r="B167" s="1618"/>
      <c r="C167" s="4300"/>
      <c r="D167" s="1618"/>
      <c r="E167" s="4301"/>
      <c r="F167" s="4478"/>
      <c r="G167" s="1618"/>
    </row>
    <row r="168" spans="1:7">
      <c r="A168" s="4583"/>
      <c r="B168" s="1618"/>
      <c r="C168" s="4300"/>
      <c r="D168" s="1618"/>
      <c r="E168" s="4301"/>
      <c r="F168" s="4478"/>
      <c r="G168" s="1618"/>
    </row>
    <row r="169" spans="1:7">
      <c r="A169" s="4583"/>
      <c r="B169" s="1618"/>
      <c r="C169" s="4300"/>
      <c r="D169" s="1618"/>
      <c r="E169" s="4301"/>
      <c r="F169" s="4478"/>
      <c r="G169" s="1618"/>
    </row>
    <row r="170" spans="1:7">
      <c r="A170" s="4583"/>
      <c r="B170" s="1618"/>
      <c r="C170" s="4300"/>
      <c r="D170" s="1618"/>
      <c r="E170" s="4301"/>
      <c r="F170" s="4478"/>
      <c r="G170" s="1618"/>
    </row>
    <row r="171" spans="1:7">
      <c r="A171" s="4583"/>
      <c r="B171" s="1618"/>
      <c r="C171" s="4300"/>
      <c r="D171" s="1618"/>
      <c r="E171" s="4301"/>
      <c r="F171" s="4478"/>
      <c r="G171" s="1618"/>
    </row>
    <row r="172" spans="1:7">
      <c r="A172" s="4583"/>
      <c r="B172" s="1618"/>
      <c r="C172" s="4300"/>
      <c r="D172" s="1618"/>
      <c r="E172" s="4301"/>
      <c r="F172" s="4478"/>
      <c r="G172" s="1618"/>
    </row>
    <row r="173" spans="1:7">
      <c r="A173" s="4583"/>
      <c r="B173" s="1618"/>
      <c r="C173" s="4300"/>
      <c r="D173" s="1618"/>
      <c r="E173" s="4301"/>
      <c r="F173" s="4478"/>
      <c r="G173" s="1618"/>
    </row>
    <row r="174" spans="1:7">
      <c r="A174" s="4583"/>
      <c r="B174" s="1618"/>
      <c r="C174" s="4300"/>
      <c r="D174" s="1618"/>
      <c r="E174" s="4301"/>
      <c r="F174" s="4478"/>
      <c r="G174" s="1618"/>
    </row>
    <row r="175" spans="1:7">
      <c r="A175" s="4583"/>
      <c r="B175" s="1618"/>
      <c r="C175" s="4300"/>
      <c r="D175" s="1618"/>
      <c r="E175" s="4301"/>
      <c r="F175" s="4478"/>
      <c r="G175" s="1618"/>
    </row>
    <row r="176" spans="1:7">
      <c r="A176" s="4583"/>
      <c r="B176" s="1618"/>
      <c r="C176" s="4300"/>
      <c r="D176" s="1618"/>
      <c r="E176" s="4301"/>
      <c r="F176" s="4478"/>
      <c r="G176" s="1618"/>
    </row>
    <row r="177" spans="1:7">
      <c r="A177" s="4583"/>
      <c r="B177" s="1618"/>
      <c r="C177" s="4300"/>
      <c r="D177" s="1618"/>
      <c r="E177" s="4301"/>
      <c r="F177" s="4478"/>
      <c r="G177" s="1618"/>
    </row>
    <row r="178" spans="1:7">
      <c r="A178" s="4583"/>
      <c r="B178" s="1618"/>
      <c r="C178" s="4300"/>
      <c r="D178" s="1618"/>
      <c r="E178" s="4301"/>
      <c r="F178" s="4478"/>
      <c r="G178" s="1618"/>
    </row>
    <row r="179" spans="1:7">
      <c r="A179" s="4583"/>
      <c r="B179" s="1618"/>
      <c r="C179" s="4300"/>
      <c r="D179" s="1618"/>
      <c r="E179" s="4301"/>
      <c r="F179" s="4478"/>
      <c r="G179" s="1618"/>
    </row>
    <row r="180" spans="1:7">
      <c r="A180" s="4583"/>
      <c r="B180" s="1618"/>
      <c r="C180" s="4300"/>
      <c r="D180" s="1618"/>
      <c r="E180" s="4301"/>
      <c r="F180" s="4478"/>
      <c r="G180" s="1618"/>
    </row>
    <row r="181" spans="1:7">
      <c r="A181" s="1618"/>
      <c r="B181" s="1618"/>
      <c r="C181" s="4300"/>
      <c r="D181" s="1618"/>
      <c r="E181" s="4301"/>
      <c r="F181" s="4478"/>
      <c r="G181" s="1618"/>
    </row>
    <row r="182" spans="1:7">
      <c r="A182" s="1618"/>
      <c r="B182" s="1618"/>
      <c r="C182" s="4300"/>
      <c r="D182" s="1618"/>
      <c r="E182" s="4301"/>
      <c r="F182" s="4478"/>
      <c r="G182" s="1618"/>
    </row>
    <row r="183" spans="1:7">
      <c r="A183" s="1618"/>
      <c r="B183" s="1618"/>
      <c r="C183" s="4300"/>
      <c r="D183" s="1618"/>
      <c r="E183" s="4301"/>
      <c r="F183" s="4478"/>
      <c r="G183" s="1618"/>
    </row>
    <row r="184" spans="1:7">
      <c r="A184" s="1618"/>
      <c r="B184" s="1618"/>
      <c r="C184" s="4300"/>
      <c r="D184" s="1618"/>
      <c r="E184" s="4301"/>
      <c r="F184" s="4478"/>
      <c r="G184" s="1618"/>
    </row>
    <row r="185" spans="1:7">
      <c r="A185" s="1618"/>
      <c r="B185" s="1618"/>
      <c r="C185" s="4300"/>
      <c r="D185" s="1618"/>
      <c r="E185" s="4301"/>
      <c r="F185" s="4478"/>
      <c r="G185" s="1618"/>
    </row>
    <row r="186" spans="1:7">
      <c r="A186" s="1618"/>
      <c r="B186" s="1618"/>
      <c r="C186" s="4300"/>
      <c r="D186" s="1618"/>
      <c r="E186" s="4301"/>
      <c r="F186" s="4478"/>
      <c r="G186" s="1618"/>
    </row>
    <row r="187" spans="1:7">
      <c r="A187" s="1618"/>
      <c r="B187" s="1618"/>
      <c r="C187" s="4300"/>
      <c r="D187" s="1618"/>
      <c r="E187" s="4301"/>
      <c r="F187" s="4478"/>
      <c r="G187" s="1618"/>
    </row>
    <row r="188" spans="1:7">
      <c r="A188" s="1618"/>
      <c r="B188" s="1618"/>
      <c r="C188" s="4300"/>
      <c r="D188" s="1618"/>
      <c r="E188" s="4301"/>
      <c r="F188" s="4478"/>
      <c r="G188" s="1618"/>
    </row>
    <row r="189" spans="1:7">
      <c r="A189" s="1618"/>
      <c r="B189" s="1618"/>
      <c r="C189" s="4300"/>
      <c r="D189" s="1618"/>
      <c r="E189" s="4301"/>
      <c r="F189" s="4478"/>
      <c r="G189" s="1618"/>
    </row>
    <row r="190" spans="1:7">
      <c r="A190" s="1618"/>
      <c r="B190" s="1618"/>
      <c r="C190" s="4300"/>
      <c r="D190" s="1618"/>
      <c r="E190" s="4301"/>
      <c r="F190" s="4478"/>
      <c r="G190" s="1618"/>
    </row>
    <row r="191" spans="1:7">
      <c r="A191" s="1618"/>
      <c r="B191" s="1618"/>
      <c r="C191" s="4300"/>
      <c r="D191" s="1618"/>
      <c r="E191" s="4301"/>
      <c r="F191" s="4478"/>
      <c r="G191" s="1618"/>
    </row>
    <row r="192" spans="1:7">
      <c r="A192" s="1618"/>
      <c r="B192" s="1618"/>
      <c r="C192" s="4300"/>
      <c r="D192" s="1618"/>
      <c r="E192" s="4301"/>
      <c r="F192" s="4478"/>
      <c r="G192" s="1618"/>
    </row>
    <row r="193" spans="1:7">
      <c r="A193" s="1618"/>
      <c r="B193" s="1618"/>
      <c r="C193" s="4300"/>
      <c r="D193" s="1618"/>
      <c r="E193" s="4301"/>
      <c r="F193" s="4478"/>
      <c r="G193" s="1618"/>
    </row>
    <row r="194" spans="1:7">
      <c r="A194" s="1618"/>
      <c r="B194" s="1618"/>
      <c r="C194" s="4300"/>
      <c r="D194" s="1618"/>
      <c r="E194" s="4301"/>
      <c r="F194" s="4478"/>
      <c r="G194" s="1618"/>
    </row>
    <row r="195" spans="1:7">
      <c r="A195" s="1618"/>
      <c r="B195" s="1618"/>
      <c r="C195" s="4300"/>
      <c r="D195" s="1618"/>
      <c r="E195" s="4301"/>
      <c r="F195" s="4478"/>
      <c r="G195" s="1618"/>
    </row>
    <row r="196" spans="1:7">
      <c r="A196" s="1618"/>
      <c r="B196" s="1618"/>
      <c r="C196" s="4300"/>
      <c r="D196" s="1618"/>
      <c r="E196" s="4301"/>
      <c r="F196" s="4478"/>
      <c r="G196" s="1618"/>
    </row>
    <row r="197" spans="1:7">
      <c r="A197" s="1618"/>
      <c r="B197" s="1618"/>
      <c r="C197" s="4300"/>
      <c r="D197" s="1618"/>
      <c r="E197" s="4301"/>
      <c r="F197" s="4478"/>
      <c r="G197" s="1618"/>
    </row>
    <row r="198" spans="1:7">
      <c r="A198" s="1618"/>
      <c r="B198" s="1618"/>
      <c r="C198" s="4300"/>
      <c r="D198" s="1618"/>
      <c r="E198" s="4301"/>
      <c r="F198" s="4478"/>
      <c r="G198" s="1618"/>
    </row>
    <row r="199" spans="1:7">
      <c r="A199" s="1618"/>
      <c r="B199" s="1618"/>
      <c r="C199" s="4300"/>
      <c r="D199" s="1618"/>
      <c r="E199" s="4301"/>
      <c r="F199" s="4478"/>
      <c r="G199" s="1618"/>
    </row>
    <row r="200" spans="1:7">
      <c r="A200" s="1618"/>
      <c r="B200" s="1618"/>
      <c r="C200" s="4300"/>
      <c r="D200" s="1618"/>
      <c r="E200" s="4301"/>
      <c r="F200" s="4478"/>
      <c r="G200" s="1618"/>
    </row>
    <row r="201" spans="1:7">
      <c r="A201" s="1618"/>
      <c r="B201" s="1618"/>
      <c r="C201" s="4300"/>
      <c r="D201" s="1618"/>
      <c r="E201" s="4301"/>
      <c r="F201" s="4478"/>
      <c r="G201" s="1618"/>
    </row>
  </sheetData>
  <mergeCells count="3">
    <mergeCell ref="A133:H133"/>
    <mergeCell ref="A5:H5"/>
    <mergeCell ref="A4:H4"/>
  </mergeCells>
  <printOptions horizontalCentered="1" verticalCentered="1"/>
  <pageMargins left="0.5" right="0.25" top="0.25" bottom="0.25" header="0" footer="0"/>
  <pageSetup scale="65" orientation="portrait" r:id="rId1"/>
  <headerFooter alignWithMargins="0"/>
  <rowBreaks count="1" manualBreakCount="1">
    <brk id="78" max="7"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ransitionEvaluation="1">
    <tabColor rgb="FF92D050"/>
  </sheetPr>
  <dimension ref="A1:V200"/>
  <sheetViews>
    <sheetView view="pageBreakPreview" topLeftCell="A46" zoomScale="60" zoomScaleNormal="60" workbookViewId="0">
      <selection activeCell="E86" sqref="E86"/>
    </sheetView>
  </sheetViews>
  <sheetFormatPr defaultColWidth="9.84375" defaultRowHeight="15.5"/>
  <cols>
    <col min="1" max="1" width="4.84375" customWidth="1"/>
    <col min="2" max="2" width="63.23046875" bestFit="1" customWidth="1"/>
    <col min="3" max="3" width="49.53515625" bestFit="1" customWidth="1"/>
    <col min="4" max="4" width="11.69140625" customWidth="1"/>
    <col min="5" max="5" width="17.4609375" customWidth="1"/>
    <col min="6" max="6" width="15.07421875" style="2755" bestFit="1" customWidth="1"/>
    <col min="7" max="7" width="15.07421875" customWidth="1"/>
    <col min="8" max="8" width="30.07421875" customWidth="1"/>
    <col min="10" max="10" width="14.53515625" customWidth="1"/>
    <col min="11" max="11" width="15.4609375" customWidth="1"/>
  </cols>
  <sheetData>
    <row r="1" spans="1:22">
      <c r="A1" s="776" t="s">
        <v>1757</v>
      </c>
      <c r="B1" s="777"/>
      <c r="C1" s="778" t="s">
        <v>1307</v>
      </c>
      <c r="D1" s="846" t="s">
        <v>1759</v>
      </c>
      <c r="E1" s="847" t="s">
        <v>1760</v>
      </c>
    </row>
    <row r="2" spans="1:22">
      <c r="A2" s="74" t="str">
        <f>'Data Sheet'!$C$25</f>
        <v xml:space="preserve">Niagara Mohawk Power Corporation </v>
      </c>
      <c r="B2" s="774"/>
      <c r="C2" s="1376" t="s">
        <v>5956</v>
      </c>
      <c r="D2" s="799" t="s">
        <v>1761</v>
      </c>
      <c r="E2" s="840"/>
    </row>
    <row r="3" spans="1:22" ht="15" customHeight="1">
      <c r="A3" s="827"/>
      <c r="B3" s="774"/>
      <c r="C3" s="771" t="s">
        <v>1101</v>
      </c>
      <c r="D3" s="772" t="str">
        <f>'Data Sheet'!$C$40</f>
        <v>April 30, 2024</v>
      </c>
      <c r="E3" s="789" t="str">
        <f>'Data Sheet'!$C$38</f>
        <v>December 31, 2023</v>
      </c>
    </row>
    <row r="4" spans="1:22" ht="15" customHeight="1">
      <c r="A4" s="451" t="s">
        <v>1894</v>
      </c>
      <c r="B4" s="452"/>
      <c r="C4" s="790"/>
      <c r="D4" s="790"/>
      <c r="E4" s="791"/>
      <c r="S4" s="2998"/>
      <c r="T4" s="2998"/>
      <c r="U4" s="2998"/>
      <c r="V4" s="2998"/>
    </row>
    <row r="5" spans="1:22">
      <c r="A5" s="70"/>
      <c r="B5" s="21"/>
      <c r="C5" s="775"/>
      <c r="D5" s="775"/>
      <c r="E5" s="826"/>
    </row>
    <row r="6" spans="1:22">
      <c r="A6" s="74" t="s">
        <v>1895</v>
      </c>
      <c r="B6" s="21"/>
      <c r="C6" s="774" t="s">
        <v>1896</v>
      </c>
      <c r="D6" s="775"/>
      <c r="E6" s="826"/>
    </row>
    <row r="7" spans="1:22">
      <c r="A7" s="827" t="s">
        <v>1897</v>
      </c>
      <c r="B7" s="774"/>
      <c r="C7" s="774" t="s">
        <v>1898</v>
      </c>
      <c r="D7" s="774"/>
      <c r="E7" s="828"/>
    </row>
    <row r="8" spans="1:22">
      <c r="A8" s="827" t="s">
        <v>1899</v>
      </c>
      <c r="B8" s="774"/>
      <c r="C8" s="774" t="s">
        <v>1900</v>
      </c>
      <c r="D8" s="774"/>
      <c r="E8" s="828"/>
    </row>
    <row r="9" spans="1:22">
      <c r="A9" s="827" t="s">
        <v>3364</v>
      </c>
      <c r="B9" s="774"/>
      <c r="C9" s="774" t="s">
        <v>3365</v>
      </c>
      <c r="D9" s="774"/>
      <c r="E9" s="828"/>
    </row>
    <row r="10" spans="1:22">
      <c r="A10" s="827" t="s">
        <v>3366</v>
      </c>
      <c r="B10" s="774"/>
      <c r="C10" s="774" t="s">
        <v>3367</v>
      </c>
      <c r="D10" s="774"/>
      <c r="E10" s="828"/>
    </row>
    <row r="11" spans="1:22">
      <c r="A11" s="827" t="s">
        <v>3368</v>
      </c>
      <c r="B11" s="774"/>
      <c r="C11" s="774" t="s">
        <v>3369</v>
      </c>
      <c r="D11" s="774"/>
      <c r="E11" s="828"/>
    </row>
    <row r="12" spans="1:22">
      <c r="A12" s="827" t="s">
        <v>3370</v>
      </c>
      <c r="B12" s="774"/>
      <c r="C12" s="774" t="s">
        <v>3371</v>
      </c>
      <c r="D12" s="774"/>
      <c r="E12" s="828"/>
    </row>
    <row r="13" spans="1:22">
      <c r="A13" s="827" t="s">
        <v>3372</v>
      </c>
      <c r="B13" s="774"/>
      <c r="C13" s="774" t="s">
        <v>3373</v>
      </c>
      <c r="D13" s="774"/>
      <c r="E13" s="828"/>
    </row>
    <row r="14" spans="1:22">
      <c r="A14" s="827" t="s">
        <v>3374</v>
      </c>
      <c r="B14" s="774"/>
      <c r="C14" s="774" t="s">
        <v>3375</v>
      </c>
      <c r="D14" s="774"/>
      <c r="E14" s="828"/>
    </row>
    <row r="15" spans="1:22">
      <c r="A15" s="827" t="s">
        <v>3376</v>
      </c>
      <c r="B15" s="774"/>
      <c r="C15" s="774" t="s">
        <v>3377</v>
      </c>
      <c r="D15" s="774"/>
      <c r="E15" s="828"/>
    </row>
    <row r="16" spans="1:22">
      <c r="A16" s="827" t="s">
        <v>3378</v>
      </c>
      <c r="B16" s="774"/>
      <c r="C16" s="774" t="s">
        <v>3379</v>
      </c>
      <c r="D16" s="774"/>
      <c r="E16" s="828"/>
    </row>
    <row r="17" spans="1:5">
      <c r="A17" s="827" t="s">
        <v>3380</v>
      </c>
      <c r="B17" s="774"/>
      <c r="C17" s="774" t="s">
        <v>3381</v>
      </c>
      <c r="D17" s="774"/>
      <c r="E17" s="828"/>
    </row>
    <row r="18" spans="1:5">
      <c r="A18" s="827" t="s">
        <v>3382</v>
      </c>
      <c r="B18" s="774"/>
      <c r="C18" s="774" t="s">
        <v>3383</v>
      </c>
      <c r="D18" s="774"/>
      <c r="E18" s="828"/>
    </row>
    <row r="19" spans="1:5">
      <c r="A19" s="827" t="s">
        <v>3384</v>
      </c>
      <c r="B19" s="774"/>
      <c r="C19" s="774" t="s">
        <v>3385</v>
      </c>
      <c r="D19" s="774"/>
      <c r="E19" s="828"/>
    </row>
    <row r="20" spans="1:5">
      <c r="A20" s="827" t="s">
        <v>3386</v>
      </c>
      <c r="B20" s="774"/>
      <c r="C20" s="774" t="s">
        <v>3387</v>
      </c>
      <c r="D20" s="774"/>
      <c r="E20" s="828"/>
    </row>
    <row r="21" spans="1:5">
      <c r="A21" s="827"/>
      <c r="B21" s="774"/>
      <c r="C21" s="774"/>
      <c r="D21" s="774"/>
      <c r="E21" s="828"/>
    </row>
    <row r="22" spans="1:5">
      <c r="A22" s="792" t="s">
        <v>1686</v>
      </c>
      <c r="B22" s="845" t="s">
        <v>1740</v>
      </c>
      <c r="C22" s="845"/>
      <c r="D22" s="845"/>
      <c r="E22" s="848" t="s">
        <v>1795</v>
      </c>
    </row>
    <row r="23" spans="1:5">
      <c r="A23" s="803" t="s">
        <v>1689</v>
      </c>
      <c r="B23" s="842" t="s">
        <v>2935</v>
      </c>
      <c r="C23" s="842"/>
      <c r="D23" s="842"/>
      <c r="E23" s="849" t="s">
        <v>2936</v>
      </c>
    </row>
    <row r="24" spans="1:5">
      <c r="A24" s="798">
        <v>1</v>
      </c>
      <c r="B24" s="813" t="s">
        <v>3388</v>
      </c>
      <c r="C24" s="774"/>
      <c r="D24" s="774"/>
      <c r="E24" s="840"/>
    </row>
    <row r="25" spans="1:5">
      <c r="A25" s="798">
        <v>2</v>
      </c>
      <c r="B25" s="774"/>
      <c r="C25" s="774"/>
      <c r="D25" s="774"/>
      <c r="E25" s="850"/>
    </row>
    <row r="26" spans="1:5">
      <c r="A26" s="798">
        <v>3</v>
      </c>
      <c r="B26" s="774"/>
      <c r="C26" s="774"/>
      <c r="D26" s="774"/>
      <c r="E26" s="850"/>
    </row>
    <row r="27" spans="1:5">
      <c r="A27" s="798">
        <v>4</v>
      </c>
      <c r="B27" s="774"/>
      <c r="C27" s="774"/>
      <c r="D27" s="774"/>
      <c r="E27" s="850"/>
    </row>
    <row r="28" spans="1:5">
      <c r="A28" s="798">
        <v>5</v>
      </c>
      <c r="B28" s="774"/>
      <c r="C28" s="774"/>
      <c r="D28" s="774"/>
      <c r="E28" s="850"/>
    </row>
    <row r="29" spans="1:5">
      <c r="A29" s="798">
        <v>6</v>
      </c>
      <c r="B29" s="774"/>
      <c r="C29" s="774"/>
      <c r="D29" s="774"/>
      <c r="E29" s="850"/>
    </row>
    <row r="30" spans="1:5">
      <c r="A30" s="798">
        <v>7</v>
      </c>
      <c r="B30" s="774"/>
      <c r="C30" s="774"/>
      <c r="D30" s="774"/>
      <c r="E30" s="850"/>
    </row>
    <row r="31" spans="1:5">
      <c r="A31" s="798">
        <v>8</v>
      </c>
      <c r="B31" s="774"/>
      <c r="C31" s="774"/>
      <c r="D31" s="774"/>
      <c r="E31" s="850"/>
    </row>
    <row r="32" spans="1:5">
      <c r="A32" s="798">
        <v>9</v>
      </c>
      <c r="B32" s="774"/>
      <c r="C32" s="774"/>
      <c r="D32" s="774"/>
      <c r="E32" s="850"/>
    </row>
    <row r="33" spans="1:5" ht="16" thickBot="1">
      <c r="A33" s="798">
        <v>10</v>
      </c>
      <c r="B33" s="774"/>
      <c r="C33" s="814" t="s">
        <v>2253</v>
      </c>
      <c r="D33" s="774"/>
      <c r="E33" s="851">
        <f>SUM(E25:E32)</f>
        <v>0</v>
      </c>
    </row>
    <row r="34" spans="1:5" ht="16" thickTop="1">
      <c r="A34" s="798">
        <v>11</v>
      </c>
      <c r="B34" s="813" t="s">
        <v>3389</v>
      </c>
      <c r="C34" s="774"/>
      <c r="D34" s="774"/>
      <c r="E34" s="840"/>
    </row>
    <row r="35" spans="1:5">
      <c r="A35" s="798">
        <v>12</v>
      </c>
      <c r="B35" s="2868" t="s">
        <v>7162</v>
      </c>
      <c r="C35" s="2868"/>
      <c r="D35" s="2868"/>
      <c r="E35" s="3937">
        <v>367503</v>
      </c>
    </row>
    <row r="36" spans="1:5">
      <c r="A36" s="798">
        <v>13</v>
      </c>
      <c r="B36" s="2868" t="s">
        <v>7163</v>
      </c>
      <c r="C36" s="2868"/>
      <c r="D36" s="2868"/>
      <c r="E36" s="3937">
        <v>274350</v>
      </c>
    </row>
    <row r="37" spans="1:5">
      <c r="A37" s="798">
        <v>14</v>
      </c>
      <c r="B37" s="2868"/>
      <c r="C37" s="2868"/>
      <c r="D37" s="2868"/>
      <c r="E37" s="3937"/>
    </row>
    <row r="38" spans="1:5">
      <c r="A38" s="798">
        <v>15</v>
      </c>
      <c r="B38" s="2868" t="s">
        <v>6128</v>
      </c>
      <c r="C38" s="2868"/>
      <c r="D38" s="2868"/>
      <c r="E38" s="3937">
        <v>5138439</v>
      </c>
    </row>
    <row r="39" spans="1:5">
      <c r="A39" s="798">
        <v>16</v>
      </c>
      <c r="B39" s="2868"/>
      <c r="C39" s="2868"/>
      <c r="D39" s="2868"/>
      <c r="E39" s="3938"/>
    </row>
    <row r="40" spans="1:5">
      <c r="A40" s="798">
        <v>17</v>
      </c>
      <c r="B40" s="774"/>
      <c r="C40" s="774"/>
      <c r="D40" s="774"/>
      <c r="E40" s="850"/>
    </row>
    <row r="41" spans="1:5">
      <c r="A41" s="798">
        <v>18</v>
      </c>
      <c r="B41" s="774"/>
      <c r="C41" s="774"/>
      <c r="D41" s="774"/>
      <c r="E41" s="850"/>
    </row>
    <row r="42" spans="1:5">
      <c r="A42" s="798">
        <v>19</v>
      </c>
      <c r="B42" s="774"/>
      <c r="C42" s="774"/>
      <c r="D42" s="774"/>
      <c r="E42" s="850"/>
    </row>
    <row r="43" spans="1:5">
      <c r="A43" s="798">
        <v>20</v>
      </c>
      <c r="B43" s="774"/>
      <c r="C43" s="774"/>
      <c r="D43" s="774"/>
      <c r="E43" s="850"/>
    </row>
    <row r="44" spans="1:5">
      <c r="A44" s="798">
        <v>21</v>
      </c>
      <c r="B44" s="774"/>
      <c r="C44" s="774"/>
      <c r="D44" s="774"/>
      <c r="E44" s="850"/>
    </row>
    <row r="45" spans="1:5">
      <c r="A45" s="798">
        <v>22</v>
      </c>
      <c r="B45" s="774"/>
      <c r="C45" s="774"/>
      <c r="D45" s="774"/>
      <c r="E45" s="850"/>
    </row>
    <row r="46" spans="1:5">
      <c r="A46" s="798">
        <v>23</v>
      </c>
      <c r="B46" s="774"/>
      <c r="C46" s="774"/>
      <c r="D46" s="774"/>
      <c r="E46" s="850"/>
    </row>
    <row r="47" spans="1:5">
      <c r="A47" s="798">
        <v>24</v>
      </c>
      <c r="B47" s="774"/>
      <c r="C47" s="774"/>
      <c r="D47" s="774"/>
      <c r="E47" s="850"/>
    </row>
    <row r="48" spans="1:5">
      <c r="A48" s="798">
        <v>25</v>
      </c>
      <c r="B48" s="774"/>
      <c r="C48" s="774"/>
      <c r="D48" s="774"/>
      <c r="E48" s="850"/>
    </row>
    <row r="49" spans="1:6">
      <c r="A49" s="798">
        <v>26</v>
      </c>
      <c r="B49" s="774"/>
      <c r="C49" s="774"/>
      <c r="D49" s="774"/>
      <c r="E49" s="850"/>
    </row>
    <row r="50" spans="1:6">
      <c r="A50" s="798">
        <v>27</v>
      </c>
      <c r="B50" s="774"/>
      <c r="C50" s="774"/>
      <c r="D50" s="774"/>
      <c r="E50" s="850"/>
    </row>
    <row r="51" spans="1:6">
      <c r="A51" s="798">
        <v>28</v>
      </c>
      <c r="B51" s="774"/>
      <c r="C51" s="774"/>
      <c r="D51" s="774"/>
      <c r="E51" s="850"/>
    </row>
    <row r="52" spans="1:6">
      <c r="A52" s="798">
        <v>29</v>
      </c>
      <c r="B52" s="774"/>
      <c r="C52" s="774"/>
      <c r="D52" s="774"/>
      <c r="E52" s="850"/>
    </row>
    <row r="53" spans="1:6">
      <c r="A53" s="798">
        <v>30</v>
      </c>
      <c r="B53" s="774"/>
      <c r="C53" s="774"/>
      <c r="D53" s="774"/>
      <c r="E53" s="850"/>
    </row>
    <row r="54" spans="1:6">
      <c r="A54" s="798">
        <v>31</v>
      </c>
      <c r="B54" s="774"/>
      <c r="C54" s="774"/>
      <c r="D54" s="774"/>
      <c r="E54" s="850"/>
    </row>
    <row r="55" spans="1:6">
      <c r="A55" s="798">
        <v>32</v>
      </c>
      <c r="B55" s="774"/>
      <c r="C55" s="774"/>
      <c r="D55" s="774"/>
      <c r="E55" s="850"/>
    </row>
    <row r="56" spans="1:6">
      <c r="A56" s="798">
        <v>33</v>
      </c>
      <c r="B56" s="774"/>
      <c r="C56" s="774"/>
      <c r="D56" s="774"/>
      <c r="E56" s="850"/>
    </row>
    <row r="57" spans="1:6">
      <c r="A57" s="798">
        <v>34</v>
      </c>
      <c r="B57" s="774"/>
      <c r="C57" s="774"/>
      <c r="D57" s="774"/>
      <c r="E57" s="850"/>
    </row>
    <row r="58" spans="1:6">
      <c r="A58" s="798">
        <v>35</v>
      </c>
      <c r="B58" s="774"/>
      <c r="C58" s="774"/>
      <c r="D58" s="774"/>
      <c r="E58" s="850"/>
    </row>
    <row r="59" spans="1:6">
      <c r="A59" s="798">
        <v>36</v>
      </c>
      <c r="B59" s="774"/>
      <c r="C59" s="774"/>
      <c r="D59" s="774"/>
      <c r="E59" s="850"/>
    </row>
    <row r="60" spans="1:6">
      <c r="A60" s="798">
        <v>37</v>
      </c>
      <c r="B60" s="774"/>
      <c r="C60" s="774"/>
      <c r="D60" s="774"/>
      <c r="E60" s="850"/>
    </row>
    <row r="61" spans="1:6">
      <c r="A61" s="798">
        <v>38</v>
      </c>
      <c r="B61" s="774"/>
      <c r="C61" s="774"/>
      <c r="D61" s="774"/>
      <c r="E61" s="850"/>
    </row>
    <row r="62" spans="1:6">
      <c r="A62" s="798">
        <v>39</v>
      </c>
      <c r="B62" s="774"/>
      <c r="C62" s="774"/>
      <c r="D62" s="774"/>
      <c r="E62" s="850"/>
    </row>
    <row r="63" spans="1:6">
      <c r="A63" s="798">
        <v>40</v>
      </c>
      <c r="B63" s="774"/>
      <c r="C63" s="774"/>
      <c r="D63" s="774"/>
      <c r="E63" s="850"/>
    </row>
    <row r="64" spans="1:6" ht="16" thickBot="1">
      <c r="A64" s="829">
        <v>41</v>
      </c>
      <c r="B64" s="819"/>
      <c r="C64" s="852" t="s">
        <v>2253</v>
      </c>
      <c r="D64" s="819"/>
      <c r="E64" s="4038">
        <f>SUM(E35:E63)</f>
        <v>5780292</v>
      </c>
      <c r="F64" s="2805"/>
    </row>
    <row r="65" spans="1:5">
      <c r="A65" s="774" t="s">
        <v>3390</v>
      </c>
      <c r="B65" s="774"/>
      <c r="C65" s="774"/>
      <c r="D65" s="774"/>
      <c r="E65" s="822" t="s">
        <v>3391</v>
      </c>
    </row>
    <row r="66" spans="1:5">
      <c r="A66" s="775" t="s">
        <v>3392</v>
      </c>
      <c r="B66" s="775"/>
      <c r="C66" s="775"/>
      <c r="D66" s="775"/>
      <c r="E66" s="775"/>
    </row>
    <row r="68" spans="1:5" ht="18">
      <c r="A68" s="341" t="s">
        <v>401</v>
      </c>
      <c r="B68" s="775"/>
      <c r="C68" s="775"/>
      <c r="D68" s="775"/>
      <c r="E68" s="775"/>
    </row>
    <row r="69" spans="1:5" ht="16" thickBot="1">
      <c r="A69" s="1618"/>
      <c r="B69" s="1618"/>
      <c r="C69" s="1618"/>
      <c r="D69" s="1618"/>
      <c r="E69" s="1618"/>
    </row>
    <row r="70" spans="1:5">
      <c r="A70" s="3254" t="str">
        <f>'Data Sheet'!$C$25</f>
        <v xml:space="preserve">Niagara Mohawk Power Corporation </v>
      </c>
      <c r="B70" s="3737"/>
      <c r="C70" s="3737"/>
      <c r="D70" s="4885" t="str">
        <f>'Data Sheet'!$C$40</f>
        <v>April 30, 2024</v>
      </c>
      <c r="E70" s="4234" t="str">
        <f>'Data Sheet'!$C$38</f>
        <v>December 31, 2023</v>
      </c>
    </row>
    <row r="71" spans="1:5">
      <c r="A71" s="4401"/>
      <c r="B71" s="2630"/>
      <c r="C71" s="2630"/>
      <c r="D71" s="2630"/>
      <c r="E71" s="4260"/>
    </row>
    <row r="72" spans="1:5">
      <c r="A72" s="4353" t="s">
        <v>1894</v>
      </c>
      <c r="B72" s="688"/>
      <c r="C72" s="1882"/>
      <c r="D72" s="1882"/>
      <c r="E72" s="4241"/>
    </row>
    <row r="73" spans="1:5">
      <c r="A73" s="4401"/>
      <c r="B73" s="2630"/>
      <c r="C73" s="2630"/>
      <c r="D73" s="2630"/>
      <c r="E73" s="4260"/>
    </row>
    <row r="74" spans="1:5">
      <c r="A74" s="3755" t="s">
        <v>1686</v>
      </c>
      <c r="B74" s="1881" t="s">
        <v>1740</v>
      </c>
      <c r="C74" s="1881"/>
      <c r="D74" s="1881"/>
      <c r="E74" s="4886" t="s">
        <v>1795</v>
      </c>
    </row>
    <row r="75" spans="1:5">
      <c r="A75" s="4887" t="s">
        <v>1689</v>
      </c>
      <c r="B75" s="1883" t="s">
        <v>2935</v>
      </c>
      <c r="C75" s="1883"/>
      <c r="D75" s="1883"/>
      <c r="E75" s="4888" t="s">
        <v>2936</v>
      </c>
    </row>
    <row r="76" spans="1:5">
      <c r="A76" s="3757">
        <v>1</v>
      </c>
      <c r="B76" s="4292" t="s">
        <v>3393</v>
      </c>
      <c r="C76" s="4293"/>
      <c r="D76" s="4293"/>
      <c r="E76" s="4625"/>
    </row>
    <row r="77" spans="1:5">
      <c r="A77" s="3757">
        <v>2</v>
      </c>
      <c r="B77" s="3119" t="s">
        <v>6126</v>
      </c>
      <c r="C77" s="3119"/>
      <c r="D77" s="3119"/>
      <c r="E77" s="4889">
        <v>940614.24000000011</v>
      </c>
    </row>
    <row r="78" spans="1:5">
      <c r="A78" s="3757">
        <v>3</v>
      </c>
      <c r="B78" s="4293"/>
      <c r="C78" s="4293"/>
      <c r="D78" s="4293"/>
      <c r="E78" s="4626"/>
    </row>
    <row r="79" spans="1:5">
      <c r="A79" s="3757">
        <v>4</v>
      </c>
      <c r="B79" s="4293"/>
      <c r="C79" s="4293"/>
      <c r="D79" s="4293"/>
      <c r="E79" s="4626"/>
    </row>
    <row r="80" spans="1:5">
      <c r="A80" s="3757">
        <v>5</v>
      </c>
      <c r="B80" s="4293"/>
      <c r="C80" s="4293"/>
      <c r="D80" s="4293"/>
      <c r="E80" s="4626"/>
    </row>
    <row r="81" spans="1:6">
      <c r="A81" s="3757">
        <v>6</v>
      </c>
      <c r="B81" s="4293"/>
      <c r="C81" s="4293"/>
      <c r="D81" s="4293"/>
      <c r="E81" s="4626"/>
    </row>
    <row r="82" spans="1:6" ht="16" thickBot="1">
      <c r="A82" s="3757">
        <v>7</v>
      </c>
      <c r="B82" s="4293"/>
      <c r="C82" s="4295" t="s">
        <v>2253</v>
      </c>
      <c r="D82" s="4293"/>
      <c r="E82" s="4627">
        <f>SUM(E77:E81)</f>
        <v>940614.24000000011</v>
      </c>
      <c r="F82" s="2805"/>
    </row>
    <row r="83" spans="1:6" ht="16" thickTop="1">
      <c r="A83" s="3757">
        <v>8</v>
      </c>
      <c r="B83" s="4292" t="s">
        <v>3394</v>
      </c>
      <c r="C83" s="4293"/>
      <c r="D83" s="4293"/>
      <c r="E83" s="4625"/>
    </row>
    <row r="84" spans="1:6">
      <c r="A84" s="3757">
        <v>9</v>
      </c>
      <c r="B84" s="3119" t="s">
        <v>7192</v>
      </c>
      <c r="C84" s="3119"/>
      <c r="D84" s="3119"/>
      <c r="E84" s="4889">
        <v>85000</v>
      </c>
    </row>
    <row r="85" spans="1:6">
      <c r="A85" s="3757">
        <v>10</v>
      </c>
      <c r="B85" s="2146" t="s">
        <v>7191</v>
      </c>
      <c r="C85" s="4293"/>
      <c r="D85" s="4293"/>
      <c r="E85" s="4626">
        <v>2343</v>
      </c>
    </row>
    <row r="86" spans="1:6">
      <c r="A86" s="3757">
        <v>11</v>
      </c>
      <c r="B86" s="4293"/>
      <c r="C86" s="4293"/>
      <c r="D86" s="4293"/>
      <c r="E86" s="4626"/>
    </row>
    <row r="87" spans="1:6">
      <c r="A87" s="3757">
        <v>12</v>
      </c>
      <c r="B87" s="4293"/>
      <c r="C87" s="4293"/>
      <c r="D87" s="4293"/>
      <c r="E87" s="4626"/>
    </row>
    <row r="88" spans="1:6">
      <c r="A88" s="3757">
        <v>13</v>
      </c>
      <c r="B88" s="4293"/>
      <c r="C88" s="4293"/>
      <c r="D88" s="4293"/>
      <c r="E88" s="4626"/>
    </row>
    <row r="89" spans="1:6">
      <c r="A89" s="3757">
        <v>14</v>
      </c>
      <c r="B89" s="4293"/>
      <c r="C89" s="4293"/>
      <c r="D89" s="4293"/>
      <c r="E89" s="4626"/>
    </row>
    <row r="90" spans="1:6" ht="16" thickBot="1">
      <c r="A90" s="3757">
        <v>15</v>
      </c>
      <c r="B90" s="4293"/>
      <c r="C90" s="4295" t="s">
        <v>2253</v>
      </c>
      <c r="D90" s="4293"/>
      <c r="E90" s="4627">
        <f>SUM(E84:E89)</f>
        <v>87343</v>
      </c>
      <c r="F90" s="2805"/>
    </row>
    <row r="91" spans="1:6" ht="16" thickTop="1">
      <c r="A91" s="3757">
        <v>16</v>
      </c>
      <c r="B91" s="4292" t="s">
        <v>3395</v>
      </c>
      <c r="C91" s="4293"/>
      <c r="D91" s="4293"/>
      <c r="E91" s="4625"/>
    </row>
    <row r="92" spans="1:6">
      <c r="A92" s="3757">
        <v>17</v>
      </c>
      <c r="B92" s="3119" t="s">
        <v>5221</v>
      </c>
      <c r="C92" s="3119"/>
      <c r="D92" s="3119"/>
      <c r="E92" s="4889">
        <v>568427.04999999981</v>
      </c>
    </row>
    <row r="93" spans="1:6">
      <c r="A93" s="3757">
        <v>18</v>
      </c>
      <c r="B93" s="4293"/>
      <c r="C93" s="4293"/>
      <c r="D93" s="4293"/>
      <c r="E93" s="4626"/>
    </row>
    <row r="94" spans="1:6">
      <c r="A94" s="3757">
        <v>19</v>
      </c>
      <c r="B94" s="4293"/>
      <c r="C94" s="4293"/>
      <c r="D94" s="4293"/>
      <c r="E94" s="4626"/>
    </row>
    <row r="95" spans="1:6">
      <c r="A95" s="3757">
        <v>20</v>
      </c>
      <c r="B95" s="4293"/>
      <c r="C95" s="4293"/>
      <c r="D95" s="4293"/>
      <c r="E95" s="4626"/>
    </row>
    <row r="96" spans="1:6">
      <c r="A96" s="3757">
        <v>21</v>
      </c>
      <c r="B96" s="4293"/>
      <c r="C96" s="4293"/>
      <c r="D96" s="4293"/>
      <c r="E96" s="4626"/>
    </row>
    <row r="97" spans="1:5">
      <c r="A97" s="3757">
        <v>22</v>
      </c>
      <c r="B97" s="4293"/>
      <c r="C97" s="4293"/>
      <c r="D97" s="4293"/>
      <c r="E97" s="4626"/>
    </row>
    <row r="98" spans="1:5">
      <c r="A98" s="3757">
        <v>23</v>
      </c>
      <c r="B98" s="4293"/>
      <c r="C98" s="4293"/>
      <c r="D98" s="4293"/>
      <c r="E98" s="4626"/>
    </row>
    <row r="99" spans="1:5">
      <c r="A99" s="3757">
        <v>24</v>
      </c>
      <c r="B99" s="4293"/>
      <c r="C99" s="4293"/>
      <c r="D99" s="4293"/>
      <c r="E99" s="4626"/>
    </row>
    <row r="100" spans="1:5">
      <c r="A100" s="3757">
        <v>25</v>
      </c>
      <c r="B100" s="4293"/>
      <c r="C100" s="4293"/>
      <c r="D100" s="4293"/>
      <c r="E100" s="4626"/>
    </row>
    <row r="101" spans="1:5">
      <c r="A101" s="3757">
        <v>26</v>
      </c>
      <c r="B101" s="4293"/>
      <c r="C101" s="4293"/>
      <c r="D101" s="4293"/>
      <c r="E101" s="4626"/>
    </row>
    <row r="102" spans="1:5">
      <c r="A102" s="3757">
        <v>27</v>
      </c>
      <c r="B102" s="4293"/>
      <c r="C102" s="4293"/>
      <c r="D102" s="4293"/>
      <c r="E102" s="4626"/>
    </row>
    <row r="103" spans="1:5">
      <c r="A103" s="3757">
        <v>28</v>
      </c>
      <c r="B103" s="4293"/>
      <c r="C103" s="4293"/>
      <c r="D103" s="4293"/>
      <c r="E103" s="4626"/>
    </row>
    <row r="104" spans="1:5">
      <c r="A104" s="3757">
        <v>29</v>
      </c>
      <c r="B104" s="4293"/>
      <c r="C104" s="4293"/>
      <c r="D104" s="4293"/>
      <c r="E104" s="4626"/>
    </row>
    <row r="105" spans="1:5">
      <c r="A105" s="3757">
        <v>30</v>
      </c>
      <c r="B105" s="4293"/>
      <c r="C105" s="4293"/>
      <c r="D105" s="4293"/>
      <c r="E105" s="4626"/>
    </row>
    <row r="106" spans="1:5">
      <c r="A106" s="3757">
        <v>31</v>
      </c>
      <c r="B106" s="4293"/>
      <c r="C106" s="4293"/>
      <c r="D106" s="4293"/>
      <c r="E106" s="4626"/>
    </row>
    <row r="107" spans="1:5">
      <c r="A107" s="3757">
        <v>32</v>
      </c>
      <c r="B107" s="4293"/>
      <c r="C107" s="4293"/>
      <c r="D107" s="4293"/>
      <c r="E107" s="4626"/>
    </row>
    <row r="108" spans="1:5">
      <c r="A108" s="3757">
        <v>33</v>
      </c>
      <c r="B108" s="4293"/>
      <c r="C108" s="4293"/>
      <c r="D108" s="4293"/>
      <c r="E108" s="4626"/>
    </row>
    <row r="109" spans="1:5">
      <c r="A109" s="3757">
        <v>34</v>
      </c>
      <c r="B109" s="4293"/>
      <c r="C109" s="4293"/>
      <c r="D109" s="4293"/>
      <c r="E109" s="4626"/>
    </row>
    <row r="110" spans="1:5">
      <c r="A110" s="3757">
        <v>35</v>
      </c>
      <c r="B110" s="4293"/>
      <c r="C110" s="4293"/>
      <c r="D110" s="4293"/>
      <c r="E110" s="4626"/>
    </row>
    <row r="111" spans="1:5">
      <c r="A111" s="3757">
        <v>36</v>
      </c>
      <c r="B111" s="4293"/>
      <c r="C111" s="4293"/>
      <c r="D111" s="4293"/>
      <c r="E111" s="4626"/>
    </row>
    <row r="112" spans="1:5">
      <c r="A112" s="3757">
        <v>37</v>
      </c>
      <c r="B112" s="4293"/>
      <c r="C112" s="4293"/>
      <c r="D112" s="4293"/>
      <c r="E112" s="4626"/>
    </row>
    <row r="113" spans="1:6">
      <c r="A113" s="3757">
        <v>38</v>
      </c>
      <c r="B113" s="4293"/>
      <c r="C113" s="4293"/>
      <c r="D113" s="4293"/>
      <c r="E113" s="4626"/>
    </row>
    <row r="114" spans="1:6">
      <c r="A114" s="3757">
        <v>39</v>
      </c>
      <c r="B114" s="4293"/>
      <c r="C114" s="4293"/>
      <c r="D114" s="4293"/>
      <c r="E114" s="4626"/>
    </row>
    <row r="115" spans="1:6">
      <c r="A115" s="3757">
        <v>40</v>
      </c>
      <c r="B115" s="4293"/>
      <c r="C115" s="4293"/>
      <c r="D115" s="4293"/>
      <c r="E115" s="4626"/>
    </row>
    <row r="116" spans="1:6">
      <c r="A116" s="3757">
        <v>41</v>
      </c>
      <c r="B116" s="4293"/>
      <c r="C116" s="4293"/>
      <c r="D116" s="4293"/>
      <c r="E116" s="4626"/>
    </row>
    <row r="117" spans="1:6">
      <c r="A117" s="3757">
        <v>42</v>
      </c>
      <c r="B117" s="4293"/>
      <c r="C117" s="4293"/>
      <c r="D117" s="4293"/>
      <c r="E117" s="4626"/>
    </row>
    <row r="118" spans="1:6">
      <c r="A118" s="3757">
        <v>43</v>
      </c>
      <c r="B118" s="4293"/>
      <c r="C118" s="4293"/>
      <c r="D118" s="4293"/>
      <c r="E118" s="4626"/>
    </row>
    <row r="119" spans="1:6">
      <c r="A119" s="3757">
        <v>44</v>
      </c>
      <c r="B119" s="4293"/>
      <c r="C119" s="4293"/>
      <c r="D119" s="4293"/>
      <c r="E119" s="4626"/>
    </row>
    <row r="120" spans="1:6">
      <c r="A120" s="3757">
        <v>45</v>
      </c>
      <c r="B120" s="4293"/>
      <c r="C120" s="4293"/>
      <c r="D120" s="4293"/>
      <c r="E120" s="4626"/>
    </row>
    <row r="121" spans="1:6">
      <c r="A121" s="3757">
        <v>46</v>
      </c>
      <c r="B121" s="4293"/>
      <c r="C121" s="4293"/>
      <c r="D121" s="4293"/>
      <c r="E121" s="4626"/>
    </row>
    <row r="122" spans="1:6">
      <c r="A122" s="3757">
        <v>47</v>
      </c>
      <c r="B122" s="4293"/>
      <c r="C122" s="4293"/>
      <c r="D122" s="4293"/>
      <c r="E122" s="4626"/>
    </row>
    <row r="123" spans="1:6">
      <c r="A123" s="3757">
        <v>48</v>
      </c>
      <c r="B123" s="4293"/>
      <c r="C123" s="4293"/>
      <c r="D123" s="4293"/>
      <c r="E123" s="4626"/>
    </row>
    <row r="124" spans="1:6">
      <c r="A124" s="3757">
        <v>49</v>
      </c>
      <c r="B124" s="4293"/>
      <c r="C124" s="4293"/>
      <c r="D124" s="4293"/>
      <c r="E124" s="4626"/>
    </row>
    <row r="125" spans="1:6" ht="16" thickBot="1">
      <c r="A125" s="3757">
        <v>50</v>
      </c>
      <c r="B125" s="4293"/>
      <c r="C125" s="4293"/>
      <c r="D125" s="4293"/>
      <c r="E125" s="4626"/>
    </row>
    <row r="126" spans="1:6">
      <c r="A126" s="4617">
        <v>51</v>
      </c>
      <c r="B126" s="4618"/>
      <c r="C126" s="4618"/>
      <c r="D126" s="4618"/>
      <c r="E126" s="4619"/>
    </row>
    <row r="127" spans="1:6" ht="16" thickBot="1">
      <c r="A127" s="4628">
        <v>52</v>
      </c>
      <c r="B127" s="4629"/>
      <c r="C127" s="4890" t="s">
        <v>2253</v>
      </c>
      <c r="D127" s="4629"/>
      <c r="E127" s="4891">
        <f>SUM(E92:E126)</f>
        <v>568427.04999999981</v>
      </c>
      <c r="F127" s="2805"/>
    </row>
    <row r="128" spans="1:6">
      <c r="A128" s="1618" t="str">
        <f>A65</f>
        <v>FERC FORM NO. 1 (ED. 12-87) NYPSC Modified-96</v>
      </c>
      <c r="B128" s="3057"/>
      <c r="C128" s="3057"/>
      <c r="D128" s="3057"/>
      <c r="E128" s="3057"/>
    </row>
    <row r="129" spans="1:6" ht="16" thickBot="1">
      <c r="A129" s="1882" t="s">
        <v>3396</v>
      </c>
      <c r="B129" s="4477"/>
      <c r="C129" s="4477"/>
      <c r="D129" s="4477"/>
      <c r="E129" s="4477"/>
    </row>
    <row r="130" spans="1:6">
      <c r="A130" s="3254" t="str">
        <f>'Data Sheet'!$C$25</f>
        <v xml:space="preserve">Niagara Mohawk Power Corporation </v>
      </c>
      <c r="B130" s="4883"/>
      <c r="C130" s="4883"/>
      <c r="D130" s="4884" t="str">
        <f>'Data Sheet'!$C$40</f>
        <v>April 30, 2024</v>
      </c>
      <c r="E130" s="4633" t="str">
        <f>'Data Sheet'!$C$38</f>
        <v>December 31, 2023</v>
      </c>
    </row>
    <row r="131" spans="1:6">
      <c r="A131" s="4401"/>
      <c r="B131" s="4293"/>
      <c r="C131" s="4293"/>
      <c r="D131" s="4293"/>
      <c r="E131" s="4622"/>
    </row>
    <row r="132" spans="1:6">
      <c r="A132" s="4353" t="s">
        <v>1894</v>
      </c>
      <c r="B132" s="3050"/>
      <c r="C132" s="4477"/>
      <c r="D132" s="4477"/>
      <c r="E132" s="4620"/>
    </row>
    <row r="133" spans="1:6">
      <c r="A133" s="4401"/>
      <c r="B133" s="4293"/>
      <c r="C133" s="4293"/>
      <c r="D133" s="4293"/>
      <c r="E133" s="4622"/>
    </row>
    <row r="134" spans="1:6">
      <c r="A134" s="4865" t="s">
        <v>1686</v>
      </c>
      <c r="B134" s="4868" t="s">
        <v>1740</v>
      </c>
      <c r="C134" s="4869"/>
      <c r="D134" s="4870"/>
      <c r="E134" s="4860" t="s">
        <v>1795</v>
      </c>
    </row>
    <row r="135" spans="1:6">
      <c r="A135" s="4866"/>
      <c r="B135" s="4871" t="s">
        <v>2935</v>
      </c>
      <c r="C135" s="4477"/>
      <c r="D135" s="4872"/>
      <c r="E135" s="4624" t="s">
        <v>2936</v>
      </c>
      <c r="F135" s="3065"/>
    </row>
    <row r="136" spans="1:6">
      <c r="A136" s="4866">
        <v>1</v>
      </c>
      <c r="B136" s="4873" t="s">
        <v>3397</v>
      </c>
      <c r="C136" s="4293"/>
      <c r="D136" s="4874"/>
      <c r="E136" s="4622"/>
      <c r="F136" s="4294"/>
    </row>
    <row r="137" spans="1:6">
      <c r="A137" s="4866">
        <v>2</v>
      </c>
      <c r="B137" s="4875" t="s">
        <v>5220</v>
      </c>
      <c r="C137" s="4293"/>
      <c r="D137" s="4874"/>
      <c r="E137" s="4861">
        <v>7514874.3899999959</v>
      </c>
      <c r="F137" s="4294"/>
    </row>
    <row r="138" spans="1:6">
      <c r="A138" s="4866">
        <v>3</v>
      </c>
      <c r="B138" s="4875"/>
      <c r="C138" s="4293"/>
      <c r="D138" s="4874"/>
      <c r="E138" s="4861"/>
      <c r="F138" s="4294"/>
    </row>
    <row r="139" spans="1:6">
      <c r="A139" s="4866">
        <v>4</v>
      </c>
      <c r="B139" s="4876"/>
      <c r="C139" s="4293"/>
      <c r="D139" s="4874"/>
      <c r="E139" s="4862"/>
      <c r="F139" s="4294"/>
    </row>
    <row r="140" spans="1:6">
      <c r="A140" s="4866">
        <v>5</v>
      </c>
      <c r="B140" s="4876"/>
      <c r="C140" s="4293"/>
      <c r="D140" s="4874"/>
      <c r="E140" s="4862"/>
      <c r="F140" s="4294"/>
    </row>
    <row r="141" spans="1:6">
      <c r="A141" s="4866">
        <v>6</v>
      </c>
      <c r="B141" s="4876"/>
      <c r="C141" s="4293"/>
      <c r="D141" s="4874"/>
      <c r="E141" s="4862"/>
      <c r="F141" s="4294"/>
    </row>
    <row r="142" spans="1:6">
      <c r="A142" s="4866">
        <v>7</v>
      </c>
      <c r="B142" s="4876"/>
      <c r="C142" s="4293"/>
      <c r="D142" s="4874"/>
      <c r="E142" s="4862"/>
      <c r="F142" s="4294"/>
    </row>
    <row r="143" spans="1:6">
      <c r="A143" s="4866">
        <v>8</v>
      </c>
      <c r="B143" s="4873"/>
      <c r="C143" s="4293"/>
      <c r="D143" s="4874"/>
      <c r="E143" s="4862"/>
      <c r="F143" s="4294"/>
    </row>
    <row r="144" spans="1:6">
      <c r="A144" s="4866">
        <v>9</v>
      </c>
      <c r="B144" s="4876"/>
      <c r="C144" s="4293"/>
      <c r="D144" s="4874"/>
      <c r="E144" s="4862"/>
      <c r="F144" s="4294"/>
    </row>
    <row r="145" spans="1:6">
      <c r="A145" s="4866">
        <v>10</v>
      </c>
      <c r="B145" s="4876"/>
      <c r="C145" s="4293"/>
      <c r="D145" s="4874"/>
      <c r="E145" s="4862"/>
      <c r="F145" s="4294"/>
    </row>
    <row r="146" spans="1:6">
      <c r="A146" s="4866">
        <v>11</v>
      </c>
      <c r="B146" s="4876"/>
      <c r="C146" s="4293"/>
      <c r="D146" s="4874"/>
      <c r="E146" s="4862"/>
      <c r="F146" s="4294"/>
    </row>
    <row r="147" spans="1:6">
      <c r="A147" s="4866">
        <v>12</v>
      </c>
      <c r="B147" s="4876"/>
      <c r="C147" s="4293"/>
      <c r="D147" s="4874"/>
      <c r="E147" s="4862"/>
      <c r="F147" s="4294"/>
    </row>
    <row r="148" spans="1:6">
      <c r="A148" s="4866">
        <v>13</v>
      </c>
      <c r="B148" s="4876"/>
      <c r="C148" s="4293"/>
      <c r="D148" s="4874"/>
      <c r="E148" s="4862"/>
      <c r="F148" s="4294"/>
    </row>
    <row r="149" spans="1:6">
      <c r="A149" s="4866">
        <v>14</v>
      </c>
      <c r="B149" s="4876"/>
      <c r="C149" s="4293"/>
      <c r="D149" s="4874"/>
      <c r="E149" s="4862"/>
      <c r="F149" s="4294"/>
    </row>
    <row r="150" spans="1:6" ht="16" thickBot="1">
      <c r="A150" s="4866">
        <v>15</v>
      </c>
      <c r="B150" s="4876"/>
      <c r="C150" s="4295" t="s">
        <v>2253</v>
      </c>
      <c r="D150" s="4874"/>
      <c r="E150" s="4863">
        <f>SUM(E137:E149)</f>
        <v>7514874.3899999959</v>
      </c>
      <c r="F150" s="4296"/>
    </row>
    <row r="151" spans="1:6" ht="16" thickTop="1">
      <c r="A151" s="4866">
        <v>16</v>
      </c>
      <c r="B151" s="4873" t="s">
        <v>3398</v>
      </c>
      <c r="C151" s="4293"/>
      <c r="D151" s="4874"/>
      <c r="E151" s="4622"/>
      <c r="F151" s="4294"/>
    </row>
    <row r="152" spans="1:6">
      <c r="A152" s="4866">
        <v>17</v>
      </c>
      <c r="B152" s="4875" t="s">
        <v>5245</v>
      </c>
      <c r="C152" s="4293"/>
      <c r="D152" s="4874"/>
      <c r="E152" s="4861">
        <v>8885008.379999999</v>
      </c>
      <c r="F152" s="4294"/>
    </row>
    <row r="153" spans="1:6">
      <c r="A153" s="4866">
        <v>18</v>
      </c>
      <c r="B153" s="4876"/>
      <c r="C153" s="4293"/>
      <c r="D153" s="4874"/>
      <c r="E153" s="4862"/>
      <c r="F153" s="4294"/>
    </row>
    <row r="154" spans="1:6">
      <c r="A154" s="4866">
        <v>19</v>
      </c>
      <c r="B154" s="4876"/>
      <c r="C154" s="4293"/>
      <c r="D154" s="4874"/>
      <c r="E154" s="4862"/>
      <c r="F154" s="4294"/>
    </row>
    <row r="155" spans="1:6">
      <c r="A155" s="4866">
        <v>20</v>
      </c>
      <c r="B155" s="4876"/>
      <c r="C155" s="4293"/>
      <c r="D155" s="4874"/>
      <c r="E155" s="4862"/>
      <c r="F155" s="4294"/>
    </row>
    <row r="156" spans="1:6">
      <c r="A156" s="4866">
        <v>21</v>
      </c>
      <c r="B156" s="4876"/>
      <c r="C156" s="4293"/>
      <c r="D156" s="4874"/>
      <c r="E156" s="4862"/>
      <c r="F156" s="4294"/>
    </row>
    <row r="157" spans="1:6">
      <c r="A157" s="4866">
        <v>22</v>
      </c>
      <c r="B157" s="4876"/>
      <c r="C157" s="4293"/>
      <c r="D157" s="4874"/>
      <c r="E157" s="4862"/>
      <c r="F157" s="4294"/>
    </row>
    <row r="158" spans="1:6">
      <c r="A158" s="4866">
        <v>23</v>
      </c>
      <c r="B158" s="4876"/>
      <c r="C158" s="4293"/>
      <c r="D158" s="4874"/>
      <c r="E158" s="4862"/>
      <c r="F158" s="4294"/>
    </row>
    <row r="159" spans="1:6">
      <c r="A159" s="4866">
        <v>24</v>
      </c>
      <c r="B159" s="4876"/>
      <c r="C159" s="4293"/>
      <c r="D159" s="4874"/>
      <c r="E159" s="4862"/>
      <c r="F159" s="4294"/>
    </row>
    <row r="160" spans="1:6">
      <c r="A160" s="4866">
        <v>25</v>
      </c>
      <c r="B160" s="4876"/>
      <c r="C160" s="4293"/>
      <c r="D160" s="4874"/>
      <c r="E160" s="4862"/>
      <c r="F160" s="4294"/>
    </row>
    <row r="161" spans="1:6" ht="16" thickBot="1">
      <c r="A161" s="4866">
        <v>26</v>
      </c>
      <c r="B161" s="4876"/>
      <c r="C161" s="4295" t="s">
        <v>2253</v>
      </c>
      <c r="D161" s="4874"/>
      <c r="E161" s="4863">
        <f>SUM(E152:E160)</f>
        <v>8885008.379999999</v>
      </c>
      <c r="F161" s="4297"/>
    </row>
    <row r="162" spans="1:6" ht="16" thickTop="1">
      <c r="A162" s="4866">
        <v>27</v>
      </c>
      <c r="B162" s="4873" t="s">
        <v>3399</v>
      </c>
      <c r="C162" s="4293"/>
      <c r="D162" s="4874"/>
      <c r="E162" s="4622"/>
      <c r="F162" s="4294"/>
    </row>
    <row r="163" spans="1:6">
      <c r="A163" s="4866">
        <v>28</v>
      </c>
      <c r="B163" s="4877" t="s">
        <v>5222</v>
      </c>
      <c r="C163" s="4293"/>
      <c r="D163" s="4874"/>
      <c r="E163" s="4864">
        <v>696210.6399999999</v>
      </c>
      <c r="F163" s="4294"/>
    </row>
    <row r="164" spans="1:6">
      <c r="A164" s="4866">
        <v>29</v>
      </c>
      <c r="B164" s="4877" t="s">
        <v>5223</v>
      </c>
      <c r="C164" s="4293"/>
      <c r="D164" s="4874"/>
      <c r="E164" s="4864">
        <v>5455858.3499999996</v>
      </c>
      <c r="F164" s="4294"/>
    </row>
    <row r="165" spans="1:6">
      <c r="A165" s="4866">
        <v>30</v>
      </c>
      <c r="B165" s="4877" t="s">
        <v>6465</v>
      </c>
      <c r="C165" s="4293"/>
      <c r="D165" s="4874"/>
      <c r="E165" s="4864">
        <v>10515459.060000001</v>
      </c>
      <c r="F165" s="4294"/>
    </row>
    <row r="166" spans="1:6">
      <c r="A166" s="4866">
        <v>31</v>
      </c>
      <c r="B166" s="4877" t="s">
        <v>6466</v>
      </c>
      <c r="C166" s="4293"/>
      <c r="D166" s="4874"/>
      <c r="E166" s="4864">
        <v>4135280.2299999995</v>
      </c>
      <c r="F166" s="4294"/>
    </row>
    <row r="167" spans="1:6">
      <c r="A167" s="4866">
        <v>32</v>
      </c>
      <c r="B167" s="4877" t="s">
        <v>2252</v>
      </c>
      <c r="C167" s="4293"/>
      <c r="D167" s="4874"/>
      <c r="E167" s="4862">
        <v>35014079.890000008</v>
      </c>
      <c r="F167" s="4294"/>
    </row>
    <row r="168" spans="1:6">
      <c r="A168" s="4866">
        <v>33</v>
      </c>
      <c r="B168" s="4876"/>
      <c r="C168" s="4293"/>
      <c r="D168" s="4874"/>
      <c r="E168" s="4862"/>
      <c r="F168" s="4294"/>
    </row>
    <row r="169" spans="1:6">
      <c r="A169" s="4866">
        <v>34</v>
      </c>
      <c r="B169" s="4878"/>
      <c r="C169" s="4879"/>
      <c r="D169" s="4880"/>
      <c r="E169" s="4862"/>
      <c r="F169" s="4294"/>
    </row>
    <row r="170" spans="1:6" ht="16" thickBot="1">
      <c r="A170" s="4866">
        <v>35</v>
      </c>
      <c r="B170" s="4293"/>
      <c r="C170" s="4295" t="s">
        <v>2253</v>
      </c>
      <c r="D170" s="4293"/>
      <c r="E170" s="4863">
        <f>SUM(E163:E169)</f>
        <v>55816888.170000009</v>
      </c>
      <c r="F170" s="4296"/>
    </row>
    <row r="171" spans="1:6" ht="16" thickTop="1">
      <c r="A171" s="4866">
        <v>36</v>
      </c>
      <c r="B171" s="4293"/>
      <c r="C171" s="4293"/>
      <c r="D171" s="4293"/>
      <c r="E171" s="4862"/>
      <c r="F171" s="4294"/>
    </row>
    <row r="172" spans="1:6">
      <c r="A172" s="4866">
        <v>37</v>
      </c>
      <c r="B172" s="4293"/>
      <c r="C172" s="4293"/>
      <c r="D172" s="4293"/>
      <c r="E172" s="4862"/>
      <c r="F172" s="4294"/>
    </row>
    <row r="173" spans="1:6">
      <c r="A173" s="4866">
        <v>38</v>
      </c>
      <c r="B173" s="4293"/>
      <c r="C173" s="4293"/>
      <c r="D173" s="4293"/>
      <c r="E173" s="4862"/>
      <c r="F173" s="4294"/>
    </row>
    <row r="174" spans="1:6">
      <c r="A174" s="4866">
        <v>39</v>
      </c>
      <c r="B174" s="4293"/>
      <c r="C174" s="4293"/>
      <c r="D174" s="4293"/>
      <c r="E174" s="4862"/>
      <c r="F174" s="4294"/>
    </row>
    <row r="175" spans="1:6">
      <c r="A175" s="4866">
        <v>40</v>
      </c>
      <c r="B175" s="4293"/>
      <c r="C175" s="4293"/>
      <c r="D175" s="4293"/>
      <c r="E175" s="4862"/>
      <c r="F175" s="4294"/>
    </row>
    <row r="176" spans="1:6">
      <c r="A176" s="4866">
        <v>41</v>
      </c>
      <c r="B176" s="4293"/>
      <c r="C176" s="4293"/>
      <c r="D176" s="4293"/>
      <c r="E176" s="4862"/>
      <c r="F176" s="4294"/>
    </row>
    <row r="177" spans="1:6">
      <c r="A177" s="4866">
        <v>42</v>
      </c>
      <c r="B177" s="4293"/>
      <c r="C177" s="4293"/>
      <c r="D177" s="4293"/>
      <c r="E177" s="4862"/>
      <c r="F177" s="4294"/>
    </row>
    <row r="178" spans="1:6">
      <c r="A178" s="4866">
        <v>43</v>
      </c>
      <c r="B178" s="4293"/>
      <c r="C178" s="4293"/>
      <c r="D178" s="4293"/>
      <c r="E178" s="4862"/>
      <c r="F178" s="4294"/>
    </row>
    <row r="179" spans="1:6">
      <c r="A179" s="4866">
        <v>44</v>
      </c>
      <c r="B179" s="4293"/>
      <c r="C179" s="4293"/>
      <c r="D179" s="4293"/>
      <c r="E179" s="4862"/>
      <c r="F179" s="4294"/>
    </row>
    <row r="180" spans="1:6">
      <c r="A180" s="4866">
        <v>45</v>
      </c>
      <c r="B180" s="4293"/>
      <c r="C180" s="4293"/>
      <c r="D180" s="4293"/>
      <c r="E180" s="4862"/>
      <c r="F180" s="4294"/>
    </row>
    <row r="181" spans="1:6">
      <c r="A181" s="4866">
        <v>46</v>
      </c>
      <c r="B181" s="4293"/>
      <c r="C181" s="4293"/>
      <c r="D181" s="4293"/>
      <c r="E181" s="4862"/>
      <c r="F181" s="4294"/>
    </row>
    <row r="182" spans="1:6">
      <c r="A182" s="4866">
        <v>47</v>
      </c>
      <c r="B182" s="4293"/>
      <c r="C182" s="4293"/>
      <c r="D182" s="4293"/>
      <c r="E182" s="4862"/>
      <c r="F182" s="4294"/>
    </row>
    <row r="183" spans="1:6">
      <c r="A183" s="4866">
        <v>48</v>
      </c>
      <c r="B183" s="4293"/>
      <c r="C183" s="4293"/>
      <c r="D183" s="4293"/>
      <c r="E183" s="4862"/>
      <c r="F183" s="4294"/>
    </row>
    <row r="184" spans="1:6">
      <c r="A184" s="4866">
        <v>49</v>
      </c>
      <c r="B184" s="2630"/>
      <c r="C184" s="2630"/>
      <c r="D184" s="2630"/>
      <c r="E184" s="4639"/>
      <c r="F184" s="4294"/>
    </row>
    <row r="185" spans="1:6">
      <c r="A185" s="4866">
        <v>50</v>
      </c>
      <c r="B185" s="2630"/>
      <c r="C185" s="2630"/>
      <c r="D185" s="2630"/>
      <c r="E185" s="4639"/>
      <c r="F185" s="4294"/>
    </row>
    <row r="186" spans="1:6">
      <c r="A186" s="4866">
        <v>51</v>
      </c>
      <c r="B186" s="2630"/>
      <c r="C186" s="2630"/>
      <c r="D186" s="2630"/>
      <c r="E186" s="4639"/>
      <c r="F186" s="4294"/>
    </row>
    <row r="187" spans="1:6" ht="16" thickBot="1">
      <c r="A187" s="4867">
        <v>52</v>
      </c>
      <c r="B187" s="4254"/>
      <c r="C187" s="4254"/>
      <c r="D187" s="4254"/>
      <c r="E187" s="4881"/>
      <c r="F187" s="4294"/>
    </row>
    <row r="188" spans="1:6">
      <c r="A188" s="1618" t="str">
        <f>A65</f>
        <v>FERC FORM NO. 1 (ED. 12-87) NYPSC Modified-96</v>
      </c>
      <c r="B188" s="1618"/>
      <c r="C188" s="1618"/>
      <c r="D188" s="1618"/>
      <c r="E188" s="1618"/>
      <c r="F188" s="4294"/>
    </row>
    <row r="189" spans="1:6">
      <c r="A189" s="1882" t="s">
        <v>3400</v>
      </c>
      <c r="B189" s="1882"/>
      <c r="C189" s="1882"/>
      <c r="D189" s="1882"/>
      <c r="E189" s="1882"/>
      <c r="F189" s="4294"/>
    </row>
    <row r="190" spans="1:6">
      <c r="A190" s="4235"/>
      <c r="B190" s="1618"/>
      <c r="C190" s="1618"/>
      <c r="D190" s="1618"/>
      <c r="E190" s="1618"/>
      <c r="F190" s="4294"/>
    </row>
    <row r="191" spans="1:6">
      <c r="A191" s="4235"/>
      <c r="B191" s="1618"/>
      <c r="C191" s="1618"/>
      <c r="D191" s="1618"/>
      <c r="E191" s="1618"/>
      <c r="F191" s="4294"/>
    </row>
    <row r="192" spans="1:6">
      <c r="A192" s="4235"/>
      <c r="B192" s="1618"/>
      <c r="C192" s="1618"/>
      <c r="D192" s="1618"/>
      <c r="E192" s="1618"/>
      <c r="F192" s="4294"/>
    </row>
    <row r="193" spans="1:6">
      <c r="A193" s="4235"/>
      <c r="B193" s="1618"/>
      <c r="C193" s="1618"/>
      <c r="D193" s="1618"/>
      <c r="E193" s="1618"/>
      <c r="F193" s="4294"/>
    </row>
    <row r="194" spans="1:6">
      <c r="A194" s="4235"/>
      <c r="B194" s="1618"/>
      <c r="C194" s="1618"/>
      <c r="D194" s="1618"/>
      <c r="E194" s="1618"/>
      <c r="F194" s="4294"/>
    </row>
    <row r="195" spans="1:6">
      <c r="A195" s="4235"/>
      <c r="B195" s="1618"/>
      <c r="C195" s="1618"/>
      <c r="D195" s="1618"/>
      <c r="E195" s="1618"/>
      <c r="F195" s="4294"/>
    </row>
    <row r="196" spans="1:6">
      <c r="A196" s="4235"/>
      <c r="B196" s="1618"/>
      <c r="C196" s="1618"/>
      <c r="D196" s="1618"/>
      <c r="E196" s="1618"/>
      <c r="F196" s="4294"/>
    </row>
    <row r="197" spans="1:6">
      <c r="A197" s="4235"/>
      <c r="B197" s="1618"/>
      <c r="C197" s="1618"/>
      <c r="D197" s="1618"/>
      <c r="E197" s="1618"/>
      <c r="F197" s="4294"/>
    </row>
    <row r="198" spans="1:6">
      <c r="A198" s="4235"/>
      <c r="B198" s="1618"/>
      <c r="C198" s="1618"/>
      <c r="D198" s="1618"/>
      <c r="E198" s="1618"/>
      <c r="F198" s="4294"/>
    </row>
    <row r="199" spans="1:6">
      <c r="A199" s="4235"/>
      <c r="B199" s="1618"/>
      <c r="C199" s="1618"/>
      <c r="D199" s="1618"/>
      <c r="E199" s="1618"/>
      <c r="F199" s="4294"/>
    </row>
    <row r="200" spans="1:6" ht="16" thickBot="1">
      <c r="A200" s="4237"/>
      <c r="B200" s="4257"/>
      <c r="C200" s="4257"/>
      <c r="D200" s="4257"/>
      <c r="E200" s="4257"/>
      <c r="F200" s="4299"/>
    </row>
  </sheetData>
  <printOptions horizontalCentered="1" verticalCentered="1"/>
  <pageMargins left="0.25" right="0.25" top="0.25" bottom="0.25" header="0" footer="0"/>
  <pageSetup scale="57" fitToHeight="3" orientation="portrait" r:id="rId1"/>
  <headerFooter alignWithMargins="0"/>
  <rowBreaks count="2" manualBreakCount="2">
    <brk id="69" max="4" man="1"/>
    <brk id="129" max="4"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ransitionEvaluation="1">
    <tabColor rgb="FF92D050"/>
    <pageSetUpPr fitToPage="1"/>
  </sheetPr>
  <dimension ref="A1:AW200"/>
  <sheetViews>
    <sheetView view="pageBreakPreview" topLeftCell="C1" zoomScale="60" zoomScaleNormal="70" workbookViewId="0">
      <selection activeCell="P1" sqref="P1:AQ1048576"/>
    </sheetView>
  </sheetViews>
  <sheetFormatPr defaultColWidth="9.84375" defaultRowHeight="15.5"/>
  <cols>
    <col min="1" max="1" width="4.84375" customWidth="1"/>
    <col min="2" max="2" width="51.53515625" customWidth="1"/>
    <col min="3" max="3" width="14" customWidth="1"/>
    <col min="4" max="4" width="12.84375" customWidth="1"/>
    <col min="5" max="5" width="13.53515625" customWidth="1"/>
    <col min="6" max="6" width="17.53515625" customWidth="1"/>
    <col min="7" max="7" width="15.84375" customWidth="1"/>
    <col min="8" max="8" width="8.84375" customWidth="1"/>
    <col min="9" max="10" width="15.84375" customWidth="1"/>
    <col min="11" max="11" width="8.84375" customWidth="1"/>
    <col min="12" max="13" width="15.84375" customWidth="1"/>
    <col min="14" max="14" width="4.84375" customWidth="1"/>
    <col min="15" max="15" width="11.4609375" bestFit="1" customWidth="1"/>
    <col min="16" max="16" width="17" customWidth="1"/>
    <col min="17" max="17" width="13" customWidth="1"/>
    <col min="18" max="21" width="9.84375" customWidth="1"/>
    <col min="22" max="22" width="36.84375" customWidth="1"/>
    <col min="23" max="23" width="14" bestFit="1" customWidth="1"/>
    <col min="24" max="24" width="9.84375" customWidth="1"/>
    <col min="25" max="25" width="38.84375" bestFit="1" customWidth="1"/>
    <col min="26" max="26" width="14.84375" bestFit="1" customWidth="1"/>
    <col min="29" max="29" width="14.765625" bestFit="1" customWidth="1"/>
    <col min="31" max="31" width="13.84375" bestFit="1" customWidth="1"/>
    <col min="33" max="33" width="14.07421875" bestFit="1" customWidth="1"/>
    <col min="35" max="35" width="13.84375" bestFit="1" customWidth="1"/>
    <col min="37" max="37" width="14.07421875" bestFit="1" customWidth="1"/>
    <col min="39" max="39" width="12.84375" bestFit="1" customWidth="1"/>
    <col min="41" max="41" width="13.07421875" bestFit="1" customWidth="1"/>
    <col min="43" max="43" width="14.3046875" bestFit="1" customWidth="1"/>
  </cols>
  <sheetData>
    <row r="1" spans="1:14">
      <c r="A1" s="3923" t="s">
        <v>1757</v>
      </c>
      <c r="B1" s="453"/>
      <c r="C1" s="778" t="s">
        <v>1307</v>
      </c>
      <c r="D1" s="777"/>
      <c r="E1" s="846" t="s">
        <v>1759</v>
      </c>
      <c r="F1" s="847" t="s">
        <v>1760</v>
      </c>
      <c r="G1" s="776" t="s">
        <v>1757</v>
      </c>
      <c r="H1" s="777"/>
      <c r="I1" s="777"/>
      <c r="J1" s="778" t="s">
        <v>1307</v>
      </c>
      <c r="K1" s="777"/>
      <c r="L1" s="778" t="s">
        <v>1759</v>
      </c>
      <c r="M1" s="778" t="s">
        <v>1760</v>
      </c>
      <c r="N1" s="853"/>
    </row>
    <row r="2" spans="1:14">
      <c r="A2" s="2568" t="str">
        <f>'Data Sheet'!$C$25</f>
        <v xml:space="preserve">Niagara Mohawk Power Corporation </v>
      </c>
      <c r="B2" s="774"/>
      <c r="C2" s="1536" t="s">
        <v>5956</v>
      </c>
      <c r="D2" s="774"/>
      <c r="E2" s="799" t="s">
        <v>1761</v>
      </c>
      <c r="F2" s="255"/>
      <c r="G2" s="74" t="str">
        <f>'Data Sheet'!$C$25</f>
        <v xml:space="preserve">Niagara Mohawk Power Corporation </v>
      </c>
      <c r="H2" s="774"/>
      <c r="I2" s="774"/>
      <c r="J2" s="1536" t="s">
        <v>5956</v>
      </c>
      <c r="K2" s="774"/>
      <c r="L2" s="780" t="s">
        <v>1761</v>
      </c>
      <c r="M2" s="771"/>
      <c r="N2" s="828"/>
    </row>
    <row r="3" spans="1:14" ht="15" customHeight="1">
      <c r="A3" s="259"/>
      <c r="B3" s="774"/>
      <c r="C3" s="771" t="s">
        <v>1101</v>
      </c>
      <c r="D3" s="774"/>
      <c r="E3" s="772" t="str">
        <f>'Data Sheet'!$C$40</f>
        <v>April 30, 2024</v>
      </c>
      <c r="F3" s="789" t="str">
        <f>'Data Sheet'!$C$38</f>
        <v>December 31, 2023</v>
      </c>
      <c r="G3" s="259"/>
      <c r="H3" s="774"/>
      <c r="I3" s="774"/>
      <c r="J3" s="771" t="s">
        <v>1101</v>
      </c>
      <c r="K3" s="774"/>
      <c r="L3" s="841" t="str">
        <f>'Data Sheet'!$C$40</f>
        <v>April 30, 2024</v>
      </c>
      <c r="M3" s="773" t="str">
        <f>'Data Sheet'!$C$38</f>
        <v>December 31, 2023</v>
      </c>
      <c r="N3" s="828"/>
    </row>
    <row r="4" spans="1:14" ht="15" customHeight="1">
      <c r="A4" s="454" t="s">
        <v>3401</v>
      </c>
      <c r="B4" s="452"/>
      <c r="C4" s="790"/>
      <c r="D4" s="790"/>
      <c r="E4" s="790"/>
      <c r="F4" s="455"/>
      <c r="G4" s="454" t="s">
        <v>3402</v>
      </c>
      <c r="H4" s="452"/>
      <c r="I4" s="452"/>
      <c r="J4" s="790"/>
      <c r="K4" s="790"/>
      <c r="L4" s="790"/>
      <c r="M4" s="790"/>
      <c r="N4" s="854"/>
    </row>
    <row r="5" spans="1:14">
      <c r="A5" s="456"/>
      <c r="B5" s="73"/>
      <c r="C5" s="775"/>
      <c r="D5" s="775"/>
      <c r="E5" s="775"/>
      <c r="F5" s="457"/>
      <c r="G5" s="456"/>
      <c r="H5" s="73"/>
      <c r="I5" s="73"/>
      <c r="J5" s="775"/>
      <c r="K5" s="775"/>
      <c r="L5" s="775"/>
      <c r="M5" s="775"/>
      <c r="N5" s="828"/>
    </row>
    <row r="6" spans="1:14">
      <c r="A6" s="259" t="s">
        <v>3403</v>
      </c>
      <c r="B6" s="774"/>
      <c r="C6" s="774" t="s">
        <v>3152</v>
      </c>
      <c r="D6" s="774"/>
      <c r="E6" s="774"/>
      <c r="F6" s="430"/>
      <c r="G6" s="259" t="s">
        <v>3153</v>
      </c>
      <c r="H6" s="774"/>
      <c r="I6" s="774"/>
      <c r="J6" s="774"/>
      <c r="K6" s="774" t="s">
        <v>3154</v>
      </c>
      <c r="L6" s="774"/>
      <c r="M6" s="774"/>
      <c r="N6" s="828"/>
    </row>
    <row r="7" spans="1:14">
      <c r="A7" s="259" t="s">
        <v>3155</v>
      </c>
      <c r="B7" s="774"/>
      <c r="C7" s="774" t="s">
        <v>3156</v>
      </c>
      <c r="D7" s="774"/>
      <c r="E7" s="774"/>
      <c r="F7" s="430"/>
      <c r="G7" s="259" t="s">
        <v>3157</v>
      </c>
      <c r="H7" s="774"/>
      <c r="I7" s="774"/>
      <c r="J7" s="774"/>
      <c r="K7" s="774" t="s">
        <v>3158</v>
      </c>
      <c r="L7" s="774"/>
      <c r="M7" s="774"/>
      <c r="N7" s="828"/>
    </row>
    <row r="8" spans="1:14">
      <c r="A8" s="259" t="s">
        <v>3159</v>
      </c>
      <c r="B8" s="774"/>
      <c r="C8" s="774" t="s">
        <v>2028</v>
      </c>
      <c r="D8" s="774"/>
      <c r="E8" s="774"/>
      <c r="F8" s="430"/>
      <c r="G8" s="259" t="s">
        <v>2029</v>
      </c>
      <c r="H8" s="774"/>
      <c r="I8" s="774"/>
      <c r="J8" s="774"/>
      <c r="K8" s="774" t="s">
        <v>2030</v>
      </c>
      <c r="L8" s="774"/>
      <c r="M8" s="774"/>
      <c r="N8" s="828"/>
    </row>
    <row r="9" spans="1:14">
      <c r="A9" s="259" t="s">
        <v>2031</v>
      </c>
      <c r="B9" s="774"/>
      <c r="C9" s="774"/>
      <c r="D9" s="774"/>
      <c r="E9" s="774"/>
      <c r="F9" s="430"/>
      <c r="G9" s="259"/>
      <c r="H9" s="774"/>
      <c r="I9" s="774"/>
      <c r="J9" s="774"/>
      <c r="K9" s="774" t="s">
        <v>2032</v>
      </c>
      <c r="L9" s="774"/>
      <c r="M9" s="774"/>
      <c r="N9" s="828"/>
    </row>
    <row r="10" spans="1:14">
      <c r="A10" s="259" t="s">
        <v>2033</v>
      </c>
      <c r="B10" s="774"/>
      <c r="C10" s="774"/>
      <c r="D10" s="774"/>
      <c r="E10" s="774"/>
      <c r="F10" s="430"/>
      <c r="G10" s="259"/>
      <c r="H10" s="774"/>
      <c r="I10" s="774"/>
      <c r="J10" s="774"/>
      <c r="K10" s="774"/>
      <c r="L10" s="774"/>
      <c r="M10" s="774"/>
      <c r="N10" s="828"/>
    </row>
    <row r="11" spans="1:14">
      <c r="A11" s="259"/>
      <c r="B11" s="774"/>
      <c r="C11" s="774"/>
      <c r="D11" s="774"/>
      <c r="E11" s="774"/>
      <c r="F11" s="430"/>
      <c r="G11" s="259"/>
      <c r="H11" s="774"/>
      <c r="I11" s="774"/>
      <c r="J11" s="774"/>
      <c r="K11" s="774"/>
      <c r="L11" s="774"/>
      <c r="M11" s="774"/>
      <c r="N11" s="828"/>
    </row>
    <row r="12" spans="1:14">
      <c r="A12" s="458"/>
      <c r="B12" s="855" t="s">
        <v>1741</v>
      </c>
      <c r="C12" s="855"/>
      <c r="D12" s="855"/>
      <c r="E12" s="855"/>
      <c r="F12" s="459"/>
      <c r="G12" s="460" t="s">
        <v>2034</v>
      </c>
      <c r="H12" s="790"/>
      <c r="I12" s="790"/>
      <c r="J12" s="856"/>
      <c r="K12" s="857" t="s">
        <v>2035</v>
      </c>
      <c r="L12" s="790"/>
      <c r="M12" s="856"/>
      <c r="N12" s="858"/>
    </row>
    <row r="13" spans="1:14">
      <c r="A13" s="461"/>
      <c r="B13" s="462" t="s">
        <v>2036</v>
      </c>
      <c r="C13" s="800" t="s">
        <v>2037</v>
      </c>
      <c r="D13" s="800" t="s">
        <v>2038</v>
      </c>
      <c r="E13" s="800" t="s">
        <v>2253</v>
      </c>
      <c r="F13" s="463" t="s">
        <v>2039</v>
      </c>
      <c r="G13" s="460" t="s">
        <v>2040</v>
      </c>
      <c r="H13" s="842"/>
      <c r="I13" s="464"/>
      <c r="J13" s="800"/>
      <c r="K13" s="800"/>
      <c r="L13" s="800"/>
      <c r="M13" s="465"/>
      <c r="N13" s="783"/>
    </row>
    <row r="14" spans="1:14">
      <c r="A14" s="461" t="s">
        <v>1686</v>
      </c>
      <c r="B14" s="462" t="s">
        <v>2041</v>
      </c>
      <c r="C14" s="800" t="s">
        <v>2042</v>
      </c>
      <c r="D14" s="800" t="s">
        <v>503</v>
      </c>
      <c r="E14" s="800" t="s">
        <v>2043</v>
      </c>
      <c r="F14" s="463" t="s">
        <v>2044</v>
      </c>
      <c r="G14" s="461"/>
      <c r="H14" s="800"/>
      <c r="I14" s="462"/>
      <c r="J14" s="800" t="s">
        <v>2045</v>
      </c>
      <c r="K14" s="800" t="s">
        <v>1793</v>
      </c>
      <c r="L14" s="800" t="s">
        <v>1795</v>
      </c>
      <c r="M14" s="466" t="s">
        <v>2039</v>
      </c>
      <c r="N14" s="783"/>
    </row>
    <row r="15" spans="1:14">
      <c r="A15" s="461" t="s">
        <v>1689</v>
      </c>
      <c r="B15" s="462" t="s">
        <v>2046</v>
      </c>
      <c r="C15" s="800" t="s">
        <v>1110</v>
      </c>
      <c r="D15" s="800" t="s">
        <v>2047</v>
      </c>
      <c r="E15" s="800" t="s">
        <v>164</v>
      </c>
      <c r="F15" s="463" t="s">
        <v>850</v>
      </c>
      <c r="G15" s="461" t="s">
        <v>2048</v>
      </c>
      <c r="H15" s="800" t="s">
        <v>163</v>
      </c>
      <c r="I15" s="800" t="s">
        <v>1795</v>
      </c>
      <c r="J15" s="466" t="s">
        <v>2044</v>
      </c>
      <c r="K15" s="800" t="s">
        <v>163</v>
      </c>
      <c r="L15" s="800"/>
      <c r="M15" s="466" t="s">
        <v>2044</v>
      </c>
      <c r="N15" s="783" t="s">
        <v>1686</v>
      </c>
    </row>
    <row r="16" spans="1:14">
      <c r="A16" s="461"/>
      <c r="B16" s="859"/>
      <c r="C16" s="859"/>
      <c r="D16" s="859"/>
      <c r="E16" s="800" t="s">
        <v>2049</v>
      </c>
      <c r="F16" s="463" t="s">
        <v>531</v>
      </c>
      <c r="G16" s="461"/>
      <c r="H16" s="800" t="s">
        <v>1689</v>
      </c>
      <c r="I16" s="800"/>
      <c r="J16" s="800"/>
      <c r="K16" s="800"/>
      <c r="L16" s="800"/>
      <c r="M16" s="800" t="s">
        <v>2434</v>
      </c>
      <c r="N16" s="783" t="s">
        <v>1689</v>
      </c>
    </row>
    <row r="17" spans="1:43">
      <c r="A17" s="461"/>
      <c r="B17" s="805" t="s">
        <v>2935</v>
      </c>
      <c r="C17" s="805" t="s">
        <v>2936</v>
      </c>
      <c r="D17" s="805" t="s">
        <v>2937</v>
      </c>
      <c r="E17" s="805" t="s">
        <v>2938</v>
      </c>
      <c r="F17" s="463" t="s">
        <v>2268</v>
      </c>
      <c r="G17" s="461" t="s">
        <v>2269</v>
      </c>
      <c r="H17" s="805" t="s">
        <v>2270</v>
      </c>
      <c r="I17" s="805" t="s">
        <v>2271</v>
      </c>
      <c r="J17" s="805" t="s">
        <v>2272</v>
      </c>
      <c r="K17" s="805" t="s">
        <v>2273</v>
      </c>
      <c r="L17" s="805" t="s">
        <v>2274</v>
      </c>
      <c r="M17" s="805" t="s">
        <v>2275</v>
      </c>
      <c r="N17" s="860"/>
    </row>
    <row r="18" spans="1:43">
      <c r="A18" s="467">
        <v>1</v>
      </c>
      <c r="B18" s="1677" t="s">
        <v>4601</v>
      </c>
      <c r="C18" s="1909"/>
      <c r="D18" s="861"/>
      <c r="E18" s="861"/>
      <c r="F18" s="862"/>
      <c r="G18" s="468"/>
      <c r="H18" s="863"/>
      <c r="I18" s="861"/>
      <c r="J18" s="861"/>
      <c r="K18" s="1909"/>
      <c r="L18" s="861"/>
      <c r="M18" s="861"/>
      <c r="N18" s="864">
        <v>1</v>
      </c>
    </row>
    <row r="19" spans="1:43">
      <c r="A19" s="469">
        <v>2</v>
      </c>
      <c r="B19" s="1677" t="s">
        <v>6095</v>
      </c>
      <c r="C19" s="1909"/>
      <c r="D19" s="861"/>
      <c r="E19" s="861"/>
      <c r="F19" s="450"/>
      <c r="G19" s="470"/>
      <c r="H19" s="863"/>
      <c r="I19" s="861"/>
      <c r="J19" s="861"/>
      <c r="K19" s="1909"/>
      <c r="L19" s="861"/>
      <c r="M19" s="861"/>
      <c r="N19" s="864">
        <v>2</v>
      </c>
    </row>
    <row r="20" spans="1:43">
      <c r="A20" s="469">
        <v>3</v>
      </c>
      <c r="B20" s="2566"/>
      <c r="C20" s="1909"/>
      <c r="D20" s="861"/>
      <c r="E20" s="861"/>
      <c r="F20" s="450"/>
      <c r="G20" s="3356"/>
      <c r="H20" s="863"/>
      <c r="I20" s="3180"/>
      <c r="J20" s="861"/>
      <c r="K20" s="1909"/>
      <c r="L20" s="861"/>
      <c r="M20" s="861"/>
      <c r="N20" s="864">
        <v>3</v>
      </c>
    </row>
    <row r="21" spans="1:43">
      <c r="A21" s="469">
        <v>4</v>
      </c>
      <c r="B21" s="2529" t="s">
        <v>6357</v>
      </c>
      <c r="C21" s="4007"/>
      <c r="D21" s="4007"/>
      <c r="E21" s="4007"/>
      <c r="F21" s="450"/>
      <c r="G21" s="4008"/>
      <c r="H21" s="4009"/>
      <c r="I21" s="3180"/>
      <c r="J21" s="861"/>
      <c r="K21" s="861"/>
      <c r="L21" s="861"/>
      <c r="M21" s="861"/>
      <c r="N21" s="864">
        <v>4</v>
      </c>
    </row>
    <row r="22" spans="1:43">
      <c r="A22" s="469">
        <v>5</v>
      </c>
      <c r="B22" s="2529" t="s">
        <v>6358</v>
      </c>
      <c r="C22" s="4007">
        <v>14078970</v>
      </c>
      <c r="D22" s="4007"/>
      <c r="E22" s="4007">
        <v>14078970</v>
      </c>
      <c r="F22" s="4010"/>
      <c r="G22" s="4008" t="s">
        <v>6120</v>
      </c>
      <c r="H22" s="4009">
        <v>928</v>
      </c>
      <c r="I22" s="3180">
        <v>14078970</v>
      </c>
      <c r="J22" s="861"/>
      <c r="K22" s="861"/>
      <c r="L22" s="861"/>
      <c r="M22" s="861"/>
      <c r="N22" s="864">
        <v>5</v>
      </c>
    </row>
    <row r="23" spans="1:43">
      <c r="A23" s="469">
        <v>6</v>
      </c>
      <c r="B23" s="2802" t="s">
        <v>6359</v>
      </c>
      <c r="C23" s="4011">
        <v>3396089</v>
      </c>
      <c r="D23" s="4011"/>
      <c r="E23" s="4011">
        <v>3396089</v>
      </c>
      <c r="F23" s="4012"/>
      <c r="G23" s="4013" t="s">
        <v>2913</v>
      </c>
      <c r="H23" s="4014">
        <v>928</v>
      </c>
      <c r="I23" s="3180">
        <v>3396089</v>
      </c>
      <c r="J23" s="3180"/>
      <c r="K23" s="3180"/>
      <c r="L23" s="3180"/>
      <c r="M23" s="3180"/>
      <c r="N23" s="864">
        <v>6</v>
      </c>
    </row>
    <row r="24" spans="1:43">
      <c r="A24" s="469">
        <v>7</v>
      </c>
      <c r="B24" s="2566"/>
      <c r="C24" s="4007"/>
      <c r="D24" s="4007"/>
      <c r="E24" s="4007"/>
      <c r="F24" s="4010"/>
      <c r="G24" s="4008"/>
      <c r="H24" s="4009"/>
      <c r="I24" s="861"/>
      <c r="J24" s="3180"/>
      <c r="K24" s="861"/>
      <c r="L24" s="861"/>
      <c r="M24" s="861"/>
      <c r="N24" s="864">
        <v>7</v>
      </c>
    </row>
    <row r="25" spans="1:43" s="2847" customFormat="1">
      <c r="A25" s="469">
        <v>8</v>
      </c>
      <c r="B25" s="2566" t="s">
        <v>6360</v>
      </c>
      <c r="C25" s="4007">
        <v>3653808</v>
      </c>
      <c r="D25" s="4007"/>
      <c r="E25" s="4007">
        <v>3653808</v>
      </c>
      <c r="F25" s="4010"/>
      <c r="G25" s="4008" t="s">
        <v>6120</v>
      </c>
      <c r="H25" s="4009" t="s">
        <v>6121</v>
      </c>
      <c r="I25" s="861">
        <v>3653808</v>
      </c>
      <c r="J25" s="3180"/>
      <c r="K25" s="861"/>
      <c r="L25" s="861"/>
      <c r="M25" s="861"/>
      <c r="N25" s="864">
        <v>8</v>
      </c>
      <c r="P25"/>
      <c r="Q25"/>
      <c r="R25"/>
      <c r="S25"/>
      <c r="T25"/>
      <c r="U25"/>
      <c r="V25"/>
      <c r="W25"/>
      <c r="X25"/>
      <c r="Y25"/>
      <c r="Z25"/>
      <c r="AA25"/>
      <c r="AB25"/>
      <c r="AC25"/>
      <c r="AD25"/>
      <c r="AE25"/>
      <c r="AF25"/>
      <c r="AG25"/>
      <c r="AH25"/>
      <c r="AI25"/>
      <c r="AJ25"/>
      <c r="AK25"/>
      <c r="AL25"/>
      <c r="AM25"/>
      <c r="AN25"/>
      <c r="AO25"/>
      <c r="AP25"/>
      <c r="AQ25"/>
    </row>
    <row r="26" spans="1:43" s="2847" customFormat="1">
      <c r="A26" s="469">
        <v>9</v>
      </c>
      <c r="B26" s="2566" t="s">
        <v>6361</v>
      </c>
      <c r="C26" s="4007">
        <v>828081</v>
      </c>
      <c r="D26" s="4007"/>
      <c r="E26" s="4007">
        <v>828081</v>
      </c>
      <c r="F26" s="4010"/>
      <c r="G26" s="4008" t="s">
        <v>2913</v>
      </c>
      <c r="H26" s="4009" t="s">
        <v>6121</v>
      </c>
      <c r="I26" s="861">
        <v>828081</v>
      </c>
      <c r="J26" s="861"/>
      <c r="K26" s="861"/>
      <c r="L26" s="861"/>
      <c r="M26" s="861"/>
      <c r="N26" s="864">
        <v>9</v>
      </c>
      <c r="P26"/>
      <c r="Q26"/>
      <c r="R26"/>
      <c r="S26"/>
      <c r="T26"/>
      <c r="U26"/>
      <c r="V26"/>
      <c r="W26"/>
      <c r="X26"/>
      <c r="Y26"/>
      <c r="Z26"/>
      <c r="AA26"/>
      <c r="AB26"/>
      <c r="AC26"/>
      <c r="AD26"/>
      <c r="AE26"/>
      <c r="AF26"/>
      <c r="AG26"/>
      <c r="AH26"/>
      <c r="AI26"/>
      <c r="AJ26"/>
      <c r="AK26"/>
      <c r="AL26"/>
      <c r="AM26"/>
      <c r="AN26"/>
      <c r="AO26"/>
      <c r="AP26"/>
      <c r="AQ26"/>
    </row>
    <row r="27" spans="1:43" s="2847" customFormat="1">
      <c r="A27" s="469">
        <v>10</v>
      </c>
      <c r="B27" s="2566"/>
      <c r="C27" s="4007"/>
      <c r="D27" s="4007"/>
      <c r="E27" s="4007"/>
      <c r="F27" s="4010"/>
      <c r="G27" s="4008"/>
      <c r="H27" s="4009"/>
      <c r="I27" s="3180"/>
      <c r="J27" s="3180"/>
      <c r="K27" s="861"/>
      <c r="L27" s="3180"/>
      <c r="M27" s="861"/>
      <c r="N27" s="864">
        <v>10</v>
      </c>
      <c r="P27"/>
      <c r="Q27"/>
      <c r="R27"/>
      <c r="S27"/>
      <c r="T27"/>
      <c r="U27"/>
      <c r="V27"/>
      <c r="W27"/>
      <c r="X27"/>
      <c r="Y27"/>
      <c r="Z27"/>
      <c r="AA27"/>
      <c r="AB27"/>
      <c r="AC27"/>
      <c r="AD27"/>
      <c r="AE27"/>
      <c r="AF27"/>
      <c r="AG27"/>
      <c r="AH27"/>
      <c r="AI27"/>
      <c r="AJ27"/>
      <c r="AK27"/>
      <c r="AL27"/>
      <c r="AM27"/>
      <c r="AN27"/>
      <c r="AO27"/>
      <c r="AP27"/>
      <c r="AQ27"/>
    </row>
    <row r="28" spans="1:43" s="2847" customFormat="1">
      <c r="A28" s="469">
        <v>11</v>
      </c>
      <c r="B28" s="2566" t="s">
        <v>6362</v>
      </c>
      <c r="C28" s="4007"/>
      <c r="D28" s="4007"/>
      <c r="E28" s="4007"/>
      <c r="F28" s="4010">
        <v>-1194556</v>
      </c>
      <c r="G28" s="4008" t="s">
        <v>6120</v>
      </c>
      <c r="H28" s="4009"/>
      <c r="I28" s="861"/>
      <c r="J28" s="3180"/>
      <c r="K28" s="861"/>
      <c r="L28" s="861"/>
      <c r="M28" s="861">
        <v>-1194556</v>
      </c>
      <c r="N28" s="864">
        <v>11</v>
      </c>
      <c r="P28"/>
      <c r="Q28"/>
      <c r="R28"/>
      <c r="S28"/>
      <c r="T28"/>
      <c r="U28"/>
      <c r="V28"/>
      <c r="W28"/>
      <c r="X28"/>
      <c r="Y28"/>
      <c r="Z28"/>
      <c r="AA28"/>
      <c r="AB28"/>
      <c r="AC28"/>
      <c r="AD28"/>
      <c r="AE28"/>
      <c r="AF28"/>
      <c r="AG28"/>
      <c r="AH28"/>
      <c r="AI28"/>
      <c r="AJ28"/>
      <c r="AK28"/>
      <c r="AL28"/>
      <c r="AM28"/>
      <c r="AN28"/>
      <c r="AO28"/>
      <c r="AP28"/>
      <c r="AQ28"/>
    </row>
    <row r="29" spans="1:43" s="2847" customFormat="1">
      <c r="A29" s="469">
        <v>12</v>
      </c>
      <c r="B29" s="2566" t="s">
        <v>6363</v>
      </c>
      <c r="C29" s="4007"/>
      <c r="D29" s="4007"/>
      <c r="E29" s="4007"/>
      <c r="F29" s="4010">
        <v>-658740</v>
      </c>
      <c r="G29" s="4008" t="s">
        <v>2913</v>
      </c>
      <c r="H29" s="4009"/>
      <c r="I29" s="861"/>
      <c r="J29" s="861"/>
      <c r="K29" s="861"/>
      <c r="L29" s="861"/>
      <c r="M29" s="861">
        <v>-658740</v>
      </c>
      <c r="N29" s="864">
        <v>12</v>
      </c>
      <c r="P29"/>
      <c r="Q29"/>
      <c r="R29"/>
      <c r="S29"/>
      <c r="T29"/>
      <c r="U29"/>
      <c r="V29"/>
      <c r="W29"/>
      <c r="X29"/>
      <c r="Y29"/>
      <c r="Z29"/>
      <c r="AA29"/>
      <c r="AB29"/>
      <c r="AC29"/>
      <c r="AD29"/>
      <c r="AE29"/>
      <c r="AF29"/>
      <c r="AG29"/>
      <c r="AH29"/>
      <c r="AI29"/>
      <c r="AJ29"/>
      <c r="AK29"/>
      <c r="AL29"/>
      <c r="AM29"/>
      <c r="AN29"/>
      <c r="AO29"/>
      <c r="AP29"/>
      <c r="AQ29"/>
    </row>
    <row r="30" spans="1:43" s="2847" customFormat="1">
      <c r="A30" s="469">
        <v>13</v>
      </c>
      <c r="B30" s="2566"/>
      <c r="C30" s="4007"/>
      <c r="D30" s="4007"/>
      <c r="E30" s="4007"/>
      <c r="F30" s="4010"/>
      <c r="G30" s="4008"/>
      <c r="H30" s="4009"/>
      <c r="I30" s="3180"/>
      <c r="J30" s="3180"/>
      <c r="K30" s="861"/>
      <c r="L30" s="3180"/>
      <c r="M30" s="861"/>
      <c r="N30" s="864">
        <v>13</v>
      </c>
      <c r="P30"/>
      <c r="Q30"/>
      <c r="R30"/>
      <c r="S30"/>
      <c r="T30"/>
      <c r="U30"/>
      <c r="V30"/>
      <c r="W30"/>
      <c r="X30"/>
      <c r="Y30"/>
      <c r="Z30"/>
      <c r="AA30"/>
      <c r="AB30"/>
      <c r="AC30"/>
      <c r="AD30"/>
      <c r="AE30"/>
      <c r="AF30"/>
      <c r="AG30"/>
      <c r="AH30"/>
      <c r="AI30"/>
      <c r="AJ30"/>
      <c r="AK30"/>
      <c r="AL30"/>
      <c r="AM30"/>
      <c r="AN30"/>
      <c r="AO30"/>
      <c r="AP30"/>
      <c r="AQ30"/>
    </row>
    <row r="31" spans="1:43">
      <c r="A31" s="469">
        <v>14</v>
      </c>
      <c r="B31" s="3980" t="s">
        <v>6364</v>
      </c>
      <c r="C31" s="4007"/>
      <c r="D31" s="4007"/>
      <c r="E31" s="4007"/>
      <c r="F31" s="4010"/>
      <c r="G31" s="4008"/>
      <c r="H31" s="4009"/>
      <c r="I31" s="861"/>
      <c r="J31" s="861"/>
      <c r="K31" s="861"/>
      <c r="L31" s="861"/>
      <c r="M31" s="861"/>
      <c r="N31" s="864">
        <v>14</v>
      </c>
    </row>
    <row r="32" spans="1:43">
      <c r="A32" s="469">
        <v>15</v>
      </c>
      <c r="B32" s="2566" t="s">
        <v>6365</v>
      </c>
      <c r="C32" s="4007"/>
      <c r="D32" s="4007"/>
      <c r="E32" s="4007"/>
      <c r="F32" s="4010">
        <v>-768167</v>
      </c>
      <c r="G32" s="4008" t="s">
        <v>2912</v>
      </c>
      <c r="H32" s="4009"/>
      <c r="I32" s="861"/>
      <c r="J32" s="861"/>
      <c r="K32" s="861"/>
      <c r="L32" s="861"/>
      <c r="M32" s="861">
        <v>-768167</v>
      </c>
      <c r="N32" s="864">
        <v>15</v>
      </c>
    </row>
    <row r="33" spans="1:43">
      <c r="A33" s="469">
        <v>16</v>
      </c>
      <c r="B33" s="2566" t="s">
        <v>6366</v>
      </c>
      <c r="C33" s="4007"/>
      <c r="D33" s="4007"/>
      <c r="E33" s="4007"/>
      <c r="F33" s="4010">
        <v>-604569</v>
      </c>
      <c r="G33" s="4008" t="s">
        <v>2913</v>
      </c>
      <c r="H33" s="4009"/>
      <c r="I33" s="3180"/>
      <c r="J33" s="3180"/>
      <c r="K33" s="861"/>
      <c r="L33" s="861"/>
      <c r="M33" s="861">
        <v>-604569</v>
      </c>
      <c r="N33" s="864">
        <v>16</v>
      </c>
    </row>
    <row r="34" spans="1:43">
      <c r="A34" s="469">
        <v>17</v>
      </c>
      <c r="B34" s="2566"/>
      <c r="C34" s="4007"/>
      <c r="D34" s="4007"/>
      <c r="E34" s="4007"/>
      <c r="F34" s="4010"/>
      <c r="G34" s="4008"/>
      <c r="H34" s="4009"/>
      <c r="I34" s="861"/>
      <c r="J34" s="861"/>
      <c r="K34" s="861"/>
      <c r="L34" s="861"/>
      <c r="M34" s="861"/>
      <c r="N34" s="864">
        <v>17</v>
      </c>
    </row>
    <row r="35" spans="1:43">
      <c r="A35" s="469">
        <v>18</v>
      </c>
      <c r="B35" s="2566" t="s">
        <v>6367</v>
      </c>
      <c r="C35" s="4007"/>
      <c r="D35" s="4007"/>
      <c r="E35" s="4007"/>
      <c r="F35" s="4010"/>
      <c r="G35" s="4008"/>
      <c r="H35" s="4009"/>
      <c r="I35" s="861"/>
      <c r="J35" s="861"/>
      <c r="K35" s="861"/>
      <c r="L35" s="861"/>
      <c r="M35" s="861"/>
      <c r="N35" s="864">
        <v>18</v>
      </c>
    </row>
    <row r="36" spans="1:43">
      <c r="A36" s="469">
        <v>19</v>
      </c>
      <c r="B36" s="2566" t="s">
        <v>6368</v>
      </c>
      <c r="C36" s="4007"/>
      <c r="D36" s="4007">
        <v>524173</v>
      </c>
      <c r="E36" s="4007">
        <v>524173</v>
      </c>
      <c r="F36" s="4010">
        <v>352614</v>
      </c>
      <c r="G36" s="4008" t="s">
        <v>2912</v>
      </c>
      <c r="H36" s="4009">
        <v>928</v>
      </c>
      <c r="I36" s="861">
        <v>22380</v>
      </c>
      <c r="J36" s="3180">
        <v>37001</v>
      </c>
      <c r="K36" s="861">
        <v>928</v>
      </c>
      <c r="L36" s="3180">
        <v>501793</v>
      </c>
      <c r="M36" s="861">
        <v>-112178</v>
      </c>
      <c r="N36" s="864">
        <v>19</v>
      </c>
    </row>
    <row r="37" spans="1:43">
      <c r="A37" s="469">
        <v>20</v>
      </c>
      <c r="B37" s="2566" t="s">
        <v>6369</v>
      </c>
      <c r="C37" s="4007"/>
      <c r="D37" s="4007">
        <v>578664</v>
      </c>
      <c r="E37" s="4007">
        <v>578664</v>
      </c>
      <c r="F37" s="4010">
        <v>460496</v>
      </c>
      <c r="G37" s="4008" t="s">
        <v>2913</v>
      </c>
      <c r="H37" s="4009">
        <v>928</v>
      </c>
      <c r="I37" s="861">
        <v>-14451</v>
      </c>
      <c r="J37" s="3180">
        <v>37001</v>
      </c>
      <c r="K37" s="861">
        <v>928</v>
      </c>
      <c r="L37" s="3180">
        <v>593115</v>
      </c>
      <c r="M37" s="861">
        <v>-95618</v>
      </c>
      <c r="N37" s="864">
        <v>20</v>
      </c>
    </row>
    <row r="38" spans="1:43">
      <c r="A38" s="469">
        <v>21</v>
      </c>
      <c r="B38" s="2566"/>
      <c r="C38" s="4007"/>
      <c r="D38" s="4007"/>
      <c r="E38" s="4007"/>
      <c r="F38" s="4010"/>
      <c r="G38" s="4015"/>
      <c r="H38" s="4009"/>
      <c r="I38" s="861"/>
      <c r="J38" s="861"/>
      <c r="K38" s="861"/>
      <c r="L38" s="861"/>
      <c r="M38" s="861"/>
      <c r="N38" s="864">
        <v>21</v>
      </c>
    </row>
    <row r="39" spans="1:43" s="4169" customFormat="1">
      <c r="A39" s="469">
        <v>22</v>
      </c>
      <c r="B39" s="2566" t="s">
        <v>7167</v>
      </c>
      <c r="C39" s="4007"/>
      <c r="D39" s="4007"/>
      <c r="E39" s="4007"/>
      <c r="F39" s="4010"/>
      <c r="G39" s="4008"/>
      <c r="H39" s="4009"/>
      <c r="I39" s="861"/>
      <c r="J39" s="861"/>
      <c r="K39" s="861"/>
      <c r="L39" s="861"/>
      <c r="M39" s="861"/>
      <c r="N39" s="864">
        <v>22</v>
      </c>
      <c r="P39"/>
      <c r="Q39"/>
      <c r="R39"/>
      <c r="S39"/>
      <c r="T39"/>
      <c r="U39"/>
      <c r="V39"/>
      <c r="W39"/>
      <c r="X39"/>
      <c r="Y39"/>
      <c r="Z39"/>
      <c r="AA39"/>
      <c r="AB39"/>
      <c r="AC39"/>
      <c r="AD39"/>
      <c r="AE39"/>
      <c r="AF39"/>
      <c r="AG39"/>
      <c r="AH39"/>
      <c r="AI39"/>
      <c r="AJ39"/>
      <c r="AK39"/>
      <c r="AL39"/>
      <c r="AM39"/>
      <c r="AN39"/>
      <c r="AO39"/>
      <c r="AP39"/>
      <c r="AQ39"/>
    </row>
    <row r="40" spans="1:43" s="4169" customFormat="1">
      <c r="A40" s="469">
        <v>23</v>
      </c>
      <c r="B40" s="2566" t="s">
        <v>7168</v>
      </c>
      <c r="C40" s="4007"/>
      <c r="D40" s="4007">
        <v>75531</v>
      </c>
      <c r="E40" s="4007">
        <v>75531</v>
      </c>
      <c r="F40" s="4010"/>
      <c r="G40" s="4008" t="s">
        <v>2912</v>
      </c>
      <c r="H40" s="4009">
        <v>928</v>
      </c>
      <c r="I40" s="861">
        <v>75531</v>
      </c>
      <c r="J40" s="3180">
        <v>25610</v>
      </c>
      <c r="K40" s="861"/>
      <c r="L40" s="3180"/>
      <c r="M40" s="861">
        <v>25610</v>
      </c>
      <c r="N40" s="864">
        <v>23</v>
      </c>
      <c r="P40"/>
      <c r="Q40"/>
      <c r="R40"/>
      <c r="S40"/>
      <c r="T40"/>
      <c r="U40"/>
      <c r="V40"/>
      <c r="W40"/>
      <c r="X40"/>
      <c r="Y40"/>
      <c r="Z40"/>
      <c r="AA40"/>
      <c r="AB40"/>
      <c r="AC40"/>
      <c r="AD40"/>
      <c r="AE40"/>
      <c r="AF40"/>
      <c r="AG40"/>
      <c r="AH40"/>
      <c r="AI40"/>
      <c r="AJ40"/>
      <c r="AK40"/>
      <c r="AL40"/>
      <c r="AM40"/>
      <c r="AN40"/>
      <c r="AO40"/>
      <c r="AP40"/>
      <c r="AQ40"/>
    </row>
    <row r="41" spans="1:43" s="4169" customFormat="1">
      <c r="A41" s="469">
        <v>24</v>
      </c>
      <c r="B41" s="2566" t="s">
        <v>7169</v>
      </c>
      <c r="C41" s="4007"/>
      <c r="D41" s="4007">
        <v>3870</v>
      </c>
      <c r="E41" s="4007">
        <v>3870</v>
      </c>
      <c r="F41" s="4010"/>
      <c r="G41" s="4008" t="s">
        <v>2913</v>
      </c>
      <c r="H41" s="4009">
        <v>928</v>
      </c>
      <c r="I41" s="861">
        <v>3870</v>
      </c>
      <c r="J41" s="3180">
        <v>25610</v>
      </c>
      <c r="K41" s="861"/>
      <c r="L41" s="3180"/>
      <c r="M41" s="861">
        <v>25610</v>
      </c>
      <c r="N41" s="864">
        <v>24</v>
      </c>
      <c r="P41"/>
      <c r="Q41"/>
      <c r="R41"/>
      <c r="S41"/>
      <c r="T41"/>
      <c r="U41"/>
      <c r="V41"/>
      <c r="W41"/>
      <c r="X41"/>
      <c r="Y41"/>
      <c r="Z41"/>
      <c r="AA41"/>
      <c r="AB41"/>
      <c r="AC41"/>
      <c r="AD41"/>
      <c r="AE41"/>
      <c r="AF41"/>
      <c r="AG41"/>
      <c r="AH41"/>
      <c r="AI41"/>
      <c r="AJ41"/>
      <c r="AK41"/>
      <c r="AL41"/>
      <c r="AM41"/>
      <c r="AN41"/>
      <c r="AO41"/>
      <c r="AP41"/>
      <c r="AQ41"/>
    </row>
    <row r="42" spans="1:43" s="4169" customFormat="1">
      <c r="A42" s="469">
        <v>25</v>
      </c>
      <c r="B42" s="2566"/>
      <c r="C42" s="4007"/>
      <c r="D42" s="4007"/>
      <c r="E42" s="4007"/>
      <c r="F42" s="4010"/>
      <c r="G42" s="4171"/>
      <c r="H42" s="4009"/>
      <c r="I42" s="861"/>
      <c r="J42" s="861"/>
      <c r="K42" s="861"/>
      <c r="L42" s="861"/>
      <c r="M42" s="861"/>
      <c r="N42" s="864">
        <v>25</v>
      </c>
      <c r="P42"/>
      <c r="Q42"/>
      <c r="R42"/>
      <c r="S42"/>
      <c r="T42"/>
      <c r="U42"/>
      <c r="V42"/>
      <c r="W42"/>
      <c r="X42"/>
      <c r="Y42"/>
      <c r="Z42"/>
      <c r="AA42"/>
      <c r="AB42"/>
      <c r="AC42"/>
      <c r="AD42"/>
      <c r="AE42"/>
      <c r="AF42"/>
      <c r="AG42"/>
      <c r="AH42"/>
      <c r="AI42"/>
      <c r="AJ42"/>
      <c r="AK42"/>
      <c r="AL42"/>
      <c r="AM42"/>
      <c r="AN42"/>
      <c r="AO42"/>
      <c r="AP42"/>
      <c r="AQ42"/>
    </row>
    <row r="43" spans="1:43">
      <c r="A43" s="469">
        <v>26</v>
      </c>
      <c r="B43" s="2566" t="s">
        <v>6370</v>
      </c>
      <c r="C43" s="4007"/>
      <c r="D43" s="4007"/>
      <c r="E43" s="4007"/>
      <c r="F43" s="4010"/>
      <c r="G43" s="4015"/>
      <c r="H43" s="861"/>
      <c r="I43" s="861"/>
      <c r="J43" s="861"/>
      <c r="K43" s="861"/>
      <c r="L43" s="861"/>
      <c r="M43" s="861"/>
      <c r="N43" s="864">
        <v>26</v>
      </c>
    </row>
    <row r="44" spans="1:43">
      <c r="A44" s="469">
        <v>27</v>
      </c>
      <c r="B44" s="2566" t="s">
        <v>6371</v>
      </c>
      <c r="C44" s="4007"/>
      <c r="D44" s="4007">
        <v>124257</v>
      </c>
      <c r="E44" s="4007">
        <v>124257</v>
      </c>
      <c r="F44" s="4010">
        <v>186385</v>
      </c>
      <c r="G44" s="4016" t="s">
        <v>2912</v>
      </c>
      <c r="H44" s="861"/>
      <c r="I44" s="3180"/>
      <c r="J44" s="861"/>
      <c r="K44" s="861">
        <v>928</v>
      </c>
      <c r="L44" s="861">
        <v>124257</v>
      </c>
      <c r="M44" s="861">
        <v>62128</v>
      </c>
      <c r="N44" s="864">
        <v>27</v>
      </c>
    </row>
    <row r="45" spans="1:43">
      <c r="A45" s="469">
        <v>28</v>
      </c>
      <c r="B45" s="2566" t="s">
        <v>6371</v>
      </c>
      <c r="C45" s="4007"/>
      <c r="D45" s="4007">
        <v>26000</v>
      </c>
      <c r="E45" s="4007">
        <v>26000</v>
      </c>
      <c r="F45" s="4010">
        <v>39000</v>
      </c>
      <c r="G45" s="4016" t="s">
        <v>2913</v>
      </c>
      <c r="H45" s="861"/>
      <c r="I45" s="3180"/>
      <c r="J45" s="861"/>
      <c r="K45" s="861">
        <v>928</v>
      </c>
      <c r="L45" s="861">
        <v>26000</v>
      </c>
      <c r="M45" s="861">
        <v>13000</v>
      </c>
      <c r="N45" s="864">
        <v>28</v>
      </c>
    </row>
    <row r="46" spans="1:43">
      <c r="A46" s="469">
        <v>29</v>
      </c>
      <c r="B46" s="2566"/>
      <c r="C46" s="4007"/>
      <c r="D46" s="4007"/>
      <c r="E46" s="4007"/>
      <c r="F46" s="4010"/>
      <c r="G46" s="4016"/>
      <c r="H46" s="861"/>
      <c r="I46" s="861"/>
      <c r="J46" s="861"/>
      <c r="K46" s="861"/>
      <c r="L46" s="861"/>
      <c r="M46" s="861"/>
      <c r="N46" s="864">
        <v>29</v>
      </c>
    </row>
    <row r="47" spans="1:43" s="4169" customFormat="1">
      <c r="A47" s="469">
        <v>30</v>
      </c>
      <c r="B47" s="2566" t="s">
        <v>7170</v>
      </c>
      <c r="C47" s="4007"/>
      <c r="D47" s="4007"/>
      <c r="E47" s="4007"/>
      <c r="F47" s="4010"/>
      <c r="G47" s="4172"/>
      <c r="H47" s="861"/>
      <c r="I47" s="861"/>
      <c r="J47" s="861"/>
      <c r="K47" s="861"/>
      <c r="L47" s="861"/>
      <c r="M47" s="861"/>
      <c r="N47" s="864">
        <v>30</v>
      </c>
      <c r="P47"/>
      <c r="Q47"/>
      <c r="R47"/>
      <c r="S47"/>
      <c r="T47"/>
      <c r="U47"/>
      <c r="V47"/>
      <c r="W47"/>
      <c r="X47"/>
      <c r="Y47"/>
      <c r="Z47"/>
      <c r="AA47"/>
      <c r="AB47"/>
      <c r="AC47"/>
      <c r="AD47"/>
      <c r="AE47"/>
      <c r="AF47"/>
      <c r="AG47"/>
      <c r="AH47"/>
      <c r="AI47"/>
      <c r="AJ47"/>
      <c r="AK47"/>
      <c r="AL47"/>
      <c r="AM47"/>
      <c r="AN47"/>
      <c r="AO47"/>
      <c r="AP47"/>
      <c r="AQ47"/>
    </row>
    <row r="48" spans="1:43" s="4169" customFormat="1">
      <c r="A48" s="469">
        <v>31</v>
      </c>
      <c r="B48" s="2566" t="s">
        <v>7171</v>
      </c>
      <c r="C48" s="4007"/>
      <c r="D48" s="4007"/>
      <c r="E48" s="4007"/>
      <c r="F48" s="4010"/>
      <c r="G48" s="4172"/>
      <c r="H48" s="861"/>
      <c r="I48" s="861"/>
      <c r="J48" s="861">
        <v>45668</v>
      </c>
      <c r="K48" s="861"/>
      <c r="L48" s="861"/>
      <c r="M48" s="861">
        <v>45668</v>
      </c>
      <c r="N48" s="864">
        <v>31</v>
      </c>
      <c r="P48"/>
      <c r="Q48"/>
      <c r="R48"/>
      <c r="S48"/>
      <c r="T48"/>
      <c r="U48"/>
      <c r="V48"/>
      <c r="W48"/>
      <c r="X48"/>
      <c r="Y48"/>
      <c r="Z48"/>
      <c r="AA48"/>
      <c r="AB48"/>
      <c r="AC48"/>
      <c r="AD48"/>
      <c r="AE48"/>
      <c r="AF48"/>
      <c r="AG48"/>
      <c r="AH48"/>
      <c r="AI48"/>
      <c r="AJ48"/>
      <c r="AK48"/>
      <c r="AL48"/>
      <c r="AM48"/>
      <c r="AN48"/>
      <c r="AO48"/>
      <c r="AP48"/>
      <c r="AQ48"/>
    </row>
    <row r="49" spans="1:43" s="4169" customFormat="1">
      <c r="A49" s="469">
        <v>32</v>
      </c>
      <c r="B49" s="2566" t="s">
        <v>7172</v>
      </c>
      <c r="C49" s="4007"/>
      <c r="D49" s="4007"/>
      <c r="E49" s="4007"/>
      <c r="F49" s="4010"/>
      <c r="G49" s="4172"/>
      <c r="H49" s="861"/>
      <c r="I49" s="861"/>
      <c r="J49" s="861">
        <v>17263</v>
      </c>
      <c r="K49" s="861"/>
      <c r="L49" s="861"/>
      <c r="M49" s="861">
        <v>17263</v>
      </c>
      <c r="N49" s="864">
        <v>32</v>
      </c>
      <c r="P49"/>
      <c r="Q49"/>
      <c r="R49"/>
      <c r="S49"/>
      <c r="T49"/>
      <c r="U49"/>
      <c r="V49"/>
      <c r="W49"/>
      <c r="X49"/>
      <c r="Y49"/>
      <c r="Z49"/>
      <c r="AA49"/>
      <c r="AB49"/>
      <c r="AC49"/>
      <c r="AD49"/>
      <c r="AE49"/>
      <c r="AF49"/>
      <c r="AG49"/>
      <c r="AH49"/>
      <c r="AI49"/>
      <c r="AJ49"/>
      <c r="AK49"/>
      <c r="AL49"/>
      <c r="AM49"/>
      <c r="AN49"/>
      <c r="AO49"/>
      <c r="AP49"/>
      <c r="AQ49"/>
    </row>
    <row r="50" spans="1:43" s="4169" customFormat="1">
      <c r="A50" s="469">
        <v>33</v>
      </c>
      <c r="B50" s="2566"/>
      <c r="C50" s="4007"/>
      <c r="D50" s="4007"/>
      <c r="E50" s="4007"/>
      <c r="F50" s="4010"/>
      <c r="G50" s="4172"/>
      <c r="H50" s="861"/>
      <c r="I50" s="861"/>
      <c r="J50" s="861"/>
      <c r="K50" s="861"/>
      <c r="L50" s="861"/>
      <c r="M50" s="861"/>
      <c r="N50" s="864">
        <v>33</v>
      </c>
      <c r="P50"/>
      <c r="Q50"/>
      <c r="R50"/>
      <c r="S50"/>
      <c r="T50"/>
      <c r="U50"/>
      <c r="V50"/>
      <c r="W50"/>
      <c r="X50"/>
      <c r="Y50"/>
      <c r="Z50"/>
      <c r="AA50"/>
      <c r="AB50"/>
      <c r="AC50"/>
      <c r="AD50"/>
      <c r="AE50"/>
      <c r="AF50"/>
      <c r="AG50"/>
      <c r="AH50"/>
      <c r="AI50"/>
      <c r="AJ50"/>
      <c r="AK50"/>
      <c r="AL50"/>
      <c r="AM50"/>
      <c r="AN50"/>
      <c r="AO50"/>
      <c r="AP50"/>
      <c r="AQ50"/>
    </row>
    <row r="51" spans="1:43">
      <c r="A51" s="469">
        <v>34</v>
      </c>
      <c r="B51" s="2566"/>
      <c r="C51" s="4007"/>
      <c r="D51" s="4007"/>
      <c r="E51" s="4007"/>
      <c r="F51" s="4010"/>
      <c r="G51" s="4016"/>
      <c r="H51" s="861"/>
      <c r="I51" s="861"/>
      <c r="J51" s="861"/>
      <c r="K51" s="861"/>
      <c r="L51" s="861"/>
      <c r="M51" s="861"/>
      <c r="N51" s="864">
        <v>34</v>
      </c>
    </row>
    <row r="52" spans="1:43">
      <c r="A52" s="469">
        <v>35</v>
      </c>
      <c r="B52" s="2566" t="s">
        <v>4587</v>
      </c>
      <c r="C52" s="4007"/>
      <c r="D52" s="4007"/>
      <c r="E52" s="4007"/>
      <c r="F52" s="4010"/>
      <c r="G52" s="4016"/>
      <c r="H52" s="861"/>
      <c r="I52" s="861"/>
      <c r="J52" s="861"/>
      <c r="K52" s="861"/>
      <c r="L52" s="861"/>
      <c r="M52" s="861"/>
      <c r="N52" s="864">
        <v>35</v>
      </c>
    </row>
    <row r="53" spans="1:43">
      <c r="A53" s="469">
        <v>36</v>
      </c>
      <c r="B53" s="2566"/>
      <c r="C53" s="4017"/>
      <c r="D53" s="4017"/>
      <c r="E53" s="4017"/>
      <c r="F53" s="4010"/>
      <c r="G53" s="4016"/>
      <c r="H53" s="861"/>
      <c r="I53" s="471"/>
      <c r="J53" s="471"/>
      <c r="K53" s="861"/>
      <c r="L53" s="471"/>
      <c r="M53" s="471"/>
      <c r="N53" s="864">
        <v>36</v>
      </c>
    </row>
    <row r="54" spans="1:43">
      <c r="A54" s="469">
        <v>37</v>
      </c>
      <c r="B54" s="813" t="s">
        <v>5213</v>
      </c>
      <c r="C54" s="4007"/>
      <c r="D54" s="4007">
        <v>171999</v>
      </c>
      <c r="E54" s="4007">
        <v>171999</v>
      </c>
      <c r="F54" s="4010"/>
      <c r="G54" s="4016" t="s">
        <v>6120</v>
      </c>
      <c r="H54" s="861">
        <v>928</v>
      </c>
      <c r="I54" s="861">
        <v>171999</v>
      </c>
      <c r="J54" s="861"/>
      <c r="K54" s="861"/>
      <c r="L54" s="861"/>
      <c r="M54" s="861"/>
      <c r="N54" s="864">
        <v>37</v>
      </c>
    </row>
    <row r="55" spans="1:43">
      <c r="A55" s="469">
        <v>38</v>
      </c>
      <c r="B55" s="2566" t="s">
        <v>5214</v>
      </c>
      <c r="C55" s="4007"/>
      <c r="D55" s="4007">
        <v>32574</v>
      </c>
      <c r="E55" s="4007">
        <v>32574</v>
      </c>
      <c r="F55" s="4010"/>
      <c r="G55" s="4016" t="s">
        <v>2913</v>
      </c>
      <c r="H55" s="861">
        <v>928</v>
      </c>
      <c r="I55" s="861">
        <v>32574</v>
      </c>
      <c r="J55" s="861"/>
      <c r="K55" s="861"/>
      <c r="L55" s="861"/>
      <c r="M55" s="861"/>
      <c r="N55" s="864">
        <v>38</v>
      </c>
      <c r="O55" s="2700"/>
    </row>
    <row r="56" spans="1:43">
      <c r="A56" s="469">
        <v>39</v>
      </c>
      <c r="B56" s="2566" t="s">
        <v>5215</v>
      </c>
      <c r="C56" s="4007"/>
      <c r="D56" s="4007"/>
      <c r="E56" s="4007"/>
      <c r="F56" s="4010"/>
      <c r="G56" s="4016"/>
      <c r="H56" s="861"/>
      <c r="I56" s="861"/>
      <c r="J56" s="861"/>
      <c r="K56" s="861"/>
      <c r="L56" s="861"/>
      <c r="M56" s="861"/>
      <c r="N56" s="864">
        <v>39</v>
      </c>
    </row>
    <row r="57" spans="1:43">
      <c r="A57" s="469">
        <v>40</v>
      </c>
      <c r="B57" s="2566" t="s">
        <v>5216</v>
      </c>
      <c r="C57" s="4007"/>
      <c r="D57" s="4007"/>
      <c r="E57" s="4007"/>
      <c r="F57" s="4010"/>
      <c r="G57" s="4016"/>
      <c r="H57" s="861"/>
      <c r="I57" s="861"/>
      <c r="J57" s="861"/>
      <c r="K57" s="861"/>
      <c r="L57" s="861"/>
      <c r="M57" s="861"/>
      <c r="N57" s="864">
        <v>40</v>
      </c>
    </row>
    <row r="58" spans="1:43">
      <c r="A58" s="469">
        <v>41</v>
      </c>
      <c r="B58" s="2566"/>
      <c r="C58" s="4017"/>
      <c r="D58" s="4017"/>
      <c r="E58" s="4017"/>
      <c r="F58" s="4010"/>
      <c r="G58" s="4016"/>
      <c r="H58" s="861"/>
      <c r="I58" s="471"/>
      <c r="J58" s="471"/>
      <c r="K58" s="861"/>
      <c r="L58" s="471"/>
      <c r="M58" s="471"/>
      <c r="N58" s="864">
        <v>41</v>
      </c>
    </row>
    <row r="59" spans="1:43">
      <c r="A59" s="469">
        <v>42</v>
      </c>
      <c r="B59" s="813"/>
      <c r="C59" s="4007"/>
      <c r="D59" s="4007"/>
      <c r="E59" s="4007"/>
      <c r="F59" s="4010"/>
      <c r="G59" s="4016"/>
      <c r="H59" s="861"/>
      <c r="I59" s="861"/>
      <c r="J59" s="861"/>
      <c r="K59" s="861"/>
      <c r="L59" s="861"/>
      <c r="M59" s="861"/>
      <c r="N59" s="864">
        <v>42</v>
      </c>
    </row>
    <row r="60" spans="1:43">
      <c r="A60" s="469">
        <v>43</v>
      </c>
      <c r="B60" s="774"/>
      <c r="C60" s="861"/>
      <c r="D60" s="861"/>
      <c r="E60" s="861"/>
      <c r="F60" s="450"/>
      <c r="G60" s="4016"/>
      <c r="H60" s="861"/>
      <c r="I60" s="861"/>
      <c r="J60" s="861"/>
      <c r="K60" s="861"/>
      <c r="L60" s="861"/>
      <c r="M60" s="861"/>
      <c r="N60" s="864">
        <v>43</v>
      </c>
    </row>
    <row r="61" spans="1:43">
      <c r="A61" s="469">
        <v>44</v>
      </c>
      <c r="B61" s="774"/>
      <c r="C61" s="771"/>
      <c r="D61" s="861"/>
      <c r="E61" s="861"/>
      <c r="F61" s="450"/>
      <c r="G61" s="259"/>
      <c r="H61" s="771"/>
      <c r="I61" s="861"/>
      <c r="J61" s="861"/>
      <c r="K61" s="771"/>
      <c r="L61" s="861"/>
      <c r="M61" s="861"/>
      <c r="N61" s="864">
        <v>44</v>
      </c>
    </row>
    <row r="62" spans="1:43">
      <c r="A62" s="469">
        <v>45</v>
      </c>
      <c r="B62" s="774"/>
      <c r="C62" s="771"/>
      <c r="D62" s="861"/>
      <c r="E62" s="861"/>
      <c r="F62" s="450"/>
      <c r="G62" s="259"/>
      <c r="H62" s="771"/>
      <c r="I62" s="861"/>
      <c r="J62" s="861"/>
      <c r="K62" s="771"/>
      <c r="L62" s="861"/>
      <c r="M62" s="861"/>
      <c r="N62" s="864">
        <v>45</v>
      </c>
    </row>
    <row r="63" spans="1:43">
      <c r="A63" s="469">
        <v>46</v>
      </c>
      <c r="B63" s="774"/>
      <c r="C63" s="771"/>
      <c r="D63" s="861"/>
      <c r="E63" s="861"/>
      <c r="F63" s="450"/>
      <c r="G63" s="259"/>
      <c r="H63" s="771"/>
      <c r="I63" s="861"/>
      <c r="J63" s="861"/>
      <c r="K63" s="771"/>
      <c r="L63" s="861"/>
      <c r="M63" s="861"/>
      <c r="N63" s="864">
        <v>46</v>
      </c>
    </row>
    <row r="64" spans="1:43">
      <c r="A64" s="469">
        <v>47</v>
      </c>
      <c r="B64" s="774"/>
      <c r="C64" s="771"/>
      <c r="D64" s="861"/>
      <c r="E64" s="861"/>
      <c r="F64" s="450"/>
      <c r="G64" s="259"/>
      <c r="H64" s="771"/>
      <c r="I64" s="861"/>
      <c r="J64" s="861"/>
      <c r="K64" s="771"/>
      <c r="L64" s="861"/>
      <c r="M64" s="861"/>
      <c r="N64" s="864">
        <v>47</v>
      </c>
    </row>
    <row r="65" spans="1:49">
      <c r="A65" s="469">
        <v>48</v>
      </c>
      <c r="B65" s="774"/>
      <c r="C65" s="771"/>
      <c r="D65" s="861"/>
      <c r="E65" s="861"/>
      <c r="F65" s="450"/>
      <c r="G65" s="259"/>
      <c r="H65" s="771"/>
      <c r="I65" s="861"/>
      <c r="J65" s="861"/>
      <c r="K65" s="771"/>
      <c r="L65" s="861"/>
      <c r="M65" s="861"/>
      <c r="N65" s="864">
        <v>48</v>
      </c>
    </row>
    <row r="66" spans="1:49">
      <c r="A66" s="469">
        <v>49</v>
      </c>
      <c r="B66" s="774"/>
      <c r="C66" s="771"/>
      <c r="D66" s="861"/>
      <c r="E66" s="861"/>
      <c r="F66" s="450"/>
      <c r="G66" s="259"/>
      <c r="H66" s="771"/>
      <c r="I66" s="861"/>
      <c r="J66" s="861"/>
      <c r="K66" s="771"/>
      <c r="L66" s="861"/>
      <c r="M66" s="861"/>
      <c r="N66" s="864">
        <v>49</v>
      </c>
      <c r="AR66" s="1618"/>
      <c r="AS66" s="1618"/>
      <c r="AT66" s="1618"/>
      <c r="AU66" s="1618"/>
      <c r="AV66" s="1618"/>
      <c r="AW66" s="1618"/>
    </row>
    <row r="67" spans="1:49">
      <c r="A67" s="469">
        <v>50</v>
      </c>
      <c r="B67" s="774"/>
      <c r="C67" s="771"/>
      <c r="D67" s="861"/>
      <c r="E67" s="861"/>
      <c r="F67" s="450"/>
      <c r="G67" s="259"/>
      <c r="H67" s="771"/>
      <c r="I67" s="861"/>
      <c r="J67" s="861"/>
      <c r="K67" s="771"/>
      <c r="L67" s="861"/>
      <c r="M67" s="861"/>
      <c r="N67" s="864">
        <v>50</v>
      </c>
      <c r="AR67" s="1618"/>
      <c r="AS67" s="1618"/>
      <c r="AT67" s="1618"/>
      <c r="AU67" s="1618"/>
      <c r="AV67" s="1618"/>
      <c r="AW67" s="1618"/>
    </row>
    <row r="68" spans="1:49">
      <c r="A68" s="469">
        <v>51</v>
      </c>
      <c r="B68" s="774"/>
      <c r="C68" s="771"/>
      <c r="D68" s="861"/>
      <c r="E68" s="861"/>
      <c r="F68" s="450"/>
      <c r="G68" s="259"/>
      <c r="H68" s="771"/>
      <c r="I68" s="861"/>
      <c r="J68" s="861"/>
      <c r="K68" s="771"/>
      <c r="L68" s="861"/>
      <c r="M68" s="861"/>
      <c r="N68" s="864">
        <v>51</v>
      </c>
      <c r="AR68" s="1618"/>
      <c r="AS68" s="1618"/>
      <c r="AT68" s="1618"/>
      <c r="AU68" s="1618"/>
      <c r="AV68" s="1618"/>
      <c r="AW68" s="1618"/>
    </row>
    <row r="69" spans="1:49">
      <c r="A69" s="469">
        <v>52</v>
      </c>
      <c r="B69" s="774"/>
      <c r="C69" s="472"/>
      <c r="D69" s="473"/>
      <c r="E69" s="473"/>
      <c r="F69" s="474"/>
      <c r="G69" s="827"/>
      <c r="H69" s="771"/>
      <c r="I69" s="473"/>
      <c r="J69" s="473"/>
      <c r="K69" s="771"/>
      <c r="L69" s="473"/>
      <c r="M69" s="473"/>
      <c r="N69" s="864">
        <v>52</v>
      </c>
      <c r="AR69" s="1618"/>
      <c r="AS69" s="1618"/>
      <c r="AT69" s="1618"/>
      <c r="AU69" s="1618"/>
      <c r="AV69" s="1618"/>
      <c r="AW69" s="1618"/>
    </row>
    <row r="70" spans="1:49" ht="16" thickBot="1">
      <c r="A70" s="3924">
        <v>53</v>
      </c>
      <c r="B70" s="2848" t="s">
        <v>159</v>
      </c>
      <c r="C70" s="475">
        <f>SUM(C18:C69)</f>
        <v>21956948</v>
      </c>
      <c r="D70" s="475">
        <f>SUM(D18:D69)</f>
        <v>1537068</v>
      </c>
      <c r="E70" s="475">
        <f>SUM(E18:E69)</f>
        <v>23494016</v>
      </c>
      <c r="F70" s="476">
        <f>SUM(F18:F69)</f>
        <v>-2187537</v>
      </c>
      <c r="G70" s="4018"/>
      <c r="H70" s="4019"/>
      <c r="I70" s="475">
        <f>SUM(I18:I69)</f>
        <v>22248851</v>
      </c>
      <c r="J70" s="4020">
        <f>SUM(J18:J69)</f>
        <v>188153</v>
      </c>
      <c r="K70" s="4019"/>
      <c r="L70" s="475">
        <f>SUM(L18:L69)</f>
        <v>1245165</v>
      </c>
      <c r="M70" s="475">
        <f>SUM(M18:M69)</f>
        <v>-3244549</v>
      </c>
      <c r="N70" s="865">
        <v>53</v>
      </c>
      <c r="AR70" s="1618"/>
      <c r="AS70" s="1618"/>
      <c r="AT70" s="1618"/>
      <c r="AU70" s="1618"/>
      <c r="AV70" s="1618"/>
      <c r="AW70" s="1618"/>
    </row>
    <row r="71" spans="1:49">
      <c r="A71" s="101" t="s">
        <v>2050</v>
      </c>
      <c r="B71" s="774"/>
      <c r="C71" s="101"/>
      <c r="D71" s="774"/>
      <c r="E71" s="774"/>
      <c r="F71" s="774"/>
      <c r="G71" s="101" t="str">
        <f>A71</f>
        <v>FERC FORM NO. 1 (ED. 12-96) NYPSC Modified-96</v>
      </c>
      <c r="H71" s="774"/>
      <c r="I71" s="101"/>
      <c r="J71" s="101"/>
      <c r="AR71" s="1618"/>
      <c r="AS71" s="1618"/>
      <c r="AT71" s="1618"/>
      <c r="AU71" s="1618"/>
      <c r="AV71" s="1618"/>
      <c r="AW71" s="1618"/>
    </row>
    <row r="72" spans="1:49">
      <c r="A72" s="775" t="s">
        <v>2051</v>
      </c>
      <c r="B72" s="775"/>
      <c r="C72" s="775"/>
      <c r="D72" s="775"/>
      <c r="E72" s="775"/>
      <c r="F72" s="775"/>
      <c r="G72" s="775" t="s">
        <v>2052</v>
      </c>
      <c r="H72" s="775"/>
      <c r="I72" s="775"/>
      <c r="J72" s="775"/>
      <c r="K72" s="775"/>
      <c r="L72" s="775"/>
      <c r="M72" s="775"/>
      <c r="N72" s="775"/>
      <c r="AR72" s="1618"/>
      <c r="AS72" s="1618"/>
      <c r="AT72" s="1618"/>
      <c r="AU72" s="1618"/>
      <c r="AV72" s="1618"/>
      <c r="AW72" s="1618"/>
    </row>
    <row r="73" spans="1:49">
      <c r="AR73" s="1618"/>
      <c r="AS73" s="1618"/>
      <c r="AT73" s="1618"/>
      <c r="AU73" s="1618"/>
      <c r="AV73" s="1618"/>
      <c r="AW73" s="1618"/>
    </row>
    <row r="74" spans="1:49">
      <c r="AR74" s="1618"/>
      <c r="AS74" s="1618"/>
      <c r="AT74" s="1618"/>
      <c r="AU74" s="1618"/>
      <c r="AV74" s="1618"/>
      <c r="AW74" s="1618"/>
    </row>
    <row r="75" spans="1:49">
      <c r="AR75" s="1618"/>
      <c r="AS75" s="1618"/>
      <c r="AT75" s="1618"/>
      <c r="AU75" s="1618"/>
      <c r="AV75" s="1618"/>
      <c r="AW75" s="1618"/>
    </row>
    <row r="76" spans="1:49">
      <c r="I76" s="2714"/>
      <c r="AR76" s="1618"/>
      <c r="AS76" s="1618"/>
      <c r="AT76" s="1618"/>
      <c r="AU76" s="1618"/>
      <c r="AV76" s="1618"/>
      <c r="AW76" s="1618"/>
    </row>
    <row r="125" spans="1:5" ht="16" thickBot="1"/>
    <row r="126" spans="1:5">
      <c r="A126" s="4232"/>
      <c r="B126" s="4233"/>
      <c r="C126" s="4233"/>
      <c r="D126" s="4233"/>
      <c r="E126" s="4234"/>
    </row>
    <row r="127" spans="1:5">
      <c r="A127" s="4583"/>
      <c r="B127" s="1618"/>
      <c r="C127" s="1618"/>
      <c r="D127" s="1618"/>
      <c r="E127" s="4236"/>
    </row>
    <row r="128" spans="1:5">
      <c r="A128" s="4583"/>
      <c r="B128" s="1618"/>
      <c r="C128" s="1618"/>
      <c r="D128" s="1618"/>
      <c r="E128" s="4236"/>
    </row>
    <row r="129" spans="1:6">
      <c r="A129" s="4583"/>
      <c r="B129" s="1618"/>
      <c r="C129" s="1618"/>
      <c r="D129" s="1618"/>
      <c r="E129" s="4236"/>
    </row>
    <row r="130" spans="1:6">
      <c r="A130" s="4583"/>
      <c r="B130" s="1618"/>
      <c r="C130" s="1618"/>
      <c r="D130" s="1618"/>
      <c r="E130" s="4236"/>
    </row>
    <row r="131" spans="1:6">
      <c r="A131" s="4583"/>
      <c r="B131" s="1618"/>
      <c r="C131" s="1618"/>
      <c r="D131" s="1618"/>
      <c r="E131" s="4236"/>
    </row>
    <row r="132" spans="1:6">
      <c r="A132" s="4583"/>
      <c r="B132" s="1618"/>
      <c r="C132" s="1551"/>
      <c r="D132" s="1551"/>
      <c r="E132" s="4236"/>
    </row>
    <row r="133" spans="1:6">
      <c r="A133" s="4583"/>
      <c r="B133" s="1618"/>
      <c r="C133" s="4488"/>
      <c r="D133" s="4488"/>
      <c r="E133" s="4236"/>
    </row>
    <row r="134" spans="1:6">
      <c r="A134" s="4583"/>
      <c r="B134" s="1618"/>
      <c r="C134" s="4488"/>
      <c r="D134" s="4488"/>
      <c r="E134" s="4236"/>
    </row>
    <row r="135" spans="1:6">
      <c r="A135" s="4583"/>
      <c r="B135" s="1618"/>
      <c r="C135" s="4488"/>
      <c r="D135" s="4488"/>
      <c r="E135" s="4236"/>
      <c r="F135" s="1618"/>
    </row>
    <row r="136" spans="1:6">
      <c r="A136" s="4583"/>
      <c r="B136" s="1618"/>
      <c r="C136" s="4488"/>
      <c r="D136" s="4488"/>
      <c r="E136" s="4236"/>
      <c r="F136" s="4236"/>
    </row>
    <row r="137" spans="1:6">
      <c r="A137" s="4583"/>
      <c r="B137" s="1618"/>
      <c r="C137" s="4488"/>
      <c r="D137" s="4488"/>
      <c r="E137" s="4236"/>
      <c r="F137" s="4236"/>
    </row>
    <row r="138" spans="1:6">
      <c r="A138" s="4583"/>
      <c r="B138" s="1618"/>
      <c r="C138" s="4488"/>
      <c r="D138" s="4488"/>
      <c r="E138" s="4236"/>
      <c r="F138" s="4236"/>
    </row>
    <row r="139" spans="1:6">
      <c r="A139" s="4583"/>
      <c r="B139" s="1618"/>
      <c r="C139" s="4488"/>
      <c r="D139" s="4488"/>
      <c r="E139" s="4236"/>
      <c r="F139" s="4236"/>
    </row>
    <row r="140" spans="1:6">
      <c r="A140" s="4583"/>
      <c r="B140" s="1618"/>
      <c r="C140" s="4488"/>
      <c r="D140" s="4488"/>
      <c r="E140" s="4236"/>
      <c r="F140" s="4236"/>
    </row>
    <row r="141" spans="1:6">
      <c r="A141" s="4583"/>
      <c r="B141" s="1618"/>
      <c r="C141" s="4488"/>
      <c r="D141" s="4488"/>
      <c r="E141" s="4236"/>
      <c r="F141" s="4236"/>
    </row>
    <row r="142" spans="1:6">
      <c r="A142" s="4583"/>
      <c r="B142" s="1618"/>
      <c r="C142" s="4488"/>
      <c r="D142" s="4488"/>
      <c r="E142" s="4236"/>
      <c r="F142" s="4236"/>
    </row>
    <row r="143" spans="1:6">
      <c r="A143" s="4583"/>
      <c r="B143" s="1618"/>
      <c r="C143" s="4488"/>
      <c r="D143" s="4488"/>
      <c r="E143" s="4236"/>
      <c r="F143" s="4236"/>
    </row>
    <row r="144" spans="1:6">
      <c r="A144" s="4583"/>
      <c r="B144" s="1618"/>
      <c r="C144" s="4488"/>
      <c r="D144" s="4488"/>
      <c r="E144" s="4236"/>
      <c r="F144" s="4236"/>
    </row>
    <row r="145" spans="1:6">
      <c r="A145" s="4583"/>
      <c r="B145" s="1618"/>
      <c r="C145" s="4488"/>
      <c r="D145" s="4488"/>
      <c r="E145" s="4236"/>
      <c r="F145" s="4236"/>
    </row>
    <row r="146" spans="1:6">
      <c r="A146" s="4583"/>
      <c r="B146" s="1618"/>
      <c r="C146" s="4488"/>
      <c r="D146" s="4488"/>
      <c r="E146" s="4236"/>
      <c r="F146" s="4236"/>
    </row>
    <row r="147" spans="1:6">
      <c r="A147" s="4583"/>
      <c r="B147" s="1618"/>
      <c r="C147" s="4488"/>
      <c r="D147" s="4488"/>
      <c r="E147" s="4236"/>
      <c r="F147" s="4236"/>
    </row>
    <row r="148" spans="1:6">
      <c r="A148" s="4583"/>
      <c r="B148" s="1618"/>
      <c r="C148" s="4488"/>
      <c r="D148" s="4488"/>
      <c r="E148" s="4236"/>
      <c r="F148" s="4236"/>
    </row>
    <row r="149" spans="1:6">
      <c r="A149" s="4583"/>
      <c r="B149" s="1618"/>
      <c r="C149" s="4488"/>
      <c r="D149" s="4488"/>
      <c r="E149" s="4236"/>
      <c r="F149" s="4236"/>
    </row>
    <row r="150" spans="1:6">
      <c r="A150" s="4583"/>
      <c r="B150" s="1618"/>
      <c r="C150" s="4488"/>
      <c r="D150" s="4488"/>
      <c r="E150" s="4236"/>
      <c r="F150" s="4236"/>
    </row>
    <row r="151" spans="1:6">
      <c r="A151" s="4583"/>
      <c r="B151" s="1618"/>
      <c r="C151" s="4488"/>
      <c r="D151" s="4488"/>
      <c r="E151" s="4236"/>
      <c r="F151" s="4236"/>
    </row>
    <row r="152" spans="1:6">
      <c r="A152" s="4583"/>
      <c r="B152" s="1618"/>
      <c r="C152" s="4488"/>
      <c r="D152" s="4488"/>
      <c r="E152" s="4236"/>
      <c r="F152" s="4236"/>
    </row>
    <row r="153" spans="1:6">
      <c r="A153" s="4583"/>
      <c r="B153" s="1618"/>
      <c r="C153" s="4488"/>
      <c r="D153" s="4488"/>
      <c r="E153" s="4236"/>
      <c r="F153" s="4236"/>
    </row>
    <row r="154" spans="1:6">
      <c r="A154" s="4583"/>
      <c r="B154" s="1618"/>
      <c r="C154" s="4488"/>
      <c r="D154" s="4488"/>
      <c r="E154" s="4236"/>
      <c r="F154" s="4236"/>
    </row>
    <row r="155" spans="1:6">
      <c r="A155" s="4583"/>
      <c r="B155" s="1618"/>
      <c r="C155" s="4488"/>
      <c r="D155" s="4488"/>
      <c r="E155" s="4236"/>
      <c r="F155" s="4236"/>
    </row>
    <row r="156" spans="1:6">
      <c r="A156" s="4583"/>
      <c r="B156" s="1618"/>
      <c r="C156" s="4488"/>
      <c r="D156" s="4488"/>
      <c r="E156" s="4236"/>
      <c r="F156" s="4236"/>
    </row>
    <row r="157" spans="1:6">
      <c r="A157" s="4583"/>
      <c r="B157" s="1618"/>
      <c r="C157" s="4488"/>
      <c r="D157" s="4488"/>
      <c r="E157" s="4236"/>
      <c r="F157" s="4236"/>
    </row>
    <row r="158" spans="1:6">
      <c r="A158" s="4583"/>
      <c r="B158" s="1618"/>
      <c r="C158" s="4488"/>
      <c r="D158" s="4488"/>
      <c r="E158" s="4236"/>
      <c r="F158" s="4236"/>
    </row>
    <row r="159" spans="1:6">
      <c r="A159" s="4583"/>
      <c r="B159" s="1618"/>
      <c r="C159" s="4488"/>
      <c r="D159" s="4488"/>
      <c r="E159" s="4236"/>
      <c r="F159" s="4236"/>
    </row>
    <row r="160" spans="1:6">
      <c r="A160" s="4583"/>
      <c r="B160" s="1618"/>
      <c r="C160" s="4488"/>
      <c r="D160" s="4488"/>
      <c r="E160" s="4236"/>
      <c r="F160" s="4236"/>
    </row>
    <row r="161" spans="1:6">
      <c r="A161" s="4583"/>
      <c r="B161" s="1618"/>
      <c r="C161" s="4488"/>
      <c r="D161" s="4488"/>
      <c r="E161" s="4236"/>
      <c r="F161" s="4236"/>
    </row>
    <row r="162" spans="1:6">
      <c r="A162" s="4583"/>
      <c r="B162" s="1618"/>
      <c r="C162" s="4488"/>
      <c r="D162" s="4488"/>
      <c r="E162" s="4236"/>
      <c r="F162" s="4236"/>
    </row>
    <row r="163" spans="1:6">
      <c r="A163" s="4583"/>
      <c r="B163" s="1618"/>
      <c r="C163" s="4488"/>
      <c r="D163" s="4488"/>
      <c r="E163" s="4236"/>
      <c r="F163" s="4236"/>
    </row>
    <row r="164" spans="1:6">
      <c r="A164" s="4583"/>
      <c r="B164" s="1618"/>
      <c r="C164" s="4488"/>
      <c r="D164" s="4488"/>
      <c r="E164" s="4236"/>
      <c r="F164" s="4236"/>
    </row>
    <row r="165" spans="1:6">
      <c r="A165" s="4583"/>
      <c r="B165" s="1618"/>
      <c r="C165" s="4488"/>
      <c r="D165" s="4488"/>
      <c r="E165" s="4236"/>
      <c r="F165" s="4236"/>
    </row>
    <row r="166" spans="1:6">
      <c r="A166" s="4583"/>
      <c r="B166" s="1618"/>
      <c r="C166" s="4488"/>
      <c r="D166" s="4488"/>
      <c r="E166" s="4236"/>
      <c r="F166" s="4236"/>
    </row>
    <row r="167" spans="1:6">
      <c r="A167" s="4583"/>
      <c r="B167" s="1618"/>
      <c r="C167" s="4488"/>
      <c r="D167" s="4488"/>
      <c r="E167" s="4236"/>
      <c r="F167" s="4236"/>
    </row>
    <row r="168" spans="1:6">
      <c r="A168" s="4583"/>
      <c r="B168" s="1618"/>
      <c r="C168" s="4488"/>
      <c r="D168" s="4488"/>
      <c r="E168" s="4236"/>
      <c r="F168" s="4236"/>
    </row>
    <row r="169" spans="1:6">
      <c r="A169" s="4583"/>
      <c r="B169" s="1618"/>
      <c r="C169" s="4488"/>
      <c r="D169" s="4488"/>
      <c r="E169" s="4236"/>
      <c r="F169" s="4236"/>
    </row>
    <row r="170" spans="1:6">
      <c r="A170" s="4583"/>
      <c r="B170" s="1618"/>
      <c r="C170" s="4488"/>
      <c r="D170" s="4488"/>
      <c r="E170" s="4236"/>
      <c r="F170" s="4236"/>
    </row>
    <row r="171" spans="1:6">
      <c r="A171" s="4583"/>
      <c r="B171" s="1618"/>
      <c r="C171" s="4488"/>
      <c r="D171" s="4488"/>
      <c r="E171" s="4236"/>
      <c r="F171" s="4236"/>
    </row>
    <row r="172" spans="1:6">
      <c r="A172" s="4583"/>
      <c r="B172" s="1618"/>
      <c r="C172" s="4488"/>
      <c r="D172" s="4488"/>
      <c r="E172" s="4236"/>
      <c r="F172" s="4236"/>
    </row>
    <row r="173" spans="1:6">
      <c r="A173" s="4583"/>
      <c r="B173" s="1618"/>
      <c r="C173" s="4488"/>
      <c r="D173" s="4488"/>
      <c r="E173" s="4236"/>
      <c r="F173" s="4236"/>
    </row>
    <row r="174" spans="1:6">
      <c r="A174" s="4583"/>
      <c r="B174" s="1618"/>
      <c r="C174" s="4488"/>
      <c r="D174" s="4488"/>
      <c r="E174" s="4236"/>
      <c r="F174" s="4236"/>
    </row>
    <row r="175" spans="1:6">
      <c r="A175" s="4583"/>
      <c r="B175" s="1618"/>
      <c r="C175" s="4488"/>
      <c r="D175" s="4488"/>
      <c r="E175" s="4236"/>
      <c r="F175" s="4236"/>
    </row>
    <row r="176" spans="1:6">
      <c r="A176" s="4583"/>
      <c r="B176" s="1618"/>
      <c r="C176" s="4488"/>
      <c r="D176" s="4488"/>
      <c r="E176" s="4236"/>
      <c r="F176" s="4236"/>
    </row>
    <row r="177" spans="1:6">
      <c r="A177" s="4583"/>
      <c r="B177" s="1618"/>
      <c r="C177" s="4488"/>
      <c r="D177" s="4488"/>
      <c r="E177" s="4236"/>
      <c r="F177" s="4236"/>
    </row>
    <row r="178" spans="1:6">
      <c r="A178" s="4583"/>
      <c r="B178" s="1618"/>
      <c r="C178" s="4488"/>
      <c r="D178" s="4488"/>
      <c r="E178" s="4236"/>
      <c r="F178" s="4236"/>
    </row>
    <row r="179" spans="1:6">
      <c r="A179" s="4583"/>
      <c r="B179" s="1618"/>
      <c r="C179" s="3109"/>
      <c r="D179" s="3109"/>
      <c r="E179" s="4236"/>
      <c r="F179" s="4236"/>
    </row>
    <row r="180" spans="1:6">
      <c r="A180" s="4583"/>
      <c r="B180" s="1618"/>
      <c r="C180" s="1618"/>
      <c r="D180" s="1618"/>
      <c r="E180" s="4236"/>
      <c r="F180" s="4236"/>
    </row>
    <row r="181" spans="1:6" ht="16" thickBot="1">
      <c r="A181" s="4237"/>
      <c r="B181" s="4257"/>
      <c r="C181" s="4257"/>
      <c r="D181" s="4257"/>
      <c r="E181" s="4239"/>
      <c r="F181" s="4236"/>
    </row>
    <row r="182" spans="1:6">
      <c r="A182" s="4235"/>
      <c r="B182" s="1618"/>
      <c r="C182" s="1618"/>
      <c r="D182" s="1618"/>
      <c r="E182" s="1618"/>
      <c r="F182" s="4236"/>
    </row>
    <row r="183" spans="1:6">
      <c r="A183" s="4235"/>
      <c r="B183" s="1618"/>
      <c r="C183" s="1618"/>
      <c r="D183" s="1618"/>
      <c r="E183" s="1618"/>
      <c r="F183" s="4236"/>
    </row>
    <row r="184" spans="1:6">
      <c r="A184" s="4235"/>
      <c r="B184" s="1618"/>
      <c r="C184" s="1618"/>
      <c r="D184" s="1618"/>
      <c r="E184" s="1618"/>
      <c r="F184" s="4236"/>
    </row>
    <row r="185" spans="1:6">
      <c r="A185" s="4235"/>
      <c r="B185" s="1618"/>
      <c r="C185" s="1618"/>
      <c r="D185" s="1618"/>
      <c r="E185" s="1618"/>
      <c r="F185" s="4236"/>
    </row>
    <row r="186" spans="1:6">
      <c r="A186" s="4235"/>
      <c r="B186" s="1618"/>
      <c r="C186" s="1618"/>
      <c r="D186" s="1618"/>
      <c r="E186" s="1618"/>
      <c r="F186" s="4236"/>
    </row>
    <row r="187" spans="1:6">
      <c r="A187" s="4235"/>
      <c r="B187" s="1618"/>
      <c r="C187" s="1618"/>
      <c r="D187" s="1618"/>
      <c r="E187" s="1618"/>
      <c r="F187" s="4236"/>
    </row>
    <row r="188" spans="1:6">
      <c r="A188" s="4235"/>
      <c r="B188" s="1618"/>
      <c r="C188" s="1618"/>
      <c r="D188" s="1618"/>
      <c r="E188" s="1618"/>
      <c r="F188" s="4236"/>
    </row>
    <row r="189" spans="1:6">
      <c r="A189" s="4235"/>
      <c r="B189" s="1618"/>
      <c r="C189" s="1618"/>
      <c r="D189" s="1618"/>
      <c r="E189" s="1618"/>
      <c r="F189" s="4236"/>
    </row>
    <row r="190" spans="1:6">
      <c r="A190" s="4235"/>
      <c r="B190" s="1618"/>
      <c r="C190" s="1618"/>
      <c r="D190" s="1618"/>
      <c r="E190" s="1618"/>
      <c r="F190" s="4236"/>
    </row>
    <row r="191" spans="1:6">
      <c r="A191" s="4235"/>
      <c r="B191" s="1618"/>
      <c r="C191" s="1618"/>
      <c r="D191" s="1618"/>
      <c r="E191" s="1618"/>
      <c r="F191" s="4236"/>
    </row>
    <row r="192" spans="1:6">
      <c r="A192" s="4235"/>
      <c r="B192" s="1618"/>
      <c r="C192" s="1618"/>
      <c r="D192" s="1618"/>
      <c r="E192" s="1618"/>
      <c r="F192" s="4236"/>
    </row>
    <row r="193" spans="1:6">
      <c r="A193" s="4235"/>
      <c r="B193" s="1618"/>
      <c r="C193" s="1618"/>
      <c r="D193" s="1618"/>
      <c r="E193" s="1618"/>
      <c r="F193" s="4236"/>
    </row>
    <row r="194" spans="1:6">
      <c r="A194" s="4235"/>
      <c r="B194" s="1618"/>
      <c r="C194" s="1618"/>
      <c r="D194" s="1618"/>
      <c r="E194" s="1618"/>
      <c r="F194" s="4236"/>
    </row>
    <row r="195" spans="1:6">
      <c r="A195" s="4235"/>
      <c r="B195" s="1618"/>
      <c r="C195" s="1618"/>
      <c r="D195" s="1618"/>
      <c r="E195" s="1618"/>
      <c r="F195" s="4236"/>
    </row>
    <row r="196" spans="1:6">
      <c r="A196" s="4235"/>
      <c r="B196" s="1618"/>
      <c r="C196" s="1618"/>
      <c r="D196" s="1618"/>
      <c r="E196" s="1618"/>
      <c r="F196" s="4236"/>
    </row>
    <row r="197" spans="1:6">
      <c r="A197" s="4235"/>
      <c r="B197" s="1618"/>
      <c r="C197" s="1618"/>
      <c r="D197" s="1618"/>
      <c r="E197" s="1618"/>
      <c r="F197" s="4236"/>
    </row>
    <row r="198" spans="1:6">
      <c r="A198" s="4235"/>
      <c r="B198" s="1618"/>
      <c r="C198" s="1618"/>
      <c r="D198" s="1618"/>
      <c r="E198" s="1618"/>
      <c r="F198" s="4236"/>
    </row>
    <row r="199" spans="1:6">
      <c r="A199" s="4235"/>
      <c r="B199" s="1618"/>
      <c r="C199" s="1618"/>
      <c r="D199" s="1618"/>
      <c r="E199" s="1618"/>
      <c r="F199" s="4236"/>
    </row>
    <row r="200" spans="1:6" ht="16" thickBot="1">
      <c r="A200" s="4237"/>
      <c r="B200" s="4257"/>
      <c r="C200" s="4257"/>
      <c r="D200" s="4257"/>
      <c r="E200" s="4257"/>
      <c r="F200" s="4239"/>
    </row>
  </sheetData>
  <printOptions horizontalCentered="1" verticalCentered="1"/>
  <pageMargins left="0.25" right="0.25" top="0.25" bottom="0.25" header="0" footer="0"/>
  <pageSetup scale="71" fitToWidth="2" orientation="portrait" r:id="rId1"/>
  <headerFooter alignWithMargins="0"/>
  <rowBreaks count="1" manualBreakCount="1">
    <brk id="69" max="16383" man="1"/>
  </rowBreaks>
  <colBreaks count="1" manualBreakCount="1">
    <brk id="6"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ransitionEvaluation="1">
    <tabColor rgb="FF92D050"/>
  </sheetPr>
  <dimension ref="A1:X200"/>
  <sheetViews>
    <sheetView view="pageBreakPreview" topLeftCell="E1" zoomScale="70" zoomScaleNormal="50" zoomScaleSheetLayoutView="70" workbookViewId="0">
      <selection activeCell="N1" sqref="N1:X1048576"/>
    </sheetView>
  </sheetViews>
  <sheetFormatPr defaultColWidth="9.84375" defaultRowHeight="15.5"/>
  <cols>
    <col min="1" max="1" width="4.84375" style="2868" customWidth="1"/>
    <col min="2" max="2" width="25.84375" style="2868" customWidth="1"/>
    <col min="3" max="4" width="24.84375" style="2868" customWidth="1"/>
    <col min="5" max="5" width="27.07421875" style="2868" customWidth="1"/>
    <col min="6" max="6" width="1.84375" style="2868" customWidth="1"/>
    <col min="7" max="7" width="27.84375" style="2868" customWidth="1"/>
    <col min="8" max="8" width="26.4609375" style="2868" customWidth="1"/>
    <col min="9" max="9" width="9.84375" style="2868"/>
    <col min="10" max="10" width="25.84375" style="2868" customWidth="1"/>
    <col min="11" max="11" width="15.84375" style="2868" customWidth="1"/>
    <col min="12" max="12" width="4.84375" style="2868" customWidth="1"/>
    <col min="13" max="13" width="9.84375" style="2868"/>
    <col min="15" max="15" width="28.07421875" bestFit="1" customWidth="1"/>
    <col min="25" max="16384" width="9.84375" style="2868"/>
  </cols>
  <sheetData>
    <row r="1" spans="1:12">
      <c r="A1" s="2926" t="s">
        <v>1757</v>
      </c>
      <c r="B1" s="2925"/>
      <c r="C1" s="2979" t="s">
        <v>1307</v>
      </c>
      <c r="D1" s="2977" t="s">
        <v>1759</v>
      </c>
      <c r="E1" s="2949" t="s">
        <v>1760</v>
      </c>
      <c r="F1" s="2926" t="s">
        <v>1757</v>
      </c>
      <c r="G1" s="2925"/>
      <c r="H1" s="2979" t="s">
        <v>1307</v>
      </c>
      <c r="I1" s="2978"/>
      <c r="J1" s="2977" t="s">
        <v>1759</v>
      </c>
      <c r="K1" s="2954" t="s">
        <v>1760</v>
      </c>
      <c r="L1" s="2950"/>
    </row>
    <row r="2" spans="1:12">
      <c r="A2" s="2892" t="str">
        <f>'Data Sheet'!$C$25</f>
        <v xml:space="preserve">Niagara Mohawk Power Corporation </v>
      </c>
      <c r="B2" s="2877"/>
      <c r="C2" s="2568" t="s">
        <v>5956</v>
      </c>
      <c r="D2" s="2945" t="s">
        <v>1761</v>
      </c>
      <c r="E2" s="2934"/>
      <c r="F2" s="2892" t="str">
        <f>'Data Sheet'!$C$25</f>
        <v xml:space="preserve">Niagara Mohawk Power Corporation </v>
      </c>
      <c r="G2" s="2877"/>
      <c r="H2" s="2568" t="s">
        <v>5956</v>
      </c>
      <c r="I2" s="2877"/>
      <c r="J2" s="2976" t="s">
        <v>1761</v>
      </c>
      <c r="K2" s="2937"/>
      <c r="L2" s="2936"/>
    </row>
    <row r="3" spans="1:12" ht="15" customHeight="1" thickBot="1">
      <c r="A3" s="2957"/>
      <c r="B3" s="2932"/>
      <c r="C3" s="2957" t="s">
        <v>1101</v>
      </c>
      <c r="D3" s="2974" t="str">
        <f>'Data Sheet'!$C$40</f>
        <v>April 30, 2024</v>
      </c>
      <c r="E3" s="2975" t="str">
        <f>'Data Sheet'!$C$38</f>
        <v>December 31, 2023</v>
      </c>
      <c r="F3" s="2957"/>
      <c r="G3" s="2932"/>
      <c r="H3" s="2957" t="s">
        <v>1101</v>
      </c>
      <c r="I3" s="2932"/>
      <c r="J3" s="2974" t="str">
        <f>'Data Sheet'!$C$40</f>
        <v>April 30, 2024</v>
      </c>
      <c r="K3" s="2973" t="str">
        <f>'Data Sheet'!$C$38</f>
        <v>December 31, 2023</v>
      </c>
      <c r="L3" s="2946"/>
    </row>
    <row r="4" spans="1:12" ht="15" customHeight="1" thickBot="1">
      <c r="A4" s="2972" t="s">
        <v>4995</v>
      </c>
      <c r="B4" s="2971"/>
      <c r="C4" s="2944"/>
      <c r="D4" s="2944"/>
      <c r="E4" s="2962"/>
      <c r="F4" s="2972" t="s">
        <v>4925</v>
      </c>
      <c r="G4" s="2971"/>
      <c r="H4" s="2971"/>
      <c r="I4" s="2944"/>
      <c r="J4" s="2944"/>
      <c r="K4" s="2970"/>
      <c r="L4" s="2969"/>
    </row>
    <row r="5" spans="1:12">
      <c r="A5" s="2968"/>
      <c r="B5" s="2900"/>
      <c r="C5" s="2869"/>
      <c r="D5" s="2869"/>
      <c r="E5" s="2946"/>
      <c r="F5" s="2968"/>
      <c r="G5" s="2900"/>
      <c r="H5" s="2900"/>
      <c r="I5" s="2869"/>
      <c r="J5" s="2869"/>
      <c r="K5" s="2869"/>
      <c r="L5" s="2936"/>
    </row>
    <row r="6" spans="1:12">
      <c r="A6" s="2937" t="s">
        <v>4994</v>
      </c>
      <c r="B6" s="2877"/>
      <c r="C6" s="2877"/>
      <c r="D6" s="2877" t="s">
        <v>4993</v>
      </c>
      <c r="E6" s="2936"/>
      <c r="F6" s="2937" t="s">
        <v>4992</v>
      </c>
      <c r="G6" s="2877"/>
      <c r="H6" s="2877"/>
      <c r="I6" s="2877" t="s">
        <v>4991</v>
      </c>
      <c r="J6" s="2877"/>
      <c r="K6" s="2877"/>
      <c r="L6" s="2936"/>
    </row>
    <row r="7" spans="1:12">
      <c r="A7" s="2937" t="s">
        <v>4990</v>
      </c>
      <c r="B7" s="2877"/>
      <c r="C7" s="2877"/>
      <c r="D7" s="2877" t="s">
        <v>4989</v>
      </c>
      <c r="E7" s="2936"/>
      <c r="F7" s="2937" t="s">
        <v>4932</v>
      </c>
      <c r="G7" s="2877"/>
      <c r="H7" s="2877"/>
      <c r="I7" s="2877" t="s">
        <v>4988</v>
      </c>
      <c r="J7" s="2877"/>
      <c r="K7" s="2877"/>
      <c r="L7" s="2936"/>
    </row>
    <row r="8" spans="1:12">
      <c r="A8" s="2937" t="s">
        <v>4987</v>
      </c>
      <c r="B8" s="2877"/>
      <c r="C8" s="2877"/>
      <c r="D8" s="2877" t="s">
        <v>4986</v>
      </c>
      <c r="E8" s="2936"/>
      <c r="F8" s="2937" t="s">
        <v>4985</v>
      </c>
      <c r="G8" s="2877"/>
      <c r="H8" s="2877"/>
      <c r="I8" s="2877" t="s">
        <v>4984</v>
      </c>
      <c r="J8" s="2877"/>
      <c r="K8" s="2877"/>
      <c r="L8" s="2936"/>
    </row>
    <row r="9" spans="1:12">
      <c r="A9" s="2937" t="s">
        <v>4983</v>
      </c>
      <c r="B9" s="2877"/>
      <c r="C9" s="2877"/>
      <c r="D9" s="2877" t="s">
        <v>4982</v>
      </c>
      <c r="E9" s="2936"/>
      <c r="F9" s="2937" t="s">
        <v>4981</v>
      </c>
      <c r="G9" s="2877"/>
      <c r="H9" s="2877"/>
      <c r="I9" s="2877" t="s">
        <v>4980</v>
      </c>
      <c r="J9" s="2877"/>
      <c r="K9" s="2877"/>
      <c r="L9" s="2936"/>
    </row>
    <row r="10" spans="1:12">
      <c r="A10" s="2937" t="s">
        <v>4979</v>
      </c>
      <c r="B10" s="2877"/>
      <c r="C10" s="2877"/>
      <c r="D10" s="2877" t="s">
        <v>4978</v>
      </c>
      <c r="E10" s="2936"/>
      <c r="F10" s="2937" t="s">
        <v>4977</v>
      </c>
      <c r="G10" s="2877"/>
      <c r="H10" s="2877"/>
      <c r="I10" s="2877" t="s">
        <v>4976</v>
      </c>
      <c r="J10" s="2877"/>
      <c r="K10" s="2877"/>
      <c r="L10" s="2936"/>
    </row>
    <row r="11" spans="1:12">
      <c r="A11" s="2937" t="s">
        <v>4975</v>
      </c>
      <c r="B11" s="2877"/>
      <c r="C11" s="2877"/>
      <c r="D11" s="2877" t="s">
        <v>4974</v>
      </c>
      <c r="E11" s="2936"/>
      <c r="F11" s="2937" t="s">
        <v>4973</v>
      </c>
      <c r="G11" s="2877"/>
      <c r="H11" s="2877"/>
      <c r="I11" s="2877" t="s">
        <v>4972</v>
      </c>
      <c r="J11" s="2877"/>
      <c r="K11" s="2877"/>
      <c r="L11" s="2936"/>
    </row>
    <row r="12" spans="1:12">
      <c r="A12" s="2937" t="s">
        <v>4971</v>
      </c>
      <c r="B12" s="2877"/>
      <c r="C12" s="2877"/>
      <c r="D12" s="2877" t="s">
        <v>4970</v>
      </c>
      <c r="E12" s="2936"/>
      <c r="F12" s="2937" t="s">
        <v>4969</v>
      </c>
      <c r="G12" s="2877"/>
      <c r="H12" s="2877"/>
      <c r="I12" s="2877" t="s">
        <v>4968</v>
      </c>
      <c r="J12" s="2877"/>
      <c r="K12" s="2877"/>
      <c r="L12" s="2936"/>
    </row>
    <row r="13" spans="1:12">
      <c r="A13" s="2937" t="s">
        <v>4967</v>
      </c>
      <c r="B13" s="2877"/>
      <c r="C13" s="2877"/>
      <c r="D13" s="2877" t="s">
        <v>4966</v>
      </c>
      <c r="E13" s="2936"/>
      <c r="F13" s="2937" t="s">
        <v>4965</v>
      </c>
      <c r="G13" s="2877"/>
      <c r="H13" s="2877"/>
      <c r="I13" s="2877" t="s">
        <v>4964</v>
      </c>
      <c r="J13" s="2877"/>
      <c r="K13" s="2877"/>
      <c r="L13" s="2936"/>
    </row>
    <row r="14" spans="1:12">
      <c r="A14" s="2937" t="s">
        <v>4963</v>
      </c>
      <c r="B14" s="2877"/>
      <c r="C14" s="2877"/>
      <c r="D14" s="2877" t="s">
        <v>4962</v>
      </c>
      <c r="E14" s="2936"/>
      <c r="F14" s="2964" t="s">
        <v>4961</v>
      </c>
      <c r="G14" s="2963"/>
      <c r="H14" s="2963"/>
      <c r="I14" s="2877" t="s">
        <v>4960</v>
      </c>
      <c r="J14" s="2877"/>
      <c r="K14" s="2877"/>
      <c r="L14" s="2936"/>
    </row>
    <row r="15" spans="1:12">
      <c r="A15" s="2937" t="s">
        <v>4959</v>
      </c>
      <c r="B15" s="2877"/>
      <c r="C15" s="2877"/>
      <c r="D15" s="2877" t="s">
        <v>4958</v>
      </c>
      <c r="E15" s="2936"/>
      <c r="F15" s="2964" t="s">
        <v>4957</v>
      </c>
      <c r="G15" s="2963"/>
      <c r="H15" s="2963"/>
      <c r="I15" s="2877" t="s">
        <v>4956</v>
      </c>
      <c r="J15" s="2877"/>
      <c r="K15" s="2877"/>
      <c r="L15" s="2936"/>
    </row>
    <row r="16" spans="1:12">
      <c r="A16" s="2937" t="s">
        <v>4955</v>
      </c>
      <c r="B16" s="2877"/>
      <c r="C16" s="2877"/>
      <c r="D16" s="2927" t="s">
        <v>4954</v>
      </c>
      <c r="E16" s="2967"/>
      <c r="F16" s="2966" t="s">
        <v>4953</v>
      </c>
      <c r="G16" s="2963"/>
      <c r="H16" s="2963"/>
      <c r="I16" s="2877" t="s">
        <v>4952</v>
      </c>
      <c r="J16" s="2877"/>
      <c r="K16" s="2877"/>
      <c r="L16" s="2936"/>
    </row>
    <row r="17" spans="1:13">
      <c r="A17" s="2937" t="s">
        <v>4951</v>
      </c>
      <c r="B17" s="2877"/>
      <c r="C17" s="2877"/>
      <c r="D17" s="2871" t="s">
        <v>4950</v>
      </c>
      <c r="E17" s="2936"/>
      <c r="F17" s="2964" t="s">
        <v>4949</v>
      </c>
      <c r="G17" s="2963"/>
      <c r="H17" s="2963"/>
      <c r="I17" s="2877" t="s">
        <v>4948</v>
      </c>
      <c r="J17" s="2877"/>
      <c r="K17" s="2877"/>
      <c r="L17" s="2936"/>
    </row>
    <row r="18" spans="1:13">
      <c r="A18" s="2937" t="s">
        <v>4947</v>
      </c>
      <c r="B18" s="2877"/>
      <c r="C18" s="2877"/>
      <c r="D18" s="2927" t="s">
        <v>4946</v>
      </c>
      <c r="E18" s="2965"/>
      <c r="F18" s="2964" t="s">
        <v>4945</v>
      </c>
      <c r="G18" s="2963"/>
      <c r="H18" s="2963"/>
      <c r="I18" s="2877" t="s">
        <v>4944</v>
      </c>
      <c r="J18" s="2877"/>
      <c r="K18" s="2877"/>
      <c r="L18" s="2936"/>
    </row>
    <row r="19" spans="1:13">
      <c r="A19" s="2937" t="s">
        <v>4943</v>
      </c>
      <c r="B19" s="2877"/>
      <c r="C19" s="2877"/>
      <c r="D19" s="2927" t="s">
        <v>4942</v>
      </c>
      <c r="E19" s="2965"/>
      <c r="F19" s="2964" t="s">
        <v>4941</v>
      </c>
      <c r="G19" s="2963"/>
      <c r="H19" s="2963"/>
      <c r="I19" s="2877" t="s">
        <v>4940</v>
      </c>
      <c r="J19" s="2877"/>
      <c r="K19" s="2877"/>
      <c r="L19" s="2936"/>
    </row>
    <row r="20" spans="1:13">
      <c r="A20" s="2937" t="s">
        <v>4939</v>
      </c>
      <c r="B20" s="2877"/>
      <c r="C20" s="2877"/>
      <c r="D20" s="2871" t="s">
        <v>4938</v>
      </c>
      <c r="E20" s="2936"/>
      <c r="F20" s="2964" t="s">
        <v>4937</v>
      </c>
      <c r="G20" s="2963"/>
      <c r="H20" s="2963"/>
      <c r="I20" s="2877"/>
      <c r="J20" s="2877"/>
      <c r="K20" s="2877"/>
      <c r="L20" s="2936"/>
    </row>
    <row r="21" spans="1:13">
      <c r="A21" s="2937" t="s">
        <v>4936</v>
      </c>
      <c r="B21" s="2877"/>
      <c r="C21" s="2877"/>
      <c r="D21" s="2877" t="s">
        <v>4935</v>
      </c>
      <c r="E21" s="2936"/>
      <c r="F21" s="2964" t="s">
        <v>4934</v>
      </c>
      <c r="G21" s="2963"/>
      <c r="H21" s="2963"/>
      <c r="I21" s="2877"/>
      <c r="J21" s="2877"/>
      <c r="K21" s="2877"/>
      <c r="L21" s="2936"/>
      <c r="M21" s="3082"/>
    </row>
    <row r="22" spans="1:13">
      <c r="A22" s="2937" t="s">
        <v>4933</v>
      </c>
      <c r="B22" s="2877"/>
      <c r="C22" s="2877"/>
      <c r="D22" s="2877" t="s">
        <v>4932</v>
      </c>
      <c r="E22" s="2936"/>
      <c r="F22" s="2964" t="s">
        <v>4931</v>
      </c>
      <c r="G22" s="2963"/>
      <c r="H22" s="2963"/>
      <c r="I22" s="2877"/>
      <c r="J22" s="2877"/>
      <c r="K22" s="2877"/>
      <c r="L22" s="2936"/>
      <c r="M22" s="3082"/>
    </row>
    <row r="23" spans="1:13" ht="16" thickBot="1">
      <c r="A23" s="2937"/>
      <c r="B23" s="2877"/>
      <c r="C23" s="2877"/>
      <c r="D23" s="2877"/>
      <c r="E23" s="2936"/>
      <c r="F23" s="2964"/>
      <c r="G23" s="2963"/>
      <c r="H23" s="2963"/>
      <c r="I23" s="2877"/>
      <c r="J23" s="2877"/>
      <c r="K23" s="2877"/>
      <c r="L23" s="2936"/>
      <c r="M23" s="3082"/>
    </row>
    <row r="24" spans="1:13" ht="16" thickBot="1">
      <c r="A24" s="2949"/>
      <c r="B24" s="2956"/>
      <c r="C24" s="2955"/>
      <c r="D24" s="2955"/>
      <c r="E24" s="2950"/>
      <c r="F24" s="2954" t="s">
        <v>4924</v>
      </c>
      <c r="G24" s="2950"/>
      <c r="H24" s="2953" t="s">
        <v>4923</v>
      </c>
      <c r="I24" s="2952" t="s">
        <v>4922</v>
      </c>
      <c r="J24" s="2962"/>
      <c r="K24" s="2950" t="s">
        <v>4921</v>
      </c>
      <c r="L24" s="2949"/>
      <c r="M24" s="3082"/>
    </row>
    <row r="25" spans="1:13">
      <c r="A25" s="2945" t="s">
        <v>1686</v>
      </c>
      <c r="B25" s="2961" t="s">
        <v>3503</v>
      </c>
      <c r="C25" s="2869" t="s">
        <v>1741</v>
      </c>
      <c r="D25" s="2869"/>
      <c r="E25" s="2946"/>
      <c r="F25" s="2948" t="s">
        <v>164</v>
      </c>
      <c r="G25" s="2946"/>
      <c r="H25" s="2947" t="s">
        <v>164</v>
      </c>
      <c r="I25" s="2946" t="s">
        <v>163</v>
      </c>
      <c r="J25" s="2946" t="s">
        <v>1795</v>
      </c>
      <c r="K25" s="2946" t="s">
        <v>4920</v>
      </c>
      <c r="L25" s="2945" t="s">
        <v>1686</v>
      </c>
      <c r="M25" s="3082"/>
    </row>
    <row r="26" spans="1:13" ht="16" thickBot="1">
      <c r="A26" s="2941" t="s">
        <v>1689</v>
      </c>
      <c r="B26" s="2933" t="s">
        <v>2935</v>
      </c>
      <c r="C26" s="2944" t="s">
        <v>2936</v>
      </c>
      <c r="D26" s="2944"/>
      <c r="E26" s="2942"/>
      <c r="F26" s="2943" t="s">
        <v>2937</v>
      </c>
      <c r="G26" s="2942"/>
      <c r="H26" s="2933" t="s">
        <v>2938</v>
      </c>
      <c r="I26" s="2941" t="s">
        <v>2268</v>
      </c>
      <c r="J26" s="2941" t="s">
        <v>2269</v>
      </c>
      <c r="K26" s="2941" t="s">
        <v>2270</v>
      </c>
      <c r="L26" s="2941" t="s">
        <v>1689</v>
      </c>
      <c r="M26" s="3082"/>
    </row>
    <row r="27" spans="1:13">
      <c r="A27" s="2938">
        <v>1</v>
      </c>
      <c r="B27" s="2936" t="s">
        <v>6401</v>
      </c>
      <c r="C27" s="2877" t="s">
        <v>5436</v>
      </c>
      <c r="D27" s="2877"/>
      <c r="E27" s="2936"/>
      <c r="F27" s="2940"/>
      <c r="G27" s="2939">
        <v>1781</v>
      </c>
      <c r="H27" s="2935"/>
      <c r="I27" s="2936">
        <v>930.2</v>
      </c>
      <c r="J27" s="2935">
        <f>G27+H27</f>
        <v>1781</v>
      </c>
      <c r="K27" s="2935"/>
      <c r="L27" s="2945">
        <v>1</v>
      </c>
      <c r="M27" s="3083">
        <f>J27-H27-G27</f>
        <v>0</v>
      </c>
    </row>
    <row r="28" spans="1:13">
      <c r="A28" s="2938">
        <v>2</v>
      </c>
      <c r="B28" s="2936" t="s">
        <v>6402</v>
      </c>
      <c r="C28" s="2877" t="s">
        <v>6403</v>
      </c>
      <c r="D28" s="2877"/>
      <c r="E28" s="2936"/>
      <c r="F28" s="2940"/>
      <c r="G28" s="2939"/>
      <c r="H28" s="2935">
        <v>4481889</v>
      </c>
      <c r="I28" s="2936">
        <v>930.2</v>
      </c>
      <c r="J28" s="2935">
        <f>G28+H28</f>
        <v>4481889</v>
      </c>
      <c r="K28" s="2935"/>
      <c r="L28" s="2945">
        <v>2</v>
      </c>
      <c r="M28" s="3082"/>
    </row>
    <row r="29" spans="1:13">
      <c r="A29" s="2938">
        <v>3</v>
      </c>
      <c r="B29" s="2936"/>
      <c r="C29" s="2877"/>
      <c r="D29" s="2877"/>
      <c r="E29" s="2936"/>
      <c r="F29" s="2940"/>
      <c r="G29" s="2939"/>
      <c r="H29" s="2935"/>
      <c r="I29" s="2936"/>
      <c r="J29" s="2935"/>
      <c r="K29" s="2935"/>
      <c r="L29" s="2945">
        <v>3</v>
      </c>
      <c r="M29" s="3082"/>
    </row>
    <row r="30" spans="1:13">
      <c r="A30" s="2938">
        <v>4</v>
      </c>
      <c r="B30" s="2936"/>
      <c r="C30" s="2877" t="s">
        <v>5437</v>
      </c>
      <c r="D30" s="2877"/>
      <c r="E30" s="2936"/>
      <c r="F30" s="2940"/>
      <c r="G30" s="2939"/>
      <c r="H30" s="2935"/>
      <c r="I30" s="2936"/>
      <c r="J30" s="2935"/>
      <c r="K30" s="2935"/>
      <c r="L30" s="2945">
        <v>4</v>
      </c>
      <c r="M30" s="3082"/>
    </row>
    <row r="31" spans="1:13">
      <c r="A31" s="2938">
        <v>5</v>
      </c>
      <c r="B31" s="2936"/>
      <c r="C31" s="2871" t="s">
        <v>6096</v>
      </c>
      <c r="D31" s="2877"/>
      <c r="E31" s="2936"/>
      <c r="F31" s="2940"/>
      <c r="G31" s="2939"/>
      <c r="H31" s="2935"/>
      <c r="I31" s="2936"/>
      <c r="J31" s="2935"/>
      <c r="K31" s="2935"/>
      <c r="L31" s="2945">
        <v>5</v>
      </c>
      <c r="M31" s="3082"/>
    </row>
    <row r="32" spans="1:13">
      <c r="A32" s="2938">
        <v>6</v>
      </c>
      <c r="B32" s="2936"/>
      <c r="C32" s="2871" t="s">
        <v>6625</v>
      </c>
      <c r="D32" s="2877"/>
      <c r="E32" s="2936"/>
      <c r="F32" s="2940"/>
      <c r="G32" s="2939"/>
      <c r="H32" s="2935"/>
      <c r="I32" s="2936"/>
      <c r="J32" s="2935"/>
      <c r="K32" s="2935"/>
      <c r="L32" s="2945">
        <v>6</v>
      </c>
      <c r="M32" s="3082"/>
    </row>
    <row r="33" spans="1:13">
      <c r="A33" s="2938">
        <v>7</v>
      </c>
      <c r="B33" s="2936"/>
      <c r="C33" s="2877"/>
      <c r="D33" s="2877"/>
      <c r="E33" s="2936"/>
      <c r="F33" s="2940"/>
      <c r="G33" s="2939"/>
      <c r="H33" s="2935"/>
      <c r="I33" s="2936"/>
      <c r="J33" s="2935"/>
      <c r="K33" s="2935"/>
      <c r="L33" s="2945">
        <v>7</v>
      </c>
      <c r="M33" s="3082"/>
    </row>
    <row r="34" spans="1:13">
      <c r="A34" s="2938">
        <v>8</v>
      </c>
      <c r="B34" s="2936"/>
      <c r="C34" s="2877"/>
      <c r="D34" s="2877"/>
      <c r="E34" s="2936"/>
      <c r="F34" s="2940"/>
      <c r="G34" s="2939"/>
      <c r="H34" s="2935"/>
      <c r="I34" s="2936"/>
      <c r="J34" s="2935"/>
      <c r="K34" s="2935"/>
      <c r="L34" s="2945">
        <v>8</v>
      </c>
      <c r="M34" s="3082"/>
    </row>
    <row r="35" spans="1:13">
      <c r="A35" s="2938">
        <v>9</v>
      </c>
      <c r="B35" s="2936"/>
      <c r="C35" s="2877"/>
      <c r="D35" s="2877"/>
      <c r="E35" s="2936"/>
      <c r="F35" s="2940"/>
      <c r="G35" s="2939"/>
      <c r="H35" s="2935"/>
      <c r="I35" s="2936"/>
      <c r="J35" s="2935"/>
      <c r="K35" s="2935"/>
      <c r="L35" s="2945">
        <v>9</v>
      </c>
      <c r="M35" s="3082"/>
    </row>
    <row r="36" spans="1:13">
      <c r="A36" s="2938">
        <v>10</v>
      </c>
      <c r="B36" s="2936"/>
      <c r="C36" s="2877"/>
      <c r="D36" s="2877"/>
      <c r="E36" s="2936"/>
      <c r="F36" s="2940"/>
      <c r="G36" s="2939"/>
      <c r="H36" s="2935"/>
      <c r="I36" s="2936"/>
      <c r="J36" s="2935"/>
      <c r="K36" s="2935"/>
      <c r="L36" s="2945">
        <v>10</v>
      </c>
      <c r="M36" s="3082"/>
    </row>
    <row r="37" spans="1:13">
      <c r="A37" s="2938">
        <v>11</v>
      </c>
      <c r="B37" s="2936"/>
      <c r="C37" s="2877"/>
      <c r="D37" s="2877"/>
      <c r="E37" s="2936"/>
      <c r="F37" s="2940"/>
      <c r="G37" s="2939"/>
      <c r="H37" s="2935"/>
      <c r="I37" s="2936"/>
      <c r="J37" s="2935"/>
      <c r="K37" s="2935"/>
      <c r="L37" s="2945">
        <v>11</v>
      </c>
      <c r="M37" s="3082"/>
    </row>
    <row r="38" spans="1:13">
      <c r="A38" s="2934">
        <v>12</v>
      </c>
      <c r="B38" s="2936"/>
      <c r="C38" s="2877"/>
      <c r="D38" s="2877"/>
      <c r="E38" s="2936"/>
      <c r="F38" s="2937"/>
      <c r="G38" s="2935"/>
      <c r="H38" s="2935"/>
      <c r="I38" s="2936"/>
      <c r="J38" s="2935"/>
      <c r="K38" s="2935"/>
      <c r="L38" s="2945">
        <v>12</v>
      </c>
      <c r="M38" s="3082"/>
    </row>
    <row r="39" spans="1:13">
      <c r="A39" s="2934">
        <v>13</v>
      </c>
      <c r="B39" s="2936"/>
      <c r="C39" s="2877"/>
      <c r="D39" s="2877"/>
      <c r="E39" s="2936"/>
      <c r="F39" s="2937"/>
      <c r="G39" s="2935"/>
      <c r="H39" s="2935"/>
      <c r="I39" s="2936"/>
      <c r="J39" s="2935"/>
      <c r="K39" s="2935"/>
      <c r="L39" s="2945">
        <v>13</v>
      </c>
      <c r="M39" s="3082"/>
    </row>
    <row r="40" spans="1:13">
      <c r="A40" s="2934">
        <v>14</v>
      </c>
      <c r="B40" s="2936"/>
      <c r="C40" s="2877"/>
      <c r="D40" s="2877"/>
      <c r="E40" s="2936"/>
      <c r="F40" s="2937"/>
      <c r="G40" s="2935"/>
      <c r="H40" s="2935"/>
      <c r="I40" s="2936"/>
      <c r="J40" s="2935"/>
      <c r="K40" s="2935"/>
      <c r="L40" s="2945">
        <v>14</v>
      </c>
      <c r="M40" s="3082"/>
    </row>
    <row r="41" spans="1:13">
      <c r="A41" s="2934">
        <v>15</v>
      </c>
      <c r="B41" s="2936"/>
      <c r="C41" s="2877"/>
      <c r="D41" s="2877"/>
      <c r="E41" s="2936"/>
      <c r="F41" s="2937"/>
      <c r="G41" s="2935"/>
      <c r="H41" s="2935"/>
      <c r="I41" s="2936"/>
      <c r="J41" s="2935"/>
      <c r="K41" s="2935"/>
      <c r="L41" s="2945">
        <v>15</v>
      </c>
      <c r="M41" s="3082"/>
    </row>
    <row r="42" spans="1:13">
      <c r="A42" s="2934">
        <v>16</v>
      </c>
      <c r="B42" s="2936"/>
      <c r="C42" s="2877"/>
      <c r="D42" s="2877"/>
      <c r="E42" s="2936"/>
      <c r="F42" s="2937"/>
      <c r="G42" s="2935"/>
      <c r="H42" s="2935"/>
      <c r="I42" s="2936"/>
      <c r="J42" s="2935"/>
      <c r="K42" s="2935"/>
      <c r="L42" s="2945">
        <v>16</v>
      </c>
      <c r="M42" s="3082"/>
    </row>
    <row r="43" spans="1:13">
      <c r="A43" s="2934">
        <v>17</v>
      </c>
      <c r="B43" s="2936"/>
      <c r="C43" s="2877"/>
      <c r="D43" s="2877"/>
      <c r="E43" s="2936"/>
      <c r="F43" s="2937"/>
      <c r="G43" s="2935"/>
      <c r="H43" s="2935"/>
      <c r="I43" s="2936"/>
      <c r="J43" s="2935"/>
      <c r="K43" s="2935"/>
      <c r="L43" s="2945">
        <v>17</v>
      </c>
      <c r="M43" s="3082"/>
    </row>
    <row r="44" spans="1:13">
      <c r="A44" s="2934">
        <v>18</v>
      </c>
      <c r="B44" s="2936"/>
      <c r="C44" s="2877"/>
      <c r="D44" s="2877"/>
      <c r="E44" s="2936"/>
      <c r="F44" s="2937"/>
      <c r="G44" s="2935"/>
      <c r="H44" s="2935"/>
      <c r="I44" s="2936"/>
      <c r="J44" s="2935"/>
      <c r="K44" s="2935"/>
      <c r="L44" s="2945">
        <v>18</v>
      </c>
      <c r="M44" s="3082"/>
    </row>
    <row r="45" spans="1:13">
      <c r="A45" s="2934">
        <v>19</v>
      </c>
      <c r="B45" s="2936"/>
      <c r="C45" s="2877"/>
      <c r="D45" s="2877"/>
      <c r="E45" s="2936"/>
      <c r="F45" s="2937"/>
      <c r="G45" s="2935"/>
      <c r="H45" s="2935"/>
      <c r="I45" s="2936"/>
      <c r="J45" s="2935"/>
      <c r="K45" s="2935"/>
      <c r="L45" s="2945">
        <v>19</v>
      </c>
      <c r="M45" s="3082"/>
    </row>
    <row r="46" spans="1:13">
      <c r="A46" s="2934">
        <v>20</v>
      </c>
      <c r="B46" s="2936"/>
      <c r="C46" s="2877"/>
      <c r="D46" s="2877"/>
      <c r="E46" s="2936"/>
      <c r="F46" s="2937"/>
      <c r="G46" s="2935"/>
      <c r="H46" s="2935"/>
      <c r="I46" s="2936"/>
      <c r="J46" s="2935"/>
      <c r="K46" s="2935"/>
      <c r="L46" s="2945">
        <v>20</v>
      </c>
      <c r="M46" s="3082"/>
    </row>
    <row r="47" spans="1:13">
      <c r="A47" s="2934">
        <v>21</v>
      </c>
      <c r="B47" s="2936"/>
      <c r="C47" s="2877"/>
      <c r="D47" s="2877"/>
      <c r="E47" s="2936"/>
      <c r="F47" s="2937"/>
      <c r="G47" s="2935"/>
      <c r="H47" s="2935"/>
      <c r="I47" s="2936"/>
      <c r="J47" s="2935"/>
      <c r="K47" s="2935"/>
      <c r="L47" s="2945">
        <v>21</v>
      </c>
      <c r="M47" s="3082"/>
    </row>
    <row r="48" spans="1:13">
      <c r="A48" s="2934">
        <v>22</v>
      </c>
      <c r="B48" s="2936"/>
      <c r="C48" s="2877"/>
      <c r="D48" s="2877"/>
      <c r="E48" s="2936"/>
      <c r="F48" s="2937"/>
      <c r="G48" s="2935"/>
      <c r="H48" s="2935"/>
      <c r="I48" s="2936"/>
      <c r="J48" s="2935"/>
      <c r="K48" s="2935"/>
      <c r="L48" s="2945">
        <v>22</v>
      </c>
      <c r="M48" s="3082"/>
    </row>
    <row r="49" spans="1:13">
      <c r="A49" s="2934">
        <v>23</v>
      </c>
      <c r="B49" s="2936"/>
      <c r="C49" s="2877"/>
      <c r="D49" s="2877"/>
      <c r="E49" s="2936"/>
      <c r="F49" s="2937"/>
      <c r="G49" s="2935"/>
      <c r="H49" s="2935"/>
      <c r="I49" s="2936"/>
      <c r="J49" s="2935"/>
      <c r="K49" s="2935"/>
      <c r="L49" s="2945">
        <v>23</v>
      </c>
      <c r="M49" s="3082"/>
    </row>
    <row r="50" spans="1:13">
      <c r="A50" s="2934">
        <v>24</v>
      </c>
      <c r="B50" s="2936"/>
      <c r="C50" s="2877"/>
      <c r="D50" s="2877"/>
      <c r="E50" s="2936"/>
      <c r="F50" s="2937"/>
      <c r="G50" s="2935"/>
      <c r="H50" s="2935"/>
      <c r="I50" s="2936"/>
      <c r="J50" s="2935"/>
      <c r="K50" s="2935"/>
      <c r="L50" s="2945">
        <v>24</v>
      </c>
      <c r="M50" s="3082"/>
    </row>
    <row r="51" spans="1:13">
      <c r="A51" s="2934">
        <v>25</v>
      </c>
      <c r="B51" s="2936"/>
      <c r="C51" s="2877"/>
      <c r="D51" s="2877"/>
      <c r="E51" s="2936"/>
      <c r="F51" s="2937"/>
      <c r="G51" s="2935"/>
      <c r="H51" s="2935"/>
      <c r="I51" s="2936"/>
      <c r="J51" s="2935"/>
      <c r="K51" s="2935"/>
      <c r="L51" s="2945">
        <v>25</v>
      </c>
      <c r="M51" s="3082"/>
    </row>
    <row r="52" spans="1:13">
      <c r="A52" s="2934">
        <v>26</v>
      </c>
      <c r="B52" s="2936"/>
      <c r="C52" s="2877"/>
      <c r="D52" s="2877"/>
      <c r="E52" s="2936"/>
      <c r="F52" s="2937"/>
      <c r="G52" s="2935"/>
      <c r="H52" s="2935"/>
      <c r="I52" s="2936"/>
      <c r="J52" s="2935"/>
      <c r="K52" s="2935"/>
      <c r="L52" s="2945">
        <v>26</v>
      </c>
      <c r="M52" s="3082"/>
    </row>
    <row r="53" spans="1:13">
      <c r="A53" s="2934">
        <v>27</v>
      </c>
      <c r="B53" s="2936"/>
      <c r="C53" s="2877"/>
      <c r="D53" s="2877"/>
      <c r="E53" s="2936"/>
      <c r="F53" s="2937"/>
      <c r="G53" s="2935"/>
      <c r="H53" s="2935"/>
      <c r="I53" s="2936"/>
      <c r="J53" s="2935"/>
      <c r="K53" s="2935"/>
      <c r="L53" s="2945">
        <v>27</v>
      </c>
      <c r="M53" s="3082"/>
    </row>
    <row r="54" spans="1:13">
      <c r="A54" s="2934">
        <v>28</v>
      </c>
      <c r="B54" s="2936"/>
      <c r="C54" s="2877"/>
      <c r="D54" s="2877"/>
      <c r="E54" s="2936"/>
      <c r="F54" s="2937"/>
      <c r="G54" s="2935"/>
      <c r="H54" s="2935"/>
      <c r="I54" s="2936"/>
      <c r="J54" s="2935"/>
      <c r="K54" s="2935"/>
      <c r="L54" s="2945">
        <v>28</v>
      </c>
      <c r="M54" s="3082"/>
    </row>
    <row r="55" spans="1:13">
      <c r="A55" s="2934">
        <v>29</v>
      </c>
      <c r="B55" s="2936"/>
      <c r="C55" s="2877"/>
      <c r="D55" s="2877"/>
      <c r="E55" s="2936"/>
      <c r="F55" s="2937"/>
      <c r="G55" s="2935"/>
      <c r="H55" s="2935"/>
      <c r="I55" s="2936"/>
      <c r="J55" s="2935"/>
      <c r="K55" s="2935"/>
      <c r="L55" s="2945">
        <v>29</v>
      </c>
      <c r="M55" s="3082"/>
    </row>
    <row r="56" spans="1:13">
      <c r="A56" s="2934">
        <v>30</v>
      </c>
      <c r="B56" s="2936"/>
      <c r="C56" s="2877"/>
      <c r="D56" s="2877"/>
      <c r="E56" s="2936"/>
      <c r="F56" s="2937"/>
      <c r="G56" s="2935"/>
      <c r="H56" s="2935"/>
      <c r="I56" s="2936"/>
      <c r="J56" s="2935"/>
      <c r="K56" s="2935"/>
      <c r="L56" s="2945">
        <v>30</v>
      </c>
      <c r="M56" s="3082"/>
    </row>
    <row r="57" spans="1:13">
      <c r="A57" s="2934">
        <v>31</v>
      </c>
      <c r="B57" s="2936"/>
      <c r="C57" s="2877"/>
      <c r="D57" s="2877"/>
      <c r="E57" s="2936"/>
      <c r="F57" s="2937"/>
      <c r="G57" s="2935"/>
      <c r="H57" s="2935"/>
      <c r="I57" s="2936"/>
      <c r="J57" s="2935"/>
      <c r="K57" s="2935"/>
      <c r="L57" s="2945">
        <v>31</v>
      </c>
      <c r="M57" s="3082"/>
    </row>
    <row r="58" spans="1:13">
      <c r="A58" s="2934">
        <v>32</v>
      </c>
      <c r="B58" s="2936"/>
      <c r="C58" s="2877"/>
      <c r="D58" s="2877"/>
      <c r="E58" s="2936"/>
      <c r="F58" s="2937"/>
      <c r="G58" s="2935"/>
      <c r="H58" s="2935"/>
      <c r="I58" s="2936"/>
      <c r="J58" s="2935"/>
      <c r="K58" s="2935"/>
      <c r="L58" s="2945">
        <v>32</v>
      </c>
      <c r="M58" s="3082"/>
    </row>
    <row r="59" spans="1:13">
      <c r="A59" s="2934">
        <v>33</v>
      </c>
      <c r="B59" s="2936"/>
      <c r="C59" s="2877"/>
      <c r="D59" s="2877"/>
      <c r="E59" s="2936"/>
      <c r="F59" s="2937"/>
      <c r="G59" s="2935"/>
      <c r="H59" s="2935"/>
      <c r="I59" s="2936"/>
      <c r="J59" s="2935"/>
      <c r="K59" s="2935"/>
      <c r="L59" s="2945">
        <v>33</v>
      </c>
      <c r="M59" s="3082"/>
    </row>
    <row r="60" spans="1:13">
      <c r="A60" s="2934">
        <v>34</v>
      </c>
      <c r="B60" s="2936"/>
      <c r="C60" s="2877"/>
      <c r="D60" s="2877"/>
      <c r="E60" s="2936"/>
      <c r="F60" s="2937"/>
      <c r="G60" s="2935"/>
      <c r="H60" s="2935"/>
      <c r="I60" s="2936"/>
      <c r="J60" s="2935"/>
      <c r="K60" s="2935"/>
      <c r="L60" s="2945">
        <v>34</v>
      </c>
      <c r="M60" s="3082"/>
    </row>
    <row r="61" spans="1:13">
      <c r="A61" s="2934">
        <v>35</v>
      </c>
      <c r="B61" s="2936"/>
      <c r="C61" s="2877"/>
      <c r="D61" s="2877"/>
      <c r="E61" s="2936"/>
      <c r="F61" s="2937"/>
      <c r="G61" s="2935"/>
      <c r="H61" s="2935"/>
      <c r="I61" s="2936"/>
      <c r="J61" s="2935"/>
      <c r="K61" s="2935"/>
      <c r="L61" s="2945">
        <v>35</v>
      </c>
      <c r="M61" s="3082"/>
    </row>
    <row r="62" spans="1:13">
      <c r="A62" s="2934">
        <v>36</v>
      </c>
      <c r="B62" s="2936"/>
      <c r="C62" s="2877"/>
      <c r="D62" s="2877"/>
      <c r="E62" s="2936"/>
      <c r="F62" s="2937"/>
      <c r="G62" s="2935"/>
      <c r="H62" s="2935"/>
      <c r="I62" s="2936"/>
      <c r="J62" s="2935"/>
      <c r="K62" s="2935"/>
      <c r="L62" s="2945">
        <v>36</v>
      </c>
      <c r="M62" s="3082"/>
    </row>
    <row r="63" spans="1:13">
      <c r="A63" s="2934">
        <v>37</v>
      </c>
      <c r="B63" s="2936"/>
      <c r="C63" s="2877"/>
      <c r="D63" s="2877"/>
      <c r="E63" s="2936"/>
      <c r="F63" s="2937"/>
      <c r="G63" s="2935"/>
      <c r="H63" s="2935"/>
      <c r="I63" s="2936"/>
      <c r="J63" s="2935"/>
      <c r="K63" s="2935"/>
      <c r="L63" s="2945">
        <v>37</v>
      </c>
      <c r="M63" s="3082"/>
    </row>
    <row r="64" spans="1:13" ht="16" thickBot="1">
      <c r="A64" s="2928">
        <v>38</v>
      </c>
      <c r="B64" s="2933" t="s">
        <v>2253</v>
      </c>
      <c r="C64" s="2932"/>
      <c r="D64" s="2932"/>
      <c r="E64" s="2930"/>
      <c r="F64" s="2931"/>
      <c r="G64" s="2929">
        <f>SUM(G27:G63)</f>
        <v>1781</v>
      </c>
      <c r="H64" s="2929">
        <f>SUM(H27:H63)</f>
        <v>4481889</v>
      </c>
      <c r="I64" s="2930"/>
      <c r="J64" s="2929">
        <f>SUM(J27:J63)</f>
        <v>4483670</v>
      </c>
      <c r="K64" s="2929">
        <f>SUM(K27:K63)</f>
        <v>0</v>
      </c>
      <c r="L64" s="2941">
        <v>38</v>
      </c>
      <c r="M64" s="3082"/>
    </row>
    <row r="65" spans="1:13">
      <c r="A65" s="2927" t="s">
        <v>4501</v>
      </c>
      <c r="B65" s="2927"/>
      <c r="C65" s="2877"/>
      <c r="D65" s="2877"/>
      <c r="E65" s="2877"/>
      <c r="F65" s="2927" t="s">
        <v>4501</v>
      </c>
      <c r="G65" s="2927"/>
      <c r="H65" s="2869"/>
      <c r="M65" s="3082"/>
    </row>
    <row r="66" spans="1:13">
      <c r="A66" s="2869" t="s">
        <v>4930</v>
      </c>
      <c r="B66" s="2869"/>
      <c r="C66" s="2869"/>
      <c r="D66" s="2869"/>
      <c r="E66" s="2869"/>
      <c r="F66" s="2869" t="s">
        <v>4929</v>
      </c>
      <c r="G66" s="2869"/>
      <c r="H66" s="2869"/>
      <c r="I66" s="2869"/>
      <c r="J66" s="2869"/>
      <c r="K66" s="2869"/>
      <c r="L66" s="2869"/>
      <c r="M66" s="3082"/>
    </row>
    <row r="67" spans="1:13">
      <c r="A67" s="2900" t="s">
        <v>401</v>
      </c>
      <c r="B67" s="2869"/>
      <c r="C67" s="2869"/>
      <c r="D67" s="2869"/>
      <c r="E67" s="2869"/>
      <c r="M67" s="3082"/>
    </row>
    <row r="68" spans="1:13">
      <c r="M68" s="3082"/>
    </row>
    <row r="69" spans="1:13" ht="16" thickBot="1">
      <c r="A69" s="2899" t="str">
        <f>'Data Sheet'!$C$25</f>
        <v xml:space="preserve">Niagara Mohawk Power Corporation </v>
      </c>
      <c r="B69" s="2877"/>
      <c r="C69" s="2877"/>
      <c r="D69" s="2960" t="str">
        <f>'Data Sheet'!$C$40</f>
        <v>April 30, 2024</v>
      </c>
      <c r="E69" s="2877" t="str">
        <f>'Data Sheet'!$C$38</f>
        <v>December 31, 2023</v>
      </c>
      <c r="F69" s="2899" t="str">
        <f>'Data Sheet'!$C$25</f>
        <v xml:space="preserve">Niagara Mohawk Power Corporation </v>
      </c>
      <c r="G69" s="2877"/>
      <c r="H69" s="2877"/>
      <c r="I69" s="2877"/>
      <c r="J69" s="2960" t="str">
        <f>'Data Sheet'!$C$40</f>
        <v>April 30, 2024</v>
      </c>
      <c r="K69" s="2868" t="str">
        <f>'Data Sheet'!$C$38</f>
        <v>December 31, 2023</v>
      </c>
      <c r="M69" s="3082"/>
    </row>
    <row r="70" spans="1:13">
      <c r="A70" s="2926"/>
      <c r="B70" s="2959" t="s">
        <v>4926</v>
      </c>
      <c r="C70" s="2959"/>
      <c r="D70" s="2955"/>
      <c r="E70" s="2950"/>
      <c r="F70" s="3884"/>
      <c r="G70" s="2959" t="s">
        <v>4925</v>
      </c>
      <c r="H70" s="2959"/>
      <c r="I70" s="2959"/>
      <c r="J70" s="2955"/>
      <c r="K70" s="2955"/>
      <c r="L70" s="2950"/>
      <c r="M70" s="3082"/>
    </row>
    <row r="71" spans="1:13" ht="16" thickBot="1">
      <c r="A71" s="2957"/>
      <c r="B71" s="2932"/>
      <c r="C71" s="2932"/>
      <c r="D71" s="2958"/>
      <c r="E71" s="2930"/>
      <c r="F71" s="2957"/>
      <c r="G71" s="2932"/>
      <c r="H71" s="2932"/>
      <c r="I71" s="2932"/>
      <c r="J71" s="2932"/>
      <c r="K71" s="2932"/>
      <c r="L71" s="2930"/>
      <c r="M71" s="3082"/>
    </row>
    <row r="72" spans="1:13" ht="16" thickBot="1">
      <c r="A72" s="2949"/>
      <c r="B72" s="2956" t="s">
        <v>3503</v>
      </c>
      <c r="C72" s="2955" t="s">
        <v>1741</v>
      </c>
      <c r="D72" s="2955"/>
      <c r="E72" s="2950"/>
      <c r="F72" s="2954" t="s">
        <v>4924</v>
      </c>
      <c r="G72" s="2950"/>
      <c r="H72" s="2953" t="s">
        <v>4923</v>
      </c>
      <c r="I72" s="2952" t="s">
        <v>4922</v>
      </c>
      <c r="J72" s="2951"/>
      <c r="K72" s="2950" t="s">
        <v>4921</v>
      </c>
      <c r="L72" s="2949"/>
      <c r="M72" s="3082"/>
    </row>
    <row r="73" spans="1:13">
      <c r="A73" s="2945" t="s">
        <v>1686</v>
      </c>
      <c r="B73" s="2936"/>
      <c r="C73" s="2877"/>
      <c r="D73" s="2877"/>
      <c r="E73" s="2936"/>
      <c r="F73" s="2948" t="s">
        <v>164</v>
      </c>
      <c r="G73" s="2946"/>
      <c r="H73" s="2947" t="s">
        <v>164</v>
      </c>
      <c r="I73" s="2946" t="s">
        <v>163</v>
      </c>
      <c r="J73" s="2946" t="s">
        <v>1795</v>
      </c>
      <c r="K73" s="2946" t="s">
        <v>4920</v>
      </c>
      <c r="L73" s="2945" t="s">
        <v>1686</v>
      </c>
      <c r="M73" s="3082"/>
    </row>
    <row r="74" spans="1:13" ht="16" thickBot="1">
      <c r="A74" s="2941" t="s">
        <v>1689</v>
      </c>
      <c r="B74" s="2933" t="s">
        <v>2935</v>
      </c>
      <c r="C74" s="2944" t="s">
        <v>2936</v>
      </c>
      <c r="D74" s="2944"/>
      <c r="E74" s="2942"/>
      <c r="F74" s="2943" t="s">
        <v>2937</v>
      </c>
      <c r="G74" s="2942"/>
      <c r="H74" s="2933" t="s">
        <v>2938</v>
      </c>
      <c r="I74" s="2941" t="s">
        <v>2268</v>
      </c>
      <c r="J74" s="2941" t="s">
        <v>2269</v>
      </c>
      <c r="K74" s="2941" t="s">
        <v>2270</v>
      </c>
      <c r="L74" s="2941" t="s">
        <v>1689</v>
      </c>
      <c r="M74" s="3082"/>
    </row>
    <row r="75" spans="1:13">
      <c r="A75" s="2938">
        <v>1</v>
      </c>
      <c r="B75" s="2936"/>
      <c r="C75" s="2877"/>
      <c r="D75" s="2877"/>
      <c r="E75" s="2936"/>
      <c r="F75" s="2940"/>
      <c r="G75" s="2939"/>
      <c r="H75" s="2935"/>
      <c r="I75" s="2936"/>
      <c r="J75" s="2935">
        <f t="shared" ref="J75:J106" si="0">G75+H75</f>
        <v>0</v>
      </c>
      <c r="K75" s="2935"/>
      <c r="L75" s="2938">
        <v>1</v>
      </c>
      <c r="M75" s="3082"/>
    </row>
    <row r="76" spans="1:13">
      <c r="A76" s="2938">
        <v>2</v>
      </c>
      <c r="B76" s="2936"/>
      <c r="C76" s="2877"/>
      <c r="D76" s="2877"/>
      <c r="E76" s="2936"/>
      <c r="F76" s="2940"/>
      <c r="G76" s="2939"/>
      <c r="H76" s="2935"/>
      <c r="I76" s="2936"/>
      <c r="J76" s="2935">
        <f t="shared" si="0"/>
        <v>0</v>
      </c>
      <c r="K76" s="2935"/>
      <c r="L76" s="2938">
        <v>2</v>
      </c>
      <c r="M76" s="3082"/>
    </row>
    <row r="77" spans="1:13">
      <c r="A77" s="2938">
        <v>3</v>
      </c>
      <c r="B77" s="2936"/>
      <c r="C77" s="2877"/>
      <c r="D77" s="2877"/>
      <c r="E77" s="2936"/>
      <c r="F77" s="2940"/>
      <c r="G77" s="2939"/>
      <c r="H77" s="2935"/>
      <c r="I77" s="2936"/>
      <c r="J77" s="2935">
        <f t="shared" si="0"/>
        <v>0</v>
      </c>
      <c r="K77" s="2935"/>
      <c r="L77" s="2938">
        <v>3</v>
      </c>
      <c r="M77" s="3082"/>
    </row>
    <row r="78" spans="1:13">
      <c r="A78" s="2938">
        <v>4</v>
      </c>
      <c r="B78" s="2936"/>
      <c r="C78" s="2877"/>
      <c r="D78" s="2877"/>
      <c r="E78" s="2936"/>
      <c r="F78" s="2940"/>
      <c r="G78" s="2939"/>
      <c r="H78" s="2935"/>
      <c r="I78" s="2936"/>
      <c r="J78" s="2935">
        <f t="shared" si="0"/>
        <v>0</v>
      </c>
      <c r="K78" s="2935"/>
      <c r="L78" s="2938">
        <v>4</v>
      </c>
      <c r="M78" s="3082"/>
    </row>
    <row r="79" spans="1:13">
      <c r="A79" s="2938">
        <v>5</v>
      </c>
      <c r="B79" s="2936"/>
      <c r="C79" s="2877"/>
      <c r="D79" s="2877"/>
      <c r="E79" s="2936"/>
      <c r="F79" s="2940"/>
      <c r="G79" s="2939"/>
      <c r="H79" s="2935"/>
      <c r="I79" s="2936"/>
      <c r="J79" s="2935">
        <f t="shared" si="0"/>
        <v>0</v>
      </c>
      <c r="K79" s="2935"/>
      <c r="L79" s="2938">
        <v>5</v>
      </c>
      <c r="M79" s="3082"/>
    </row>
    <row r="80" spans="1:13">
      <c r="A80" s="2938">
        <v>6</v>
      </c>
      <c r="B80" s="2936"/>
      <c r="C80" s="2877"/>
      <c r="D80" s="2877"/>
      <c r="E80" s="2936"/>
      <c r="F80" s="2940"/>
      <c r="G80" s="2939"/>
      <c r="H80" s="2935"/>
      <c r="I80" s="2936"/>
      <c r="J80" s="2935">
        <f t="shared" si="0"/>
        <v>0</v>
      </c>
      <c r="K80" s="2935"/>
      <c r="L80" s="2938">
        <v>6</v>
      </c>
      <c r="M80" s="3082"/>
    </row>
    <row r="81" spans="1:13">
      <c r="A81" s="2938">
        <v>7</v>
      </c>
      <c r="B81" s="2936"/>
      <c r="C81" s="2877"/>
      <c r="D81" s="2877"/>
      <c r="E81" s="2936"/>
      <c r="F81" s="2940"/>
      <c r="G81" s="2939"/>
      <c r="H81" s="2935"/>
      <c r="I81" s="2936"/>
      <c r="J81" s="2935">
        <f t="shared" si="0"/>
        <v>0</v>
      </c>
      <c r="K81" s="2935"/>
      <c r="L81" s="2938">
        <v>7</v>
      </c>
      <c r="M81" s="3082"/>
    </row>
    <row r="82" spans="1:13">
      <c r="A82" s="2938">
        <v>8</v>
      </c>
      <c r="B82" s="2936"/>
      <c r="C82" s="2877"/>
      <c r="D82" s="2877"/>
      <c r="E82" s="2936"/>
      <c r="F82" s="2940"/>
      <c r="G82" s="2939"/>
      <c r="H82" s="2935"/>
      <c r="I82" s="2936"/>
      <c r="J82" s="2935">
        <f t="shared" si="0"/>
        <v>0</v>
      </c>
      <c r="K82" s="2935"/>
      <c r="L82" s="2938">
        <v>8</v>
      </c>
      <c r="M82" s="3082"/>
    </row>
    <row r="83" spans="1:13">
      <c r="A83" s="2938">
        <v>9</v>
      </c>
      <c r="B83" s="2936"/>
      <c r="C83" s="2877"/>
      <c r="D83" s="2877"/>
      <c r="E83" s="2936"/>
      <c r="F83" s="2940"/>
      <c r="G83" s="2939"/>
      <c r="H83" s="2935"/>
      <c r="I83" s="2936"/>
      <c r="J83" s="2935">
        <f t="shared" si="0"/>
        <v>0</v>
      </c>
      <c r="K83" s="2935"/>
      <c r="L83" s="2938">
        <v>9</v>
      </c>
      <c r="M83" s="3082"/>
    </row>
    <row r="84" spans="1:13">
      <c r="A84" s="2938">
        <v>10</v>
      </c>
      <c r="B84" s="2936"/>
      <c r="C84" s="2877"/>
      <c r="D84" s="2877"/>
      <c r="E84" s="2936"/>
      <c r="F84" s="2940"/>
      <c r="G84" s="2939"/>
      <c r="H84" s="2935"/>
      <c r="I84" s="2936"/>
      <c r="J84" s="2935">
        <f t="shared" si="0"/>
        <v>0</v>
      </c>
      <c r="K84" s="2935"/>
      <c r="L84" s="2938">
        <v>10</v>
      </c>
      <c r="M84" s="3082"/>
    </row>
    <row r="85" spans="1:13">
      <c r="A85" s="2938">
        <v>11</v>
      </c>
      <c r="B85" s="2936"/>
      <c r="C85" s="2877"/>
      <c r="D85" s="2877"/>
      <c r="E85" s="2936"/>
      <c r="F85" s="2940"/>
      <c r="G85" s="2939"/>
      <c r="H85" s="2935"/>
      <c r="I85" s="2936"/>
      <c r="J85" s="2935">
        <f t="shared" si="0"/>
        <v>0</v>
      </c>
      <c r="K85" s="2935"/>
      <c r="L85" s="2938">
        <v>11</v>
      </c>
      <c r="M85" s="3082"/>
    </row>
    <row r="86" spans="1:13">
      <c r="A86" s="2934">
        <v>12</v>
      </c>
      <c r="B86" s="2936"/>
      <c r="C86" s="2877"/>
      <c r="D86" s="2877"/>
      <c r="E86" s="2936"/>
      <c r="F86" s="2937"/>
      <c r="G86" s="2935"/>
      <c r="H86" s="2935"/>
      <c r="I86" s="2936"/>
      <c r="J86" s="2935">
        <f t="shared" si="0"/>
        <v>0</v>
      </c>
      <c r="K86" s="2935"/>
      <c r="L86" s="2934">
        <v>12</v>
      </c>
      <c r="M86" s="3082"/>
    </row>
    <row r="87" spans="1:13">
      <c r="A87" s="2934">
        <v>13</v>
      </c>
      <c r="B87" s="2936"/>
      <c r="C87" s="2877"/>
      <c r="D87" s="2877"/>
      <c r="E87" s="2936"/>
      <c r="F87" s="2937"/>
      <c r="G87" s="2935"/>
      <c r="H87" s="2935"/>
      <c r="I87" s="2936"/>
      <c r="J87" s="2935">
        <f t="shared" si="0"/>
        <v>0</v>
      </c>
      <c r="K87" s="2935"/>
      <c r="L87" s="2934">
        <v>13</v>
      </c>
      <c r="M87" s="3082"/>
    </row>
    <row r="88" spans="1:13">
      <c r="A88" s="2934">
        <v>14</v>
      </c>
      <c r="B88" s="2936"/>
      <c r="C88" s="2877"/>
      <c r="D88" s="2877"/>
      <c r="E88" s="2936"/>
      <c r="F88" s="2937"/>
      <c r="G88" s="2935"/>
      <c r="H88" s="2935"/>
      <c r="I88" s="2936"/>
      <c r="J88" s="2935">
        <f t="shared" si="0"/>
        <v>0</v>
      </c>
      <c r="K88" s="2935"/>
      <c r="L88" s="2934">
        <v>14</v>
      </c>
      <c r="M88" s="3082"/>
    </row>
    <row r="89" spans="1:13">
      <c r="A89" s="2934">
        <v>15</v>
      </c>
      <c r="B89" s="2936"/>
      <c r="C89" s="2877"/>
      <c r="D89" s="2877"/>
      <c r="E89" s="2936"/>
      <c r="F89" s="2937"/>
      <c r="G89" s="2935"/>
      <c r="H89" s="2935"/>
      <c r="I89" s="2936"/>
      <c r="J89" s="2935">
        <f t="shared" si="0"/>
        <v>0</v>
      </c>
      <c r="K89" s="2935"/>
      <c r="L89" s="2934">
        <v>15</v>
      </c>
      <c r="M89" s="3082"/>
    </row>
    <row r="90" spans="1:13">
      <c r="A90" s="2934">
        <v>16</v>
      </c>
      <c r="B90" s="2936"/>
      <c r="C90" s="2877"/>
      <c r="D90" s="2877"/>
      <c r="E90" s="2936"/>
      <c r="F90" s="2937"/>
      <c r="G90" s="2935"/>
      <c r="H90" s="2935"/>
      <c r="I90" s="2936"/>
      <c r="J90" s="2935">
        <f t="shared" si="0"/>
        <v>0</v>
      </c>
      <c r="K90" s="2935"/>
      <c r="L90" s="2934">
        <v>16</v>
      </c>
      <c r="M90" s="3082"/>
    </row>
    <row r="91" spans="1:13">
      <c r="A91" s="2934">
        <v>17</v>
      </c>
      <c r="B91" s="2936"/>
      <c r="C91" s="2877"/>
      <c r="D91" s="2877"/>
      <c r="E91" s="2936"/>
      <c r="F91" s="2937"/>
      <c r="G91" s="2935"/>
      <c r="H91" s="2935"/>
      <c r="I91" s="2936"/>
      <c r="J91" s="2935">
        <f t="shared" si="0"/>
        <v>0</v>
      </c>
      <c r="K91" s="2935"/>
      <c r="L91" s="2934">
        <v>17</v>
      </c>
      <c r="M91" s="3082"/>
    </row>
    <row r="92" spans="1:13">
      <c r="A92" s="2934">
        <v>18</v>
      </c>
      <c r="B92" s="2936"/>
      <c r="C92" s="2877"/>
      <c r="D92" s="2877"/>
      <c r="E92" s="2936"/>
      <c r="F92" s="2937"/>
      <c r="G92" s="2935"/>
      <c r="H92" s="2935"/>
      <c r="I92" s="2936"/>
      <c r="J92" s="2935">
        <f t="shared" si="0"/>
        <v>0</v>
      </c>
      <c r="K92" s="2935"/>
      <c r="L92" s="2934">
        <v>18</v>
      </c>
      <c r="M92" s="3082"/>
    </row>
    <row r="93" spans="1:13">
      <c r="A93" s="2934">
        <v>19</v>
      </c>
      <c r="B93" s="2936"/>
      <c r="C93" s="2877"/>
      <c r="D93" s="2877"/>
      <c r="E93" s="2936"/>
      <c r="F93" s="2937"/>
      <c r="G93" s="2935"/>
      <c r="H93" s="2935"/>
      <c r="I93" s="2936"/>
      <c r="J93" s="2935">
        <f t="shared" si="0"/>
        <v>0</v>
      </c>
      <c r="K93" s="2935"/>
      <c r="L93" s="2934">
        <v>19</v>
      </c>
      <c r="M93" s="3082"/>
    </row>
    <row r="94" spans="1:13">
      <c r="A94" s="2934">
        <v>20</v>
      </c>
      <c r="B94" s="2936"/>
      <c r="C94" s="2877"/>
      <c r="D94" s="2877"/>
      <c r="E94" s="2936"/>
      <c r="F94" s="2937"/>
      <c r="G94" s="2935"/>
      <c r="H94" s="2935"/>
      <c r="I94" s="2936"/>
      <c r="J94" s="2935">
        <f t="shared" si="0"/>
        <v>0</v>
      </c>
      <c r="K94" s="2935"/>
      <c r="L94" s="2934">
        <v>20</v>
      </c>
      <c r="M94" s="3082"/>
    </row>
    <row r="95" spans="1:13">
      <c r="A95" s="2934">
        <v>21</v>
      </c>
      <c r="B95" s="2936"/>
      <c r="C95" s="2877"/>
      <c r="D95" s="2877"/>
      <c r="E95" s="2936"/>
      <c r="F95" s="2937"/>
      <c r="G95" s="2935"/>
      <c r="H95" s="2935"/>
      <c r="I95" s="2936"/>
      <c r="J95" s="2935">
        <f t="shared" si="0"/>
        <v>0</v>
      </c>
      <c r="K95" s="2935"/>
      <c r="L95" s="2934">
        <v>21</v>
      </c>
      <c r="M95" s="3082"/>
    </row>
    <row r="96" spans="1:13">
      <c r="A96" s="2934">
        <v>22</v>
      </c>
      <c r="B96" s="2936"/>
      <c r="C96" s="2877"/>
      <c r="D96" s="2877"/>
      <c r="E96" s="2936"/>
      <c r="F96" s="2937"/>
      <c r="G96" s="2935"/>
      <c r="H96" s="2935"/>
      <c r="I96" s="2936"/>
      <c r="J96" s="2935">
        <f t="shared" si="0"/>
        <v>0</v>
      </c>
      <c r="K96" s="2935"/>
      <c r="L96" s="2934">
        <v>22</v>
      </c>
      <c r="M96" s="3082"/>
    </row>
    <row r="97" spans="1:13">
      <c r="A97" s="2934">
        <v>23</v>
      </c>
      <c r="B97" s="2936"/>
      <c r="C97" s="2877"/>
      <c r="D97" s="2877"/>
      <c r="E97" s="2936"/>
      <c r="F97" s="2937"/>
      <c r="G97" s="2935"/>
      <c r="H97" s="2935"/>
      <c r="I97" s="2936"/>
      <c r="J97" s="2935">
        <f t="shared" si="0"/>
        <v>0</v>
      </c>
      <c r="K97" s="2935"/>
      <c r="L97" s="2934">
        <v>23</v>
      </c>
      <c r="M97" s="3082"/>
    </row>
    <row r="98" spans="1:13">
      <c r="A98" s="2934">
        <v>24</v>
      </c>
      <c r="B98" s="2936"/>
      <c r="C98" s="2877"/>
      <c r="D98" s="2877"/>
      <c r="E98" s="2936"/>
      <c r="F98" s="2937"/>
      <c r="G98" s="2935"/>
      <c r="H98" s="2935"/>
      <c r="I98" s="2936"/>
      <c r="J98" s="2935">
        <f t="shared" si="0"/>
        <v>0</v>
      </c>
      <c r="K98" s="2935"/>
      <c r="L98" s="2934">
        <v>24</v>
      </c>
      <c r="M98" s="3082"/>
    </row>
    <row r="99" spans="1:13">
      <c r="A99" s="2934">
        <v>25</v>
      </c>
      <c r="B99" s="2936"/>
      <c r="C99" s="2877"/>
      <c r="D99" s="2877"/>
      <c r="E99" s="2936"/>
      <c r="F99" s="2937"/>
      <c r="G99" s="2935"/>
      <c r="H99" s="2935"/>
      <c r="I99" s="2936"/>
      <c r="J99" s="2935">
        <f t="shared" si="0"/>
        <v>0</v>
      </c>
      <c r="K99" s="2935"/>
      <c r="L99" s="2934">
        <v>25</v>
      </c>
      <c r="M99" s="3082"/>
    </row>
    <row r="100" spans="1:13">
      <c r="A100" s="2934">
        <v>26</v>
      </c>
      <c r="B100" s="2936"/>
      <c r="C100" s="2877"/>
      <c r="D100" s="2877"/>
      <c r="E100" s="2936"/>
      <c r="F100" s="2937"/>
      <c r="G100" s="2935"/>
      <c r="H100" s="2935"/>
      <c r="I100" s="2936"/>
      <c r="J100" s="2935">
        <f t="shared" si="0"/>
        <v>0</v>
      </c>
      <c r="K100" s="2935"/>
      <c r="L100" s="2934">
        <v>26</v>
      </c>
      <c r="M100" s="3082"/>
    </row>
    <row r="101" spans="1:13">
      <c r="A101" s="2934">
        <v>27</v>
      </c>
      <c r="B101" s="2936"/>
      <c r="C101" s="2877"/>
      <c r="D101" s="2877"/>
      <c r="E101" s="2936"/>
      <c r="F101" s="2937"/>
      <c r="G101" s="2935"/>
      <c r="H101" s="2935"/>
      <c r="I101" s="2936"/>
      <c r="J101" s="2935">
        <f t="shared" si="0"/>
        <v>0</v>
      </c>
      <c r="K101" s="2935"/>
      <c r="L101" s="2934">
        <v>27</v>
      </c>
      <c r="M101" s="3082"/>
    </row>
    <row r="102" spans="1:13">
      <c r="A102" s="2934">
        <v>28</v>
      </c>
      <c r="B102" s="2936"/>
      <c r="C102" s="2877"/>
      <c r="D102" s="2877"/>
      <c r="E102" s="2936"/>
      <c r="F102" s="2937"/>
      <c r="G102" s="2935"/>
      <c r="H102" s="2935"/>
      <c r="I102" s="2936"/>
      <c r="J102" s="2935">
        <f t="shared" si="0"/>
        <v>0</v>
      </c>
      <c r="K102" s="2935"/>
      <c r="L102" s="2934">
        <v>28</v>
      </c>
      <c r="M102" s="3082"/>
    </row>
    <row r="103" spans="1:13">
      <c r="A103" s="2934">
        <v>29</v>
      </c>
      <c r="B103" s="2936"/>
      <c r="C103" s="2877"/>
      <c r="D103" s="2877"/>
      <c r="E103" s="2936"/>
      <c r="F103" s="2937"/>
      <c r="G103" s="2935"/>
      <c r="H103" s="2935"/>
      <c r="I103" s="2936"/>
      <c r="J103" s="2935">
        <f t="shared" si="0"/>
        <v>0</v>
      </c>
      <c r="K103" s="2935"/>
      <c r="L103" s="2934">
        <v>29</v>
      </c>
      <c r="M103" s="3082"/>
    </row>
    <row r="104" spans="1:13">
      <c r="A104" s="2934">
        <v>30</v>
      </c>
      <c r="B104" s="2936"/>
      <c r="C104" s="2877"/>
      <c r="D104" s="2877"/>
      <c r="E104" s="2936"/>
      <c r="F104" s="2937"/>
      <c r="G104" s="2935"/>
      <c r="H104" s="2935"/>
      <c r="I104" s="2936"/>
      <c r="J104" s="2935">
        <f t="shared" si="0"/>
        <v>0</v>
      </c>
      <c r="K104" s="2935"/>
      <c r="L104" s="2934">
        <v>30</v>
      </c>
      <c r="M104" s="3082"/>
    </row>
    <row r="105" spans="1:13">
      <c r="A105" s="2934">
        <v>31</v>
      </c>
      <c r="B105" s="2936"/>
      <c r="C105" s="2877"/>
      <c r="D105" s="2877"/>
      <c r="E105" s="2936"/>
      <c r="F105" s="2937"/>
      <c r="G105" s="2935"/>
      <c r="H105" s="2935"/>
      <c r="I105" s="2936"/>
      <c r="J105" s="2935">
        <f t="shared" si="0"/>
        <v>0</v>
      </c>
      <c r="K105" s="2935"/>
      <c r="L105" s="2934">
        <v>31</v>
      </c>
      <c r="M105" s="3082"/>
    </row>
    <row r="106" spans="1:13">
      <c r="A106" s="2934">
        <v>32</v>
      </c>
      <c r="B106" s="2936"/>
      <c r="C106" s="2877"/>
      <c r="D106" s="2877"/>
      <c r="E106" s="2936"/>
      <c r="F106" s="2937"/>
      <c r="G106" s="2935"/>
      <c r="H106" s="2935"/>
      <c r="I106" s="2936"/>
      <c r="J106" s="2935">
        <f t="shared" si="0"/>
        <v>0</v>
      </c>
      <c r="K106" s="2935"/>
      <c r="L106" s="2934">
        <v>32</v>
      </c>
      <c r="M106" s="3082"/>
    </row>
    <row r="107" spans="1:13">
      <c r="A107" s="2934">
        <v>33</v>
      </c>
      <c r="B107" s="2936"/>
      <c r="C107" s="2877"/>
      <c r="D107" s="2877"/>
      <c r="E107" s="2936"/>
      <c r="F107" s="2937"/>
      <c r="G107" s="2935"/>
      <c r="H107" s="2935"/>
      <c r="I107" s="2936"/>
      <c r="J107" s="2935">
        <f t="shared" ref="J107:J128" si="1">G107+H107</f>
        <v>0</v>
      </c>
      <c r="K107" s="2935"/>
      <c r="L107" s="2934">
        <v>33</v>
      </c>
      <c r="M107" s="3082"/>
    </row>
    <row r="108" spans="1:13">
      <c r="A108" s="2934">
        <v>34</v>
      </c>
      <c r="B108" s="2936"/>
      <c r="C108" s="2877"/>
      <c r="D108" s="2877"/>
      <c r="E108" s="2936"/>
      <c r="F108" s="2937"/>
      <c r="G108" s="2935"/>
      <c r="H108" s="2935"/>
      <c r="I108" s="2936"/>
      <c r="J108" s="2935">
        <f t="shared" si="1"/>
        <v>0</v>
      </c>
      <c r="K108" s="2935"/>
      <c r="L108" s="2934">
        <v>34</v>
      </c>
      <c r="M108" s="3082"/>
    </row>
    <row r="109" spans="1:13">
      <c r="A109" s="2934">
        <v>35</v>
      </c>
      <c r="B109" s="2936"/>
      <c r="C109" s="2877"/>
      <c r="D109" s="2877"/>
      <c r="E109" s="2936"/>
      <c r="F109" s="2937"/>
      <c r="G109" s="2935"/>
      <c r="H109" s="2935"/>
      <c r="I109" s="2936"/>
      <c r="J109" s="2935">
        <f t="shared" si="1"/>
        <v>0</v>
      </c>
      <c r="K109" s="2935"/>
      <c r="L109" s="2934">
        <v>35</v>
      </c>
      <c r="M109" s="3082"/>
    </row>
    <row r="110" spans="1:13">
      <c r="A110" s="2934">
        <v>36</v>
      </c>
      <c r="B110" s="2936"/>
      <c r="C110" s="2877"/>
      <c r="D110" s="2877"/>
      <c r="E110" s="2936"/>
      <c r="F110" s="2937"/>
      <c r="G110" s="2935"/>
      <c r="H110" s="2935"/>
      <c r="I110" s="2936"/>
      <c r="J110" s="2935">
        <f t="shared" si="1"/>
        <v>0</v>
      </c>
      <c r="K110" s="2935"/>
      <c r="L110" s="2934">
        <v>36</v>
      </c>
      <c r="M110" s="3082"/>
    </row>
    <row r="111" spans="1:13">
      <c r="A111" s="2934">
        <v>37</v>
      </c>
      <c r="B111" s="2936"/>
      <c r="C111" s="2877"/>
      <c r="D111" s="2877"/>
      <c r="E111" s="2936"/>
      <c r="F111" s="2937"/>
      <c r="G111" s="2935"/>
      <c r="H111" s="2935"/>
      <c r="I111" s="2936"/>
      <c r="J111" s="2935">
        <f t="shared" si="1"/>
        <v>0</v>
      </c>
      <c r="K111" s="2935"/>
      <c r="L111" s="2934">
        <v>37</v>
      </c>
      <c r="M111" s="3082"/>
    </row>
    <row r="112" spans="1:13">
      <c r="A112" s="2934">
        <v>38</v>
      </c>
      <c r="B112" s="2936"/>
      <c r="C112" s="2877"/>
      <c r="D112" s="2877"/>
      <c r="E112" s="2936"/>
      <c r="F112" s="2937"/>
      <c r="G112" s="2935"/>
      <c r="H112" s="2935"/>
      <c r="I112" s="2936"/>
      <c r="J112" s="2935">
        <f t="shared" si="1"/>
        <v>0</v>
      </c>
      <c r="K112" s="2935"/>
      <c r="L112" s="2934">
        <v>38</v>
      </c>
      <c r="M112" s="3082"/>
    </row>
    <row r="113" spans="1:13">
      <c r="A113" s="2934">
        <v>39</v>
      </c>
      <c r="B113" s="2936"/>
      <c r="C113" s="2877"/>
      <c r="D113" s="2877"/>
      <c r="E113" s="2936"/>
      <c r="F113" s="2937"/>
      <c r="G113" s="2935"/>
      <c r="H113" s="2935"/>
      <c r="I113" s="2936"/>
      <c r="J113" s="2935">
        <f t="shared" si="1"/>
        <v>0</v>
      </c>
      <c r="K113" s="2935"/>
      <c r="L113" s="2934">
        <v>39</v>
      </c>
      <c r="M113" s="3082"/>
    </row>
    <row r="114" spans="1:13">
      <c r="A114" s="2934">
        <v>40</v>
      </c>
      <c r="B114" s="2936"/>
      <c r="C114" s="2877"/>
      <c r="D114" s="2877"/>
      <c r="E114" s="2936"/>
      <c r="F114" s="2937"/>
      <c r="G114" s="2935"/>
      <c r="H114" s="2935"/>
      <c r="I114" s="2936"/>
      <c r="J114" s="2935">
        <f t="shared" si="1"/>
        <v>0</v>
      </c>
      <c r="K114" s="2935"/>
      <c r="L114" s="2934">
        <v>40</v>
      </c>
      <c r="M114" s="3082"/>
    </row>
    <row r="115" spans="1:13">
      <c r="A115" s="2934">
        <v>41</v>
      </c>
      <c r="B115" s="2936"/>
      <c r="C115" s="2877"/>
      <c r="D115" s="2877"/>
      <c r="E115" s="2936"/>
      <c r="F115" s="2937"/>
      <c r="G115" s="2935"/>
      <c r="H115" s="2935"/>
      <c r="I115" s="2936"/>
      <c r="J115" s="2935">
        <f t="shared" si="1"/>
        <v>0</v>
      </c>
      <c r="K115" s="2935"/>
      <c r="L115" s="2934">
        <v>41</v>
      </c>
      <c r="M115" s="3082"/>
    </row>
    <row r="116" spans="1:13">
      <c r="A116" s="2934">
        <v>42</v>
      </c>
      <c r="B116" s="2936"/>
      <c r="C116" s="2877"/>
      <c r="D116" s="2877"/>
      <c r="E116" s="2936"/>
      <c r="F116" s="2937"/>
      <c r="G116" s="2935"/>
      <c r="H116" s="2935"/>
      <c r="I116" s="2936"/>
      <c r="J116" s="2935">
        <f t="shared" si="1"/>
        <v>0</v>
      </c>
      <c r="K116" s="2935"/>
      <c r="L116" s="2934">
        <v>42</v>
      </c>
      <c r="M116" s="3082"/>
    </row>
    <row r="117" spans="1:13">
      <c r="A117" s="2934">
        <v>43</v>
      </c>
      <c r="B117" s="2936"/>
      <c r="C117" s="2877"/>
      <c r="D117" s="2877"/>
      <c r="E117" s="2936"/>
      <c r="F117" s="2937"/>
      <c r="G117" s="2935"/>
      <c r="H117" s="2935"/>
      <c r="I117" s="2936"/>
      <c r="J117" s="2935">
        <f t="shared" si="1"/>
        <v>0</v>
      </c>
      <c r="K117" s="2935"/>
      <c r="L117" s="2934">
        <v>43</v>
      </c>
      <c r="M117" s="3082"/>
    </row>
    <row r="118" spans="1:13">
      <c r="A118" s="2934">
        <v>44</v>
      </c>
      <c r="B118" s="2936"/>
      <c r="C118" s="2877"/>
      <c r="D118" s="2877"/>
      <c r="E118" s="2936"/>
      <c r="F118" s="2937"/>
      <c r="G118" s="2935"/>
      <c r="H118" s="2935"/>
      <c r="I118" s="2936"/>
      <c r="J118" s="2935">
        <f t="shared" si="1"/>
        <v>0</v>
      </c>
      <c r="K118" s="2935"/>
      <c r="L118" s="2934">
        <v>44</v>
      </c>
      <c r="M118" s="3082"/>
    </row>
    <row r="119" spans="1:13">
      <c r="A119" s="2934">
        <v>45</v>
      </c>
      <c r="B119" s="2936"/>
      <c r="C119" s="2877"/>
      <c r="D119" s="2877"/>
      <c r="E119" s="2936"/>
      <c r="F119" s="2937"/>
      <c r="G119" s="2935"/>
      <c r="H119" s="2935"/>
      <c r="I119" s="2936"/>
      <c r="J119" s="2935">
        <f t="shared" si="1"/>
        <v>0</v>
      </c>
      <c r="K119" s="2935"/>
      <c r="L119" s="2934">
        <v>45</v>
      </c>
      <c r="M119" s="3082"/>
    </row>
    <row r="120" spans="1:13">
      <c r="A120" s="2934">
        <v>46</v>
      </c>
      <c r="B120" s="2936"/>
      <c r="C120" s="2877"/>
      <c r="D120" s="2877"/>
      <c r="E120" s="2936"/>
      <c r="F120" s="2937"/>
      <c r="G120" s="2935"/>
      <c r="H120" s="2935"/>
      <c r="I120" s="2936"/>
      <c r="J120" s="2935">
        <f t="shared" si="1"/>
        <v>0</v>
      </c>
      <c r="K120" s="2935"/>
      <c r="L120" s="2934">
        <v>46</v>
      </c>
      <c r="M120" s="3082"/>
    </row>
    <row r="121" spans="1:13">
      <c r="A121" s="2934">
        <v>47</v>
      </c>
      <c r="B121" s="2936"/>
      <c r="C121" s="2877"/>
      <c r="D121" s="2877"/>
      <c r="E121" s="2936"/>
      <c r="F121" s="2937"/>
      <c r="G121" s="2935"/>
      <c r="H121" s="2935"/>
      <c r="I121" s="2936"/>
      <c r="J121" s="2935">
        <f t="shared" si="1"/>
        <v>0</v>
      </c>
      <c r="K121" s="2935"/>
      <c r="L121" s="2934">
        <v>47</v>
      </c>
      <c r="M121" s="3082"/>
    </row>
    <row r="122" spans="1:13">
      <c r="A122" s="2934">
        <v>48</v>
      </c>
      <c r="B122" s="2936"/>
      <c r="C122" s="2877"/>
      <c r="D122" s="2877"/>
      <c r="E122" s="2936"/>
      <c r="F122" s="2937"/>
      <c r="G122" s="2935"/>
      <c r="H122" s="2935"/>
      <c r="I122" s="2936"/>
      <c r="J122" s="2935">
        <f t="shared" si="1"/>
        <v>0</v>
      </c>
      <c r="K122" s="2935"/>
      <c r="L122" s="2934">
        <v>48</v>
      </c>
      <c r="M122" s="3082"/>
    </row>
    <row r="123" spans="1:13">
      <c r="A123" s="2934">
        <v>49</v>
      </c>
      <c r="B123" s="2936"/>
      <c r="C123" s="2877"/>
      <c r="D123" s="2877"/>
      <c r="E123" s="2936"/>
      <c r="F123" s="2937"/>
      <c r="G123" s="2935"/>
      <c r="H123" s="2935"/>
      <c r="I123" s="2936"/>
      <c r="J123" s="2935">
        <f t="shared" si="1"/>
        <v>0</v>
      </c>
      <c r="K123" s="2935"/>
      <c r="L123" s="2934">
        <v>49</v>
      </c>
      <c r="M123" s="3082"/>
    </row>
    <row r="124" spans="1:13">
      <c r="A124" s="2934">
        <v>50</v>
      </c>
      <c r="B124" s="2936"/>
      <c r="C124" s="2877"/>
      <c r="D124" s="2877"/>
      <c r="E124" s="2936"/>
      <c r="F124" s="2937"/>
      <c r="G124" s="2935"/>
      <c r="H124" s="2935"/>
      <c r="I124" s="2936"/>
      <c r="J124" s="2935">
        <f t="shared" si="1"/>
        <v>0</v>
      </c>
      <c r="K124" s="2935"/>
      <c r="L124" s="2934">
        <v>50</v>
      </c>
      <c r="M124" s="3082"/>
    </row>
    <row r="125" spans="1:13" ht="16" thickBot="1">
      <c r="A125" s="2934">
        <v>51</v>
      </c>
      <c r="B125" s="2936"/>
      <c r="C125" s="2877"/>
      <c r="D125" s="2877"/>
      <c r="E125" s="2936"/>
      <c r="F125" s="2937"/>
      <c r="G125" s="2935"/>
      <c r="H125" s="2935"/>
      <c r="I125" s="2936"/>
      <c r="J125" s="2935">
        <f t="shared" si="1"/>
        <v>0</v>
      </c>
      <c r="K125" s="2935"/>
      <c r="L125" s="2934">
        <v>51</v>
      </c>
      <c r="M125" s="3082"/>
    </row>
    <row r="126" spans="1:13">
      <c r="A126" s="4598">
        <v>52</v>
      </c>
      <c r="B126" s="4599"/>
      <c r="C126" s="4600"/>
      <c r="D126" s="4600"/>
      <c r="E126" s="4601"/>
      <c r="F126" s="2937"/>
      <c r="G126" s="2935"/>
      <c r="H126" s="2935"/>
      <c r="I126" s="2936"/>
      <c r="J126" s="2935">
        <f t="shared" si="1"/>
        <v>0</v>
      </c>
      <c r="K126" s="2935"/>
      <c r="L126" s="2934">
        <v>52</v>
      </c>
      <c r="M126" s="3082"/>
    </row>
    <row r="127" spans="1:13">
      <c r="A127" s="4278">
        <v>53</v>
      </c>
      <c r="B127" s="4218"/>
      <c r="C127" s="4217"/>
      <c r="D127" s="4217"/>
      <c r="E127" s="4602"/>
      <c r="F127" s="2937"/>
      <c r="G127" s="2935"/>
      <c r="H127" s="2935"/>
      <c r="I127" s="2936"/>
      <c r="J127" s="2935">
        <f t="shared" si="1"/>
        <v>0</v>
      </c>
      <c r="K127" s="2935"/>
      <c r="L127" s="2934">
        <v>53</v>
      </c>
      <c r="M127" s="3082"/>
    </row>
    <row r="128" spans="1:13">
      <c r="A128" s="4278">
        <v>54</v>
      </c>
      <c r="B128" s="4218"/>
      <c r="C128" s="4217"/>
      <c r="D128" s="4217"/>
      <c r="E128" s="4602"/>
      <c r="F128" s="2937"/>
      <c r="G128" s="2935"/>
      <c r="H128" s="2935"/>
      <c r="I128" s="2936"/>
      <c r="J128" s="2935">
        <f t="shared" si="1"/>
        <v>0</v>
      </c>
      <c r="K128" s="2935"/>
      <c r="L128" s="2934">
        <v>54</v>
      </c>
      <c r="M128" s="3082"/>
    </row>
    <row r="129" spans="1:13" ht="16" thickBot="1">
      <c r="A129" s="4280">
        <v>55</v>
      </c>
      <c r="B129" s="4603" t="s">
        <v>2253</v>
      </c>
      <c r="C129" s="2932"/>
      <c r="D129" s="2932"/>
      <c r="E129" s="4604"/>
      <c r="F129" s="2931"/>
      <c r="G129" s="2929">
        <f>SUM(G75:G128)</f>
        <v>0</v>
      </c>
      <c r="H129" s="2929">
        <f>SUM(H75:H128)</f>
        <v>0</v>
      </c>
      <c r="I129" s="2930"/>
      <c r="J129" s="2929">
        <f>SUM(J75:J128)</f>
        <v>0</v>
      </c>
      <c r="K129" s="2929">
        <f>SUM(K75:K128)</f>
        <v>0</v>
      </c>
      <c r="L129" s="2928">
        <v>55</v>
      </c>
      <c r="M129" s="3082"/>
    </row>
    <row r="130" spans="1:13">
      <c r="A130" s="4605" t="s">
        <v>4501</v>
      </c>
      <c r="B130" s="2906"/>
      <c r="C130" s="4217"/>
      <c r="D130" s="4217"/>
      <c r="E130" s="4602"/>
      <c r="F130" s="2927" t="s">
        <v>4501</v>
      </c>
      <c r="G130" s="2927"/>
      <c r="H130" s="2869"/>
      <c r="M130" s="3082"/>
    </row>
    <row r="131" spans="1:13">
      <c r="A131" s="4606" t="s">
        <v>4928</v>
      </c>
      <c r="B131" s="4285"/>
      <c r="C131" s="4285"/>
      <c r="D131" s="4285"/>
      <c r="E131" s="4286"/>
      <c r="F131" s="2869" t="s">
        <v>4927</v>
      </c>
      <c r="G131" s="2869"/>
      <c r="H131" s="2869"/>
      <c r="I131" s="2869"/>
      <c r="J131" s="2869"/>
      <c r="K131" s="2869"/>
      <c r="L131" s="2869"/>
      <c r="M131" s="3082"/>
    </row>
    <row r="132" spans="1:13" ht="16" thickBot="1">
      <c r="A132" s="4607" t="str">
        <f>'Data Sheet'!$C$25</f>
        <v xml:space="preserve">Niagara Mohawk Power Corporation </v>
      </c>
      <c r="B132" s="4217"/>
      <c r="C132" s="4500"/>
      <c r="D132" s="4550" t="str">
        <f>'Data Sheet'!$C$40</f>
        <v>April 30, 2024</v>
      </c>
      <c r="E132" s="4602" t="str">
        <f>'Data Sheet'!$C$38</f>
        <v>December 31, 2023</v>
      </c>
      <c r="F132" s="2899" t="str">
        <f>'Data Sheet'!$C$25</f>
        <v xml:space="preserve">Niagara Mohawk Power Corporation </v>
      </c>
      <c r="G132" s="2877"/>
      <c r="H132" s="2877"/>
      <c r="I132" s="2877"/>
      <c r="J132" s="2960" t="str">
        <f>'Data Sheet'!$C$40</f>
        <v>April 30, 2024</v>
      </c>
      <c r="K132" s="2868" t="str">
        <f>'Data Sheet'!$C$38</f>
        <v>December 31, 2023</v>
      </c>
      <c r="M132" s="3082"/>
    </row>
    <row r="133" spans="1:13">
      <c r="A133" s="4608"/>
      <c r="B133" s="2959" t="s">
        <v>4926</v>
      </c>
      <c r="C133" s="4501"/>
      <c r="D133" s="4551"/>
      <c r="E133" s="4609"/>
      <c r="F133" s="2954"/>
      <c r="G133" s="2959" t="s">
        <v>4925</v>
      </c>
      <c r="H133" s="2959"/>
      <c r="I133" s="2959"/>
      <c r="J133" s="2955"/>
      <c r="K133" s="2955"/>
      <c r="L133" s="2950"/>
      <c r="M133" s="3082"/>
    </row>
    <row r="134" spans="1:13" ht="16" thickBot="1">
      <c r="A134" s="4610"/>
      <c r="B134" s="4217"/>
      <c r="C134" s="4502"/>
      <c r="D134" s="4552"/>
      <c r="E134" s="4602"/>
      <c r="F134" s="4216"/>
      <c r="G134" s="2932"/>
      <c r="H134" s="2932"/>
      <c r="I134" s="2932"/>
      <c r="J134" s="2932"/>
      <c r="K134" s="2932"/>
      <c r="L134" s="2930"/>
      <c r="M134" s="3082"/>
    </row>
    <row r="135" spans="1:13" ht="16" thickBot="1">
      <c r="A135" s="4611"/>
      <c r="B135" s="4476" t="s">
        <v>3503</v>
      </c>
      <c r="C135" s="4503" t="s">
        <v>1741</v>
      </c>
      <c r="D135" s="4503"/>
      <c r="E135" s="4286"/>
      <c r="F135" s="4285" t="s">
        <v>4924</v>
      </c>
      <c r="G135" s="2950"/>
      <c r="H135" s="2953" t="s">
        <v>4923</v>
      </c>
      <c r="I135" s="2952" t="s">
        <v>4922</v>
      </c>
      <c r="J135" s="2951"/>
      <c r="K135" s="2950" t="s">
        <v>4921</v>
      </c>
      <c r="L135" s="2949"/>
      <c r="M135" s="3082"/>
    </row>
    <row r="136" spans="1:13">
      <c r="A136" s="4272" t="s">
        <v>1686</v>
      </c>
      <c r="B136" s="4217"/>
      <c r="C136" s="4502"/>
      <c r="D136" s="4502"/>
      <c r="E136" s="4602"/>
      <c r="F136" s="4273" t="s">
        <v>164</v>
      </c>
      <c r="G136" s="2946"/>
      <c r="H136" s="2947" t="s">
        <v>164</v>
      </c>
      <c r="I136" s="2946" t="s">
        <v>163</v>
      </c>
      <c r="J136" s="2946" t="s">
        <v>1795</v>
      </c>
      <c r="K136" s="2946" t="s">
        <v>4920</v>
      </c>
      <c r="L136" s="2945" t="s">
        <v>1686</v>
      </c>
      <c r="M136" s="3082"/>
    </row>
    <row r="137" spans="1:13" ht="16" thickBot="1">
      <c r="A137" s="4274" t="s">
        <v>1689</v>
      </c>
      <c r="B137" s="4479" t="s">
        <v>2935</v>
      </c>
      <c r="C137" s="4504" t="s">
        <v>2936</v>
      </c>
      <c r="D137" s="4504"/>
      <c r="E137" s="4612"/>
      <c r="F137" s="4275" t="s">
        <v>2937</v>
      </c>
      <c r="G137" s="2942"/>
      <c r="H137" s="2933" t="s">
        <v>2938</v>
      </c>
      <c r="I137" s="2941" t="s">
        <v>2268</v>
      </c>
      <c r="J137" s="2941" t="s">
        <v>2269</v>
      </c>
      <c r="K137" s="2941" t="s">
        <v>2270</v>
      </c>
      <c r="L137" s="2941" t="s">
        <v>1689</v>
      </c>
      <c r="M137" s="3082"/>
    </row>
    <row r="138" spans="1:13">
      <c r="A138" s="4276">
        <v>1</v>
      </c>
      <c r="B138" s="4217"/>
      <c r="C138" s="4502"/>
      <c r="D138" s="4502"/>
      <c r="E138" s="4602"/>
      <c r="F138" s="4277"/>
      <c r="G138" s="2939"/>
      <c r="H138" s="2935"/>
      <c r="I138" s="2936"/>
      <c r="J138" s="2935">
        <f t="shared" ref="J138:J169" si="2">G138+H138</f>
        <v>0</v>
      </c>
      <c r="K138" s="2935"/>
      <c r="L138" s="2938">
        <v>1</v>
      </c>
      <c r="M138" s="3082"/>
    </row>
    <row r="139" spans="1:13">
      <c r="A139" s="4276">
        <v>2</v>
      </c>
      <c r="B139" s="4217"/>
      <c r="C139" s="4502"/>
      <c r="D139" s="4502"/>
      <c r="E139" s="4602"/>
      <c r="F139" s="4277"/>
      <c r="G139" s="2939"/>
      <c r="H139" s="2935"/>
      <c r="I139" s="2936"/>
      <c r="J139" s="2935">
        <f t="shared" si="2"/>
        <v>0</v>
      </c>
      <c r="K139" s="2935"/>
      <c r="L139" s="2938">
        <v>2</v>
      </c>
      <c r="M139" s="3082"/>
    </row>
    <row r="140" spans="1:13">
      <c r="A140" s="4276">
        <v>3</v>
      </c>
      <c r="B140" s="4217"/>
      <c r="C140" s="4502"/>
      <c r="D140" s="4502"/>
      <c r="E140" s="4602"/>
      <c r="F140" s="4277"/>
      <c r="G140" s="2939"/>
      <c r="H140" s="2935"/>
      <c r="I140" s="2936"/>
      <c r="J140" s="2935">
        <f t="shared" si="2"/>
        <v>0</v>
      </c>
      <c r="K140" s="2935"/>
      <c r="L140" s="2938">
        <v>3</v>
      </c>
      <c r="M140" s="3082"/>
    </row>
    <row r="141" spans="1:13">
      <c r="A141" s="4276">
        <v>4</v>
      </c>
      <c r="B141" s="4217"/>
      <c r="C141" s="4502"/>
      <c r="D141" s="4502"/>
      <c r="E141" s="4602"/>
      <c r="F141" s="4277"/>
      <c r="G141" s="2939"/>
      <c r="H141" s="2935"/>
      <c r="I141" s="2936"/>
      <c r="J141" s="2935">
        <f t="shared" si="2"/>
        <v>0</v>
      </c>
      <c r="K141" s="2935"/>
      <c r="L141" s="2938">
        <v>4</v>
      </c>
      <c r="M141" s="3082"/>
    </row>
    <row r="142" spans="1:13">
      <c r="A142" s="4276">
        <v>5</v>
      </c>
      <c r="B142" s="4217"/>
      <c r="C142" s="4502"/>
      <c r="D142" s="4502"/>
      <c r="E142" s="4602"/>
      <c r="F142" s="4277"/>
      <c r="G142" s="2939"/>
      <c r="H142" s="2935"/>
      <c r="I142" s="2936"/>
      <c r="J142" s="2935">
        <f t="shared" si="2"/>
        <v>0</v>
      </c>
      <c r="K142" s="2935"/>
      <c r="L142" s="2938">
        <v>5</v>
      </c>
      <c r="M142" s="3082"/>
    </row>
    <row r="143" spans="1:13">
      <c r="A143" s="4276">
        <v>6</v>
      </c>
      <c r="B143" s="4217"/>
      <c r="C143" s="4502"/>
      <c r="D143" s="4502"/>
      <c r="E143" s="4602"/>
      <c r="F143" s="4277"/>
      <c r="G143" s="2939"/>
      <c r="H143" s="2935"/>
      <c r="I143" s="2936"/>
      <c r="J143" s="2935">
        <f t="shared" si="2"/>
        <v>0</v>
      </c>
      <c r="K143" s="2935"/>
      <c r="L143" s="2938">
        <v>6</v>
      </c>
      <c r="M143" s="3082"/>
    </row>
    <row r="144" spans="1:13">
      <c r="A144" s="4276">
        <v>7</v>
      </c>
      <c r="B144" s="4217"/>
      <c r="C144" s="4502"/>
      <c r="D144" s="4502"/>
      <c r="E144" s="4602"/>
      <c r="F144" s="4277"/>
      <c r="G144" s="2939"/>
      <c r="H144" s="2935"/>
      <c r="I144" s="2936"/>
      <c r="J144" s="2935">
        <f t="shared" si="2"/>
        <v>0</v>
      </c>
      <c r="K144" s="2935"/>
      <c r="L144" s="2938">
        <v>7</v>
      </c>
      <c r="M144" s="3082"/>
    </row>
    <row r="145" spans="1:13">
      <c r="A145" s="4276">
        <v>8</v>
      </c>
      <c r="B145" s="4217"/>
      <c r="C145" s="4502"/>
      <c r="D145" s="4502"/>
      <c r="E145" s="4602"/>
      <c r="F145" s="4277"/>
      <c r="G145" s="2939"/>
      <c r="H145" s="2935"/>
      <c r="I145" s="2936"/>
      <c r="J145" s="2935">
        <f t="shared" si="2"/>
        <v>0</v>
      </c>
      <c r="K145" s="2935"/>
      <c r="L145" s="2938">
        <v>8</v>
      </c>
      <c r="M145" s="3082"/>
    </row>
    <row r="146" spans="1:13">
      <c r="A146" s="4276">
        <v>9</v>
      </c>
      <c r="B146" s="4217"/>
      <c r="C146" s="4502"/>
      <c r="D146" s="4502"/>
      <c r="E146" s="4602"/>
      <c r="F146" s="4277"/>
      <c r="G146" s="2939"/>
      <c r="H146" s="2935"/>
      <c r="I146" s="2936"/>
      <c r="J146" s="2935">
        <f t="shared" si="2"/>
        <v>0</v>
      </c>
      <c r="K146" s="2935"/>
      <c r="L146" s="2938">
        <v>9</v>
      </c>
      <c r="M146" s="3082"/>
    </row>
    <row r="147" spans="1:13">
      <c r="A147" s="4276">
        <v>10</v>
      </c>
      <c r="B147" s="4217"/>
      <c r="C147" s="4502"/>
      <c r="D147" s="4502"/>
      <c r="E147" s="4602"/>
      <c r="F147" s="4277"/>
      <c r="G147" s="2939"/>
      <c r="H147" s="2935"/>
      <c r="I147" s="2936"/>
      <c r="J147" s="2935">
        <f t="shared" si="2"/>
        <v>0</v>
      </c>
      <c r="K147" s="2935"/>
      <c r="L147" s="2938">
        <v>10</v>
      </c>
      <c r="M147" s="3082"/>
    </row>
    <row r="148" spans="1:13">
      <c r="A148" s="4276">
        <v>11</v>
      </c>
      <c r="B148" s="4217"/>
      <c r="C148" s="4502"/>
      <c r="D148" s="4502"/>
      <c r="E148" s="4602"/>
      <c r="F148" s="4277"/>
      <c r="G148" s="2939"/>
      <c r="H148" s="2935"/>
      <c r="I148" s="2936"/>
      <c r="J148" s="2935">
        <f t="shared" si="2"/>
        <v>0</v>
      </c>
      <c r="K148" s="2935"/>
      <c r="L148" s="2938">
        <v>11</v>
      </c>
      <c r="M148" s="3082"/>
    </row>
    <row r="149" spans="1:13">
      <c r="A149" s="4278">
        <v>12</v>
      </c>
      <c r="B149" s="4217"/>
      <c r="C149" s="4502"/>
      <c r="D149" s="4502"/>
      <c r="E149" s="4602"/>
      <c r="F149" s="4279"/>
      <c r="G149" s="2935"/>
      <c r="H149" s="2935"/>
      <c r="I149" s="2936"/>
      <c r="J149" s="2935">
        <f t="shared" si="2"/>
        <v>0</v>
      </c>
      <c r="K149" s="2935"/>
      <c r="L149" s="2934">
        <v>12</v>
      </c>
      <c r="M149" s="3082"/>
    </row>
    <row r="150" spans="1:13">
      <c r="A150" s="4278">
        <v>13</v>
      </c>
      <c r="B150" s="4217"/>
      <c r="C150" s="4502"/>
      <c r="D150" s="4502"/>
      <c r="E150" s="4602"/>
      <c r="F150" s="4279"/>
      <c r="G150" s="2935"/>
      <c r="H150" s="2935"/>
      <c r="I150" s="2936"/>
      <c r="J150" s="2935">
        <f t="shared" si="2"/>
        <v>0</v>
      </c>
      <c r="K150" s="2935"/>
      <c r="L150" s="2934">
        <v>13</v>
      </c>
      <c r="M150" s="3082"/>
    </row>
    <row r="151" spans="1:13">
      <c r="A151" s="4278">
        <v>14</v>
      </c>
      <c r="B151" s="4217"/>
      <c r="C151" s="4502"/>
      <c r="D151" s="4502"/>
      <c r="E151" s="4602"/>
      <c r="F151" s="4279"/>
      <c r="G151" s="2935"/>
      <c r="H151" s="2935"/>
      <c r="I151" s="2936"/>
      <c r="J151" s="2935">
        <f t="shared" si="2"/>
        <v>0</v>
      </c>
      <c r="K151" s="2935"/>
      <c r="L151" s="2934">
        <v>14</v>
      </c>
      <c r="M151" s="3082"/>
    </row>
    <row r="152" spans="1:13">
      <c r="A152" s="4278">
        <v>15</v>
      </c>
      <c r="B152" s="4217"/>
      <c r="C152" s="4502"/>
      <c r="D152" s="4502"/>
      <c r="E152" s="4602"/>
      <c r="F152" s="4279"/>
      <c r="G152" s="2935"/>
      <c r="H152" s="2935"/>
      <c r="I152" s="2936"/>
      <c r="J152" s="2935">
        <f t="shared" si="2"/>
        <v>0</v>
      </c>
      <c r="K152" s="2935"/>
      <c r="L152" s="2934">
        <v>15</v>
      </c>
      <c r="M152" s="3082"/>
    </row>
    <row r="153" spans="1:13">
      <c r="A153" s="4278">
        <v>16</v>
      </c>
      <c r="B153" s="4217"/>
      <c r="C153" s="4502"/>
      <c r="D153" s="4502"/>
      <c r="E153" s="4602"/>
      <c r="F153" s="4279"/>
      <c r="G153" s="2935"/>
      <c r="H153" s="2935"/>
      <c r="I153" s="2936"/>
      <c r="J153" s="2935">
        <f t="shared" si="2"/>
        <v>0</v>
      </c>
      <c r="K153" s="2935"/>
      <c r="L153" s="2934">
        <v>16</v>
      </c>
      <c r="M153" s="3082"/>
    </row>
    <row r="154" spans="1:13">
      <c r="A154" s="4278">
        <v>17</v>
      </c>
      <c r="B154" s="4217"/>
      <c r="C154" s="4502"/>
      <c r="D154" s="4502"/>
      <c r="E154" s="4602"/>
      <c r="F154" s="4279"/>
      <c r="G154" s="2935"/>
      <c r="H154" s="2935"/>
      <c r="I154" s="2936"/>
      <c r="J154" s="2935">
        <f t="shared" si="2"/>
        <v>0</v>
      </c>
      <c r="K154" s="2935"/>
      <c r="L154" s="2934">
        <v>17</v>
      </c>
      <c r="M154" s="3082"/>
    </row>
    <row r="155" spans="1:13">
      <c r="A155" s="4278">
        <v>18</v>
      </c>
      <c r="B155" s="4217"/>
      <c r="C155" s="4502"/>
      <c r="D155" s="4502"/>
      <c r="E155" s="4602"/>
      <c r="F155" s="4279"/>
      <c r="G155" s="2935"/>
      <c r="H155" s="2935"/>
      <c r="I155" s="2936"/>
      <c r="J155" s="2935">
        <f t="shared" si="2"/>
        <v>0</v>
      </c>
      <c r="K155" s="2935"/>
      <c r="L155" s="2934">
        <v>18</v>
      </c>
      <c r="M155" s="3082"/>
    </row>
    <row r="156" spans="1:13">
      <c r="A156" s="4278">
        <v>19</v>
      </c>
      <c r="B156" s="4217"/>
      <c r="C156" s="4502"/>
      <c r="D156" s="4502"/>
      <c r="E156" s="4602"/>
      <c r="F156" s="4279"/>
      <c r="G156" s="2935"/>
      <c r="H156" s="2935"/>
      <c r="I156" s="2936"/>
      <c r="J156" s="2935">
        <f t="shared" si="2"/>
        <v>0</v>
      </c>
      <c r="K156" s="2935"/>
      <c r="L156" s="2934">
        <v>19</v>
      </c>
      <c r="M156" s="3082"/>
    </row>
    <row r="157" spans="1:13">
      <c r="A157" s="4278">
        <v>20</v>
      </c>
      <c r="B157" s="4217"/>
      <c r="C157" s="4502"/>
      <c r="D157" s="4502"/>
      <c r="E157" s="4602"/>
      <c r="F157" s="4279"/>
      <c r="G157" s="2935"/>
      <c r="H157" s="2935"/>
      <c r="I157" s="2936"/>
      <c r="J157" s="2935">
        <f t="shared" si="2"/>
        <v>0</v>
      </c>
      <c r="K157" s="2935"/>
      <c r="L157" s="2934">
        <v>20</v>
      </c>
      <c r="M157" s="3082"/>
    </row>
    <row r="158" spans="1:13">
      <c r="A158" s="4278">
        <v>21</v>
      </c>
      <c r="B158" s="4217"/>
      <c r="C158" s="4502"/>
      <c r="D158" s="4502"/>
      <c r="E158" s="4602"/>
      <c r="F158" s="4279"/>
      <c r="G158" s="2935"/>
      <c r="H158" s="2935"/>
      <c r="I158" s="2936"/>
      <c r="J158" s="2935">
        <f t="shared" si="2"/>
        <v>0</v>
      </c>
      <c r="K158" s="2935"/>
      <c r="L158" s="2934">
        <v>21</v>
      </c>
      <c r="M158" s="3082"/>
    </row>
    <row r="159" spans="1:13">
      <c r="A159" s="4278">
        <v>22</v>
      </c>
      <c r="B159" s="4217"/>
      <c r="C159" s="4502"/>
      <c r="D159" s="4502"/>
      <c r="E159" s="4602"/>
      <c r="F159" s="4279"/>
      <c r="G159" s="2935"/>
      <c r="H159" s="2935"/>
      <c r="I159" s="2936"/>
      <c r="J159" s="2935">
        <f t="shared" si="2"/>
        <v>0</v>
      </c>
      <c r="K159" s="2935"/>
      <c r="L159" s="2934">
        <v>22</v>
      </c>
      <c r="M159" s="3082"/>
    </row>
    <row r="160" spans="1:13">
      <c r="A160" s="4278">
        <v>23</v>
      </c>
      <c r="B160" s="4217"/>
      <c r="C160" s="4502"/>
      <c r="D160" s="4502"/>
      <c r="E160" s="4602"/>
      <c r="F160" s="4279"/>
      <c r="G160" s="2935"/>
      <c r="H160" s="2935"/>
      <c r="I160" s="2936"/>
      <c r="J160" s="2935">
        <f t="shared" si="2"/>
        <v>0</v>
      </c>
      <c r="K160" s="2935"/>
      <c r="L160" s="2934">
        <v>23</v>
      </c>
      <c r="M160" s="3082"/>
    </row>
    <row r="161" spans="1:13">
      <c r="A161" s="4278">
        <v>24</v>
      </c>
      <c r="B161" s="4217"/>
      <c r="C161" s="4502"/>
      <c r="D161" s="4502"/>
      <c r="E161" s="4602"/>
      <c r="F161" s="4279"/>
      <c r="G161" s="2935"/>
      <c r="H161" s="2935"/>
      <c r="I161" s="2936"/>
      <c r="J161" s="2935">
        <f t="shared" si="2"/>
        <v>0</v>
      </c>
      <c r="K161" s="2935"/>
      <c r="L161" s="2934">
        <v>24</v>
      </c>
      <c r="M161" s="3082"/>
    </row>
    <row r="162" spans="1:13">
      <c r="A162" s="4278">
        <v>25</v>
      </c>
      <c r="B162" s="4217"/>
      <c r="C162" s="4502"/>
      <c r="D162" s="4502"/>
      <c r="E162" s="4602"/>
      <c r="F162" s="4279"/>
      <c r="G162" s="2935"/>
      <c r="H162" s="2935"/>
      <c r="I162" s="2936"/>
      <c r="J162" s="2935">
        <f t="shared" si="2"/>
        <v>0</v>
      </c>
      <c r="K162" s="2935"/>
      <c r="L162" s="2934">
        <v>25</v>
      </c>
      <c r="M162" s="3082"/>
    </row>
    <row r="163" spans="1:13">
      <c r="A163" s="4278">
        <v>26</v>
      </c>
      <c r="B163" s="4217"/>
      <c r="C163" s="4502"/>
      <c r="D163" s="4502"/>
      <c r="E163" s="4602"/>
      <c r="F163" s="4279"/>
      <c r="G163" s="2935"/>
      <c r="H163" s="2935"/>
      <c r="I163" s="2936"/>
      <c r="J163" s="2935">
        <f t="shared" si="2"/>
        <v>0</v>
      </c>
      <c r="K163" s="2935"/>
      <c r="L163" s="2934">
        <v>26</v>
      </c>
    </row>
    <row r="164" spans="1:13">
      <c r="A164" s="4278">
        <v>27</v>
      </c>
      <c r="B164" s="4217"/>
      <c r="C164" s="4502"/>
      <c r="D164" s="4502"/>
      <c r="E164" s="4602"/>
      <c r="F164" s="4279"/>
      <c r="G164" s="2935"/>
      <c r="H164" s="2935"/>
      <c r="I164" s="2936"/>
      <c r="J164" s="2935">
        <f t="shared" si="2"/>
        <v>0</v>
      </c>
      <c r="K164" s="2935"/>
      <c r="L164" s="2934">
        <v>27</v>
      </c>
    </row>
    <row r="165" spans="1:13">
      <c r="A165" s="4278">
        <v>28</v>
      </c>
      <c r="B165" s="4217"/>
      <c r="C165" s="4502"/>
      <c r="D165" s="4502"/>
      <c r="E165" s="4602"/>
      <c r="F165" s="4279"/>
      <c r="G165" s="2935"/>
      <c r="H165" s="2935"/>
      <c r="I165" s="2936"/>
      <c r="J165" s="2935">
        <f t="shared" si="2"/>
        <v>0</v>
      </c>
      <c r="K165" s="2935"/>
      <c r="L165" s="2934">
        <v>28</v>
      </c>
    </row>
    <row r="166" spans="1:13">
      <c r="A166" s="4278">
        <v>29</v>
      </c>
      <c r="B166" s="4217"/>
      <c r="C166" s="4502"/>
      <c r="D166" s="4502"/>
      <c r="E166" s="4602"/>
      <c r="F166" s="4279"/>
      <c r="G166" s="2935"/>
      <c r="H166" s="2935"/>
      <c r="I166" s="2936"/>
      <c r="J166" s="2935">
        <f t="shared" si="2"/>
        <v>0</v>
      </c>
      <c r="K166" s="2935"/>
      <c r="L166" s="2934">
        <v>29</v>
      </c>
    </row>
    <row r="167" spans="1:13">
      <c r="A167" s="4278">
        <v>30</v>
      </c>
      <c r="B167" s="4217"/>
      <c r="C167" s="4502"/>
      <c r="D167" s="4502"/>
      <c r="E167" s="4602"/>
      <c r="F167" s="4279"/>
      <c r="G167" s="2935"/>
      <c r="H167" s="2935"/>
      <c r="I167" s="2936"/>
      <c r="J167" s="2935">
        <f t="shared" si="2"/>
        <v>0</v>
      </c>
      <c r="K167" s="2935"/>
      <c r="L167" s="2934">
        <v>30</v>
      </c>
    </row>
    <row r="168" spans="1:13">
      <c r="A168" s="4278">
        <v>31</v>
      </c>
      <c r="B168" s="4217"/>
      <c r="C168" s="4502"/>
      <c r="D168" s="4502"/>
      <c r="E168" s="4602"/>
      <c r="F168" s="4279"/>
      <c r="G168" s="2935"/>
      <c r="H168" s="2935"/>
      <c r="I168" s="2936"/>
      <c r="J168" s="2935">
        <f t="shared" si="2"/>
        <v>0</v>
      </c>
      <c r="K168" s="2935"/>
      <c r="L168" s="2934">
        <v>31</v>
      </c>
    </row>
    <row r="169" spans="1:13">
      <c r="A169" s="4278">
        <v>32</v>
      </c>
      <c r="B169" s="4217"/>
      <c r="C169" s="4502"/>
      <c r="D169" s="4502"/>
      <c r="E169" s="4602"/>
      <c r="F169" s="4279"/>
      <c r="G169" s="2935"/>
      <c r="H169" s="2935"/>
      <c r="I169" s="2936"/>
      <c r="J169" s="2935">
        <f t="shared" si="2"/>
        <v>0</v>
      </c>
      <c r="K169" s="2935"/>
      <c r="L169" s="2934">
        <v>32</v>
      </c>
    </row>
    <row r="170" spans="1:13">
      <c r="A170" s="4278">
        <v>33</v>
      </c>
      <c r="B170" s="4217"/>
      <c r="C170" s="4502"/>
      <c r="D170" s="4502"/>
      <c r="E170" s="4602"/>
      <c r="F170" s="4279"/>
      <c r="G170" s="2935"/>
      <c r="H170" s="2935"/>
      <c r="I170" s="2936"/>
      <c r="J170" s="2935">
        <f t="shared" ref="J170:J191" si="3">G170+H170</f>
        <v>0</v>
      </c>
      <c r="K170" s="2935"/>
      <c r="L170" s="2934">
        <v>33</v>
      </c>
    </row>
    <row r="171" spans="1:13">
      <c r="A171" s="4278">
        <v>34</v>
      </c>
      <c r="B171" s="4217"/>
      <c r="C171" s="4502"/>
      <c r="D171" s="4502"/>
      <c r="E171" s="4602"/>
      <c r="F171" s="4279"/>
      <c r="G171" s="2935"/>
      <c r="H171" s="2935"/>
      <c r="I171" s="2936"/>
      <c r="J171" s="2935">
        <f t="shared" si="3"/>
        <v>0</v>
      </c>
      <c r="K171" s="2935"/>
      <c r="L171" s="2934">
        <v>34</v>
      </c>
    </row>
    <row r="172" spans="1:13">
      <c r="A172" s="4278">
        <v>35</v>
      </c>
      <c r="B172" s="4217"/>
      <c r="C172" s="4502"/>
      <c r="D172" s="4502"/>
      <c r="E172" s="4602"/>
      <c r="F172" s="4279"/>
      <c r="G172" s="2935"/>
      <c r="H172" s="2935"/>
      <c r="I172" s="2936"/>
      <c r="J172" s="2935">
        <f t="shared" si="3"/>
        <v>0</v>
      </c>
      <c r="K172" s="2935"/>
      <c r="L172" s="2934">
        <v>35</v>
      </c>
    </row>
    <row r="173" spans="1:13">
      <c r="A173" s="4278">
        <v>36</v>
      </c>
      <c r="B173" s="4217"/>
      <c r="C173" s="4502"/>
      <c r="D173" s="4502"/>
      <c r="E173" s="4602"/>
      <c r="F173" s="4279"/>
      <c r="G173" s="2935"/>
      <c r="H173" s="2935"/>
      <c r="I173" s="2936"/>
      <c r="J173" s="2935">
        <f t="shared" si="3"/>
        <v>0</v>
      </c>
      <c r="K173" s="2935"/>
      <c r="L173" s="2934">
        <v>36</v>
      </c>
    </row>
    <row r="174" spans="1:13">
      <c r="A174" s="4278">
        <v>37</v>
      </c>
      <c r="B174" s="4217"/>
      <c r="C174" s="4502"/>
      <c r="D174" s="4502"/>
      <c r="E174" s="4602"/>
      <c r="F174" s="4279"/>
      <c r="G174" s="2935"/>
      <c r="H174" s="2935"/>
      <c r="I174" s="2936"/>
      <c r="J174" s="2935">
        <f t="shared" si="3"/>
        <v>0</v>
      </c>
      <c r="K174" s="2935"/>
      <c r="L174" s="2934">
        <v>37</v>
      </c>
    </row>
    <row r="175" spans="1:13">
      <c r="A175" s="4278">
        <v>38</v>
      </c>
      <c r="B175" s="4217"/>
      <c r="C175" s="4502"/>
      <c r="D175" s="4502"/>
      <c r="E175" s="4602"/>
      <c r="F175" s="4279"/>
      <c r="G175" s="2935"/>
      <c r="H175" s="2935"/>
      <c r="I175" s="2936"/>
      <c r="J175" s="2935">
        <f t="shared" si="3"/>
        <v>0</v>
      </c>
      <c r="K175" s="2935"/>
      <c r="L175" s="2934">
        <v>38</v>
      </c>
    </row>
    <row r="176" spans="1:13">
      <c r="A176" s="4278">
        <v>39</v>
      </c>
      <c r="B176" s="4217"/>
      <c r="C176" s="4502"/>
      <c r="D176" s="4502"/>
      <c r="E176" s="4602"/>
      <c r="F176" s="4279"/>
      <c r="G176" s="2935"/>
      <c r="H176" s="2935"/>
      <c r="I176" s="2936"/>
      <c r="J176" s="2935">
        <f t="shared" si="3"/>
        <v>0</v>
      </c>
      <c r="K176" s="2935"/>
      <c r="L176" s="2934">
        <v>39</v>
      </c>
    </row>
    <row r="177" spans="1:12">
      <c r="A177" s="4278">
        <v>40</v>
      </c>
      <c r="B177" s="4217"/>
      <c r="C177" s="4502"/>
      <c r="D177" s="4502"/>
      <c r="E177" s="4602"/>
      <c r="F177" s="4279"/>
      <c r="G177" s="2935"/>
      <c r="H177" s="2935"/>
      <c r="I177" s="2936"/>
      <c r="J177" s="2935">
        <f t="shared" si="3"/>
        <v>0</v>
      </c>
      <c r="K177" s="2935"/>
      <c r="L177" s="2934">
        <v>40</v>
      </c>
    </row>
    <row r="178" spans="1:12">
      <c r="A178" s="4278">
        <v>41</v>
      </c>
      <c r="B178" s="4217"/>
      <c r="C178" s="4502"/>
      <c r="D178" s="4502"/>
      <c r="E178" s="4602"/>
      <c r="F178" s="4279"/>
      <c r="G178" s="2935"/>
      <c r="H178" s="2935"/>
      <c r="I178" s="2936"/>
      <c r="J178" s="2935">
        <f t="shared" si="3"/>
        <v>0</v>
      </c>
      <c r="K178" s="2935"/>
      <c r="L178" s="2934">
        <v>41</v>
      </c>
    </row>
    <row r="179" spans="1:12">
      <c r="A179" s="4278">
        <v>42</v>
      </c>
      <c r="B179" s="4217"/>
      <c r="C179" s="4505"/>
      <c r="D179" s="4505"/>
      <c r="E179" s="4602"/>
      <c r="F179" s="4279"/>
      <c r="G179" s="2935"/>
      <c r="H179" s="2935"/>
      <c r="I179" s="2936"/>
      <c r="J179" s="2935">
        <f t="shared" si="3"/>
        <v>0</v>
      </c>
      <c r="K179" s="2935"/>
      <c r="L179" s="2934">
        <v>42</v>
      </c>
    </row>
    <row r="180" spans="1:12">
      <c r="A180" s="4278">
        <v>43</v>
      </c>
      <c r="B180" s="4218"/>
      <c r="C180" s="4217"/>
      <c r="D180" s="4217"/>
      <c r="E180" s="4602"/>
      <c r="F180" s="4279"/>
      <c r="G180" s="2935"/>
      <c r="H180" s="2935"/>
      <c r="I180" s="2936"/>
      <c r="J180" s="2935">
        <f t="shared" si="3"/>
        <v>0</v>
      </c>
      <c r="K180" s="2935"/>
      <c r="L180" s="2934">
        <v>43</v>
      </c>
    </row>
    <row r="181" spans="1:12" ht="16" thickBot="1">
      <c r="A181" s="4613">
        <v>44</v>
      </c>
      <c r="B181" s="4614"/>
      <c r="C181" s="4615"/>
      <c r="D181" s="4615"/>
      <c r="E181" s="4616"/>
      <c r="F181" s="4279"/>
      <c r="G181" s="2935"/>
      <c r="H181" s="2935"/>
      <c r="I181" s="2936"/>
      <c r="J181" s="2935">
        <f t="shared" si="3"/>
        <v>0</v>
      </c>
      <c r="K181" s="2935"/>
      <c r="L181" s="2934">
        <v>44</v>
      </c>
    </row>
    <row r="182" spans="1:12">
      <c r="A182" s="4278">
        <v>45</v>
      </c>
      <c r="B182" s="4218"/>
      <c r="C182" s="4217"/>
      <c r="D182" s="4217"/>
      <c r="E182" s="4218"/>
      <c r="F182" s="4279"/>
      <c r="G182" s="2935"/>
      <c r="H182" s="2935"/>
      <c r="I182" s="2936"/>
      <c r="J182" s="2935">
        <f t="shared" si="3"/>
        <v>0</v>
      </c>
      <c r="K182" s="2935"/>
      <c r="L182" s="2934">
        <v>45</v>
      </c>
    </row>
    <row r="183" spans="1:12">
      <c r="A183" s="4278">
        <v>46</v>
      </c>
      <c r="B183" s="4218"/>
      <c r="C183" s="4217"/>
      <c r="D183" s="4217"/>
      <c r="E183" s="4218"/>
      <c r="F183" s="4279"/>
      <c r="G183" s="2935"/>
      <c r="H183" s="2935"/>
      <c r="I183" s="2936"/>
      <c r="J183" s="2935">
        <f t="shared" si="3"/>
        <v>0</v>
      </c>
      <c r="K183" s="2935"/>
      <c r="L183" s="2934">
        <v>46</v>
      </c>
    </row>
    <row r="184" spans="1:12">
      <c r="A184" s="4278">
        <v>47</v>
      </c>
      <c r="B184" s="4218"/>
      <c r="C184" s="4217"/>
      <c r="D184" s="4217"/>
      <c r="E184" s="4218"/>
      <c r="F184" s="4279"/>
      <c r="G184" s="2935"/>
      <c r="H184" s="2935"/>
      <c r="I184" s="2936"/>
      <c r="J184" s="2935">
        <f t="shared" si="3"/>
        <v>0</v>
      </c>
      <c r="K184" s="2935"/>
      <c r="L184" s="2934">
        <v>47</v>
      </c>
    </row>
    <row r="185" spans="1:12">
      <c r="A185" s="4278">
        <v>48</v>
      </c>
      <c r="B185" s="4218"/>
      <c r="C185" s="4217"/>
      <c r="D185" s="4217"/>
      <c r="E185" s="4218"/>
      <c r="F185" s="4279"/>
      <c r="G185" s="2935"/>
      <c r="H185" s="2935"/>
      <c r="I185" s="2936"/>
      <c r="J185" s="2935">
        <f t="shared" si="3"/>
        <v>0</v>
      </c>
      <c r="K185" s="2935"/>
      <c r="L185" s="2934">
        <v>48</v>
      </c>
    </row>
    <row r="186" spans="1:12">
      <c r="A186" s="4278">
        <v>49</v>
      </c>
      <c r="B186" s="4218"/>
      <c r="C186" s="4217"/>
      <c r="D186" s="4217"/>
      <c r="E186" s="4218"/>
      <c r="F186" s="4279"/>
      <c r="G186" s="2935"/>
      <c r="H186" s="2935"/>
      <c r="I186" s="2936"/>
      <c r="J186" s="2935">
        <f t="shared" si="3"/>
        <v>0</v>
      </c>
      <c r="K186" s="2935"/>
      <c r="L186" s="2934">
        <v>49</v>
      </c>
    </row>
    <row r="187" spans="1:12">
      <c r="A187" s="4278">
        <v>50</v>
      </c>
      <c r="B187" s="4218"/>
      <c r="C187" s="4217"/>
      <c r="D187" s="4217"/>
      <c r="E187" s="4218"/>
      <c r="F187" s="4279"/>
      <c r="G187" s="2935"/>
      <c r="H187" s="2935"/>
      <c r="I187" s="2936"/>
      <c r="J187" s="2935">
        <f t="shared" si="3"/>
        <v>0</v>
      </c>
      <c r="K187" s="2935"/>
      <c r="L187" s="2934">
        <v>50</v>
      </c>
    </row>
    <row r="188" spans="1:12">
      <c r="A188" s="4278">
        <v>51</v>
      </c>
      <c r="B188" s="4218"/>
      <c r="C188" s="4217"/>
      <c r="D188" s="4217"/>
      <c r="E188" s="4218"/>
      <c r="F188" s="4279"/>
      <c r="G188" s="2935"/>
      <c r="H188" s="2935"/>
      <c r="I188" s="2936"/>
      <c r="J188" s="2935">
        <f t="shared" si="3"/>
        <v>0</v>
      </c>
      <c r="K188" s="2935"/>
      <c r="L188" s="2934">
        <v>51</v>
      </c>
    </row>
    <row r="189" spans="1:12">
      <c r="A189" s="4278">
        <v>52</v>
      </c>
      <c r="B189" s="4218"/>
      <c r="C189" s="4217"/>
      <c r="D189" s="4217"/>
      <c r="E189" s="4218"/>
      <c r="F189" s="4279"/>
      <c r="G189" s="2935"/>
      <c r="H189" s="2935"/>
      <c r="I189" s="2936"/>
      <c r="J189" s="2935">
        <f t="shared" si="3"/>
        <v>0</v>
      </c>
      <c r="K189" s="2935"/>
      <c r="L189" s="2934">
        <v>52</v>
      </c>
    </row>
    <row r="190" spans="1:12">
      <c r="A190" s="4278">
        <v>53</v>
      </c>
      <c r="B190" s="4218"/>
      <c r="C190" s="4217"/>
      <c r="D190" s="4217"/>
      <c r="E190" s="4218"/>
      <c r="F190" s="4279"/>
      <c r="G190" s="2935"/>
      <c r="H190" s="2935"/>
      <c r="I190" s="2936"/>
      <c r="J190" s="2935">
        <f t="shared" si="3"/>
        <v>0</v>
      </c>
      <c r="K190" s="2935"/>
      <c r="L190" s="2934">
        <v>53</v>
      </c>
    </row>
    <row r="191" spans="1:12">
      <c r="A191" s="4278">
        <v>54</v>
      </c>
      <c r="B191" s="4218"/>
      <c r="C191" s="4217"/>
      <c r="D191" s="4217"/>
      <c r="E191" s="4218"/>
      <c r="F191" s="4279"/>
      <c r="G191" s="2935"/>
      <c r="H191" s="2935"/>
      <c r="I191" s="2936"/>
      <c r="J191" s="2935">
        <f t="shared" si="3"/>
        <v>0</v>
      </c>
      <c r="K191" s="2935"/>
      <c r="L191" s="2934">
        <v>54</v>
      </c>
    </row>
    <row r="192" spans="1:12" ht="16" thickBot="1">
      <c r="A192" s="4280">
        <v>55</v>
      </c>
      <c r="B192" s="2933" t="s">
        <v>2253</v>
      </c>
      <c r="C192" s="2932"/>
      <c r="D192" s="2932"/>
      <c r="E192" s="2930"/>
      <c r="F192" s="4281"/>
      <c r="G192" s="2929">
        <f>SUM(G138:G191)</f>
        <v>0</v>
      </c>
      <c r="H192" s="2929">
        <f>SUM(H138:H191)</f>
        <v>0</v>
      </c>
      <c r="I192" s="2930"/>
      <c r="J192" s="2929">
        <f>SUM(J138:J191)</f>
        <v>0</v>
      </c>
      <c r="K192" s="2929">
        <f>SUM(K138:K191)</f>
        <v>0</v>
      </c>
      <c r="L192" s="2928">
        <v>55</v>
      </c>
    </row>
    <row r="193" spans="1:12">
      <c r="A193" s="4282" t="s">
        <v>4501</v>
      </c>
      <c r="B193" s="2906"/>
      <c r="C193" s="4217"/>
      <c r="D193" s="4217"/>
      <c r="E193" s="4217"/>
      <c r="F193" s="4283" t="s">
        <v>4501</v>
      </c>
      <c r="G193" s="2927"/>
      <c r="H193" s="2869"/>
    </row>
    <row r="194" spans="1:12">
      <c r="A194" s="4284" t="s">
        <v>4919</v>
      </c>
      <c r="B194" s="4285"/>
      <c r="C194" s="4285"/>
      <c r="D194" s="4285"/>
      <c r="E194" s="4285"/>
      <c r="F194" s="4286" t="s">
        <v>4918</v>
      </c>
      <c r="G194" s="2869"/>
      <c r="H194" s="2869"/>
      <c r="I194" s="2869"/>
      <c r="J194" s="2869"/>
      <c r="K194" s="2869"/>
      <c r="L194" s="2869"/>
    </row>
    <row r="195" spans="1:12">
      <c r="A195" s="4287"/>
      <c r="B195" s="3119"/>
      <c r="C195" s="3119"/>
      <c r="D195" s="3119"/>
      <c r="E195" s="3119"/>
      <c r="F195" s="4288"/>
    </row>
    <row r="196" spans="1:12">
      <c r="A196" s="4287"/>
      <c r="B196" s="3119"/>
      <c r="C196" s="3119"/>
      <c r="D196" s="3119"/>
      <c r="E196" s="3119"/>
      <c r="F196" s="4288"/>
    </row>
    <row r="197" spans="1:12">
      <c r="A197" s="4287"/>
      <c r="B197" s="3119"/>
      <c r="C197" s="3119"/>
      <c r="D197" s="3119"/>
      <c r="E197" s="3119"/>
      <c r="F197" s="4288"/>
    </row>
    <row r="198" spans="1:12">
      <c r="A198" s="4287"/>
      <c r="B198" s="3119"/>
      <c r="C198" s="3119"/>
      <c r="D198" s="3119"/>
      <c r="E198" s="3119"/>
      <c r="F198" s="4288"/>
    </row>
    <row r="199" spans="1:12">
      <c r="A199" s="4287"/>
      <c r="B199" s="3119"/>
      <c r="C199" s="3119"/>
      <c r="D199" s="3119"/>
      <c r="E199" s="3119"/>
      <c r="F199" s="4288"/>
    </row>
    <row r="200" spans="1:12" ht="16" thickBot="1">
      <c r="A200" s="4289"/>
      <c r="B200" s="4290"/>
      <c r="C200" s="4290"/>
      <c r="D200" s="4290"/>
      <c r="E200" s="4290"/>
      <c r="F200" s="4291"/>
    </row>
  </sheetData>
  <printOptions horizontalCentered="1" verticalCentered="1"/>
  <pageMargins left="0.25" right="0.25" top="0.25" bottom="0.25" header="0" footer="0"/>
  <pageSetup scale="72" fitToWidth="2" fitToHeight="3" pageOrder="overThenDown" orientation="portrait" r:id="rId1"/>
  <headerFooter alignWithMargins="0"/>
  <rowBreaks count="1" manualBreakCount="1">
    <brk id="131" max="16383" man="1"/>
  </rowBreaks>
  <colBreaks count="1" manualBreakCount="1">
    <brk id="5"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ransitionEvaluation="1">
    <tabColor rgb="FF92D050"/>
  </sheetPr>
  <dimension ref="A1:AQ200"/>
  <sheetViews>
    <sheetView view="pageBreakPreview" zoomScale="60" zoomScaleNormal="60" workbookViewId="0">
      <selection activeCell="H1" sqref="H1:U1048576"/>
    </sheetView>
  </sheetViews>
  <sheetFormatPr defaultColWidth="9.84375" defaultRowHeight="15.5"/>
  <cols>
    <col min="1" max="1" width="4.84375" style="1388" customWidth="1"/>
    <col min="2" max="2" width="39.23046875" style="1388" customWidth="1"/>
    <col min="3" max="3" width="16.3046875" style="1388" customWidth="1"/>
    <col min="4" max="4" width="21.07421875" style="1388" customWidth="1"/>
    <col min="5" max="5" width="16.84375" style="1388" customWidth="1"/>
    <col min="6" max="6" width="18.53515625" style="1388" customWidth="1"/>
    <col min="7" max="7" width="9.84375" style="1388"/>
    <col min="9" max="9" width="30.4609375" customWidth="1"/>
    <col min="10" max="11" width="9.84375" customWidth="1"/>
    <col min="12" max="12" width="10.4609375" customWidth="1"/>
    <col min="13" max="14" width="9.84375" customWidth="1"/>
    <col min="15" max="15" width="10.07421875" customWidth="1"/>
    <col min="16" max="17" width="9.84375" customWidth="1"/>
    <col min="18" max="18" width="10.53515625" customWidth="1"/>
    <col min="20" max="20" width="17.53515625" bestFit="1" customWidth="1"/>
    <col min="21" max="21" width="16.84375" bestFit="1" customWidth="1"/>
    <col min="22" max="16384" width="9.84375" style="1388"/>
  </cols>
  <sheetData>
    <row r="1" spans="1:43">
      <c r="A1" s="1897" t="s">
        <v>1757</v>
      </c>
      <c r="B1" s="1898"/>
      <c r="C1" s="2257" t="s">
        <v>1307</v>
      </c>
      <c r="D1" s="1451"/>
      <c r="E1" s="1983" t="s">
        <v>1759</v>
      </c>
      <c r="F1" s="1984" t="s">
        <v>1760</v>
      </c>
    </row>
    <row r="2" spans="1:43">
      <c r="A2" s="1346" t="str">
        <f>'Data Sheet'!$C$25</f>
        <v xml:space="preserve">Niagara Mohawk Power Corporation </v>
      </c>
      <c r="B2" s="1996"/>
      <c r="C2" s="2568" t="s">
        <v>5956</v>
      </c>
      <c r="D2" s="1368"/>
      <c r="E2" s="1986" t="s">
        <v>1761</v>
      </c>
      <c r="F2" s="1997"/>
    </row>
    <row r="3" spans="1:43" ht="15" customHeight="1" thickBot="1">
      <c r="A3" s="1998"/>
      <c r="B3" s="1999"/>
      <c r="C3" s="2486" t="s">
        <v>1101</v>
      </c>
      <c r="D3" s="1987"/>
      <c r="E3" s="1987" t="str">
        <f>'Data Sheet'!$C$40</f>
        <v>April 30, 2024</v>
      </c>
      <c r="F3" s="1855" t="str">
        <f>'Data Sheet'!$C$38</f>
        <v>December 31, 2023</v>
      </c>
    </row>
    <row r="4" spans="1:43" ht="20.25" customHeight="1" thickBot="1">
      <c r="A4" s="2000" t="s">
        <v>3726</v>
      </c>
      <c r="B4" s="2001"/>
      <c r="C4" s="1988"/>
      <c r="D4" s="1988"/>
      <c r="E4" s="1988"/>
      <c r="F4" s="1989"/>
      <c r="V4" s="2998"/>
      <c r="W4" s="2998"/>
      <c r="X4" s="2998"/>
      <c r="Y4" s="2998"/>
      <c r="Z4" s="2998"/>
      <c r="AA4" s="2998"/>
      <c r="AB4" s="2998"/>
      <c r="AC4" s="2998"/>
      <c r="AD4" s="2998"/>
      <c r="AE4" s="2998"/>
      <c r="AF4" s="2998"/>
      <c r="AG4" s="2998"/>
      <c r="AH4" s="2998"/>
      <c r="AI4" s="2998"/>
      <c r="AJ4" s="2998"/>
      <c r="AK4" s="2998"/>
      <c r="AL4" s="2998"/>
      <c r="AM4" s="2998"/>
      <c r="AN4" s="2998"/>
      <c r="AO4" s="2998"/>
      <c r="AP4" s="2998"/>
      <c r="AQ4" s="2998"/>
    </row>
    <row r="5" spans="1:43">
      <c r="A5" s="2002"/>
      <c r="B5" s="2003"/>
      <c r="C5" s="1875"/>
      <c r="D5" s="1875"/>
      <c r="E5" s="1875"/>
      <c r="F5" s="1985"/>
      <c r="V5" s="2998"/>
      <c r="W5" s="2998"/>
      <c r="X5" s="2998"/>
      <c r="Y5" s="2998"/>
      <c r="Z5" s="2998"/>
      <c r="AA5" s="2998"/>
      <c r="AB5" s="2998"/>
      <c r="AC5" s="2998"/>
      <c r="AD5" s="2998"/>
      <c r="AE5" s="2998"/>
      <c r="AF5" s="2998"/>
      <c r="AG5" s="2998"/>
      <c r="AH5" s="2998"/>
      <c r="AI5" s="2998"/>
      <c r="AJ5" s="2998"/>
      <c r="AK5" s="2998"/>
      <c r="AL5" s="2998"/>
      <c r="AM5" s="2998"/>
      <c r="AN5" s="2998"/>
      <c r="AO5" s="2998"/>
      <c r="AP5" s="2998"/>
      <c r="AQ5" s="2998"/>
    </row>
    <row r="6" spans="1:43">
      <c r="A6" s="1884" t="s">
        <v>3727</v>
      </c>
      <c r="B6" s="1874"/>
      <c r="C6" s="1874"/>
      <c r="D6" s="1874" t="s">
        <v>2632</v>
      </c>
      <c r="E6" s="1874"/>
      <c r="F6" s="1977"/>
    </row>
    <row r="7" spans="1:43">
      <c r="A7" s="1884" t="s">
        <v>2633</v>
      </c>
      <c r="B7" s="1874"/>
      <c r="C7" s="1874"/>
      <c r="D7" s="1874" t="s">
        <v>2634</v>
      </c>
      <c r="E7" s="1874"/>
      <c r="F7" s="1977"/>
    </row>
    <row r="8" spans="1:43">
      <c r="A8" s="1884" t="s">
        <v>2635</v>
      </c>
      <c r="B8" s="1874"/>
      <c r="C8" s="1874"/>
      <c r="D8" s="1874" t="s">
        <v>2636</v>
      </c>
      <c r="E8" s="1874"/>
      <c r="F8" s="1977"/>
    </row>
    <row r="9" spans="1:43">
      <c r="A9" s="1884" t="s">
        <v>2637</v>
      </c>
      <c r="B9" s="1874"/>
      <c r="C9" s="1874"/>
      <c r="D9" s="1874" t="s">
        <v>2638</v>
      </c>
      <c r="E9" s="1874"/>
      <c r="F9" s="1977"/>
    </row>
    <row r="10" spans="1:43" ht="16" thickBot="1">
      <c r="A10" s="1884"/>
      <c r="B10" s="1874"/>
      <c r="C10" s="1874"/>
      <c r="D10" s="1874"/>
      <c r="E10" s="1874"/>
      <c r="F10" s="1977"/>
    </row>
    <row r="11" spans="1:43">
      <c r="A11" s="1984"/>
      <c r="B11" s="2004"/>
      <c r="C11" s="1990"/>
      <c r="D11" s="1990"/>
      <c r="E11" s="1990" t="s">
        <v>2639</v>
      </c>
      <c r="F11" s="1990"/>
    </row>
    <row r="12" spans="1:43">
      <c r="A12" s="1991" t="s">
        <v>1686</v>
      </c>
      <c r="B12" s="1875" t="s">
        <v>3503</v>
      </c>
      <c r="C12" s="1949"/>
      <c r="D12" s="1992" t="s">
        <v>2640</v>
      </c>
      <c r="E12" s="1992" t="s">
        <v>2684</v>
      </c>
      <c r="F12" s="1992" t="s">
        <v>2253</v>
      </c>
    </row>
    <row r="13" spans="1:43">
      <c r="A13" s="1991" t="s">
        <v>1689</v>
      </c>
      <c r="B13" s="2005"/>
      <c r="C13" s="1977"/>
      <c r="D13" s="1992" t="s">
        <v>1336</v>
      </c>
      <c r="E13" s="1992" t="s">
        <v>2685</v>
      </c>
      <c r="F13" s="1992"/>
    </row>
    <row r="14" spans="1:43" ht="16" thickBot="1">
      <c r="A14" s="1993"/>
      <c r="B14" s="1988" t="s">
        <v>2935</v>
      </c>
      <c r="C14" s="1995"/>
      <c r="D14" s="1994" t="s">
        <v>2936</v>
      </c>
      <c r="E14" s="1994" t="s">
        <v>2937</v>
      </c>
      <c r="F14" s="1994" t="s">
        <v>2938</v>
      </c>
    </row>
    <row r="15" spans="1:43">
      <c r="A15" s="2006">
        <v>1</v>
      </c>
      <c r="B15" s="2007" t="s">
        <v>2912</v>
      </c>
      <c r="C15" s="1899"/>
      <c r="D15" s="2008"/>
      <c r="E15" s="2009"/>
      <c r="F15" s="2010"/>
    </row>
    <row r="16" spans="1:43" ht="16" thickBot="1">
      <c r="A16" s="2006">
        <v>2</v>
      </c>
      <c r="B16" s="1878" t="s">
        <v>3532</v>
      </c>
      <c r="C16" s="1899"/>
      <c r="D16" s="2011"/>
      <c r="E16" s="2012"/>
      <c r="F16" s="2013"/>
    </row>
    <row r="17" spans="1:7">
      <c r="A17" s="2006">
        <v>3</v>
      </c>
      <c r="B17" s="1878" t="s">
        <v>2686</v>
      </c>
      <c r="C17" s="1899"/>
      <c r="D17" s="2015">
        <v>1082</v>
      </c>
      <c r="E17" s="2008"/>
      <c r="F17" s="2013"/>
    </row>
    <row r="18" spans="1:7">
      <c r="A18" s="2006">
        <v>4</v>
      </c>
      <c r="B18" s="1878" t="s">
        <v>2687</v>
      </c>
      <c r="C18" s="1899"/>
      <c r="D18" s="2015">
        <v>22063676</v>
      </c>
      <c r="E18" s="2008"/>
      <c r="F18" s="2013"/>
    </row>
    <row r="19" spans="1:7">
      <c r="A19" s="2212">
        <v>5</v>
      </c>
      <c r="B19" s="2056" t="s">
        <v>4247</v>
      </c>
      <c r="C19" s="2068"/>
      <c r="D19" s="2015"/>
      <c r="E19" s="2008"/>
      <c r="F19" s="2013"/>
      <c r="G19" s="1345"/>
    </row>
    <row r="20" spans="1:7">
      <c r="A20" s="2006">
        <v>6</v>
      </c>
      <c r="B20" s="1878" t="s">
        <v>2688</v>
      </c>
      <c r="C20" s="1899"/>
      <c r="D20" s="2015">
        <v>75660975</v>
      </c>
      <c r="E20" s="2008"/>
      <c r="F20" s="2013"/>
    </row>
    <row r="21" spans="1:7">
      <c r="A21" s="2006">
        <v>7</v>
      </c>
      <c r="B21" s="1878" t="s">
        <v>2689</v>
      </c>
      <c r="C21" s="1899"/>
      <c r="D21" s="2015">
        <v>21380917</v>
      </c>
      <c r="E21" s="2008"/>
      <c r="F21" s="2013"/>
    </row>
    <row r="22" spans="1:7">
      <c r="A22" s="2006">
        <v>8</v>
      </c>
      <c r="B22" s="1878" t="s">
        <v>2690</v>
      </c>
      <c r="C22" s="1899"/>
      <c r="D22" s="2015">
        <v>22356958</v>
      </c>
      <c r="E22" s="2008"/>
      <c r="F22" s="2013"/>
    </row>
    <row r="23" spans="1:7">
      <c r="A23" s="2006">
        <v>9</v>
      </c>
      <c r="B23" s="1878" t="s">
        <v>2691</v>
      </c>
      <c r="C23" s="1899"/>
      <c r="D23" s="2015">
        <v>776079</v>
      </c>
      <c r="E23" s="2008"/>
      <c r="F23" s="2013"/>
    </row>
    <row r="24" spans="1:7">
      <c r="A24" s="2006">
        <v>10</v>
      </c>
      <c r="B24" s="1878" t="s">
        <v>3535</v>
      </c>
      <c r="C24" s="1899"/>
      <c r="D24" s="2015">
        <v>84352624</v>
      </c>
      <c r="E24" s="2008"/>
      <c r="F24" s="2013"/>
    </row>
    <row r="25" spans="1:7" ht="16" thickBot="1">
      <c r="A25" s="2006">
        <v>11</v>
      </c>
      <c r="B25" s="1878" t="s">
        <v>1006</v>
      </c>
      <c r="C25" s="1899"/>
      <c r="D25" s="2015">
        <f>SUM(D17:D24)</f>
        <v>226592311</v>
      </c>
      <c r="E25" s="2008"/>
      <c r="F25" s="2013"/>
    </row>
    <row r="26" spans="1:7" ht="16" thickBot="1">
      <c r="A26" s="2006">
        <v>12</v>
      </c>
      <c r="B26" s="1878" t="s">
        <v>3524</v>
      </c>
      <c r="C26" s="1899"/>
      <c r="D26" s="2016"/>
      <c r="E26" s="2012"/>
      <c r="F26" s="2013"/>
    </row>
    <row r="27" spans="1:7">
      <c r="A27" s="2006">
        <v>13</v>
      </c>
      <c r="B27" s="1878" t="s">
        <v>2686</v>
      </c>
      <c r="C27" s="1899"/>
      <c r="D27" s="2015">
        <v>0</v>
      </c>
      <c r="E27" s="2008"/>
      <c r="F27" s="2013"/>
    </row>
    <row r="28" spans="1:7">
      <c r="A28" s="2006">
        <v>14</v>
      </c>
      <c r="B28" s="1878" t="s">
        <v>2687</v>
      </c>
      <c r="C28" s="1899"/>
      <c r="D28" s="2015">
        <v>10279195</v>
      </c>
      <c r="E28" s="2008"/>
      <c r="F28" s="2013"/>
    </row>
    <row r="29" spans="1:7">
      <c r="A29" s="2212">
        <v>15</v>
      </c>
      <c r="B29" s="2056" t="s">
        <v>4247</v>
      </c>
      <c r="C29" s="2068"/>
      <c r="D29" s="2015"/>
      <c r="E29" s="2008"/>
      <c r="F29" s="2013"/>
      <c r="G29" s="1345"/>
    </row>
    <row r="30" spans="1:7">
      <c r="A30" s="2006">
        <v>16</v>
      </c>
      <c r="B30" s="1878" t="s">
        <v>2688</v>
      </c>
      <c r="C30" s="1899"/>
      <c r="D30" s="2015">
        <v>98974477</v>
      </c>
      <c r="E30" s="2008"/>
      <c r="F30" s="2013"/>
    </row>
    <row r="31" spans="1:7">
      <c r="A31" s="2006">
        <v>17</v>
      </c>
      <c r="B31" s="1878" t="s">
        <v>3535</v>
      </c>
      <c r="C31" s="1899"/>
      <c r="D31" s="2015">
        <v>1829111</v>
      </c>
      <c r="E31" s="2008"/>
      <c r="F31" s="2013"/>
    </row>
    <row r="32" spans="1:7" ht="16" thickBot="1">
      <c r="A32" s="2006">
        <v>18</v>
      </c>
      <c r="B32" s="1878" t="s">
        <v>1007</v>
      </c>
      <c r="C32" s="1899"/>
      <c r="D32" s="2015">
        <f>SUM(D27:D31)</f>
        <v>111082783</v>
      </c>
      <c r="E32" s="2008"/>
      <c r="F32" s="2013"/>
    </row>
    <row r="33" spans="1:6" ht="16" thickBot="1">
      <c r="A33" s="2006">
        <v>19</v>
      </c>
      <c r="B33" s="1878" t="s">
        <v>1008</v>
      </c>
      <c r="C33" s="1899"/>
      <c r="D33" s="2016"/>
      <c r="E33" s="2012"/>
      <c r="F33" s="2013"/>
    </row>
    <row r="34" spans="1:6">
      <c r="A34" s="2006">
        <v>20</v>
      </c>
      <c r="B34" s="1878" t="s">
        <v>1009</v>
      </c>
      <c r="C34" s="1899"/>
      <c r="D34" s="2015">
        <f>D17+D27</f>
        <v>1082</v>
      </c>
      <c r="E34" s="2008"/>
      <c r="F34" s="2013"/>
    </row>
    <row r="35" spans="1:6">
      <c r="A35" s="2006">
        <v>21</v>
      </c>
      <c r="B35" s="1463" t="s">
        <v>3953</v>
      </c>
      <c r="C35" s="1899"/>
      <c r="D35" s="2015">
        <f>D18+D28</f>
        <v>32342871</v>
      </c>
      <c r="E35" s="2008"/>
      <c r="F35" s="2013"/>
    </row>
    <row r="36" spans="1:6">
      <c r="A36" s="2212">
        <v>22</v>
      </c>
      <c r="B36" s="2056" t="s">
        <v>4248</v>
      </c>
      <c r="C36" s="2068"/>
      <c r="D36" s="2184"/>
      <c r="E36" s="2008"/>
      <c r="F36" s="2013"/>
    </row>
    <row r="37" spans="1:6">
      <c r="A37" s="2006">
        <v>23</v>
      </c>
      <c r="B37" s="1463" t="s">
        <v>3954</v>
      </c>
      <c r="C37" s="1899"/>
      <c r="D37" s="2015">
        <f>D20+D30</f>
        <v>174635452</v>
      </c>
      <c r="E37" s="2008"/>
      <c r="F37" s="2013"/>
    </row>
    <row r="38" spans="1:6">
      <c r="A38" s="2006">
        <v>24</v>
      </c>
      <c r="B38" s="1463" t="s">
        <v>3955</v>
      </c>
      <c r="C38" s="1899"/>
      <c r="D38" s="2015">
        <f>D21</f>
        <v>21380917</v>
      </c>
      <c r="E38" s="2008"/>
      <c r="F38" s="2013"/>
    </row>
    <row r="39" spans="1:6">
      <c r="A39" s="2006">
        <v>25</v>
      </c>
      <c r="B39" s="1463" t="s">
        <v>3956</v>
      </c>
      <c r="C39" s="1899"/>
      <c r="D39" s="2015">
        <f>D22</f>
        <v>22356958</v>
      </c>
      <c r="E39" s="2008"/>
      <c r="F39" s="2013"/>
    </row>
    <row r="40" spans="1:6">
      <c r="A40" s="2006">
        <v>26</v>
      </c>
      <c r="B40" s="1463" t="s">
        <v>3957</v>
      </c>
      <c r="C40" s="1899"/>
      <c r="D40" s="2015">
        <f>D23</f>
        <v>776079</v>
      </c>
      <c r="E40" s="2008"/>
      <c r="F40" s="2013"/>
    </row>
    <row r="41" spans="1:6" ht="16" thickBot="1">
      <c r="A41" s="2006">
        <v>27</v>
      </c>
      <c r="B41" s="1463" t="s">
        <v>3958</v>
      </c>
      <c r="C41" s="1899"/>
      <c r="D41" s="2015">
        <f>D24+D31</f>
        <v>86181735</v>
      </c>
      <c r="E41" s="2011"/>
      <c r="F41" s="2017"/>
    </row>
    <row r="42" spans="1:6" ht="16" thickBot="1">
      <c r="A42" s="2006">
        <v>28</v>
      </c>
      <c r="B42" s="1463" t="s">
        <v>3959</v>
      </c>
      <c r="C42" s="1899"/>
      <c r="D42" s="2015">
        <f>SUM(D34:D41)</f>
        <v>337675094</v>
      </c>
      <c r="E42" s="2015">
        <v>99967</v>
      </c>
      <c r="F42" s="2015">
        <v>337775061</v>
      </c>
    </row>
    <row r="43" spans="1:6">
      <c r="A43" s="2006">
        <v>29</v>
      </c>
      <c r="B43" s="2007" t="s">
        <v>2913</v>
      </c>
      <c r="C43" s="1899"/>
      <c r="D43" s="2009"/>
      <c r="E43" s="2018"/>
      <c r="F43" s="2019"/>
    </row>
    <row r="44" spans="1:6" ht="16" thickBot="1">
      <c r="A44" s="2006">
        <v>30</v>
      </c>
      <c r="B44" s="1878" t="s">
        <v>3532</v>
      </c>
      <c r="C44" s="1899"/>
      <c r="D44" s="2020"/>
      <c r="E44" s="2012"/>
      <c r="F44" s="2013"/>
    </row>
    <row r="45" spans="1:6">
      <c r="A45" s="2006">
        <v>31</v>
      </c>
      <c r="B45" s="1878" t="s">
        <v>2118</v>
      </c>
      <c r="C45" s="1899"/>
      <c r="D45" s="2015">
        <v>0</v>
      </c>
      <c r="E45" s="2008"/>
      <c r="F45" s="2013"/>
    </row>
    <row r="46" spans="1:6">
      <c r="A46" s="2006">
        <v>32</v>
      </c>
      <c r="B46" s="1878" t="s">
        <v>2119</v>
      </c>
      <c r="C46" s="1899"/>
      <c r="D46" s="2015"/>
      <c r="E46" s="2008"/>
      <c r="F46" s="2013"/>
    </row>
    <row r="47" spans="1:6">
      <c r="A47" s="2006">
        <v>33</v>
      </c>
      <c r="B47" s="1878" t="s">
        <v>2120</v>
      </c>
      <c r="C47" s="1899"/>
      <c r="D47" s="2015">
        <v>768</v>
      </c>
      <c r="E47" s="2008"/>
      <c r="F47" s="2013"/>
    </row>
    <row r="48" spans="1:6">
      <c r="A48" s="2006">
        <v>34</v>
      </c>
      <c r="B48" s="1878" t="s">
        <v>2121</v>
      </c>
      <c r="C48" s="1899"/>
      <c r="D48" s="2015">
        <v>2094007</v>
      </c>
      <c r="E48" s="2008"/>
      <c r="F48" s="2013"/>
    </row>
    <row r="49" spans="1:6">
      <c r="A49" s="2006">
        <v>35</v>
      </c>
      <c r="B49" s="1878" t="s">
        <v>2687</v>
      </c>
      <c r="C49" s="1899"/>
      <c r="D49" s="2015">
        <v>1863506</v>
      </c>
      <c r="E49" s="2008"/>
      <c r="F49" s="2013"/>
    </row>
    <row r="50" spans="1:6">
      <c r="A50" s="2006">
        <v>36</v>
      </c>
      <c r="B50" s="1878" t="s">
        <v>2688</v>
      </c>
      <c r="C50" s="1899"/>
      <c r="D50" s="2015">
        <v>23911556</v>
      </c>
      <c r="E50" s="2008"/>
      <c r="F50" s="2013"/>
    </row>
    <row r="51" spans="1:6">
      <c r="A51" s="2006">
        <v>37</v>
      </c>
      <c r="B51" s="1878" t="s">
        <v>2689</v>
      </c>
      <c r="C51" s="1899"/>
      <c r="D51" s="2015">
        <v>8685589</v>
      </c>
      <c r="E51" s="2008"/>
      <c r="F51" s="2013"/>
    </row>
    <row r="52" spans="1:6">
      <c r="A52" s="2006">
        <v>38</v>
      </c>
      <c r="B52" s="1878" t="s">
        <v>2690</v>
      </c>
      <c r="C52" s="1899"/>
      <c r="D52" s="2015">
        <v>6475588</v>
      </c>
      <c r="E52" s="2008"/>
      <c r="F52" s="2013"/>
    </row>
    <row r="53" spans="1:6">
      <c r="A53" s="2006">
        <v>39</v>
      </c>
      <c r="B53" s="1878" t="s">
        <v>2691</v>
      </c>
      <c r="C53" s="1899"/>
      <c r="D53" s="2015">
        <v>406888</v>
      </c>
      <c r="E53" s="2008"/>
      <c r="F53" s="2013"/>
    </row>
    <row r="54" spans="1:6">
      <c r="A54" s="2006">
        <v>40</v>
      </c>
      <c r="B54" s="1878" t="s">
        <v>3535</v>
      </c>
      <c r="C54" s="1899"/>
      <c r="D54" s="2015">
        <v>19959856</v>
      </c>
      <c r="E54" s="2008"/>
      <c r="F54" s="2013"/>
    </row>
    <row r="55" spans="1:6" ht="16" thickBot="1">
      <c r="A55" s="2006">
        <v>41</v>
      </c>
      <c r="B55" s="1878" t="s">
        <v>2122</v>
      </c>
      <c r="C55" s="1899"/>
      <c r="D55" s="2015">
        <f>SUM(D45:D54)</f>
        <v>63397758</v>
      </c>
      <c r="E55" s="2008"/>
      <c r="F55" s="2013"/>
    </row>
    <row r="56" spans="1:6" ht="16" thickBot="1">
      <c r="A56" s="2006">
        <v>42</v>
      </c>
      <c r="B56" s="1878" t="s">
        <v>3524</v>
      </c>
      <c r="C56" s="1899"/>
      <c r="D56" s="2016"/>
      <c r="E56" s="2012"/>
      <c r="F56" s="2013"/>
    </row>
    <row r="57" spans="1:6">
      <c r="A57" s="2006">
        <v>43</v>
      </c>
      <c r="B57" s="1878" t="s">
        <v>2118</v>
      </c>
      <c r="C57" s="1899"/>
      <c r="D57" s="2015"/>
      <c r="E57" s="2008"/>
      <c r="F57" s="2013"/>
    </row>
    <row r="58" spans="1:6">
      <c r="A58" s="2006">
        <v>44</v>
      </c>
      <c r="B58" s="1878" t="s">
        <v>2123</v>
      </c>
      <c r="C58" s="1899"/>
      <c r="D58" s="2015"/>
      <c r="E58" s="2008"/>
      <c r="F58" s="2013"/>
    </row>
    <row r="59" spans="1:6">
      <c r="A59" s="2006">
        <v>45</v>
      </c>
      <c r="B59" s="1878" t="s">
        <v>2120</v>
      </c>
      <c r="C59" s="1899"/>
      <c r="D59" s="2015"/>
      <c r="E59" s="2008"/>
      <c r="F59" s="2013"/>
    </row>
    <row r="60" spans="1:6">
      <c r="A60" s="2006">
        <v>46</v>
      </c>
      <c r="B60" s="1878" t="s">
        <v>2121</v>
      </c>
      <c r="C60" s="1899"/>
      <c r="D60" s="2015"/>
      <c r="E60" s="2008"/>
      <c r="F60" s="2013"/>
    </row>
    <row r="61" spans="1:6">
      <c r="A61" s="2006">
        <v>47</v>
      </c>
      <c r="B61" s="1878" t="s">
        <v>2687</v>
      </c>
      <c r="C61" s="1899"/>
      <c r="D61" s="2015">
        <v>1070564</v>
      </c>
      <c r="E61" s="2008"/>
      <c r="F61" s="2013"/>
    </row>
    <row r="62" spans="1:6">
      <c r="A62" s="2006">
        <v>48</v>
      </c>
      <c r="B62" s="1878" t="s">
        <v>2688</v>
      </c>
      <c r="C62" s="1899"/>
      <c r="D62" s="2015">
        <v>18811287</v>
      </c>
      <c r="E62" s="2008"/>
      <c r="F62" s="2013"/>
    </row>
    <row r="63" spans="1:6">
      <c r="A63" s="2006">
        <v>49</v>
      </c>
      <c r="B63" s="1878" t="s">
        <v>3535</v>
      </c>
      <c r="C63" s="1899"/>
      <c r="D63" s="2014"/>
      <c r="E63" s="2008"/>
      <c r="F63" s="2013"/>
    </row>
    <row r="64" spans="1:6" ht="16" thickBot="1">
      <c r="A64" s="1993">
        <v>50</v>
      </c>
      <c r="B64" s="1979" t="s">
        <v>2111</v>
      </c>
      <c r="C64" s="1980"/>
      <c r="D64" s="2021">
        <f>SUM(D57:D63)</f>
        <v>19881851</v>
      </c>
      <c r="E64" s="2011"/>
      <c r="F64" s="2017"/>
    </row>
    <row r="65" spans="1:6">
      <c r="A65" s="2114" t="s">
        <v>4501</v>
      </c>
      <c r="B65" s="1652"/>
    </row>
    <row r="66" spans="1:6" ht="16" thickBot="1">
      <c r="A66" s="1875" t="s">
        <v>2112</v>
      </c>
      <c r="B66" s="1875"/>
      <c r="C66" s="1875"/>
      <c r="D66" s="1875"/>
      <c r="E66" s="1875"/>
      <c r="F66" s="1875"/>
    </row>
    <row r="67" spans="1:6">
      <c r="A67" s="3834" t="s">
        <v>1757</v>
      </c>
      <c r="B67" s="3737"/>
      <c r="C67" s="4988" t="s">
        <v>1307</v>
      </c>
      <c r="D67" s="3737"/>
      <c r="E67" s="4989" t="s">
        <v>1759</v>
      </c>
      <c r="F67" s="4990" t="s">
        <v>1760</v>
      </c>
    </row>
    <row r="68" spans="1:6">
      <c r="A68" s="4224" t="str">
        <f>'Data Sheet'!$C$25</f>
        <v xml:space="preserve">Niagara Mohawk Power Corporation </v>
      </c>
      <c r="B68" s="2630"/>
      <c r="C68" s="1536" t="s">
        <v>5956</v>
      </c>
      <c r="D68" s="2630"/>
      <c r="E68" s="4991" t="s">
        <v>1761</v>
      </c>
      <c r="F68" s="4992"/>
    </row>
    <row r="69" spans="1:6" ht="16" thickBot="1">
      <c r="A69" s="4993"/>
      <c r="B69" s="2575"/>
      <c r="C69" s="2574" t="s">
        <v>1101</v>
      </c>
      <c r="D69" s="2575"/>
      <c r="E69" s="2704" t="str">
        <f>'Data Sheet'!$C$40</f>
        <v>April 30, 2024</v>
      </c>
      <c r="F69" s="3771" t="str">
        <f>'Data Sheet'!$C$38</f>
        <v>December 31, 2023</v>
      </c>
    </row>
    <row r="70" spans="1:6" ht="16" thickBot="1">
      <c r="A70" s="3868" t="s">
        <v>2113</v>
      </c>
      <c r="B70" s="2581"/>
      <c r="C70" s="2582"/>
      <c r="D70" s="2582"/>
      <c r="E70" s="2582"/>
      <c r="F70" s="4242"/>
    </row>
    <row r="71" spans="1:6">
      <c r="A71" s="4243"/>
      <c r="B71" s="2600"/>
      <c r="C71" s="4994"/>
      <c r="D71" s="4994"/>
      <c r="E71" s="4994" t="s">
        <v>2639</v>
      </c>
      <c r="F71" s="4995"/>
    </row>
    <row r="72" spans="1:6">
      <c r="A72" s="4245" t="s">
        <v>1686</v>
      </c>
      <c r="B72" s="1882" t="s">
        <v>3503</v>
      </c>
      <c r="C72" s="4247"/>
      <c r="D72" s="4244" t="s">
        <v>2640</v>
      </c>
      <c r="E72" s="4244" t="s">
        <v>2684</v>
      </c>
      <c r="F72" s="4246" t="s">
        <v>2253</v>
      </c>
    </row>
    <row r="73" spans="1:6">
      <c r="A73" s="4245" t="s">
        <v>1689</v>
      </c>
      <c r="B73" s="4996"/>
      <c r="C73" s="4131"/>
      <c r="D73" s="4244" t="s">
        <v>1336</v>
      </c>
      <c r="E73" s="4244" t="s">
        <v>2685</v>
      </c>
      <c r="F73" s="4246"/>
    </row>
    <row r="74" spans="1:6" ht="16" thickBot="1">
      <c r="A74" s="4997"/>
      <c r="B74" s="2582" t="s">
        <v>2935</v>
      </c>
      <c r="C74" s="4998"/>
      <c r="D74" s="4483" t="s">
        <v>2936</v>
      </c>
      <c r="E74" s="4483" t="s">
        <v>2937</v>
      </c>
      <c r="F74" s="4250" t="s">
        <v>2938</v>
      </c>
    </row>
    <row r="75" spans="1:6">
      <c r="A75" s="4999"/>
      <c r="B75" s="2007" t="s">
        <v>2114</v>
      </c>
      <c r="C75" s="1899"/>
      <c r="D75" s="5000"/>
      <c r="E75" s="2009"/>
      <c r="F75" s="5001"/>
    </row>
    <row r="76" spans="1:6" ht="16" thickBot="1">
      <c r="A76" s="4999">
        <v>51</v>
      </c>
      <c r="B76" s="1878" t="s">
        <v>1008</v>
      </c>
      <c r="C76" s="1899"/>
      <c r="D76" s="2011"/>
      <c r="E76" s="5002"/>
      <c r="F76" s="5003"/>
    </row>
    <row r="77" spans="1:6">
      <c r="A77" s="4999">
        <v>52</v>
      </c>
      <c r="B77" s="1878" t="s">
        <v>2115</v>
      </c>
      <c r="C77" s="1899"/>
      <c r="D77" s="2015">
        <f>D45+D57</f>
        <v>0</v>
      </c>
      <c r="E77" s="5004"/>
      <c r="F77" s="5003"/>
    </row>
    <row r="78" spans="1:6">
      <c r="A78" s="4245">
        <v>53</v>
      </c>
      <c r="B78" s="2630" t="s">
        <v>2116</v>
      </c>
      <c r="C78" s="4131"/>
      <c r="D78" s="4135"/>
      <c r="E78" s="5004"/>
      <c r="F78" s="5003"/>
    </row>
    <row r="79" spans="1:6">
      <c r="A79" s="4999"/>
      <c r="B79" s="1878" t="s">
        <v>2117</v>
      </c>
      <c r="C79" s="1899"/>
      <c r="D79" s="2015">
        <f>D46+D58</f>
        <v>0</v>
      </c>
      <c r="E79" s="5004"/>
      <c r="F79" s="5003"/>
    </row>
    <row r="80" spans="1:6">
      <c r="A80" s="4999">
        <v>54</v>
      </c>
      <c r="B80" s="1878" t="s">
        <v>2087</v>
      </c>
      <c r="C80" s="1899"/>
      <c r="D80" s="2015">
        <f>D47+D59</f>
        <v>768</v>
      </c>
      <c r="E80" s="5004"/>
      <c r="F80" s="5003"/>
    </row>
    <row r="81" spans="1:6">
      <c r="A81" s="4245">
        <v>55</v>
      </c>
      <c r="B81" s="2630" t="s">
        <v>2121</v>
      </c>
      <c r="C81" s="4131"/>
      <c r="D81" s="4135"/>
      <c r="E81" s="5004"/>
      <c r="F81" s="5003"/>
    </row>
    <row r="82" spans="1:6">
      <c r="A82" s="4999"/>
      <c r="B82" s="1878" t="s">
        <v>2088</v>
      </c>
      <c r="C82" s="1899"/>
      <c r="D82" s="2015">
        <f>D48+D60</f>
        <v>2094007</v>
      </c>
      <c r="E82" s="5004"/>
      <c r="F82" s="5003"/>
    </row>
    <row r="83" spans="1:6">
      <c r="A83" s="4999">
        <v>56</v>
      </c>
      <c r="B83" s="1878" t="s">
        <v>2089</v>
      </c>
      <c r="C83" s="1899"/>
      <c r="D83" s="2015">
        <f>D49+D61</f>
        <v>2934070</v>
      </c>
      <c r="E83" s="5004"/>
      <c r="F83" s="5003"/>
    </row>
    <row r="84" spans="1:6">
      <c r="A84" s="4999">
        <v>57</v>
      </c>
      <c r="B84" s="1878" t="s">
        <v>2090</v>
      </c>
      <c r="C84" s="1899"/>
      <c r="D84" s="2015">
        <f>D50+D62</f>
        <v>42722843</v>
      </c>
      <c r="E84" s="5004"/>
      <c r="F84" s="5003"/>
    </row>
    <row r="85" spans="1:6">
      <c r="A85" s="4999">
        <v>58</v>
      </c>
      <c r="B85" s="1878" t="s">
        <v>2091</v>
      </c>
      <c r="C85" s="1899"/>
      <c r="D85" s="2015">
        <f>D51</f>
        <v>8685589</v>
      </c>
      <c r="E85" s="5004"/>
      <c r="F85" s="5003"/>
    </row>
    <row r="86" spans="1:6">
      <c r="A86" s="4999">
        <v>59</v>
      </c>
      <c r="B86" s="1878" t="s">
        <v>2092</v>
      </c>
      <c r="C86" s="1899"/>
      <c r="D86" s="2015">
        <f>D52</f>
        <v>6475588</v>
      </c>
      <c r="E86" s="5004"/>
      <c r="F86" s="5003"/>
    </row>
    <row r="87" spans="1:6">
      <c r="A87" s="4999">
        <v>60</v>
      </c>
      <c r="B87" s="1878" t="s">
        <v>2093</v>
      </c>
      <c r="C87" s="1899"/>
      <c r="D87" s="2015">
        <f>D53</f>
        <v>406888</v>
      </c>
      <c r="E87" s="5004"/>
      <c r="F87" s="5003"/>
    </row>
    <row r="88" spans="1:6" ht="16" thickBot="1">
      <c r="A88" s="4999">
        <v>61</v>
      </c>
      <c r="B88" s="1878" t="s">
        <v>2094</v>
      </c>
      <c r="C88" s="1899"/>
      <c r="D88" s="2015">
        <f>D54+D63</f>
        <v>19959856</v>
      </c>
      <c r="E88" s="2011"/>
      <c r="F88" s="5005"/>
    </row>
    <row r="89" spans="1:6">
      <c r="A89" s="4999">
        <v>62</v>
      </c>
      <c r="B89" s="1878" t="s">
        <v>2095</v>
      </c>
      <c r="C89" s="1899"/>
      <c r="D89" s="2015">
        <f>SUM(D77:D88)</f>
        <v>83279609</v>
      </c>
      <c r="E89" s="2015">
        <v>14218</v>
      </c>
      <c r="F89" s="5006">
        <v>83293827</v>
      </c>
    </row>
    <row r="90" spans="1:6">
      <c r="A90" s="4999">
        <v>63</v>
      </c>
      <c r="B90" s="2007" t="s">
        <v>2096</v>
      </c>
      <c r="C90" s="1899"/>
      <c r="D90" s="2015"/>
      <c r="E90" s="2015"/>
      <c r="F90" s="5006">
        <f>D90+E90</f>
        <v>0</v>
      </c>
    </row>
    <row r="91" spans="1:6">
      <c r="A91" s="4999">
        <v>64</v>
      </c>
      <c r="B91" s="1878" t="s">
        <v>2097</v>
      </c>
      <c r="C91" s="1899"/>
      <c r="D91" s="2014"/>
      <c r="E91" s="2014"/>
      <c r="F91" s="5006">
        <f>D91+E91</f>
        <v>0</v>
      </c>
    </row>
    <row r="92" spans="1:6" ht="16" thickBot="1">
      <c r="A92" s="4999">
        <v>65</v>
      </c>
      <c r="B92" s="1878" t="s">
        <v>2098</v>
      </c>
      <c r="C92" s="1899"/>
      <c r="D92" s="2015">
        <f>D42+D89+D91</f>
        <v>420954703</v>
      </c>
      <c r="E92" s="2015">
        <f>E42+E89+E91</f>
        <v>114185</v>
      </c>
      <c r="F92" s="5006">
        <f>F42+F89+F91</f>
        <v>421068888</v>
      </c>
    </row>
    <row r="93" spans="1:6">
      <c r="A93" s="4999">
        <v>66</v>
      </c>
      <c r="B93" s="2007" t="s">
        <v>2099</v>
      </c>
      <c r="C93" s="1899"/>
      <c r="D93" s="5000"/>
      <c r="E93" s="2009"/>
      <c r="F93" s="5001"/>
    </row>
    <row r="94" spans="1:6" ht="16" thickBot="1">
      <c r="A94" s="4999">
        <v>67</v>
      </c>
      <c r="B94" s="1878" t="s">
        <v>2100</v>
      </c>
      <c r="C94" s="1899"/>
      <c r="D94" s="2011"/>
      <c r="E94" s="2020"/>
      <c r="F94" s="5005"/>
    </row>
    <row r="95" spans="1:6">
      <c r="A95" s="4999">
        <v>68</v>
      </c>
      <c r="B95" s="1878" t="s">
        <v>2101</v>
      </c>
      <c r="C95" s="1899"/>
      <c r="D95" s="2015">
        <v>256130951</v>
      </c>
      <c r="E95" s="2015">
        <v>9941990</v>
      </c>
      <c r="F95" s="5006">
        <f>D95+E95</f>
        <v>266072941</v>
      </c>
    </row>
    <row r="96" spans="1:6">
      <c r="A96" s="4999">
        <v>69</v>
      </c>
      <c r="B96" s="1878" t="s">
        <v>2102</v>
      </c>
      <c r="C96" s="1899"/>
      <c r="D96" s="2015">
        <v>64422341</v>
      </c>
      <c r="E96" s="2015">
        <v>1939938</v>
      </c>
      <c r="F96" s="5006">
        <f>D96+E96</f>
        <v>66362279</v>
      </c>
    </row>
    <row r="97" spans="1:6">
      <c r="A97" s="4999">
        <v>70</v>
      </c>
      <c r="B97" s="1878" t="s">
        <v>2103</v>
      </c>
      <c r="C97" s="1899"/>
      <c r="D97" s="2014"/>
      <c r="E97" s="2014"/>
      <c r="F97" s="5006">
        <f>D97+E97</f>
        <v>0</v>
      </c>
    </row>
    <row r="98" spans="1:6" ht="16" thickBot="1">
      <c r="A98" s="4999">
        <v>71</v>
      </c>
      <c r="B98" s="1878" t="s">
        <v>2104</v>
      </c>
      <c r="C98" s="1899"/>
      <c r="D98" s="2015">
        <f>SUM(D95:D97)</f>
        <v>320553292</v>
      </c>
      <c r="E98" s="2015">
        <f>SUM(E95:E97)</f>
        <v>11881928</v>
      </c>
      <c r="F98" s="5006">
        <f>SUM(F95:F97)</f>
        <v>332435220</v>
      </c>
    </row>
    <row r="99" spans="1:6" ht="16" thickBot="1">
      <c r="A99" s="4999">
        <v>72</v>
      </c>
      <c r="B99" s="1878" t="s">
        <v>2105</v>
      </c>
      <c r="C99" s="1899"/>
      <c r="D99" s="5007"/>
      <c r="E99" s="5008"/>
      <c r="F99" s="5009"/>
    </row>
    <row r="100" spans="1:6">
      <c r="A100" s="4999">
        <v>73</v>
      </c>
      <c r="B100" s="1878" t="s">
        <v>2101</v>
      </c>
      <c r="C100" s="1899"/>
      <c r="D100" s="2015">
        <v>21713919</v>
      </c>
      <c r="E100" s="2015">
        <v>-53109</v>
      </c>
      <c r="F100" s="5006">
        <f>D100+E100</f>
        <v>21660810</v>
      </c>
    </row>
    <row r="101" spans="1:6">
      <c r="A101" s="4999">
        <v>74</v>
      </c>
      <c r="B101" s="1878" t="s">
        <v>2102</v>
      </c>
      <c r="C101" s="1899"/>
      <c r="D101" s="2015">
        <v>2383733</v>
      </c>
      <c r="E101" s="2015">
        <v>5785</v>
      </c>
      <c r="F101" s="5006">
        <f>D101+E101</f>
        <v>2389518</v>
      </c>
    </row>
    <row r="102" spans="1:6">
      <c r="A102" s="4999">
        <v>75</v>
      </c>
      <c r="B102" s="1878" t="s">
        <v>2103</v>
      </c>
      <c r="C102" s="1899"/>
      <c r="D102" s="2014"/>
      <c r="E102" s="2014"/>
      <c r="F102" s="5006">
        <f>D102+E102</f>
        <v>0</v>
      </c>
    </row>
    <row r="103" spans="1:6">
      <c r="A103" s="4999">
        <v>76</v>
      </c>
      <c r="B103" s="1878" t="s">
        <v>2692</v>
      </c>
      <c r="C103" s="1899"/>
      <c r="D103" s="2015">
        <f>SUM(D100:D102)</f>
        <v>24097652</v>
      </c>
      <c r="E103" s="2015">
        <f>SUM(E100:E102)</f>
        <v>-47324</v>
      </c>
      <c r="F103" s="5006">
        <f>SUM(F100:F102)</f>
        <v>24050328</v>
      </c>
    </row>
    <row r="104" spans="1:6">
      <c r="A104" s="4245">
        <v>77</v>
      </c>
      <c r="B104" s="2630" t="s">
        <v>2693</v>
      </c>
      <c r="C104" s="4131"/>
      <c r="D104" s="4135"/>
      <c r="E104" s="4135"/>
      <c r="F104" s="4639"/>
    </row>
    <row r="105" spans="1:6">
      <c r="A105" s="4245">
        <v>78</v>
      </c>
      <c r="B105" s="4882" t="s">
        <v>4581</v>
      </c>
      <c r="C105" s="4131"/>
      <c r="D105" s="5010">
        <v>1636113</v>
      </c>
      <c r="E105" s="5010">
        <v>245</v>
      </c>
      <c r="F105" s="4639">
        <f>D105+E105</f>
        <v>1636358</v>
      </c>
    </row>
    <row r="106" spans="1:6">
      <c r="A106" s="4245">
        <v>79</v>
      </c>
      <c r="B106" s="5011"/>
      <c r="C106" s="5012"/>
      <c r="D106" s="5010"/>
      <c r="E106" s="5010"/>
      <c r="F106" s="4639"/>
    </row>
    <row r="107" spans="1:6">
      <c r="A107" s="4245">
        <v>80</v>
      </c>
      <c r="B107" s="2630" t="s">
        <v>4580</v>
      </c>
      <c r="C107" s="5012"/>
      <c r="D107" s="5010">
        <v>789709</v>
      </c>
      <c r="E107" s="5010">
        <v>492803</v>
      </c>
      <c r="F107" s="4639">
        <f>D107+E107</f>
        <v>1282512</v>
      </c>
    </row>
    <row r="108" spans="1:6">
      <c r="A108" s="4245">
        <v>81</v>
      </c>
      <c r="B108" s="5011"/>
      <c r="C108" s="5012"/>
      <c r="D108" s="5013"/>
      <c r="E108" s="5013"/>
      <c r="F108" s="4639"/>
    </row>
    <row r="109" spans="1:6">
      <c r="A109" s="4245">
        <v>82</v>
      </c>
      <c r="B109" s="5011"/>
      <c r="C109" s="5012"/>
      <c r="D109" s="5014"/>
      <c r="E109" s="5014"/>
      <c r="F109" s="4639"/>
    </row>
    <row r="110" spans="1:6">
      <c r="A110" s="4245">
        <v>83</v>
      </c>
      <c r="B110" s="5011"/>
      <c r="C110" s="5012"/>
      <c r="D110" s="5014"/>
      <c r="E110" s="5014"/>
      <c r="F110" s="4639"/>
    </row>
    <row r="111" spans="1:6">
      <c r="A111" s="4245">
        <v>84</v>
      </c>
      <c r="B111" s="5011"/>
      <c r="C111" s="5012"/>
      <c r="D111" s="5014"/>
      <c r="E111" s="5014"/>
      <c r="F111" s="4639"/>
    </row>
    <row r="112" spans="1:6">
      <c r="A112" s="4245">
        <v>85</v>
      </c>
      <c r="B112" s="5011"/>
      <c r="C112" s="5012"/>
      <c r="D112" s="5014"/>
      <c r="E112" s="5014"/>
      <c r="F112" s="4639"/>
    </row>
    <row r="113" spans="1:6">
      <c r="A113" s="4245">
        <v>86</v>
      </c>
      <c r="B113" s="5011"/>
      <c r="C113" s="5012"/>
      <c r="D113" s="5014"/>
      <c r="E113" s="5014"/>
      <c r="F113" s="4639"/>
    </row>
    <row r="114" spans="1:6">
      <c r="A114" s="4245">
        <v>87</v>
      </c>
      <c r="B114" s="5011"/>
      <c r="C114" s="5012"/>
      <c r="D114" s="5014"/>
      <c r="E114" s="5014"/>
      <c r="F114" s="4639"/>
    </row>
    <row r="115" spans="1:6">
      <c r="A115" s="4245">
        <v>88</v>
      </c>
      <c r="B115" s="5011"/>
      <c r="C115" s="5012"/>
      <c r="D115" s="5014"/>
      <c r="E115" s="5014"/>
      <c r="F115" s="4639"/>
    </row>
    <row r="116" spans="1:6">
      <c r="A116" s="4245">
        <v>89</v>
      </c>
      <c r="B116" s="5011"/>
      <c r="C116" s="5012"/>
      <c r="D116" s="5014"/>
      <c r="E116" s="5014"/>
      <c r="F116" s="4639"/>
    </row>
    <row r="117" spans="1:6">
      <c r="A117" s="4245">
        <v>90</v>
      </c>
      <c r="B117" s="5011"/>
      <c r="C117" s="5012"/>
      <c r="D117" s="5014"/>
      <c r="E117" s="5014"/>
      <c r="F117" s="4639"/>
    </row>
    <row r="118" spans="1:6">
      <c r="A118" s="4245">
        <v>91</v>
      </c>
      <c r="B118" s="5011"/>
      <c r="C118" s="5012"/>
      <c r="D118" s="5014"/>
      <c r="E118" s="5014"/>
      <c r="F118" s="4639"/>
    </row>
    <row r="119" spans="1:6">
      <c r="A119" s="4245">
        <v>92</v>
      </c>
      <c r="B119" s="5011"/>
      <c r="C119" s="5012"/>
      <c r="D119" s="5014"/>
      <c r="E119" s="5014"/>
      <c r="F119" s="4639"/>
    </row>
    <row r="120" spans="1:6">
      <c r="A120" s="4245">
        <v>93</v>
      </c>
      <c r="B120" s="5011"/>
      <c r="C120" s="5012"/>
      <c r="D120" s="5014"/>
      <c r="E120" s="5014"/>
      <c r="F120" s="4639"/>
    </row>
    <row r="121" spans="1:6">
      <c r="A121" s="4245">
        <v>94</v>
      </c>
      <c r="B121" s="5011"/>
      <c r="C121" s="5012"/>
      <c r="D121" s="5014"/>
      <c r="E121" s="5014"/>
      <c r="F121" s="4639"/>
    </row>
    <row r="122" spans="1:6">
      <c r="A122" s="4245">
        <v>95</v>
      </c>
      <c r="B122" s="5011"/>
      <c r="C122" s="5012"/>
      <c r="D122" s="5014"/>
      <c r="E122" s="5014"/>
      <c r="F122" s="4639"/>
    </row>
    <row r="123" spans="1:6">
      <c r="A123" s="4245">
        <v>96</v>
      </c>
      <c r="B123" s="5011"/>
      <c r="C123" s="5012"/>
      <c r="D123" s="5014"/>
      <c r="E123" s="5014"/>
      <c r="F123" s="4639"/>
    </row>
    <row r="124" spans="1:6" ht="16" thickBot="1">
      <c r="A124" s="4997">
        <v>97</v>
      </c>
      <c r="B124" s="1999"/>
      <c r="C124" s="5015"/>
      <c r="D124" s="5016"/>
      <c r="E124" s="5016"/>
      <c r="F124" s="5017"/>
    </row>
    <row r="125" spans="1:6" ht="16" thickBot="1">
      <c r="A125" s="4997">
        <v>98</v>
      </c>
      <c r="B125" s="2575" t="s">
        <v>2694</v>
      </c>
      <c r="C125" s="4589"/>
      <c r="D125" s="4590">
        <f>SUM(D105:D124)</f>
        <v>2425822</v>
      </c>
      <c r="E125" s="4590">
        <f>SUM(E105:E124)</f>
        <v>493048</v>
      </c>
      <c r="F125" s="5017">
        <f>SUM(F104:F124)</f>
        <v>2918870</v>
      </c>
    </row>
    <row r="126" spans="1:6" ht="16" thickBot="1">
      <c r="A126" s="5018">
        <v>99</v>
      </c>
      <c r="B126" s="5019" t="s">
        <v>2695</v>
      </c>
      <c r="C126" s="5020"/>
      <c r="D126" s="5021">
        <f>D92+D98+D103+D125</f>
        <v>768031469</v>
      </c>
      <c r="E126" s="5022">
        <f>E92+E98+E103+E125</f>
        <v>12441837</v>
      </c>
      <c r="F126" s="4881">
        <f>F92+F98+F103+F125</f>
        <v>780473306</v>
      </c>
    </row>
    <row r="127" spans="1:6">
      <c r="A127" s="2995" t="s">
        <v>4501</v>
      </c>
      <c r="B127" s="1670"/>
      <c r="C127" s="1618"/>
      <c r="D127" s="1618"/>
      <c r="E127" s="1618"/>
      <c r="F127" s="1618"/>
    </row>
    <row r="128" spans="1:6">
      <c r="A128" s="1882" t="s">
        <v>2696</v>
      </c>
      <c r="B128" s="1882"/>
      <c r="C128" s="1882"/>
      <c r="D128" s="1882"/>
      <c r="E128" s="1882"/>
      <c r="F128" s="1882"/>
    </row>
    <row r="129" spans="1:6">
      <c r="A129" s="1618"/>
      <c r="B129" s="1618"/>
      <c r="C129" s="1618"/>
      <c r="D129" s="1618"/>
      <c r="E129" s="1618"/>
      <c r="F129" s="1618"/>
    </row>
    <row r="130" spans="1:6">
      <c r="A130" s="1618"/>
      <c r="B130" s="1618"/>
      <c r="C130" s="1618"/>
      <c r="D130" s="1618"/>
      <c r="E130" s="1618"/>
      <c r="F130" s="1618"/>
    </row>
    <row r="131" spans="1:6">
      <c r="A131" s="1618"/>
      <c r="B131" s="1618"/>
      <c r="C131" s="1618"/>
      <c r="D131" s="1618"/>
      <c r="E131" s="1618"/>
      <c r="F131" s="1618"/>
    </row>
    <row r="132" spans="1:6">
      <c r="A132" s="1618"/>
      <c r="B132" s="1618"/>
      <c r="C132" s="1618"/>
      <c r="D132" s="1618"/>
      <c r="E132" s="1618"/>
      <c r="F132" s="1618"/>
    </row>
    <row r="133" spans="1:6">
      <c r="A133" s="1618"/>
      <c r="B133" s="1618"/>
      <c r="C133" s="1618"/>
      <c r="D133" s="1618"/>
      <c r="E133" s="1618"/>
      <c r="F133" s="1618"/>
    </row>
    <row r="134" spans="1:6">
      <c r="A134" s="1618"/>
      <c r="B134" s="1618"/>
      <c r="C134" s="1618"/>
      <c r="D134" s="1618"/>
      <c r="E134" s="1618"/>
      <c r="F134" s="1618"/>
    </row>
    <row r="135" spans="1:6">
      <c r="A135" s="1618"/>
      <c r="B135" s="1618"/>
      <c r="C135" s="1618"/>
      <c r="D135" s="1618"/>
      <c r="E135" s="1618"/>
      <c r="F135" s="1618"/>
    </row>
    <row r="136" spans="1:6">
      <c r="A136" s="1618"/>
      <c r="B136" s="1618"/>
      <c r="C136" s="1618"/>
      <c r="D136" s="1618"/>
      <c r="E136" s="1618"/>
      <c r="F136" s="1618"/>
    </row>
    <row r="137" spans="1:6">
      <c r="A137" s="1618"/>
      <c r="B137" s="1618"/>
      <c r="C137" s="1618"/>
      <c r="D137" s="1618"/>
      <c r="E137" s="1618"/>
      <c r="F137" s="1618"/>
    </row>
    <row r="138" spans="1:6">
      <c r="A138" s="4583"/>
      <c r="B138" s="1618"/>
      <c r="C138" s="4488"/>
      <c r="D138" s="4488"/>
      <c r="E138" s="4236"/>
      <c r="F138" s="4236"/>
    </row>
    <row r="139" spans="1:6">
      <c r="A139" s="4583"/>
      <c r="B139" s="1618"/>
      <c r="C139" s="4488"/>
      <c r="D139" s="4488"/>
      <c r="E139" s="4236"/>
      <c r="F139" s="4236"/>
    </row>
    <row r="140" spans="1:6">
      <c r="A140" s="4583"/>
      <c r="B140" s="1618"/>
      <c r="C140" s="4488"/>
      <c r="D140" s="4488"/>
      <c r="E140" s="4236"/>
      <c r="F140" s="4236"/>
    </row>
    <row r="141" spans="1:6">
      <c r="A141" s="4583"/>
      <c r="B141" s="1618"/>
      <c r="C141" s="4488"/>
      <c r="D141" s="4488"/>
      <c r="E141" s="4236"/>
      <c r="F141" s="4236"/>
    </row>
    <row r="142" spans="1:6">
      <c r="A142" s="4583"/>
      <c r="B142" s="1618"/>
      <c r="C142" s="4488"/>
      <c r="D142" s="4488"/>
      <c r="E142" s="4236"/>
      <c r="F142" s="4236"/>
    </row>
    <row r="143" spans="1:6">
      <c r="A143" s="4583"/>
      <c r="B143" s="1618"/>
      <c r="C143" s="4488"/>
      <c r="D143" s="4488"/>
      <c r="E143" s="4236"/>
      <c r="F143" s="4236"/>
    </row>
    <row r="144" spans="1:6">
      <c r="A144" s="4583"/>
      <c r="B144" s="1618"/>
      <c r="C144" s="4488"/>
      <c r="D144" s="4488"/>
      <c r="E144" s="4236"/>
      <c r="F144" s="4236"/>
    </row>
    <row r="145" spans="1:6">
      <c r="A145" s="4583"/>
      <c r="B145" s="1618"/>
      <c r="C145" s="4488"/>
      <c r="D145" s="4488"/>
      <c r="E145" s="4236"/>
      <c r="F145" s="4236"/>
    </row>
    <row r="146" spans="1:6">
      <c r="A146" s="4583"/>
      <c r="B146" s="1618"/>
      <c r="C146" s="4488"/>
      <c r="D146" s="4488"/>
      <c r="E146" s="4236"/>
      <c r="F146" s="4236"/>
    </row>
    <row r="147" spans="1:6">
      <c r="A147" s="4583"/>
      <c r="B147" s="1618"/>
      <c r="C147" s="4488"/>
      <c r="D147" s="4488"/>
      <c r="E147" s="4236"/>
      <c r="F147" s="4236"/>
    </row>
    <row r="148" spans="1:6">
      <c r="A148" s="4583"/>
      <c r="B148" s="1618"/>
      <c r="C148" s="4488"/>
      <c r="D148" s="4488"/>
      <c r="E148" s="4236"/>
      <c r="F148" s="4236"/>
    </row>
    <row r="149" spans="1:6">
      <c r="A149" s="4583"/>
      <c r="B149" s="1618"/>
      <c r="C149" s="4488"/>
      <c r="D149" s="4488"/>
      <c r="E149" s="4236"/>
      <c r="F149" s="4236"/>
    </row>
    <row r="150" spans="1:6">
      <c r="A150" s="4583"/>
      <c r="B150" s="1618"/>
      <c r="C150" s="4488"/>
      <c r="D150" s="4488"/>
      <c r="E150" s="4236"/>
      <c r="F150" s="4236"/>
    </row>
    <row r="151" spans="1:6">
      <c r="A151" s="4583"/>
      <c r="B151" s="1618"/>
      <c r="C151" s="4488"/>
      <c r="D151" s="4488"/>
      <c r="E151" s="4236"/>
      <c r="F151" s="4236"/>
    </row>
    <row r="152" spans="1:6">
      <c r="A152" s="4583"/>
      <c r="B152" s="1618"/>
      <c r="C152" s="4488"/>
      <c r="D152" s="4488"/>
      <c r="E152" s="4236"/>
      <c r="F152" s="4236"/>
    </row>
    <row r="153" spans="1:6">
      <c r="A153" s="4583"/>
      <c r="B153" s="1618"/>
      <c r="C153" s="4488"/>
      <c r="D153" s="4488"/>
      <c r="E153" s="4236"/>
      <c r="F153" s="4236"/>
    </row>
    <row r="154" spans="1:6">
      <c r="A154" s="4583"/>
      <c r="B154" s="1618"/>
      <c r="C154" s="4488"/>
      <c r="D154" s="4488"/>
      <c r="E154" s="4236"/>
      <c r="F154" s="4236"/>
    </row>
    <row r="155" spans="1:6">
      <c r="A155" s="4583"/>
      <c r="B155" s="1618"/>
      <c r="C155" s="4488"/>
      <c r="D155" s="4488"/>
      <c r="E155" s="4236"/>
      <c r="F155" s="4236"/>
    </row>
    <row r="156" spans="1:6">
      <c r="A156" s="4583"/>
      <c r="B156" s="1618"/>
      <c r="C156" s="4488"/>
      <c r="D156" s="4488"/>
      <c r="E156" s="4236"/>
      <c r="F156" s="4236"/>
    </row>
    <row r="157" spans="1:6">
      <c r="A157" s="4583"/>
      <c r="B157" s="1618"/>
      <c r="C157" s="4488"/>
      <c r="D157" s="4488"/>
      <c r="E157" s="4236"/>
      <c r="F157" s="4236"/>
    </row>
    <row r="158" spans="1:6">
      <c r="A158" s="4583"/>
      <c r="B158" s="1618"/>
      <c r="C158" s="4488"/>
      <c r="D158" s="4488"/>
      <c r="E158" s="4236"/>
      <c r="F158" s="4236"/>
    </row>
    <row r="159" spans="1:6">
      <c r="A159" s="4583"/>
      <c r="B159" s="1618"/>
      <c r="C159" s="4488"/>
      <c r="D159" s="4488"/>
      <c r="E159" s="4236"/>
      <c r="F159" s="4236"/>
    </row>
    <row r="160" spans="1:6">
      <c r="A160" s="4583"/>
      <c r="B160" s="1618"/>
      <c r="C160" s="4488"/>
      <c r="D160" s="4488"/>
      <c r="E160" s="4236"/>
      <c r="F160" s="4236"/>
    </row>
    <row r="161" spans="1:6">
      <c r="A161" s="4583"/>
      <c r="B161" s="1618"/>
      <c r="C161" s="4488"/>
      <c r="D161" s="4488"/>
      <c r="E161" s="4236"/>
      <c r="F161" s="4236"/>
    </row>
    <row r="162" spans="1:6">
      <c r="A162" s="4583"/>
      <c r="B162" s="1618"/>
      <c r="C162" s="4488"/>
      <c r="D162" s="4488"/>
      <c r="E162" s="4236"/>
      <c r="F162" s="4236"/>
    </row>
    <row r="163" spans="1:6">
      <c r="A163" s="4583"/>
      <c r="B163" s="1618"/>
      <c r="C163" s="4488"/>
      <c r="D163" s="4488"/>
      <c r="E163" s="4236"/>
      <c r="F163" s="4236"/>
    </row>
    <row r="164" spans="1:6">
      <c r="A164" s="4583"/>
      <c r="B164" s="1618"/>
      <c r="C164" s="4488"/>
      <c r="D164" s="4488"/>
      <c r="E164" s="4236"/>
      <c r="F164" s="4236"/>
    </row>
    <row r="165" spans="1:6">
      <c r="A165" s="4583"/>
      <c r="B165" s="1618"/>
      <c r="C165" s="4488"/>
      <c r="D165" s="4488"/>
      <c r="E165" s="4236"/>
      <c r="F165" s="4236"/>
    </row>
    <row r="166" spans="1:6">
      <c r="A166" s="4583"/>
      <c r="B166" s="1618"/>
      <c r="C166" s="4488"/>
      <c r="D166" s="4488"/>
      <c r="E166" s="4236"/>
      <c r="F166" s="4236"/>
    </row>
    <row r="167" spans="1:6">
      <c r="A167" s="4583"/>
      <c r="B167" s="1618"/>
      <c r="C167" s="4488"/>
      <c r="D167" s="4488"/>
      <c r="E167" s="4236"/>
      <c r="F167" s="4236"/>
    </row>
    <row r="168" spans="1:6">
      <c r="A168" s="4583"/>
      <c r="B168" s="1618"/>
      <c r="C168" s="4488"/>
      <c r="D168" s="4488"/>
      <c r="E168" s="4236"/>
      <c r="F168" s="4236"/>
    </row>
    <row r="169" spans="1:6">
      <c r="A169" s="4583"/>
      <c r="B169" s="1618"/>
      <c r="C169" s="4488"/>
      <c r="D169" s="4488"/>
      <c r="E169" s="4236"/>
      <c r="F169" s="4236"/>
    </row>
    <row r="170" spans="1:6">
      <c r="A170" s="4583"/>
      <c r="B170" s="1618"/>
      <c r="C170" s="4488"/>
      <c r="D170" s="4488"/>
      <c r="E170" s="4236"/>
      <c r="F170" s="4236"/>
    </row>
    <row r="171" spans="1:6">
      <c r="A171" s="4583"/>
      <c r="B171" s="1618"/>
      <c r="C171" s="4488"/>
      <c r="D171" s="4488"/>
      <c r="E171" s="4236"/>
      <c r="F171" s="4236"/>
    </row>
    <row r="172" spans="1:6">
      <c r="A172" s="4583"/>
      <c r="B172" s="1618"/>
      <c r="C172" s="4488"/>
      <c r="D172" s="4488"/>
      <c r="E172" s="4236"/>
      <c r="F172" s="4236"/>
    </row>
    <row r="173" spans="1:6">
      <c r="A173" s="4583"/>
      <c r="B173" s="1618"/>
      <c r="C173" s="4488"/>
      <c r="D173" s="4488"/>
      <c r="E173" s="4236"/>
      <c r="F173" s="4236"/>
    </row>
    <row r="174" spans="1:6">
      <c r="A174" s="4583"/>
      <c r="B174" s="1618"/>
      <c r="C174" s="4488"/>
      <c r="D174" s="4488"/>
      <c r="E174" s="4236"/>
      <c r="F174" s="4236"/>
    </row>
    <row r="175" spans="1:6">
      <c r="A175" s="4583"/>
      <c r="B175" s="1618"/>
      <c r="C175" s="4488"/>
      <c r="D175" s="4488"/>
      <c r="E175" s="4236"/>
      <c r="F175" s="4236"/>
    </row>
    <row r="176" spans="1:6">
      <c r="A176" s="4583"/>
      <c r="B176" s="1618"/>
      <c r="C176" s="4488"/>
      <c r="D176" s="4488"/>
      <c r="E176" s="4236"/>
      <c r="F176" s="4236"/>
    </row>
    <row r="177" spans="1:6">
      <c r="A177" s="4583"/>
      <c r="B177" s="1618"/>
      <c r="C177" s="4488"/>
      <c r="D177" s="4488"/>
      <c r="E177" s="4236"/>
      <c r="F177" s="4236"/>
    </row>
    <row r="178" spans="1:6">
      <c r="A178" s="4583"/>
      <c r="B178" s="1618"/>
      <c r="C178" s="4488"/>
      <c r="D178" s="4488"/>
      <c r="E178" s="4236"/>
      <c r="F178" s="4236"/>
    </row>
    <row r="179" spans="1:6">
      <c r="A179" s="4583"/>
      <c r="B179" s="1618"/>
      <c r="C179" s="3109"/>
      <c r="D179" s="3109"/>
      <c r="E179" s="4236"/>
      <c r="F179" s="4236"/>
    </row>
    <row r="180" spans="1:6">
      <c r="A180" s="4583"/>
      <c r="B180" s="1618"/>
      <c r="C180" s="1618"/>
      <c r="D180" s="1618"/>
      <c r="E180" s="4236"/>
      <c r="F180" s="4236"/>
    </row>
    <row r="181" spans="1:6" ht="16" thickBot="1">
      <c r="A181" s="4237"/>
      <c r="B181" s="4257"/>
      <c r="C181" s="4257"/>
      <c r="D181" s="4257"/>
      <c r="E181" s="4239"/>
      <c r="F181" s="4236"/>
    </row>
    <row r="182" spans="1:6">
      <c r="A182" s="4235"/>
      <c r="B182" s="1618"/>
      <c r="C182" s="1618"/>
      <c r="D182" s="1618"/>
      <c r="E182" s="1618"/>
      <c r="F182" s="4236"/>
    </row>
    <row r="183" spans="1:6">
      <c r="A183" s="4235"/>
      <c r="B183" s="1618"/>
      <c r="C183" s="1618"/>
      <c r="D183" s="1618"/>
      <c r="E183" s="1618"/>
      <c r="F183" s="4236"/>
    </row>
    <row r="184" spans="1:6">
      <c r="A184" s="4235"/>
      <c r="B184" s="1618"/>
      <c r="C184" s="1618"/>
      <c r="D184" s="1618"/>
      <c r="E184" s="1618"/>
      <c r="F184" s="4236"/>
    </row>
    <row r="185" spans="1:6">
      <c r="A185" s="4235"/>
      <c r="B185" s="1618"/>
      <c r="C185" s="1618"/>
      <c r="D185" s="1618"/>
      <c r="E185" s="1618"/>
      <c r="F185" s="4236"/>
    </row>
    <row r="186" spans="1:6">
      <c r="A186" s="4235"/>
      <c r="B186" s="1618"/>
      <c r="C186" s="1618"/>
      <c r="D186" s="1618"/>
      <c r="E186" s="1618"/>
      <c r="F186" s="4236"/>
    </row>
    <row r="187" spans="1:6">
      <c r="A187" s="4235"/>
      <c r="B187" s="1618"/>
      <c r="C187" s="1618"/>
      <c r="D187" s="1618"/>
      <c r="E187" s="1618"/>
      <c r="F187" s="4236"/>
    </row>
    <row r="188" spans="1:6">
      <c r="A188" s="4235"/>
      <c r="B188" s="1618"/>
      <c r="C188" s="1618"/>
      <c r="D188" s="1618"/>
      <c r="E188" s="1618"/>
      <c r="F188" s="4236"/>
    </row>
    <row r="189" spans="1:6">
      <c r="A189" s="4235"/>
      <c r="B189" s="1618"/>
      <c r="C189" s="1618"/>
      <c r="D189" s="1618"/>
      <c r="E189" s="1618"/>
      <c r="F189" s="4236"/>
    </row>
    <row r="190" spans="1:6">
      <c r="A190" s="4235"/>
      <c r="B190" s="1618"/>
      <c r="C190" s="1618"/>
      <c r="D190" s="1618"/>
      <c r="E190" s="1618"/>
      <c r="F190" s="4236"/>
    </row>
    <row r="191" spans="1:6">
      <c r="A191" s="4235"/>
      <c r="B191" s="1618"/>
      <c r="C191" s="1618"/>
      <c r="D191" s="1618"/>
      <c r="E191" s="1618"/>
      <c r="F191" s="4236"/>
    </row>
    <row r="192" spans="1:6">
      <c r="A192" s="4235"/>
      <c r="B192" s="1618"/>
      <c r="C192" s="1618"/>
      <c r="D192" s="1618"/>
      <c r="E192" s="1618"/>
      <c r="F192" s="4236"/>
    </row>
    <row r="193" spans="1:6">
      <c r="A193" s="4235"/>
      <c r="B193" s="1618"/>
      <c r="C193" s="1618"/>
      <c r="D193" s="1618"/>
      <c r="E193" s="1618"/>
      <c r="F193" s="4236"/>
    </row>
    <row r="194" spans="1:6">
      <c r="A194" s="4235"/>
      <c r="B194" s="1618"/>
      <c r="C194" s="1618"/>
      <c r="D194" s="1618"/>
      <c r="E194" s="1618"/>
      <c r="F194" s="4236"/>
    </row>
    <row r="195" spans="1:6">
      <c r="A195" s="4235"/>
      <c r="B195" s="1618"/>
      <c r="C195" s="1618"/>
      <c r="D195" s="1618"/>
      <c r="E195" s="1618"/>
      <c r="F195" s="4236"/>
    </row>
    <row r="196" spans="1:6">
      <c r="A196" s="4235"/>
      <c r="B196" s="1618"/>
      <c r="C196" s="1618"/>
      <c r="D196" s="1618"/>
      <c r="E196" s="1618"/>
      <c r="F196" s="4236"/>
    </row>
    <row r="197" spans="1:6">
      <c r="A197" s="4235"/>
      <c r="B197" s="1618"/>
      <c r="C197" s="1618"/>
      <c r="D197" s="1618"/>
      <c r="E197" s="1618"/>
      <c r="F197" s="4236"/>
    </row>
    <row r="198" spans="1:6">
      <c r="A198" s="4235"/>
      <c r="B198" s="1618"/>
      <c r="C198" s="1618"/>
      <c r="D198" s="1618"/>
      <c r="E198" s="1618"/>
      <c r="F198" s="4236"/>
    </row>
    <row r="199" spans="1:6">
      <c r="A199" s="4235"/>
      <c r="B199" s="1618"/>
      <c r="C199" s="1618"/>
      <c r="D199" s="1618"/>
      <c r="E199" s="1618"/>
      <c r="F199" s="4236"/>
    </row>
    <row r="200" spans="1:6" ht="16" thickBot="1">
      <c r="A200" s="4237"/>
      <c r="B200" s="4257"/>
      <c r="C200" s="4257"/>
      <c r="D200" s="4257"/>
      <c r="E200" s="4257"/>
      <c r="F200" s="4239"/>
    </row>
  </sheetData>
  <printOptions horizontalCentered="1" verticalCentered="1"/>
  <pageMargins left="0.5" right="0.5" top="0.25" bottom="0.25" header="0" footer="0"/>
  <pageSetup scale="69" fitToHeight="2" orientation="portrait" r:id="rId1"/>
  <headerFooter alignWithMargins="0"/>
  <rowBreaks count="1" manualBreakCount="1">
    <brk id="66"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ransitionEvaluation="1">
    <tabColor rgb="FF92D050"/>
  </sheetPr>
  <dimension ref="A1:AF200"/>
  <sheetViews>
    <sheetView view="pageBreakPreview" zoomScale="60" zoomScaleNormal="50" workbookViewId="0">
      <selection activeCell="K1" sqref="K1:AA1048576"/>
    </sheetView>
  </sheetViews>
  <sheetFormatPr defaultColWidth="9.84375" defaultRowHeight="15.5"/>
  <cols>
    <col min="1" max="1" width="4.84375" style="13" customWidth="1"/>
    <col min="2" max="2" width="33.84375" style="13" customWidth="1"/>
    <col min="3" max="8" width="14.84375" style="13" customWidth="1"/>
    <col min="9" max="9" width="2.4609375" style="13" customWidth="1"/>
    <col min="10" max="10" width="4.84375" style="2530" customWidth="1"/>
    <col min="11" max="11" width="13.84375" customWidth="1"/>
    <col min="12" max="12" width="12.84375" customWidth="1"/>
    <col min="13" max="13" width="10.4609375" customWidth="1"/>
    <col min="14" max="14" width="16.3046875" customWidth="1"/>
    <col min="15" max="15" width="10.84375" customWidth="1"/>
    <col min="16" max="17" width="11.07421875" customWidth="1"/>
    <col min="18" max="18" width="6.07421875" customWidth="1"/>
    <col min="19" max="19" width="13.07421875" bestFit="1" customWidth="1"/>
    <col min="20" max="20" width="16.4609375" bestFit="1" customWidth="1"/>
    <col min="23" max="23" width="9.84375" bestFit="1" customWidth="1"/>
    <col min="26" max="26" width="9.84375" bestFit="1" customWidth="1"/>
    <col min="28" max="16384" width="9.84375" style="13"/>
  </cols>
  <sheetData>
    <row r="1" spans="1:32">
      <c r="A1" s="3254" t="s">
        <v>1757</v>
      </c>
      <c r="B1" s="3544"/>
      <c r="C1" s="3544"/>
      <c r="D1" s="3862" t="s">
        <v>1307</v>
      </c>
      <c r="E1" s="3544"/>
      <c r="F1" s="3863" t="s">
        <v>1759</v>
      </c>
      <c r="G1" s="3863" t="s">
        <v>1760</v>
      </c>
      <c r="H1" s="3864"/>
      <c r="I1" s="3865"/>
      <c r="J1" s="3015"/>
    </row>
    <row r="2" spans="1:32">
      <c r="A2" s="3222" t="str">
        <f>'Data Sheet'!$C$25</f>
        <v xml:space="preserve">Niagara Mohawk Power Corporation </v>
      </c>
      <c r="B2" s="2369"/>
      <c r="C2" s="2369"/>
      <c r="D2" s="2568" t="s">
        <v>5956</v>
      </c>
      <c r="E2" s="2369"/>
      <c r="F2" s="3386" t="s">
        <v>1761</v>
      </c>
      <c r="G2" s="2258"/>
      <c r="H2" s="2369"/>
      <c r="I2" s="3866"/>
      <c r="J2" s="2369"/>
    </row>
    <row r="3" spans="1:32" ht="15" customHeight="1" thickBot="1">
      <c r="A3" s="3867"/>
      <c r="B3" s="2259"/>
      <c r="C3" s="2259"/>
      <c r="D3" s="2487" t="s">
        <v>1101</v>
      </c>
      <c r="E3" s="2259"/>
      <c r="F3" s="2260" t="str">
        <f>'Data Sheet'!$C$40</f>
        <v>April 30, 2024</v>
      </c>
      <c r="G3" s="280" t="str">
        <f>'Data Sheet'!$C$38</f>
        <v>December 31, 2023</v>
      </c>
      <c r="H3" s="280"/>
      <c r="I3" s="3278"/>
      <c r="J3" s="1533"/>
    </row>
    <row r="4" spans="1:32" ht="15" customHeight="1" thickBot="1">
      <c r="A4" s="3868" t="s">
        <v>2697</v>
      </c>
      <c r="B4" s="2581"/>
      <c r="C4" s="2581"/>
      <c r="D4" s="2581"/>
      <c r="E4" s="2581"/>
      <c r="F4" s="1942"/>
      <c r="G4" s="1942"/>
      <c r="H4" s="1942"/>
      <c r="I4" s="3869"/>
      <c r="J4" s="1620"/>
      <c r="AB4" s="2530"/>
      <c r="AC4" s="2530"/>
      <c r="AD4" s="2530"/>
      <c r="AE4" s="2530"/>
      <c r="AF4" s="2530"/>
    </row>
    <row r="5" spans="1:32">
      <c r="A5" s="3662"/>
      <c r="B5" s="1533"/>
      <c r="C5" s="1533"/>
      <c r="D5" s="1533"/>
      <c r="E5" s="1533"/>
      <c r="F5" s="1620"/>
      <c r="G5" s="1620"/>
      <c r="H5" s="1620"/>
      <c r="I5" s="3870"/>
      <c r="J5" s="1620"/>
    </row>
    <row r="6" spans="1:32">
      <c r="A6" s="3222" t="s">
        <v>2698</v>
      </c>
      <c r="B6" s="1533"/>
      <c r="C6" s="1533"/>
      <c r="D6" s="1533"/>
      <c r="E6" s="1533" t="s">
        <v>2699</v>
      </c>
      <c r="F6" s="1533"/>
      <c r="G6" s="1533"/>
      <c r="H6" s="1620"/>
      <c r="I6" s="3276"/>
    </row>
    <row r="7" spans="1:32">
      <c r="A7" s="3222" t="s">
        <v>2700</v>
      </c>
      <c r="B7" s="1533"/>
      <c r="C7" s="1533"/>
      <c r="D7" s="1533"/>
      <c r="E7" s="1533" t="s">
        <v>2701</v>
      </c>
      <c r="F7" s="1533"/>
      <c r="G7" s="1533"/>
      <c r="H7" s="1533"/>
      <c r="I7" s="3308"/>
      <c r="J7" s="1533"/>
    </row>
    <row r="8" spans="1:32">
      <c r="A8" s="3222" t="s">
        <v>2702</v>
      </c>
      <c r="B8" s="1533"/>
      <c r="C8" s="1533"/>
      <c r="D8" s="1533"/>
      <c r="E8" s="1533" t="s">
        <v>2703</v>
      </c>
      <c r="F8" s="1533"/>
      <c r="G8" s="1533"/>
      <c r="H8" s="1533"/>
      <c r="I8" s="3308"/>
      <c r="J8" s="1533"/>
    </row>
    <row r="9" spans="1:32">
      <c r="A9" s="3222" t="s">
        <v>2704</v>
      </c>
      <c r="B9" s="1533"/>
      <c r="C9" s="1533"/>
      <c r="D9" s="1533"/>
      <c r="E9" s="1533" t="s">
        <v>2705</v>
      </c>
      <c r="F9" s="1533"/>
      <c r="G9" s="1533"/>
      <c r="H9" s="1533"/>
      <c r="I9" s="3308"/>
      <c r="J9" s="1533"/>
    </row>
    <row r="10" spans="1:32">
      <c r="A10" s="3222" t="s">
        <v>2706</v>
      </c>
      <c r="B10" s="1533"/>
      <c r="C10" s="1533"/>
      <c r="D10" s="1533"/>
      <c r="E10" s="1533" t="s">
        <v>2707</v>
      </c>
      <c r="F10" s="1533"/>
      <c r="G10" s="1533"/>
      <c r="H10" s="1533"/>
      <c r="I10" s="3308"/>
      <c r="J10" s="1533"/>
    </row>
    <row r="11" spans="1:32">
      <c r="A11" s="3222" t="s">
        <v>2708</v>
      </c>
      <c r="B11" s="1533"/>
      <c r="C11" s="1533"/>
      <c r="D11" s="1533"/>
      <c r="E11" s="1533" t="s">
        <v>2709</v>
      </c>
      <c r="F11" s="1533"/>
      <c r="G11" s="1533"/>
      <c r="H11" s="1533"/>
      <c r="I11" s="3308"/>
      <c r="J11" s="1533"/>
    </row>
    <row r="12" spans="1:32">
      <c r="A12" s="3222" t="s">
        <v>2710</v>
      </c>
      <c r="B12" s="1533"/>
      <c r="C12" s="1533"/>
      <c r="D12" s="1533"/>
      <c r="E12" s="1533" t="s">
        <v>2711</v>
      </c>
      <c r="F12" s="1533"/>
      <c r="G12" s="1533"/>
      <c r="H12" s="1533"/>
      <c r="I12" s="3308"/>
      <c r="J12" s="1533"/>
    </row>
    <row r="13" spans="1:32">
      <c r="A13" s="3222" t="s">
        <v>2712</v>
      </c>
      <c r="B13" s="1533"/>
      <c r="C13" s="1533"/>
      <c r="D13" s="1533"/>
      <c r="E13" s="1533" t="s">
        <v>2713</v>
      </c>
      <c r="F13" s="1533"/>
      <c r="G13" s="1533"/>
      <c r="H13" s="1533"/>
      <c r="I13" s="3308"/>
      <c r="J13" s="1533"/>
    </row>
    <row r="14" spans="1:32">
      <c r="A14" s="3222" t="s">
        <v>2714</v>
      </c>
      <c r="B14" s="1533"/>
      <c r="C14" s="1533"/>
      <c r="D14" s="1533"/>
      <c r="E14" s="1533" t="s">
        <v>1547</v>
      </c>
      <c r="F14" s="1533"/>
      <c r="G14" s="1533"/>
      <c r="H14" s="1533"/>
      <c r="I14" s="3308"/>
      <c r="J14" s="1533"/>
    </row>
    <row r="15" spans="1:32">
      <c r="A15" s="3222" t="s">
        <v>1548</v>
      </c>
      <c r="B15" s="1533"/>
      <c r="C15" s="1533"/>
      <c r="D15" s="1533"/>
      <c r="E15" s="1533" t="s">
        <v>1549</v>
      </c>
      <c r="F15" s="1533"/>
      <c r="G15" s="1533"/>
      <c r="H15" s="1533"/>
      <c r="I15" s="3308"/>
      <c r="J15" s="1533"/>
    </row>
    <row r="16" spans="1:32">
      <c r="A16" s="3222" t="s">
        <v>1550</v>
      </c>
      <c r="B16" s="1533"/>
      <c r="C16" s="1533"/>
      <c r="D16" s="1533"/>
      <c r="E16" s="1533" t="s">
        <v>1551</v>
      </c>
      <c r="F16" s="1533"/>
      <c r="G16" s="1533"/>
      <c r="H16" s="1533"/>
      <c r="I16" s="3308"/>
      <c r="J16" s="1533"/>
    </row>
    <row r="17" spans="1:10">
      <c r="A17" s="3222" t="s">
        <v>1552</v>
      </c>
      <c r="B17" s="1533"/>
      <c r="C17" s="1533"/>
      <c r="D17" s="1533"/>
      <c r="E17" s="1533" t="s">
        <v>1553</v>
      </c>
      <c r="F17" s="1533"/>
      <c r="G17" s="1533"/>
      <c r="H17" s="1533"/>
      <c r="I17" s="3308"/>
      <c r="J17" s="1533"/>
    </row>
    <row r="18" spans="1:10" ht="16" thickBot="1">
      <c r="A18" s="3222"/>
      <c r="B18" s="1533"/>
      <c r="C18" s="1533"/>
      <c r="D18" s="1533"/>
      <c r="E18" s="1533"/>
      <c r="F18" s="1533"/>
      <c r="G18" s="1533"/>
      <c r="H18" s="1533"/>
      <c r="I18" s="3308"/>
      <c r="J18" s="1533"/>
    </row>
    <row r="19" spans="1:10">
      <c r="A19" s="3871" t="s">
        <v>2156</v>
      </c>
      <c r="B19" s="3872"/>
      <c r="C19" s="3873" t="s">
        <v>850</v>
      </c>
      <c r="D19" s="3873"/>
      <c r="E19" s="3873"/>
      <c r="F19" s="3873"/>
      <c r="G19" s="3873"/>
      <c r="H19" s="3873" t="s">
        <v>1554</v>
      </c>
      <c r="I19" s="3874"/>
      <c r="J19" s="3064"/>
    </row>
    <row r="20" spans="1:10">
      <c r="A20" s="3875" t="s">
        <v>1689</v>
      </c>
      <c r="B20" s="2372" t="s">
        <v>1555</v>
      </c>
      <c r="C20" s="2373" t="s">
        <v>3104</v>
      </c>
      <c r="D20" s="2372" t="s">
        <v>1556</v>
      </c>
      <c r="E20" s="2372" t="s">
        <v>1557</v>
      </c>
      <c r="F20" s="2372" t="s">
        <v>1558</v>
      </c>
      <c r="G20" s="2372" t="s">
        <v>291</v>
      </c>
      <c r="H20" s="2372" t="s">
        <v>3104</v>
      </c>
      <c r="I20" s="3866"/>
      <c r="J20" s="2369"/>
    </row>
    <row r="21" spans="1:10">
      <c r="A21" s="3876">
        <v>301</v>
      </c>
      <c r="B21" s="3048" t="s">
        <v>1559</v>
      </c>
      <c r="C21" s="3877"/>
      <c r="D21" s="3877"/>
      <c r="E21" s="3877"/>
      <c r="F21" s="3877"/>
      <c r="G21" s="3877"/>
      <c r="H21" s="3877">
        <f>SUM(B21:E21)</f>
        <v>0</v>
      </c>
      <c r="I21" s="3866"/>
      <c r="J21" s="2369"/>
    </row>
    <row r="22" spans="1:10">
      <c r="A22" s="3876">
        <v>302</v>
      </c>
      <c r="B22" s="3048" t="s">
        <v>1560</v>
      </c>
      <c r="C22" s="3185"/>
      <c r="D22" s="3185"/>
      <c r="E22" s="3185"/>
      <c r="F22" s="3185"/>
      <c r="G22" s="3185"/>
      <c r="H22" s="3185">
        <f>SUM(B22:E22)</f>
        <v>0</v>
      </c>
      <c r="I22" s="3866"/>
      <c r="J22" s="2369"/>
    </row>
    <row r="23" spans="1:10">
      <c r="A23" s="3876">
        <v>303</v>
      </c>
      <c r="B23" s="3048" t="s">
        <v>1561</v>
      </c>
      <c r="C23" s="2371"/>
      <c r="D23" s="2371"/>
      <c r="E23" s="2371"/>
      <c r="F23" s="2371"/>
      <c r="G23" s="2371"/>
      <c r="H23" s="2371"/>
      <c r="I23" s="3866"/>
      <c r="J23" s="2369"/>
    </row>
    <row r="24" spans="1:10">
      <c r="A24" s="3222"/>
      <c r="B24" s="1533" t="s">
        <v>1562</v>
      </c>
      <c r="C24" s="1889">
        <f>SUM(C21:C23)</f>
        <v>0</v>
      </c>
      <c r="D24" s="1889">
        <f>SUM(D21:D23)</f>
        <v>0</v>
      </c>
      <c r="E24" s="1889">
        <f>SUM(E21:E23)</f>
        <v>0</v>
      </c>
      <c r="F24" s="1889">
        <f>SUM(F21:F23)</f>
        <v>0</v>
      </c>
      <c r="G24" s="1889"/>
      <c r="H24" s="1889">
        <f>SUM(H21:H23)</f>
        <v>0</v>
      </c>
      <c r="I24" s="3866"/>
      <c r="J24" s="2369"/>
    </row>
    <row r="25" spans="1:10">
      <c r="A25" s="3222"/>
      <c r="B25" s="1533"/>
      <c r="C25" s="1533"/>
      <c r="D25" s="1533"/>
      <c r="E25" s="1533"/>
      <c r="F25" s="1533"/>
      <c r="G25" s="1533"/>
      <c r="H25" s="1533"/>
      <c r="I25" s="3866"/>
      <c r="J25" s="2369"/>
    </row>
    <row r="26" spans="1:10">
      <c r="A26" s="3222"/>
      <c r="B26" s="1533" t="s">
        <v>2911</v>
      </c>
      <c r="C26" s="1463"/>
      <c r="D26" s="1463"/>
      <c r="E26" s="1463"/>
      <c r="F26" s="1463"/>
      <c r="G26" s="1463"/>
      <c r="H26" s="1463"/>
      <c r="I26" s="3866"/>
      <c r="J26" s="2369"/>
    </row>
    <row r="27" spans="1:10">
      <c r="A27" s="3222"/>
      <c r="B27" s="1533" t="s">
        <v>1563</v>
      </c>
      <c r="C27" s="1889">
        <v>0</v>
      </c>
      <c r="D27" s="1889">
        <v>0</v>
      </c>
      <c r="E27" s="1889">
        <v>0</v>
      </c>
      <c r="F27" s="1889">
        <v>0</v>
      </c>
      <c r="G27" s="1889"/>
      <c r="H27" s="1889">
        <v>0</v>
      </c>
      <c r="I27" s="3866"/>
      <c r="J27" s="2369"/>
    </row>
    <row r="28" spans="1:10">
      <c r="A28" s="3222"/>
      <c r="B28" s="1533"/>
      <c r="C28" s="1533"/>
      <c r="D28" s="1533"/>
      <c r="E28" s="1533"/>
      <c r="F28" s="1533"/>
      <c r="G28" s="1533"/>
      <c r="H28" s="1533"/>
      <c r="I28" s="3866"/>
      <c r="J28" s="2369"/>
    </row>
    <row r="29" spans="1:10">
      <c r="A29" s="3876">
        <v>389</v>
      </c>
      <c r="B29" s="3048" t="s">
        <v>1564</v>
      </c>
      <c r="C29" s="3003">
        <v>5212070</v>
      </c>
      <c r="D29" s="3185">
        <v>-47106</v>
      </c>
      <c r="E29" s="3185">
        <v>0</v>
      </c>
      <c r="F29" s="3185">
        <v>0</v>
      </c>
      <c r="G29" s="3946"/>
      <c r="H29" s="3185">
        <f>SUM(C29:G29)</f>
        <v>5164964</v>
      </c>
      <c r="I29" s="3866"/>
      <c r="J29" s="2369"/>
    </row>
    <row r="30" spans="1:10">
      <c r="A30" s="3876">
        <v>390</v>
      </c>
      <c r="B30" s="3048" t="s">
        <v>1565</v>
      </c>
      <c r="C30" s="3003">
        <v>244646370</v>
      </c>
      <c r="D30" s="3185">
        <v>14449640</v>
      </c>
      <c r="E30" s="3185">
        <v>-3703407</v>
      </c>
      <c r="F30" s="3185">
        <v>20237</v>
      </c>
      <c r="G30" s="3946"/>
      <c r="H30" s="3185">
        <f t="shared" ref="H30:H39" si="0">SUM(C30:G30)</f>
        <v>255412840</v>
      </c>
      <c r="I30" s="3866"/>
      <c r="J30" s="2369"/>
    </row>
    <row r="31" spans="1:10">
      <c r="A31" s="3792">
        <v>391</v>
      </c>
      <c r="B31" s="3048" t="s">
        <v>1566</v>
      </c>
      <c r="C31" s="3003">
        <v>5289053</v>
      </c>
      <c r="D31" s="3185">
        <v>148211</v>
      </c>
      <c r="E31" s="3185">
        <v>-1542633</v>
      </c>
      <c r="F31" s="3185">
        <v>-20237</v>
      </c>
      <c r="G31" s="3946"/>
      <c r="H31" s="3185">
        <f t="shared" si="0"/>
        <v>3874394</v>
      </c>
      <c r="I31" s="3866"/>
      <c r="J31" s="2369"/>
    </row>
    <row r="32" spans="1:10">
      <c r="A32" s="3792">
        <v>392</v>
      </c>
      <c r="B32" s="3048" t="s">
        <v>1567</v>
      </c>
      <c r="C32" s="3003">
        <v>6173255</v>
      </c>
      <c r="D32" s="3185">
        <v>0</v>
      </c>
      <c r="E32" s="3185">
        <v>-5424507</v>
      </c>
      <c r="F32" s="3185">
        <v>0</v>
      </c>
      <c r="G32" s="3946"/>
      <c r="H32" s="3185">
        <f t="shared" si="0"/>
        <v>748748</v>
      </c>
      <c r="I32" s="3866"/>
      <c r="J32" s="2369"/>
    </row>
    <row r="33" spans="1:10">
      <c r="A33" s="3792">
        <v>393</v>
      </c>
      <c r="B33" s="3048" t="s">
        <v>1568</v>
      </c>
      <c r="C33" s="3003">
        <v>458636</v>
      </c>
      <c r="D33" s="3185">
        <v>0</v>
      </c>
      <c r="E33" s="3185">
        <v>-93095</v>
      </c>
      <c r="F33" s="3185">
        <v>0</v>
      </c>
      <c r="G33" s="3946"/>
      <c r="H33" s="3185">
        <f t="shared" si="0"/>
        <v>365541</v>
      </c>
      <c r="I33" s="3866"/>
      <c r="J33" s="2369"/>
    </row>
    <row r="34" spans="1:10">
      <c r="A34" s="3792">
        <v>394</v>
      </c>
      <c r="B34" s="3048" t="s">
        <v>1569</v>
      </c>
      <c r="C34" s="3003">
        <v>3319780</v>
      </c>
      <c r="D34" s="3185">
        <v>0</v>
      </c>
      <c r="E34" s="3185">
        <v>-155068</v>
      </c>
      <c r="F34" s="3185">
        <v>0</v>
      </c>
      <c r="G34" s="3946"/>
      <c r="H34" s="3185">
        <f t="shared" si="0"/>
        <v>3164712</v>
      </c>
      <c r="I34" s="3866"/>
      <c r="J34" s="2369"/>
    </row>
    <row r="35" spans="1:10">
      <c r="A35" s="3792">
        <v>395</v>
      </c>
      <c r="B35" s="3048" t="s">
        <v>1570</v>
      </c>
      <c r="C35" s="3003">
        <v>0</v>
      </c>
      <c r="D35" s="3185">
        <v>0</v>
      </c>
      <c r="E35" s="3185">
        <v>0</v>
      </c>
      <c r="F35" s="3185">
        <v>0</v>
      </c>
      <c r="G35" s="3946"/>
      <c r="H35" s="3185">
        <f t="shared" si="0"/>
        <v>0</v>
      </c>
      <c r="I35" s="3866"/>
      <c r="J35" s="2369"/>
    </row>
    <row r="36" spans="1:10">
      <c r="A36" s="3792">
        <v>396</v>
      </c>
      <c r="B36" s="3048" t="s">
        <v>1571</v>
      </c>
      <c r="C36" s="3003">
        <v>0</v>
      </c>
      <c r="D36" s="3185">
        <v>0</v>
      </c>
      <c r="E36" s="3185">
        <v>0</v>
      </c>
      <c r="F36" s="3185">
        <v>0</v>
      </c>
      <c r="G36" s="3946"/>
      <c r="H36" s="3185">
        <f t="shared" si="0"/>
        <v>0</v>
      </c>
      <c r="I36" s="3866"/>
      <c r="J36" s="2369"/>
    </row>
    <row r="37" spans="1:10">
      <c r="A37" s="3792">
        <v>397</v>
      </c>
      <c r="B37" s="3048" t="s">
        <v>609</v>
      </c>
      <c r="C37" s="3003">
        <v>13410818</v>
      </c>
      <c r="D37" s="3185">
        <v>15686</v>
      </c>
      <c r="E37" s="3003">
        <v>-3420516</v>
      </c>
      <c r="F37" s="3185">
        <v>0</v>
      </c>
      <c r="G37" s="3946"/>
      <c r="H37" s="3185">
        <f t="shared" si="0"/>
        <v>10005988</v>
      </c>
      <c r="I37" s="3866"/>
      <c r="J37" s="2369"/>
    </row>
    <row r="38" spans="1:10">
      <c r="A38" s="3792">
        <v>398</v>
      </c>
      <c r="B38" s="3048" t="s">
        <v>1572</v>
      </c>
      <c r="C38" s="3003">
        <v>301533</v>
      </c>
      <c r="D38" s="3185">
        <v>0</v>
      </c>
      <c r="E38" s="3185">
        <v>0</v>
      </c>
      <c r="F38" s="3185">
        <v>0</v>
      </c>
      <c r="G38" s="3946"/>
      <c r="H38" s="3185">
        <f t="shared" si="0"/>
        <v>301533</v>
      </c>
      <c r="I38" s="3866"/>
      <c r="J38" s="2369"/>
    </row>
    <row r="39" spans="1:10">
      <c r="A39" s="3792">
        <v>399</v>
      </c>
      <c r="B39" s="3048" t="s">
        <v>6356</v>
      </c>
      <c r="C39" s="2825">
        <v>605234</v>
      </c>
      <c r="D39" s="2371">
        <v>0</v>
      </c>
      <c r="E39" s="2371">
        <v>-34594</v>
      </c>
      <c r="F39" s="2371">
        <v>0</v>
      </c>
      <c r="G39" s="3947"/>
      <c r="H39" s="2371">
        <f t="shared" si="0"/>
        <v>570640</v>
      </c>
      <c r="I39" s="3866"/>
      <c r="J39" s="2369"/>
    </row>
    <row r="40" spans="1:10">
      <c r="A40" s="3792"/>
      <c r="B40" s="1533" t="s">
        <v>1573</v>
      </c>
      <c r="C40" s="1889">
        <f t="shared" ref="C40:G40" si="1">SUM(C29:C39)</f>
        <v>279416749</v>
      </c>
      <c r="D40" s="1889">
        <f t="shared" si="1"/>
        <v>14566431</v>
      </c>
      <c r="E40" s="1889">
        <f t="shared" si="1"/>
        <v>-14373820</v>
      </c>
      <c r="F40" s="1889">
        <f t="shared" si="1"/>
        <v>0</v>
      </c>
      <c r="G40" s="1889">
        <f t="shared" si="1"/>
        <v>0</v>
      </c>
      <c r="H40" s="2738">
        <f>SUM(H29:H39)</f>
        <v>279609360</v>
      </c>
      <c r="I40" s="3866"/>
      <c r="J40" s="2369"/>
    </row>
    <row r="41" spans="1:10">
      <c r="A41" s="3222"/>
      <c r="B41" s="1533"/>
      <c r="C41" s="3185"/>
      <c r="D41" s="3185"/>
      <c r="E41" s="3185"/>
      <c r="F41" s="3185"/>
      <c r="G41" s="3185"/>
      <c r="H41" s="3185"/>
      <c r="I41" s="3866"/>
      <c r="J41" s="2369"/>
    </row>
    <row r="42" spans="1:10" ht="16" thickBot="1">
      <c r="A42" s="3792"/>
      <c r="B42" s="1533" t="s">
        <v>1574</v>
      </c>
      <c r="C42" s="2374">
        <f t="shared" ref="C42:G42" si="2">(C24+C40)</f>
        <v>279416749</v>
      </c>
      <c r="D42" s="2374">
        <f>(D24+D40)</f>
        <v>14566431</v>
      </c>
      <c r="E42" s="2374">
        <f t="shared" si="2"/>
        <v>-14373820</v>
      </c>
      <c r="F42" s="2374">
        <f t="shared" si="2"/>
        <v>0</v>
      </c>
      <c r="G42" s="2374">
        <f t="shared" si="2"/>
        <v>0</v>
      </c>
      <c r="H42" s="3088">
        <f>(H24+H40)</f>
        <v>279609360</v>
      </c>
      <c r="I42" s="3866"/>
      <c r="J42" s="2369"/>
    </row>
    <row r="43" spans="1:10" ht="16" thickTop="1">
      <c r="A43" s="3792"/>
      <c r="B43" s="3048"/>
      <c r="C43" s="3048"/>
      <c r="D43" s="3048"/>
      <c r="E43" s="3048"/>
      <c r="F43" s="3048"/>
      <c r="G43" s="3048"/>
      <c r="H43" s="3048"/>
      <c r="I43" s="3866"/>
      <c r="J43" s="2369"/>
    </row>
    <row r="44" spans="1:10">
      <c r="A44" s="3792"/>
      <c r="B44" s="1533"/>
      <c r="C44" s="1533"/>
      <c r="D44" s="1533"/>
      <c r="E44" s="1533"/>
      <c r="F44" s="1533"/>
      <c r="G44" s="1533"/>
      <c r="H44" s="1533"/>
      <c r="I44" s="3866"/>
      <c r="J44" s="2369"/>
    </row>
    <row r="45" spans="1:10">
      <c r="A45" s="3878"/>
      <c r="B45" s="2369"/>
      <c r="C45" s="2369"/>
      <c r="D45" s="2369"/>
      <c r="E45" s="2369"/>
      <c r="F45" s="2369"/>
      <c r="G45" s="2369"/>
      <c r="H45" s="2369"/>
      <c r="I45" s="3866"/>
      <c r="J45" s="2369"/>
    </row>
    <row r="46" spans="1:10">
      <c r="A46" s="3878"/>
      <c r="B46" s="2369"/>
      <c r="C46" s="2369"/>
      <c r="D46" s="2369"/>
      <c r="E46" s="2369"/>
      <c r="F46" s="2369"/>
      <c r="G46" s="2369"/>
      <c r="H46" s="2369"/>
      <c r="I46" s="3866"/>
      <c r="J46" s="2369"/>
    </row>
    <row r="47" spans="1:10">
      <c r="A47" s="3878"/>
      <c r="B47" s="2369"/>
      <c r="C47" s="2369"/>
      <c r="D47" s="2369"/>
      <c r="E47" s="2369"/>
      <c r="F47" s="2369"/>
      <c r="G47" s="2369"/>
      <c r="H47" s="2369"/>
      <c r="I47" s="3866"/>
      <c r="J47" s="2369"/>
    </row>
    <row r="48" spans="1:10">
      <c r="A48" s="3878"/>
      <c r="B48" s="2369"/>
      <c r="C48" s="2369"/>
      <c r="D48" s="2369"/>
      <c r="E48" s="2369"/>
      <c r="F48" s="2369"/>
      <c r="G48" s="2369"/>
      <c r="H48" s="2369"/>
      <c r="I48" s="3866"/>
      <c r="J48" s="2369"/>
    </row>
    <row r="49" spans="1:10">
      <c r="A49" s="3878"/>
      <c r="B49" s="3879" t="s">
        <v>1575</v>
      </c>
      <c r="C49" s="3880"/>
      <c r="D49" s="3880"/>
      <c r="E49" s="3880"/>
      <c r="F49" s="1620"/>
      <c r="G49" s="1620"/>
      <c r="H49" s="1620"/>
      <c r="I49" s="3866"/>
      <c r="J49" s="2369"/>
    </row>
    <row r="50" spans="1:10">
      <c r="A50" s="3878"/>
      <c r="B50" s="2369"/>
      <c r="C50" s="2369"/>
      <c r="D50" s="2369"/>
      <c r="E50" s="2369"/>
      <c r="F50" s="2369"/>
      <c r="G50" s="2369"/>
      <c r="H50" s="2369"/>
      <c r="I50" s="3866"/>
      <c r="J50" s="2369"/>
    </row>
    <row r="51" spans="1:10">
      <c r="A51" s="3878"/>
      <c r="B51" s="2369"/>
      <c r="C51" s="2369"/>
      <c r="D51" s="2369"/>
      <c r="E51" s="2369"/>
      <c r="F51" s="2369"/>
      <c r="G51" s="2369"/>
      <c r="H51" s="2369"/>
      <c r="I51" s="3866"/>
      <c r="J51" s="2369"/>
    </row>
    <row r="52" spans="1:10">
      <c r="A52" s="3878"/>
      <c r="B52" s="2369"/>
      <c r="C52" s="2369"/>
      <c r="D52" s="2369"/>
      <c r="E52" s="2369"/>
      <c r="F52" s="2369"/>
      <c r="G52" s="2369"/>
      <c r="H52" s="2369"/>
      <c r="I52" s="3866"/>
      <c r="J52" s="2369"/>
    </row>
    <row r="53" spans="1:10">
      <c r="A53" s="3878"/>
      <c r="B53" s="2369"/>
      <c r="C53" s="2369"/>
      <c r="D53" s="2369"/>
      <c r="E53" s="2369"/>
      <c r="F53" s="2369"/>
      <c r="G53" s="2369"/>
      <c r="H53" s="2369"/>
      <c r="I53" s="3866"/>
      <c r="J53" s="2369"/>
    </row>
    <row r="54" spans="1:10">
      <c r="A54" s="3878"/>
      <c r="B54" s="2369"/>
      <c r="C54" s="2369"/>
      <c r="D54" s="2369"/>
      <c r="E54" s="2369"/>
      <c r="F54" s="2369"/>
      <c r="G54" s="2369"/>
      <c r="H54" s="2369"/>
      <c r="I54" s="3866"/>
      <c r="J54" s="2369"/>
    </row>
    <row r="55" spans="1:10">
      <c r="A55" s="3878"/>
      <c r="B55" s="2369"/>
      <c r="C55" s="2369"/>
      <c r="D55" s="2369"/>
      <c r="E55" s="2369"/>
      <c r="F55" s="2369"/>
      <c r="G55" s="2369"/>
      <c r="H55" s="2369"/>
      <c r="I55" s="3866"/>
      <c r="J55" s="2369"/>
    </row>
    <row r="56" spans="1:10">
      <c r="A56" s="3878"/>
      <c r="B56" s="2369"/>
      <c r="C56" s="2369"/>
      <c r="D56" s="2369"/>
      <c r="E56" s="2369"/>
      <c r="F56" s="2369"/>
      <c r="G56" s="2369"/>
      <c r="H56" s="2369"/>
      <c r="I56" s="3866"/>
      <c r="J56" s="2369"/>
    </row>
    <row r="57" spans="1:10">
      <c r="A57" s="3878"/>
      <c r="B57" s="2369"/>
      <c r="C57" s="2369"/>
      <c r="D57" s="2369"/>
      <c r="E57" s="2369"/>
      <c r="F57" s="2369"/>
      <c r="G57" s="2369"/>
      <c r="H57" s="2369"/>
      <c r="I57" s="3866"/>
      <c r="J57" s="2369"/>
    </row>
    <row r="58" spans="1:10">
      <c r="A58" s="3878"/>
      <c r="B58" s="2369"/>
      <c r="C58" s="2369"/>
      <c r="D58" s="2369"/>
      <c r="E58" s="2369"/>
      <c r="F58" s="2369"/>
      <c r="G58" s="2369"/>
      <c r="H58" s="2369"/>
      <c r="I58" s="3866"/>
      <c r="J58" s="2369"/>
    </row>
    <row r="59" spans="1:10">
      <c r="A59" s="3878"/>
      <c r="B59" s="2369"/>
      <c r="C59" s="2369"/>
      <c r="D59" s="2369"/>
      <c r="E59" s="2369"/>
      <c r="F59" s="2369"/>
      <c r="G59" s="2369"/>
      <c r="H59" s="2369"/>
      <c r="I59" s="3866"/>
      <c r="J59" s="2369"/>
    </row>
    <row r="60" spans="1:10" ht="16" thickBot="1">
      <c r="A60" s="3881"/>
      <c r="B60" s="3882"/>
      <c r="C60" s="3882"/>
      <c r="D60" s="3882"/>
      <c r="E60" s="3882"/>
      <c r="F60" s="3882"/>
      <c r="G60" s="3882"/>
      <c r="H60" s="3882"/>
      <c r="I60" s="3883"/>
      <c r="J60" s="2369"/>
    </row>
    <row r="61" spans="1:10">
      <c r="A61" s="101" t="s">
        <v>1576</v>
      </c>
      <c r="B61" s="21"/>
      <c r="C61" s="21"/>
      <c r="D61" s="21"/>
      <c r="E61" s="21"/>
      <c r="F61" s="21"/>
      <c r="G61" s="21"/>
      <c r="H61" s="21"/>
      <c r="I61" s="236"/>
      <c r="J61" s="1675"/>
    </row>
    <row r="62" spans="1:10">
      <c r="A62" s="5265" t="s">
        <v>1577</v>
      </c>
      <c r="B62" s="5265"/>
      <c r="C62" s="5265"/>
      <c r="D62" s="5265"/>
      <c r="E62" s="5265"/>
      <c r="F62" s="5265"/>
      <c r="G62" s="5265"/>
      <c r="H62" s="5265"/>
      <c r="I62" s="5265"/>
      <c r="J62" s="2586"/>
    </row>
    <row r="66" spans="1:10" ht="16" thickBot="1">
      <c r="H66" s="1621"/>
    </row>
    <row r="67" spans="1:10">
      <c r="A67" s="3254" t="s">
        <v>1757</v>
      </c>
      <c r="B67" s="3544"/>
      <c r="C67" s="3544"/>
      <c r="D67" s="3862" t="s">
        <v>1307</v>
      </c>
      <c r="E67" s="3544"/>
      <c r="F67" s="3863" t="s">
        <v>1759</v>
      </c>
      <c r="G67" s="3863" t="s">
        <v>1760</v>
      </c>
      <c r="H67" s="3544"/>
      <c r="I67" s="3865"/>
      <c r="J67" s="3015"/>
    </row>
    <row r="68" spans="1:10">
      <c r="A68" s="4224" t="str">
        <f>'Data Sheet'!$C$25</f>
        <v xml:space="preserve">Niagara Mohawk Power Corporation </v>
      </c>
      <c r="B68" s="5023"/>
      <c r="C68" s="5023"/>
      <c r="D68" s="1536" t="s">
        <v>5956</v>
      </c>
      <c r="E68" s="5023"/>
      <c r="F68" s="5024" t="s">
        <v>1761</v>
      </c>
      <c r="G68" s="5025"/>
      <c r="H68" s="2369"/>
      <c r="I68" s="4595"/>
      <c r="J68" s="2369"/>
    </row>
    <row r="69" spans="1:10" ht="16" thickBot="1">
      <c r="A69" s="3867"/>
      <c r="B69" s="2375"/>
      <c r="C69" s="2375"/>
      <c r="D69" s="2487" t="s">
        <v>1101</v>
      </c>
      <c r="E69" s="2375"/>
      <c r="F69" s="2260" t="str">
        <f>'Data Sheet'!$C$40</f>
        <v>April 30, 2024</v>
      </c>
      <c r="G69" s="280" t="str">
        <f>'Data Sheet'!$C$38</f>
        <v>December 31, 2023</v>
      </c>
      <c r="H69" s="280"/>
      <c r="I69" s="3278"/>
      <c r="J69" s="1533"/>
    </row>
    <row r="70" spans="1:10" ht="16" thickBot="1">
      <c r="A70" s="3868" t="s">
        <v>1578</v>
      </c>
      <c r="B70" s="2581"/>
      <c r="C70" s="2581"/>
      <c r="D70" s="2581"/>
      <c r="E70" s="2581"/>
      <c r="F70" s="1942"/>
      <c r="G70" s="1942"/>
      <c r="H70" s="1942"/>
      <c r="I70" s="3869"/>
      <c r="J70" s="1620"/>
    </row>
    <row r="71" spans="1:10">
      <c r="A71" s="4353"/>
      <c r="B71" s="688"/>
      <c r="C71" s="688"/>
      <c r="D71" s="688"/>
      <c r="E71" s="688"/>
      <c r="F71" s="1620"/>
      <c r="G71" s="1620"/>
      <c r="H71" s="1620"/>
      <c r="I71" s="3870"/>
      <c r="J71" s="1620"/>
    </row>
    <row r="72" spans="1:10">
      <c r="A72" s="5026"/>
      <c r="B72" s="3879" t="s">
        <v>1579</v>
      </c>
      <c r="C72" s="5027"/>
      <c r="D72" s="5027"/>
      <c r="E72" s="5027"/>
      <c r="F72" s="1620"/>
      <c r="G72" s="1620"/>
      <c r="H72" s="1620"/>
      <c r="I72" s="4228"/>
      <c r="J72" s="1533"/>
    </row>
    <row r="73" spans="1:10">
      <c r="A73" s="5026"/>
      <c r="B73" s="3048"/>
      <c r="C73" s="3048"/>
      <c r="D73" s="3048"/>
      <c r="E73" s="3048"/>
      <c r="F73" s="1533"/>
      <c r="G73" s="1533"/>
      <c r="H73" s="1533"/>
      <c r="I73" s="4228"/>
      <c r="J73" s="1533"/>
    </row>
    <row r="74" spans="1:10">
      <c r="A74" s="5026"/>
      <c r="B74" s="3048" t="s">
        <v>6626</v>
      </c>
      <c r="C74" s="1533"/>
      <c r="D74" s="1533"/>
      <c r="E74" s="3877">
        <v>94210572</v>
      </c>
      <c r="F74" s="3877"/>
      <c r="G74" s="5028"/>
      <c r="H74" s="2306"/>
      <c r="I74" s="4228"/>
      <c r="J74" s="1533"/>
    </row>
    <row r="75" spans="1:10">
      <c r="A75" s="5026"/>
      <c r="B75" s="3048" t="s">
        <v>1580</v>
      </c>
      <c r="C75" s="1533"/>
      <c r="D75" s="1533"/>
      <c r="E75" s="3048"/>
      <c r="F75" s="1533"/>
      <c r="G75" s="1533"/>
      <c r="H75" s="1533"/>
      <c r="I75" s="4228"/>
      <c r="J75" s="1533"/>
    </row>
    <row r="76" spans="1:10">
      <c r="A76" s="5026"/>
      <c r="B76" s="3048" t="s">
        <v>1581</v>
      </c>
      <c r="C76" s="1533"/>
      <c r="D76" s="1533"/>
      <c r="E76" s="3185">
        <v>5822759</v>
      </c>
      <c r="F76" s="1533"/>
      <c r="G76" s="1533"/>
      <c r="H76" s="1533"/>
      <c r="I76" s="4228"/>
      <c r="J76" s="1533"/>
    </row>
    <row r="77" spans="1:10">
      <c r="A77" s="5026"/>
      <c r="B77" s="3048" t="s">
        <v>1582</v>
      </c>
      <c r="C77" s="1533"/>
      <c r="D77" s="1533"/>
      <c r="E77" s="3185">
        <v>1192613</v>
      </c>
      <c r="F77" s="1533"/>
      <c r="G77" s="1533"/>
      <c r="H77" s="1533"/>
      <c r="I77" s="4228"/>
      <c r="J77" s="1533"/>
    </row>
    <row r="78" spans="1:10" hidden="1">
      <c r="A78" s="5026"/>
      <c r="B78" s="3048" t="s">
        <v>1583</v>
      </c>
      <c r="C78" s="1533"/>
      <c r="D78" s="1533"/>
      <c r="E78" s="3185"/>
      <c r="F78" s="1533"/>
      <c r="G78" s="1533"/>
      <c r="H78" s="1533"/>
      <c r="I78" s="4228"/>
      <c r="J78" s="1533"/>
    </row>
    <row r="79" spans="1:10" hidden="1">
      <c r="A79" s="5026"/>
      <c r="B79" s="3048" t="s">
        <v>3540</v>
      </c>
      <c r="C79" s="1533"/>
      <c r="D79" s="1533"/>
      <c r="E79" s="3185"/>
      <c r="F79" s="1533"/>
      <c r="G79" s="1533"/>
      <c r="H79" s="1533"/>
      <c r="I79" s="4228"/>
      <c r="J79" s="1533"/>
    </row>
    <row r="80" spans="1:10" hidden="1">
      <c r="A80" s="5026"/>
      <c r="B80" s="3048" t="s">
        <v>3541</v>
      </c>
      <c r="C80" s="1533"/>
      <c r="D80" s="1533"/>
      <c r="E80" s="2371"/>
      <c r="F80" s="1533"/>
      <c r="G80" s="1533"/>
      <c r="H80" s="1533"/>
      <c r="I80" s="4228"/>
      <c r="J80" s="1533"/>
    </row>
    <row r="81" spans="1:27">
      <c r="A81" s="5026"/>
      <c r="B81" s="3048"/>
      <c r="C81" s="1533"/>
      <c r="D81" s="1533"/>
      <c r="E81" s="3185"/>
      <c r="F81" s="1533"/>
      <c r="G81" s="1533"/>
      <c r="H81" s="1533"/>
      <c r="I81" s="4228"/>
      <c r="J81" s="1533"/>
    </row>
    <row r="82" spans="1:27">
      <c r="A82" s="5026"/>
      <c r="B82" s="3048" t="s">
        <v>3542</v>
      </c>
      <c r="C82" s="1533"/>
      <c r="D82" s="1533"/>
      <c r="E82" s="2371">
        <f>SUM(E76:E80)</f>
        <v>7015372</v>
      </c>
      <c r="F82" s="1533"/>
      <c r="G82" s="1533"/>
      <c r="H82" s="1533"/>
      <c r="I82" s="4228"/>
      <c r="J82" s="1533"/>
    </row>
    <row r="83" spans="1:27">
      <c r="A83" s="5029"/>
      <c r="B83" s="3048"/>
      <c r="C83" s="1533"/>
      <c r="D83" s="1533"/>
      <c r="E83" s="3185"/>
      <c r="F83" s="1533"/>
      <c r="G83" s="1533"/>
      <c r="H83" s="1533"/>
      <c r="I83" s="4228"/>
      <c r="J83" s="1533"/>
    </row>
    <row r="84" spans="1:27">
      <c r="A84" s="5029"/>
      <c r="B84" s="3048" t="s">
        <v>16</v>
      </c>
      <c r="C84" s="1533"/>
      <c r="D84" s="1533"/>
      <c r="E84" s="3185"/>
      <c r="F84" s="1533"/>
      <c r="G84" s="1533"/>
      <c r="H84" s="1533"/>
      <c r="I84" s="4228"/>
      <c r="J84" s="1533"/>
    </row>
    <row r="85" spans="1:27">
      <c r="A85" s="5029"/>
      <c r="B85" s="3048" t="s">
        <v>17</v>
      </c>
      <c r="C85" s="1533"/>
      <c r="D85" s="1533"/>
      <c r="E85" s="3003">
        <v>-14373820</v>
      </c>
      <c r="F85" s="1533"/>
      <c r="G85" s="2306"/>
      <c r="H85" s="1533"/>
      <c r="I85" s="4228"/>
      <c r="J85" s="1533"/>
    </row>
    <row r="86" spans="1:27">
      <c r="A86" s="5029"/>
      <c r="B86" s="3048" t="s">
        <v>18</v>
      </c>
      <c r="C86" s="1533"/>
      <c r="D86" s="1533"/>
      <c r="E86" s="2306">
        <v>-3459694</v>
      </c>
      <c r="F86" s="1533"/>
      <c r="G86" s="2306"/>
      <c r="H86" s="1533"/>
      <c r="I86" s="4228"/>
      <c r="J86" s="1533"/>
    </row>
    <row r="87" spans="1:27">
      <c r="A87" s="5029"/>
      <c r="B87" s="3048" t="s">
        <v>19</v>
      </c>
      <c r="C87" s="1533"/>
      <c r="D87" s="1533"/>
      <c r="E87" s="3185">
        <v>3410318</v>
      </c>
      <c r="F87" s="1533"/>
      <c r="G87" s="1533"/>
      <c r="H87" s="1533"/>
      <c r="I87" s="4228"/>
      <c r="J87" s="1533"/>
    </row>
    <row r="88" spans="1:27">
      <c r="A88" s="5029"/>
      <c r="B88" s="3048" t="s">
        <v>3543</v>
      </c>
      <c r="C88" s="1533"/>
      <c r="D88" s="1533"/>
      <c r="E88" s="1889">
        <f>SUM(E85:E87)</f>
        <v>-14423196</v>
      </c>
      <c r="F88" s="1533"/>
      <c r="G88" s="1533"/>
      <c r="H88" s="1533"/>
      <c r="I88" s="4228"/>
      <c r="J88" s="1533"/>
    </row>
    <row r="89" spans="1:27">
      <c r="A89" s="5029"/>
      <c r="B89" s="3048"/>
      <c r="C89" s="1533"/>
      <c r="D89" s="1533"/>
      <c r="E89" s="2306"/>
      <c r="F89" s="1533"/>
      <c r="G89" s="1533"/>
      <c r="H89" s="1533"/>
      <c r="I89" s="4228"/>
      <c r="J89" s="1533"/>
    </row>
    <row r="90" spans="1:27">
      <c r="A90" s="5029"/>
      <c r="B90" s="3048" t="s">
        <v>3544</v>
      </c>
      <c r="C90" s="1533"/>
      <c r="D90" s="1533"/>
      <c r="E90" s="2306"/>
      <c r="F90" s="1533"/>
      <c r="G90" s="1533"/>
      <c r="H90" s="1533"/>
      <c r="I90" s="4228"/>
      <c r="J90" s="1533"/>
    </row>
    <row r="91" spans="1:27" s="2530" customFormat="1">
      <c r="A91" s="5029"/>
      <c r="B91" s="5030" t="s">
        <v>4905</v>
      </c>
      <c r="C91" s="1533"/>
      <c r="D91" s="1533"/>
      <c r="E91" s="3185">
        <v>740</v>
      </c>
      <c r="F91" s="1533"/>
      <c r="G91" s="2306"/>
      <c r="H91" s="1533"/>
      <c r="I91" s="4228"/>
      <c r="J91" s="1533"/>
      <c r="K91"/>
      <c r="L91"/>
      <c r="M91"/>
      <c r="N91"/>
      <c r="O91"/>
      <c r="P91"/>
      <c r="Q91"/>
      <c r="R91"/>
      <c r="S91"/>
      <c r="T91"/>
      <c r="U91"/>
      <c r="V91"/>
      <c r="W91"/>
      <c r="X91"/>
      <c r="Y91"/>
      <c r="Z91"/>
      <c r="AA91"/>
    </row>
    <row r="92" spans="1:27">
      <c r="A92" s="5029"/>
      <c r="B92" s="3048" t="s">
        <v>3545</v>
      </c>
      <c r="C92" s="1533"/>
      <c r="D92" s="1533"/>
      <c r="E92" s="3185">
        <v>2394735</v>
      </c>
      <c r="F92" s="1533"/>
      <c r="G92" s="2306"/>
      <c r="H92" s="1533"/>
      <c r="I92" s="4228"/>
      <c r="J92" s="1533"/>
    </row>
    <row r="93" spans="1:27">
      <c r="A93" s="5029"/>
      <c r="B93" s="3048" t="s">
        <v>6628</v>
      </c>
      <c r="C93" s="1533"/>
      <c r="D93" s="1533"/>
      <c r="E93" s="3185">
        <v>-2601409</v>
      </c>
      <c r="F93" s="1533"/>
      <c r="G93" s="2306"/>
      <c r="H93" s="1533"/>
      <c r="I93" s="4228"/>
      <c r="J93" s="1533"/>
    </row>
    <row r="94" spans="1:27" s="2530" customFormat="1">
      <c r="A94" s="5029"/>
      <c r="B94" s="3048" t="s">
        <v>6103</v>
      </c>
      <c r="C94" s="1533"/>
      <c r="D94" s="1533"/>
      <c r="E94" s="3185">
        <v>-73963</v>
      </c>
      <c r="F94" s="1533"/>
      <c r="G94" s="2306"/>
      <c r="H94" s="1533"/>
      <c r="I94" s="4228"/>
      <c r="J94" s="1533"/>
      <c r="K94"/>
      <c r="L94"/>
      <c r="M94"/>
      <c r="N94"/>
      <c r="O94"/>
      <c r="P94"/>
      <c r="Q94"/>
      <c r="R94"/>
      <c r="S94"/>
      <c r="T94"/>
      <c r="U94"/>
      <c r="V94"/>
      <c r="W94"/>
      <c r="X94"/>
      <c r="Y94"/>
      <c r="Z94"/>
      <c r="AA94"/>
    </row>
    <row r="95" spans="1:27" ht="20.25" customHeight="1">
      <c r="A95" s="5029"/>
      <c r="B95" s="3048" t="s">
        <v>6104</v>
      </c>
      <c r="C95" s="1533"/>
      <c r="D95" s="1533"/>
      <c r="E95" s="2371">
        <v>-2838</v>
      </c>
      <c r="F95" s="1533"/>
      <c r="G95" s="1533"/>
      <c r="H95" s="1533"/>
      <c r="I95" s="4228"/>
      <c r="J95" s="1533"/>
    </row>
    <row r="96" spans="1:27">
      <c r="A96" s="5029"/>
      <c r="B96" s="3048"/>
      <c r="C96" s="1533"/>
      <c r="D96" s="1533"/>
      <c r="E96" s="3048"/>
      <c r="F96" s="1533"/>
      <c r="G96" s="2306"/>
      <c r="H96" s="1533"/>
      <c r="I96" s="4228"/>
      <c r="J96" s="1533"/>
    </row>
    <row r="97" spans="1:10" ht="16" thickBot="1">
      <c r="A97" s="5029"/>
      <c r="B97" s="3048" t="s">
        <v>6627</v>
      </c>
      <c r="C97" s="1533"/>
      <c r="D97" s="1533"/>
      <c r="E97" s="3088">
        <f>SUM(E74,E82,E88,E92,E91,E93,E94,E95)</f>
        <v>86520013</v>
      </c>
      <c r="F97" s="1533" t="s">
        <v>4891</v>
      </c>
      <c r="G97" s="5031"/>
      <c r="H97" s="1533"/>
      <c r="I97" s="4228"/>
      <c r="J97" s="1533"/>
    </row>
    <row r="98" spans="1:10" ht="16" thickTop="1">
      <c r="A98" s="5029"/>
      <c r="B98" s="3048"/>
      <c r="C98" s="1533"/>
      <c r="D98" s="3048"/>
      <c r="E98" s="1533"/>
      <c r="F98" s="1533"/>
      <c r="G98" s="1533"/>
      <c r="H98" s="1533"/>
      <c r="I98" s="4228"/>
      <c r="J98" s="1533"/>
    </row>
    <row r="99" spans="1:10">
      <c r="A99" s="5032"/>
      <c r="B99" s="1533"/>
      <c r="C99" s="1533"/>
      <c r="D99" s="1533"/>
      <c r="E99" s="1533"/>
      <c r="F99" s="1533"/>
      <c r="G99" s="1533"/>
      <c r="H99" s="1533"/>
      <c r="I99" s="4228"/>
      <c r="J99" s="1533"/>
    </row>
    <row r="100" spans="1:10">
      <c r="A100" s="5032"/>
      <c r="B100" s="3879" t="s">
        <v>3546</v>
      </c>
      <c r="C100" s="3880"/>
      <c r="D100" s="3880"/>
      <c r="E100" s="3880"/>
      <c r="F100" s="1620"/>
      <c r="G100" s="1620"/>
      <c r="H100" s="1620"/>
      <c r="I100" s="4228"/>
      <c r="J100" s="1533"/>
    </row>
    <row r="101" spans="1:10">
      <c r="A101" s="5032"/>
      <c r="B101" s="3048"/>
      <c r="C101" s="3048"/>
      <c r="D101" s="2369"/>
      <c r="E101" s="2369"/>
      <c r="F101" s="1533"/>
      <c r="G101" s="1533"/>
      <c r="H101" s="1533"/>
      <c r="I101" s="4228"/>
      <c r="J101" s="1533"/>
    </row>
    <row r="102" spans="1:10">
      <c r="A102" s="5032"/>
      <c r="B102" s="3048" t="s">
        <v>4585</v>
      </c>
      <c r="C102" s="3048"/>
      <c r="D102" s="2369"/>
      <c r="E102" s="2369"/>
      <c r="F102" s="1533"/>
      <c r="G102" s="1533"/>
      <c r="H102" s="1533"/>
      <c r="I102" s="4228"/>
      <c r="J102" s="1533"/>
    </row>
    <row r="103" spans="1:10">
      <c r="A103" s="5032"/>
      <c r="B103" s="3048" t="s">
        <v>4586</v>
      </c>
      <c r="C103" s="3048"/>
      <c r="D103" s="2369"/>
      <c r="E103" s="2369"/>
      <c r="F103" s="1533"/>
      <c r="G103" s="1533"/>
      <c r="H103" s="1533"/>
      <c r="I103" s="4228"/>
      <c r="J103" s="1533"/>
    </row>
    <row r="104" spans="1:10">
      <c r="A104" s="5032"/>
      <c r="B104" s="5033"/>
      <c r="C104" s="3048" t="s">
        <v>5242</v>
      </c>
      <c r="D104" s="2369"/>
      <c r="E104" s="2369"/>
      <c r="F104" s="1533"/>
      <c r="G104" s="1533"/>
      <c r="H104" s="1533"/>
      <c r="I104" s="4228"/>
      <c r="J104" s="1533"/>
    </row>
    <row r="105" spans="1:10">
      <c r="A105" s="5032"/>
      <c r="B105" s="5033"/>
      <c r="C105" s="3048" t="s">
        <v>5243</v>
      </c>
      <c r="D105" s="2369"/>
      <c r="E105" s="2369"/>
      <c r="F105" s="1533"/>
      <c r="G105" s="1533"/>
      <c r="H105" s="1533"/>
      <c r="I105" s="4228"/>
      <c r="J105" s="1533"/>
    </row>
    <row r="106" spans="1:10">
      <c r="A106" s="5032"/>
      <c r="B106" s="1533"/>
      <c r="C106" s="3048"/>
      <c r="D106" s="2369"/>
      <c r="E106" s="2369"/>
      <c r="F106" s="1533"/>
      <c r="G106" s="1533"/>
      <c r="H106" s="1533"/>
      <c r="I106" s="4228"/>
      <c r="J106" s="1533"/>
    </row>
    <row r="107" spans="1:10">
      <c r="A107" s="5032"/>
      <c r="B107" s="3048"/>
      <c r="C107" s="3048"/>
      <c r="D107" s="2369"/>
      <c r="E107" s="2369"/>
      <c r="F107" s="1533"/>
      <c r="G107" s="1533"/>
      <c r="H107" s="1533"/>
      <c r="I107" s="4228"/>
      <c r="J107" s="1533"/>
    </row>
    <row r="108" spans="1:10">
      <c r="A108" s="5032"/>
      <c r="B108" s="3048"/>
      <c r="C108" s="3048"/>
      <c r="D108" s="2369"/>
      <c r="E108" s="2369"/>
      <c r="F108" s="1533"/>
      <c r="G108" s="1533"/>
      <c r="H108" s="1533"/>
      <c r="I108" s="4228"/>
      <c r="J108" s="1533"/>
    </row>
    <row r="109" spans="1:10">
      <c r="A109" s="5032"/>
      <c r="B109" s="1533"/>
      <c r="C109" s="2369"/>
      <c r="D109" s="2369"/>
      <c r="E109" s="2369"/>
      <c r="F109" s="1533"/>
      <c r="G109" s="1533"/>
      <c r="H109" s="1533"/>
      <c r="I109" s="4228"/>
      <c r="J109" s="1533"/>
    </row>
    <row r="110" spans="1:10">
      <c r="A110" s="5032"/>
      <c r="B110" s="1533"/>
      <c r="C110" s="2369"/>
      <c r="D110" s="2369"/>
      <c r="E110" s="2369"/>
      <c r="F110" s="1533"/>
      <c r="G110" s="1533"/>
      <c r="H110" s="1533"/>
      <c r="I110" s="4228"/>
      <c r="J110" s="1533"/>
    </row>
    <row r="111" spans="1:10">
      <c r="A111" s="5032"/>
      <c r="B111" s="1533"/>
      <c r="C111" s="2369"/>
      <c r="D111" s="2369"/>
      <c r="E111" s="2369"/>
      <c r="F111" s="1533"/>
      <c r="G111" s="1533"/>
      <c r="H111" s="1533"/>
      <c r="I111" s="4228"/>
      <c r="J111" s="1533"/>
    </row>
    <row r="112" spans="1:10">
      <c r="A112" s="5032"/>
      <c r="B112" s="1533"/>
      <c r="C112" s="2369"/>
      <c r="D112" s="2369"/>
      <c r="E112" s="2369"/>
      <c r="F112" s="1533"/>
      <c r="G112" s="1533"/>
      <c r="H112" s="1533"/>
      <c r="I112" s="4228"/>
      <c r="J112" s="1533"/>
    </row>
    <row r="113" spans="1:10">
      <c r="A113" s="5032"/>
      <c r="B113" s="1533"/>
      <c r="C113" s="2369"/>
      <c r="D113" s="2369"/>
      <c r="E113" s="2369"/>
      <c r="F113" s="1533"/>
      <c r="G113" s="1533"/>
      <c r="H113" s="1533"/>
      <c r="I113" s="4228"/>
      <c r="J113" s="1533"/>
    </row>
    <row r="114" spans="1:10">
      <c r="A114" s="5032"/>
      <c r="B114" s="1533"/>
      <c r="C114" s="2369"/>
      <c r="D114" s="2369"/>
      <c r="E114" s="2369"/>
      <c r="F114" s="1533"/>
      <c r="G114" s="1533"/>
      <c r="H114" s="1533"/>
      <c r="I114" s="4228"/>
      <c r="J114" s="1533"/>
    </row>
    <row r="115" spans="1:10">
      <c r="A115" s="5032"/>
      <c r="B115" s="1533"/>
      <c r="C115" s="2369"/>
      <c r="D115" s="2369"/>
      <c r="E115" s="2369"/>
      <c r="F115" s="1533"/>
      <c r="G115" s="1533"/>
      <c r="H115" s="1533"/>
      <c r="I115" s="4228"/>
      <c r="J115" s="1533"/>
    </row>
    <row r="116" spans="1:10">
      <c r="A116" s="5032"/>
      <c r="B116" s="1533"/>
      <c r="C116" s="2369"/>
      <c r="D116" s="2369"/>
      <c r="E116" s="2369"/>
      <c r="F116" s="1533"/>
      <c r="G116" s="1533"/>
      <c r="H116" s="1533"/>
      <c r="I116" s="4228"/>
      <c r="J116" s="1533"/>
    </row>
    <row r="117" spans="1:10">
      <c r="A117" s="5032"/>
      <c r="B117" s="1533"/>
      <c r="C117" s="2369"/>
      <c r="D117" s="2369"/>
      <c r="E117" s="2369"/>
      <c r="F117" s="1533"/>
      <c r="G117" s="1533"/>
      <c r="H117" s="1533"/>
      <c r="I117" s="4228"/>
      <c r="J117" s="1533"/>
    </row>
    <row r="118" spans="1:10">
      <c r="A118" s="5032"/>
      <c r="B118" s="1533"/>
      <c r="C118" s="2369"/>
      <c r="D118" s="2369"/>
      <c r="E118" s="2369"/>
      <c r="F118" s="1533"/>
      <c r="G118" s="1533"/>
      <c r="H118" s="1533"/>
      <c r="I118" s="4228"/>
      <c r="J118" s="1533"/>
    </row>
    <row r="119" spans="1:10">
      <c r="A119" s="5032"/>
      <c r="B119" s="1533"/>
      <c r="C119" s="2369"/>
      <c r="D119" s="2369"/>
      <c r="E119" s="2369"/>
      <c r="F119" s="1533"/>
      <c r="G119" s="1533"/>
      <c r="H119" s="1533"/>
      <c r="I119" s="4228"/>
      <c r="J119" s="1533"/>
    </row>
    <row r="120" spans="1:10">
      <c r="A120" s="5032"/>
      <c r="B120" s="1533"/>
      <c r="C120" s="2369"/>
      <c r="D120" s="2369"/>
      <c r="E120" s="2369"/>
      <c r="F120" s="1533"/>
      <c r="G120" s="1533"/>
      <c r="H120" s="1533"/>
      <c r="I120" s="4228"/>
      <c r="J120" s="1533"/>
    </row>
    <row r="121" spans="1:10">
      <c r="A121" s="5032"/>
      <c r="B121" s="1533"/>
      <c r="C121" s="2369"/>
      <c r="D121" s="2369"/>
      <c r="E121" s="2369"/>
      <c r="F121" s="1533"/>
      <c r="G121" s="1533"/>
      <c r="H121" s="1533"/>
      <c r="I121" s="4228"/>
      <c r="J121" s="1533"/>
    </row>
    <row r="122" spans="1:10">
      <c r="A122" s="5032"/>
      <c r="B122" s="1533"/>
      <c r="C122" s="2369"/>
      <c r="D122" s="2369"/>
      <c r="E122" s="2369"/>
      <c r="F122" s="1533"/>
      <c r="G122" s="1533"/>
      <c r="H122" s="1533"/>
      <c r="I122" s="4228"/>
      <c r="J122" s="1533"/>
    </row>
    <row r="123" spans="1:10">
      <c r="A123" s="5032"/>
      <c r="B123" s="1533"/>
      <c r="C123" s="2369"/>
      <c r="D123" s="2369"/>
      <c r="E123" s="2369"/>
      <c r="F123" s="1533"/>
      <c r="G123" s="1533"/>
      <c r="H123" s="1533"/>
      <c r="I123" s="4228"/>
      <c r="J123" s="1533"/>
    </row>
    <row r="124" spans="1:10">
      <c r="A124" s="5032"/>
      <c r="B124" s="1533"/>
      <c r="C124" s="2369"/>
      <c r="D124" s="2369"/>
      <c r="E124" s="2369"/>
      <c r="F124" s="1533"/>
      <c r="G124" s="1533"/>
      <c r="H124" s="1533"/>
      <c r="I124" s="4228"/>
      <c r="J124" s="1533"/>
    </row>
    <row r="125" spans="1:10">
      <c r="A125" s="5032"/>
      <c r="B125" s="1533"/>
      <c r="C125" s="2369"/>
      <c r="D125" s="2369"/>
      <c r="E125" s="2369"/>
      <c r="F125" s="1533"/>
      <c r="G125" s="1533"/>
      <c r="H125" s="1533"/>
      <c r="I125" s="4228"/>
      <c r="J125" s="1533"/>
    </row>
    <row r="126" spans="1:10">
      <c r="A126" s="5032"/>
      <c r="B126" s="1533"/>
      <c r="C126" s="2369"/>
      <c r="D126" s="2369"/>
      <c r="E126" s="2369"/>
      <c r="F126" s="1533"/>
      <c r="G126" s="1533"/>
      <c r="H126" s="1533"/>
      <c r="I126" s="4228"/>
      <c r="J126" s="1533"/>
    </row>
    <row r="127" spans="1:10" ht="16" thickBot="1">
      <c r="A127" s="3881"/>
      <c r="B127" s="4348"/>
      <c r="C127" s="5034"/>
      <c r="D127" s="5034"/>
      <c r="E127" s="5034"/>
      <c r="F127" s="4348"/>
      <c r="G127" s="4348"/>
      <c r="H127" s="4348"/>
      <c r="I127" s="3666"/>
      <c r="J127" s="1533"/>
    </row>
    <row r="128" spans="1:10">
      <c r="A128" s="2369"/>
      <c r="B128" s="1533"/>
      <c r="C128" s="1533"/>
      <c r="D128" s="1533"/>
      <c r="E128" s="2369"/>
      <c r="F128" s="1533"/>
      <c r="G128" s="1533"/>
      <c r="H128" s="1533"/>
      <c r="I128" s="1533"/>
      <c r="J128" s="1533"/>
    </row>
    <row r="129" spans="1:10">
      <c r="A129" s="2793" t="s">
        <v>3547</v>
      </c>
      <c r="B129" s="1533"/>
      <c r="C129" s="1533"/>
      <c r="D129" s="1533"/>
      <c r="E129" s="1619"/>
      <c r="F129" s="1533"/>
      <c r="G129" s="1533"/>
      <c r="H129" s="1619" t="s">
        <v>6462</v>
      </c>
      <c r="I129" s="1621"/>
    </row>
    <row r="130" spans="1:10">
      <c r="A130" s="5264" t="s">
        <v>3548</v>
      </c>
      <c r="B130" s="5264"/>
      <c r="C130" s="5264"/>
      <c r="D130" s="5264"/>
      <c r="E130" s="5264"/>
      <c r="F130" s="5264"/>
      <c r="G130" s="5264"/>
      <c r="H130" s="5264"/>
      <c r="I130" s="5264"/>
      <c r="J130" s="2586"/>
    </row>
    <row r="131" spans="1:10">
      <c r="A131" s="1621"/>
      <c r="B131" s="1621"/>
      <c r="C131" s="1621"/>
      <c r="D131" s="1621"/>
      <c r="E131" s="1621"/>
      <c r="F131" s="1621"/>
      <c r="G131" s="1621"/>
      <c r="H131" s="1621"/>
      <c r="I131" s="1621"/>
    </row>
    <row r="132" spans="1:10">
      <c r="A132" s="1621"/>
      <c r="B132" s="1621"/>
      <c r="C132" s="1621"/>
      <c r="D132" s="1621"/>
      <c r="E132" s="1621"/>
      <c r="F132" s="1621"/>
      <c r="G132" s="1621"/>
      <c r="H132" s="1621"/>
      <c r="I132" s="1621"/>
    </row>
    <row r="133" spans="1:10">
      <c r="A133" s="1621"/>
      <c r="B133" s="1621"/>
      <c r="C133" s="1621"/>
      <c r="D133" s="1621"/>
      <c r="E133" s="1621"/>
      <c r="F133" s="1621"/>
      <c r="G133" s="1621"/>
      <c r="H133" s="1621"/>
      <c r="I133" s="1621"/>
    </row>
    <row r="134" spans="1:10">
      <c r="A134" s="1621"/>
      <c r="B134" s="1621"/>
      <c r="C134" s="1621"/>
      <c r="D134" s="1621"/>
      <c r="E134" s="1621"/>
      <c r="F134" s="1621"/>
      <c r="G134" s="1621"/>
      <c r="H134" s="1621"/>
      <c r="I134" s="1621"/>
    </row>
    <row r="135" spans="1:10">
      <c r="A135" s="1621"/>
      <c r="B135" s="1621"/>
      <c r="C135" s="1621"/>
      <c r="D135" s="1621"/>
      <c r="E135" s="1621"/>
      <c r="F135" s="1621"/>
      <c r="G135" s="1621"/>
      <c r="H135" s="1621"/>
      <c r="I135" s="1621"/>
    </row>
    <row r="136" spans="1:10">
      <c r="A136" s="1621"/>
      <c r="B136" s="1621"/>
      <c r="C136" s="1621"/>
      <c r="D136" s="1621"/>
      <c r="E136" s="1621"/>
      <c r="F136" s="1621"/>
      <c r="G136" s="1621"/>
      <c r="H136" s="1621"/>
      <c r="I136" s="1621"/>
    </row>
    <row r="137" spans="1:10">
      <c r="A137" s="1621"/>
      <c r="B137" s="1621"/>
      <c r="C137" s="1621"/>
      <c r="D137" s="1621"/>
      <c r="E137" s="1621"/>
      <c r="F137" s="1621"/>
      <c r="G137" s="1621"/>
      <c r="H137" s="1621"/>
      <c r="I137" s="1621"/>
    </row>
    <row r="138" spans="1:10">
      <c r="A138" s="1621"/>
      <c r="B138" s="1621"/>
      <c r="C138" s="1621"/>
      <c r="D138" s="1621"/>
      <c r="E138" s="1621"/>
      <c r="F138" s="1621"/>
      <c r="G138" s="1621"/>
      <c r="H138" s="1621"/>
      <c r="I138" s="1621"/>
    </row>
    <row r="139" spans="1:10">
      <c r="A139" s="1621"/>
      <c r="B139" s="1621"/>
      <c r="C139" s="1621"/>
      <c r="D139" s="1621"/>
      <c r="E139" s="1621"/>
      <c r="F139" s="1621"/>
      <c r="G139" s="1621"/>
      <c r="H139" s="1621"/>
      <c r="I139" s="1621"/>
    </row>
    <row r="140" spans="1:10">
      <c r="A140" s="1621"/>
      <c r="B140" s="1621"/>
      <c r="C140" s="1621"/>
      <c r="D140" s="1621"/>
      <c r="E140" s="1621"/>
      <c r="F140" s="1621"/>
      <c r="G140" s="1621"/>
      <c r="H140" s="1621"/>
      <c r="I140" s="1621"/>
    </row>
    <row r="141" spans="1:10">
      <c r="A141" s="1621"/>
      <c r="B141" s="1621"/>
      <c r="C141" s="1621"/>
      <c r="D141" s="1621"/>
      <c r="E141" s="1621"/>
      <c r="F141" s="1621"/>
      <c r="G141" s="1621"/>
      <c r="H141" s="1621"/>
      <c r="I141" s="1621"/>
    </row>
    <row r="142" spans="1:10">
      <c r="A142" s="1621"/>
      <c r="B142" s="1621"/>
      <c r="C142" s="1621"/>
      <c r="D142" s="1621"/>
      <c r="E142" s="1621"/>
      <c r="F142" s="1621"/>
      <c r="G142" s="1621"/>
      <c r="H142" s="1621"/>
      <c r="I142" s="1621"/>
    </row>
    <row r="143" spans="1:10">
      <c r="A143" s="4597"/>
      <c r="B143" s="1621"/>
      <c r="C143" s="4499"/>
      <c r="D143" s="4499"/>
      <c r="E143" s="4270"/>
      <c r="F143" s="4270"/>
    </row>
    <row r="144" spans="1:10">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2">
    <mergeCell ref="A130:I130"/>
    <mergeCell ref="A62:I62"/>
  </mergeCells>
  <printOptions horizontalCentered="1" verticalCentered="1"/>
  <pageMargins left="0.25" right="0.25" top="0" bottom="0" header="0.25" footer="0.25"/>
  <pageSetup scale="65" fitToHeight="2" orientation="portrait" r:id="rId1"/>
  <headerFooter alignWithMargins="0"/>
  <rowBreaks count="1" manualBreakCount="1">
    <brk id="63" max="16383" man="1"/>
  </rowBreaks>
  <ignoredErrors>
    <ignoredError sqref="E82 C42:G42 H29:H39 H21:H22 E89:E90 E96" unlockedFormula="1"/>
  </ignoredError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92D050"/>
  </sheetPr>
  <dimension ref="A1:AA200"/>
  <sheetViews>
    <sheetView view="pageBreakPreview" zoomScale="60" zoomScaleNormal="60" workbookViewId="0">
      <selection activeCell="H1" sqref="H1:AA1048576"/>
    </sheetView>
  </sheetViews>
  <sheetFormatPr defaultRowHeight="15.5"/>
  <cols>
    <col min="1" max="1" width="4" customWidth="1"/>
    <col min="2" max="2" width="44.84375" customWidth="1"/>
    <col min="3" max="3" width="20.4609375" style="2430" bestFit="1" customWidth="1"/>
    <col min="4" max="6" width="16.07421875" style="2430" customWidth="1"/>
    <col min="7" max="7" width="10.84375" customWidth="1"/>
    <col min="8" max="8" width="15.84375" customWidth="1"/>
    <col min="9" max="9" width="16.53515625" bestFit="1" customWidth="1"/>
    <col min="10" max="10" width="10.53515625" customWidth="1"/>
    <col min="11" max="11" width="13.07421875" customWidth="1"/>
    <col min="12" max="12" width="11.07421875" customWidth="1"/>
    <col min="13" max="14" width="8.84375" customWidth="1"/>
    <col min="15" max="15" width="10.07421875" customWidth="1"/>
    <col min="16" max="17" width="8.84375" customWidth="1"/>
    <col min="18" max="18" width="10.84375" customWidth="1"/>
    <col min="20" max="20" width="8.84375"/>
    <col min="21" max="21" width="15.07421875" bestFit="1" customWidth="1"/>
    <col min="22" max="22" width="8.84375"/>
    <col min="23" max="23" width="12.69140625" bestFit="1" customWidth="1"/>
    <col min="24" max="24" width="8.84375"/>
    <col min="25" max="25" width="12.69140625" bestFit="1" customWidth="1"/>
    <col min="27" max="27" width="15.3046875" bestFit="1" customWidth="1"/>
  </cols>
  <sheetData>
    <row r="1" spans="1:6" ht="16" thickBot="1"/>
    <row r="2" spans="1:6" ht="16" thickTop="1">
      <c r="A2" s="1147" t="s">
        <v>3199</v>
      </c>
      <c r="B2" s="1148"/>
      <c r="C2" s="2397" t="s">
        <v>3200</v>
      </c>
      <c r="D2" s="2410" t="s">
        <v>1759</v>
      </c>
      <c r="E2" s="2412" t="s">
        <v>1760</v>
      </c>
      <c r="F2" s="2452"/>
    </row>
    <row r="3" spans="1:6">
      <c r="A3" s="1153" t="str">
        <f>'Data Sheet'!$C$25</f>
        <v xml:space="preserve">Niagara Mohawk Power Corporation </v>
      </c>
      <c r="B3" s="83"/>
      <c r="C3" s="1536" t="s">
        <v>5959</v>
      </c>
      <c r="D3" s="2377" t="s">
        <v>3219</v>
      </c>
      <c r="E3" s="2376"/>
      <c r="F3" s="2453"/>
    </row>
    <row r="4" spans="1:6">
      <c r="A4" s="1155" t="s">
        <v>3202</v>
      </c>
      <c r="B4" s="83"/>
      <c r="C4" s="2398" t="s">
        <v>3203</v>
      </c>
      <c r="D4" s="2693" t="str">
        <f>'Data Sheet'!$C$40</f>
        <v>April 30, 2024</v>
      </c>
      <c r="E4" s="2398" t="str">
        <f>'Data Sheet'!$C$38</f>
        <v>December 31, 2023</v>
      </c>
      <c r="F4" s="2454"/>
    </row>
    <row r="5" spans="1:6">
      <c r="A5" s="1157" t="s">
        <v>3960</v>
      </c>
      <c r="B5" s="195"/>
      <c r="C5" s="2399"/>
      <c r="D5" s="2399"/>
      <c r="E5" s="2399"/>
      <c r="F5" s="2455"/>
    </row>
    <row r="6" spans="1:6">
      <c r="A6" s="1160" t="s">
        <v>3961</v>
      </c>
      <c r="B6" s="1161"/>
      <c r="C6" s="2398"/>
      <c r="D6" s="2398"/>
      <c r="E6" s="2422"/>
      <c r="F6" s="2453"/>
    </row>
    <row r="7" spans="1:6">
      <c r="A7" s="1160" t="s">
        <v>3962</v>
      </c>
      <c r="B7" s="1161"/>
      <c r="C7" s="2398"/>
      <c r="D7" s="2398"/>
      <c r="E7" s="2398"/>
      <c r="F7" s="2453"/>
    </row>
    <row r="8" spans="1:6">
      <c r="A8" s="1160" t="s">
        <v>3963</v>
      </c>
      <c r="B8" s="1161"/>
      <c r="C8" s="2400"/>
      <c r="D8" s="2400"/>
      <c r="E8" s="2400"/>
      <c r="F8" s="2456"/>
    </row>
    <row r="9" spans="1:6">
      <c r="A9" s="1160" t="s">
        <v>3964</v>
      </c>
      <c r="B9" s="1161"/>
      <c r="C9" s="2400"/>
      <c r="D9" s="2400"/>
      <c r="E9" s="2400"/>
      <c r="F9" s="2456"/>
    </row>
    <row r="10" spans="1:6">
      <c r="A10" s="1160" t="s">
        <v>3965</v>
      </c>
      <c r="B10" s="1161"/>
      <c r="C10" s="2400"/>
      <c r="D10" s="2400"/>
      <c r="E10" s="2400"/>
      <c r="F10" s="2456"/>
    </row>
    <row r="11" spans="1:6">
      <c r="A11" s="1160"/>
      <c r="B11" s="1161"/>
      <c r="C11" s="2400"/>
      <c r="D11" s="2400"/>
      <c r="E11" s="2400"/>
      <c r="F11" s="2456"/>
    </row>
    <row r="12" spans="1:6">
      <c r="A12" s="1160"/>
      <c r="B12" s="1161"/>
      <c r="C12" s="2400"/>
      <c r="D12" s="2400"/>
      <c r="E12" s="2400"/>
      <c r="F12" s="2456"/>
    </row>
    <row r="13" spans="1:6">
      <c r="A13" s="1160"/>
      <c r="B13" s="1161"/>
      <c r="C13" s="2400"/>
      <c r="D13" s="2400"/>
      <c r="E13" s="2400"/>
      <c r="F13" s="2456"/>
    </row>
    <row r="14" spans="1:6">
      <c r="A14" s="1163" t="s">
        <v>1686</v>
      </c>
      <c r="B14" s="1164"/>
      <c r="C14" s="2457"/>
      <c r="D14" s="2457"/>
      <c r="E14" s="2457"/>
      <c r="F14" s="2458"/>
    </row>
    <row r="15" spans="1:6">
      <c r="A15" s="1167" t="s">
        <v>1689</v>
      </c>
      <c r="B15" s="1248" t="s">
        <v>3966</v>
      </c>
      <c r="C15" s="2403" t="s">
        <v>3852</v>
      </c>
      <c r="D15" s="2403" t="s">
        <v>3852</v>
      </c>
      <c r="E15" s="2403" t="s">
        <v>3852</v>
      </c>
      <c r="F15" s="2459" t="s">
        <v>3852</v>
      </c>
    </row>
    <row r="16" spans="1:6">
      <c r="A16" s="1167"/>
      <c r="B16" s="1248"/>
      <c r="C16" s="2403" t="s">
        <v>3853</v>
      </c>
      <c r="D16" s="2403" t="s">
        <v>3854</v>
      </c>
      <c r="E16" s="2403" t="s">
        <v>3855</v>
      </c>
      <c r="F16" s="2459" t="s">
        <v>2258</v>
      </c>
    </row>
    <row r="17" spans="1:27">
      <c r="A17" s="1169"/>
      <c r="B17" s="1166" t="s">
        <v>2935</v>
      </c>
      <c r="C17" s="2403" t="s">
        <v>2936</v>
      </c>
      <c r="D17" s="2403" t="s">
        <v>2937</v>
      </c>
      <c r="E17" s="2403" t="s">
        <v>2938</v>
      </c>
      <c r="F17" s="2459" t="s">
        <v>2268</v>
      </c>
    </row>
    <row r="18" spans="1:27">
      <c r="A18" s="1170">
        <v>1</v>
      </c>
      <c r="B18" s="1171" t="s">
        <v>1919</v>
      </c>
      <c r="C18" s="2460"/>
      <c r="D18" s="2460"/>
      <c r="E18" s="2460"/>
      <c r="F18" s="2493"/>
    </row>
    <row r="19" spans="1:27">
      <c r="A19" s="1170">
        <v>2</v>
      </c>
      <c r="B19" s="1171" t="s">
        <v>3967</v>
      </c>
      <c r="C19" s="2467">
        <v>136028092</v>
      </c>
      <c r="D19" s="2467">
        <v>69179049</v>
      </c>
      <c r="E19" s="2467">
        <v>126276747</v>
      </c>
      <c r="F19" s="2492">
        <v>128275954</v>
      </c>
      <c r="G19" s="2816"/>
    </row>
    <row r="20" spans="1:27" s="1244" customFormat="1">
      <c r="A20" s="2249">
        <v>3</v>
      </c>
      <c r="B20" s="1253" t="s">
        <v>4249</v>
      </c>
      <c r="C20" s="2461"/>
      <c r="D20" s="2461"/>
      <c r="E20" s="2461"/>
      <c r="F20" s="2462"/>
      <c r="H20"/>
      <c r="I20"/>
      <c r="J20"/>
      <c r="K20"/>
      <c r="L20"/>
      <c r="M20"/>
      <c r="N20"/>
      <c r="O20"/>
      <c r="P20"/>
      <c r="Q20"/>
      <c r="R20"/>
      <c r="S20"/>
      <c r="T20"/>
      <c r="U20"/>
      <c r="V20"/>
      <c r="W20"/>
      <c r="X20"/>
      <c r="Y20"/>
      <c r="Z20"/>
      <c r="AA20"/>
    </row>
    <row r="21" spans="1:27">
      <c r="A21" s="1170">
        <v>4</v>
      </c>
      <c r="B21" s="1171" t="s">
        <v>3968</v>
      </c>
      <c r="C21" s="2405"/>
      <c r="D21" s="2405"/>
      <c r="E21" s="2405"/>
      <c r="F21" s="2463"/>
    </row>
    <row r="22" spans="1:27">
      <c r="A22" s="1170">
        <v>5</v>
      </c>
      <c r="B22" s="1171" t="s">
        <v>3969</v>
      </c>
      <c r="C22" s="2405"/>
      <c r="D22" s="2405"/>
      <c r="E22" s="2405"/>
      <c r="F22" s="2463"/>
    </row>
    <row r="23" spans="1:27">
      <c r="A23" s="1170">
        <v>6</v>
      </c>
      <c r="B23" s="1171" t="s">
        <v>3970</v>
      </c>
      <c r="C23" s="2405">
        <v>15338286</v>
      </c>
      <c r="D23" s="2405">
        <v>12083650</v>
      </c>
      <c r="E23" s="2405">
        <v>14122087</v>
      </c>
      <c r="F23" s="2463">
        <v>13174960</v>
      </c>
      <c r="G23" s="2816"/>
    </row>
    <row r="24" spans="1:27">
      <c r="A24" s="1170">
        <v>7</v>
      </c>
      <c r="B24" s="1171" t="s">
        <v>3971</v>
      </c>
      <c r="C24" s="2405"/>
      <c r="D24" s="2464"/>
      <c r="E24" s="2464"/>
      <c r="F24" s="2465"/>
    </row>
    <row r="25" spans="1:27">
      <c r="A25" s="1170">
        <v>8</v>
      </c>
      <c r="B25" s="1253" t="s">
        <v>4896</v>
      </c>
      <c r="C25" s="2405">
        <v>25703830</v>
      </c>
      <c r="D25" s="2464">
        <v>36684825</v>
      </c>
      <c r="E25" s="2464">
        <v>52884228</v>
      </c>
      <c r="F25" s="2465">
        <v>34800759</v>
      </c>
      <c r="G25" s="2816"/>
    </row>
    <row r="26" spans="1:27">
      <c r="A26" s="1170">
        <v>9</v>
      </c>
      <c r="B26" s="1171"/>
      <c r="C26" s="2405"/>
      <c r="D26" s="2405"/>
      <c r="E26" s="2405"/>
      <c r="F26" s="2463"/>
    </row>
    <row r="27" spans="1:27">
      <c r="A27" s="1170">
        <v>10</v>
      </c>
      <c r="B27" s="1171"/>
      <c r="C27" s="2405"/>
      <c r="D27" s="2405"/>
      <c r="E27" s="2405"/>
      <c r="F27" s="2463"/>
    </row>
    <row r="28" spans="1:27">
      <c r="A28" s="1170">
        <v>11</v>
      </c>
      <c r="B28" s="1171"/>
      <c r="C28" s="2405"/>
      <c r="D28" s="2405"/>
      <c r="E28" s="2405"/>
      <c r="F28" s="2463"/>
    </row>
    <row r="29" spans="1:27">
      <c r="A29" s="1170">
        <v>12</v>
      </c>
      <c r="B29" s="1171"/>
      <c r="C29" s="2405"/>
      <c r="D29" s="2405"/>
      <c r="E29" s="2405"/>
      <c r="F29" s="2463"/>
    </row>
    <row r="30" spans="1:27">
      <c r="A30" s="1170">
        <v>13</v>
      </c>
      <c r="B30" s="1171"/>
      <c r="C30" s="2405"/>
      <c r="D30" s="2405"/>
      <c r="E30" s="2405"/>
      <c r="F30" s="2463"/>
    </row>
    <row r="31" spans="1:27">
      <c r="A31" s="1170">
        <v>14</v>
      </c>
      <c r="B31" s="1171"/>
      <c r="C31" s="2405"/>
      <c r="D31" s="2405"/>
      <c r="E31" s="2405"/>
      <c r="F31" s="2463"/>
    </row>
    <row r="32" spans="1:27">
      <c r="A32" s="1170">
        <v>15</v>
      </c>
      <c r="B32" s="1171"/>
      <c r="C32" s="2405"/>
      <c r="D32" s="2405"/>
      <c r="E32" s="2405"/>
      <c r="F32" s="2463"/>
    </row>
    <row r="33" spans="1:6">
      <c r="A33" s="1170">
        <v>16</v>
      </c>
      <c r="B33" s="1171"/>
      <c r="C33" s="2405"/>
      <c r="D33" s="2405"/>
      <c r="E33" s="2405"/>
      <c r="F33" s="2463"/>
    </row>
    <row r="34" spans="1:6">
      <c r="A34" s="1170">
        <v>17</v>
      </c>
      <c r="B34" s="1171"/>
      <c r="C34" s="2405"/>
      <c r="D34" s="2383"/>
      <c r="E34" s="2383"/>
      <c r="F34" s="2384"/>
    </row>
    <row r="35" spans="1:6">
      <c r="A35" s="1170">
        <v>18</v>
      </c>
      <c r="B35" s="1171"/>
      <c r="C35" s="2405"/>
      <c r="D35" s="2383"/>
      <c r="E35" s="2383"/>
      <c r="F35" s="2384"/>
    </row>
    <row r="36" spans="1:6">
      <c r="A36" s="1170">
        <v>19</v>
      </c>
      <c r="B36" s="1171"/>
      <c r="C36" s="2405"/>
      <c r="D36" s="2405"/>
      <c r="E36" s="2405"/>
      <c r="F36" s="2463"/>
    </row>
    <row r="37" spans="1:6">
      <c r="A37" s="1170">
        <v>20</v>
      </c>
      <c r="B37" s="1171"/>
      <c r="C37" s="2405"/>
      <c r="D37" s="2405"/>
      <c r="E37" s="2405"/>
      <c r="F37" s="2463"/>
    </row>
    <row r="38" spans="1:6">
      <c r="A38" s="1170">
        <v>21</v>
      </c>
      <c r="B38" s="1171"/>
      <c r="C38" s="2405"/>
      <c r="D38" s="2405"/>
      <c r="E38" s="2405"/>
      <c r="F38" s="2463"/>
    </row>
    <row r="39" spans="1:6">
      <c r="A39" s="1170">
        <v>22</v>
      </c>
      <c r="B39" s="1171"/>
      <c r="C39" s="2383"/>
      <c r="D39" s="2383"/>
      <c r="E39" s="2383"/>
      <c r="F39" s="2384"/>
    </row>
    <row r="40" spans="1:6">
      <c r="A40" s="1170">
        <v>23</v>
      </c>
      <c r="B40" s="1171"/>
      <c r="C40" s="2405"/>
      <c r="D40" s="2405"/>
      <c r="E40" s="2405"/>
      <c r="F40" s="2463"/>
    </row>
    <row r="41" spans="1:6">
      <c r="A41" s="1170">
        <v>24</v>
      </c>
      <c r="B41" s="1171"/>
      <c r="C41" s="2405"/>
      <c r="D41" s="2405"/>
      <c r="E41" s="2405"/>
      <c r="F41" s="2463"/>
    </row>
    <row r="42" spans="1:6">
      <c r="A42" s="1170">
        <v>25</v>
      </c>
      <c r="B42" s="1171"/>
      <c r="C42" s="2405"/>
      <c r="D42" s="2383"/>
      <c r="E42" s="2383"/>
      <c r="F42" s="2384"/>
    </row>
    <row r="43" spans="1:6">
      <c r="A43" s="1170">
        <v>26</v>
      </c>
      <c r="B43" s="1171"/>
      <c r="C43" s="2405"/>
      <c r="D43" s="2405"/>
      <c r="E43" s="2405"/>
      <c r="F43" s="2463"/>
    </row>
    <row r="44" spans="1:6">
      <c r="A44" s="1170">
        <v>27</v>
      </c>
      <c r="B44" s="1171"/>
      <c r="C44" s="2405"/>
      <c r="D44" s="2405"/>
      <c r="E44" s="2405"/>
      <c r="F44" s="2463"/>
    </row>
    <row r="45" spans="1:6">
      <c r="A45" s="1170">
        <v>28</v>
      </c>
      <c r="B45" s="1171"/>
      <c r="C45" s="2405"/>
      <c r="D45" s="2405"/>
      <c r="E45" s="2405"/>
      <c r="F45" s="2463"/>
    </row>
    <row r="46" spans="1:6">
      <c r="A46" s="1170">
        <v>29</v>
      </c>
      <c r="B46" s="1171"/>
      <c r="C46" s="2405"/>
      <c r="D46" s="2405"/>
      <c r="E46" s="2405"/>
      <c r="F46" s="2463"/>
    </row>
    <row r="47" spans="1:6">
      <c r="A47" s="1170">
        <v>30</v>
      </c>
      <c r="B47" s="1171"/>
      <c r="C47" s="2405"/>
      <c r="D47" s="2405"/>
      <c r="E47" s="2405"/>
      <c r="F47" s="2463"/>
    </row>
    <row r="48" spans="1:6">
      <c r="A48" s="1170">
        <v>31</v>
      </c>
      <c r="B48" s="1171"/>
      <c r="C48" s="2405"/>
      <c r="D48" s="2405"/>
      <c r="E48" s="2405"/>
      <c r="F48" s="2463"/>
    </row>
    <row r="49" spans="1:6">
      <c r="A49" s="1170">
        <v>32</v>
      </c>
      <c r="B49" s="1171"/>
      <c r="C49" s="2405"/>
      <c r="D49" s="2405"/>
      <c r="E49" s="2405"/>
      <c r="F49" s="2463"/>
    </row>
    <row r="50" spans="1:6">
      <c r="A50" s="1170">
        <v>33</v>
      </c>
      <c r="B50" s="1171"/>
      <c r="C50" s="2405"/>
      <c r="D50" s="2405"/>
      <c r="E50" s="2405"/>
      <c r="F50" s="2463"/>
    </row>
    <row r="51" spans="1:6">
      <c r="A51" s="1170">
        <v>34</v>
      </c>
      <c r="B51" s="1171"/>
      <c r="C51" s="2405"/>
      <c r="D51" s="2383"/>
      <c r="E51" s="2383"/>
      <c r="F51" s="2384"/>
    </row>
    <row r="52" spans="1:6">
      <c r="A52" s="1170">
        <v>35</v>
      </c>
      <c r="B52" s="1171"/>
      <c r="C52" s="2405"/>
      <c r="D52" s="2405"/>
      <c r="E52" s="2405"/>
      <c r="F52" s="2463"/>
    </row>
    <row r="53" spans="1:6">
      <c r="A53" s="1170">
        <v>36</v>
      </c>
      <c r="B53" s="1171"/>
      <c r="C53" s="2405"/>
      <c r="D53" s="2405"/>
      <c r="E53" s="2405"/>
      <c r="F53" s="2463"/>
    </row>
    <row r="54" spans="1:6">
      <c r="A54" s="1170">
        <v>37</v>
      </c>
      <c r="B54" s="1171"/>
      <c r="C54" s="2405"/>
      <c r="D54" s="2405"/>
      <c r="E54" s="2405"/>
      <c r="F54" s="2463"/>
    </row>
    <row r="55" spans="1:6">
      <c r="A55" s="1170">
        <v>38</v>
      </c>
      <c r="B55" s="1171"/>
      <c r="C55" s="2405"/>
      <c r="D55" s="2405"/>
      <c r="E55" s="2405"/>
      <c r="F55" s="2463"/>
    </row>
    <row r="56" spans="1:6">
      <c r="A56" s="1170">
        <v>39</v>
      </c>
      <c r="B56" s="1171"/>
      <c r="C56" s="2405"/>
      <c r="D56" s="2405"/>
      <c r="E56" s="2405"/>
      <c r="F56" s="2463"/>
    </row>
    <row r="57" spans="1:6">
      <c r="A57" s="1170">
        <v>40</v>
      </c>
      <c r="B57" s="1171"/>
      <c r="C57" s="2405"/>
      <c r="D57" s="2405"/>
      <c r="E57" s="2405"/>
      <c r="F57" s="2463"/>
    </row>
    <row r="58" spans="1:6">
      <c r="A58" s="1170">
        <v>41</v>
      </c>
      <c r="B58" s="1171"/>
      <c r="C58" s="2405"/>
      <c r="D58" s="2405"/>
      <c r="E58" s="2405"/>
      <c r="F58" s="2463"/>
    </row>
    <row r="59" spans="1:6">
      <c r="A59" s="1170">
        <v>42</v>
      </c>
      <c r="B59" s="1171"/>
      <c r="C59" s="2405"/>
      <c r="D59" s="2405"/>
      <c r="E59" s="2405"/>
      <c r="F59" s="2463"/>
    </row>
    <row r="60" spans="1:6">
      <c r="A60" s="1170">
        <v>43</v>
      </c>
      <c r="B60" s="1171"/>
      <c r="C60" s="2405"/>
      <c r="D60" s="2405"/>
      <c r="E60" s="2405"/>
      <c r="F60" s="2463"/>
    </row>
    <row r="61" spans="1:6">
      <c r="A61" s="1170">
        <v>44</v>
      </c>
      <c r="B61" s="1171"/>
      <c r="C61" s="2405"/>
      <c r="D61" s="2405"/>
      <c r="E61" s="2405"/>
      <c r="F61" s="2463"/>
    </row>
    <row r="62" spans="1:6">
      <c r="A62" s="1170">
        <v>45</v>
      </c>
      <c r="B62" s="1171"/>
      <c r="C62" s="2405"/>
      <c r="D62" s="2405"/>
      <c r="E62" s="2405"/>
      <c r="F62" s="2463"/>
    </row>
    <row r="63" spans="1:6">
      <c r="A63" s="1170">
        <v>46</v>
      </c>
      <c r="B63" s="1171"/>
      <c r="C63" s="2405"/>
      <c r="D63" s="2405"/>
      <c r="E63" s="2405"/>
      <c r="F63" s="2463"/>
    </row>
    <row r="64" spans="1:6" ht="16" thickBot="1">
      <c r="A64" s="1192">
        <v>47</v>
      </c>
      <c r="B64" s="1193" t="s">
        <v>159</v>
      </c>
      <c r="C64" s="2406">
        <f>SUM(C18:C63)</f>
        <v>177070208</v>
      </c>
      <c r="D64" s="2406">
        <f>SUM(D18:D63)</f>
        <v>117947524</v>
      </c>
      <c r="E64" s="2406">
        <f>SUM(E18:E63)</f>
        <v>193283062</v>
      </c>
      <c r="F64" s="2466">
        <f>SUM(F18:F63)</f>
        <v>176251673</v>
      </c>
    </row>
    <row r="65" spans="1:6" ht="16" thickTop="1">
      <c r="A65" s="685"/>
      <c r="B65" s="685"/>
      <c r="C65" s="2398"/>
      <c r="D65" s="2398"/>
      <c r="E65" s="2398"/>
      <c r="F65" s="2398"/>
    </row>
    <row r="66" spans="1:6">
      <c r="A66" s="1310" t="s">
        <v>4500</v>
      </c>
      <c r="B66" s="1310"/>
      <c r="C66" s="2407"/>
      <c r="D66" s="2407"/>
      <c r="E66" s="2407"/>
      <c r="F66" s="2407"/>
    </row>
    <row r="67" spans="1:6">
      <c r="A67" s="71" t="s">
        <v>3972</v>
      </c>
      <c r="B67" s="71"/>
      <c r="C67" s="2408"/>
      <c r="D67" s="2408"/>
      <c r="E67" s="2408"/>
      <c r="F67" s="2408"/>
    </row>
    <row r="125" spans="1:5" ht="16" thickBot="1"/>
    <row r="126" spans="1:5">
      <c r="A126" s="4232"/>
      <c r="B126" s="4233"/>
      <c r="C126" s="4264"/>
      <c r="D126" s="4264"/>
      <c r="E126" s="4267"/>
    </row>
    <row r="127" spans="1:5">
      <c r="A127" s="4583"/>
      <c r="B127" s="1618"/>
      <c r="C127" s="4265"/>
      <c r="D127" s="4265"/>
      <c r="E127" s="4268"/>
    </row>
    <row r="128" spans="1:5">
      <c r="A128" s="4583"/>
      <c r="B128" s="1618"/>
      <c r="C128" s="4265"/>
      <c r="D128" s="4265"/>
      <c r="E128" s="4268"/>
    </row>
    <row r="129" spans="1:6">
      <c r="A129" s="4583"/>
      <c r="B129" s="1618"/>
      <c r="C129" s="4265"/>
      <c r="D129" s="4265"/>
      <c r="E129" s="4268"/>
    </row>
    <row r="130" spans="1:6">
      <c r="A130" s="4583"/>
      <c r="B130" s="1618"/>
      <c r="C130" s="4265"/>
      <c r="D130" s="4265"/>
      <c r="E130" s="4268"/>
    </row>
    <row r="131" spans="1:6">
      <c r="A131" s="4583"/>
      <c r="B131" s="1618"/>
      <c r="C131" s="4265"/>
      <c r="D131" s="4265"/>
      <c r="E131" s="4268"/>
    </row>
    <row r="132" spans="1:6">
      <c r="A132" s="4583"/>
      <c r="B132" s="1618"/>
      <c r="C132" s="4495"/>
      <c r="D132" s="4495"/>
      <c r="E132" s="4268"/>
    </row>
    <row r="133" spans="1:6">
      <c r="A133" s="4583"/>
      <c r="B133" s="1618"/>
      <c r="C133" s="4496"/>
      <c r="D133" s="4496"/>
      <c r="E133" s="4268"/>
    </row>
    <row r="134" spans="1:6">
      <c r="A134" s="4583"/>
      <c r="B134" s="1618"/>
      <c r="C134" s="4496"/>
      <c r="D134" s="4496"/>
      <c r="E134" s="4268"/>
    </row>
    <row r="135" spans="1:6">
      <c r="A135" s="4583"/>
      <c r="B135" s="1618"/>
      <c r="C135" s="4496"/>
      <c r="D135" s="4496"/>
      <c r="E135" s="4268"/>
      <c r="F135" s="4265"/>
    </row>
    <row r="136" spans="1:6">
      <c r="A136" s="4583"/>
      <c r="B136" s="1618"/>
      <c r="C136" s="4496"/>
      <c r="D136" s="4496"/>
      <c r="E136" s="4268"/>
      <c r="F136" s="4268"/>
    </row>
    <row r="137" spans="1:6">
      <c r="A137" s="4583"/>
      <c r="B137" s="1618"/>
      <c r="C137" s="4496"/>
      <c r="D137" s="4496"/>
      <c r="E137" s="4268"/>
      <c r="F137" s="4268"/>
    </row>
    <row r="138" spans="1:6">
      <c r="A138" s="4583"/>
      <c r="B138" s="1618"/>
      <c r="C138" s="4496"/>
      <c r="D138" s="4496"/>
      <c r="E138" s="4268"/>
      <c r="F138" s="4268"/>
    </row>
    <row r="139" spans="1:6">
      <c r="A139" s="4583"/>
      <c r="B139" s="1618"/>
      <c r="C139" s="4496"/>
      <c r="D139" s="4496"/>
      <c r="E139" s="4268"/>
      <c r="F139" s="4268"/>
    </row>
    <row r="140" spans="1:6">
      <c r="A140" s="4583"/>
      <c r="B140" s="1618"/>
      <c r="C140" s="4496"/>
      <c r="D140" s="4496"/>
      <c r="E140" s="4268"/>
      <c r="F140" s="4268"/>
    </row>
    <row r="141" spans="1:6">
      <c r="A141" s="4583"/>
      <c r="B141" s="1618"/>
      <c r="C141" s="4496"/>
      <c r="D141" s="4496"/>
      <c r="E141" s="4268"/>
      <c r="F141" s="4268"/>
    </row>
    <row r="142" spans="1:6">
      <c r="A142" s="4583"/>
      <c r="B142" s="1618"/>
      <c r="C142" s="4496"/>
      <c r="D142" s="4496"/>
      <c r="E142" s="4268"/>
      <c r="F142" s="4268"/>
    </row>
    <row r="143" spans="1:6">
      <c r="A143" s="4583"/>
      <c r="B143" s="1618"/>
      <c r="C143" s="4496"/>
      <c r="D143" s="4496"/>
      <c r="E143" s="4268"/>
      <c r="F143" s="4268"/>
    </row>
    <row r="144" spans="1:6">
      <c r="A144" s="4583"/>
      <c r="B144" s="1618"/>
      <c r="C144" s="4496"/>
      <c r="D144" s="4496"/>
      <c r="E144" s="4268"/>
      <c r="F144" s="4268"/>
    </row>
    <row r="145" spans="1:6">
      <c r="A145" s="4583"/>
      <c r="B145" s="1618"/>
      <c r="C145" s="4496"/>
      <c r="D145" s="4496"/>
      <c r="E145" s="4268"/>
      <c r="F145" s="4268"/>
    </row>
    <row r="146" spans="1:6">
      <c r="A146" s="4583"/>
      <c r="B146" s="1618"/>
      <c r="C146" s="4496"/>
      <c r="D146" s="4496"/>
      <c r="E146" s="4268"/>
      <c r="F146" s="4268"/>
    </row>
    <row r="147" spans="1:6">
      <c r="A147" s="4583"/>
      <c r="B147" s="1618"/>
      <c r="C147" s="4496"/>
      <c r="D147" s="4496"/>
      <c r="E147" s="4268"/>
      <c r="F147" s="4268"/>
    </row>
    <row r="148" spans="1:6">
      <c r="A148" s="4583"/>
      <c r="B148" s="1618"/>
      <c r="C148" s="4496"/>
      <c r="D148" s="4496"/>
      <c r="E148" s="4268"/>
      <c r="F148" s="4268"/>
    </row>
    <row r="149" spans="1:6">
      <c r="A149" s="4583"/>
      <c r="B149" s="1618"/>
      <c r="C149" s="4496"/>
      <c r="D149" s="4496"/>
      <c r="E149" s="4268"/>
      <c r="F149" s="4268"/>
    </row>
    <row r="150" spans="1:6">
      <c r="A150" s="4583"/>
      <c r="B150" s="1618"/>
      <c r="C150" s="4496"/>
      <c r="D150" s="4496"/>
      <c r="E150" s="4268"/>
      <c r="F150" s="4268"/>
    </row>
    <row r="151" spans="1:6">
      <c r="A151" s="4583"/>
      <c r="B151" s="1618"/>
      <c r="C151" s="4496"/>
      <c r="D151" s="4496"/>
      <c r="E151" s="4268"/>
      <c r="F151" s="4268"/>
    </row>
    <row r="152" spans="1:6">
      <c r="A152" s="4583"/>
      <c r="B152" s="1618"/>
      <c r="C152" s="4496"/>
      <c r="D152" s="4496"/>
      <c r="E152" s="4268"/>
      <c r="F152" s="4268"/>
    </row>
    <row r="153" spans="1:6">
      <c r="A153" s="4583"/>
      <c r="B153" s="1618"/>
      <c r="C153" s="4496"/>
      <c r="D153" s="4496"/>
      <c r="E153" s="4268"/>
      <c r="F153" s="4268"/>
    </row>
    <row r="154" spans="1:6">
      <c r="A154" s="4583"/>
      <c r="B154" s="1618"/>
      <c r="C154" s="4496"/>
      <c r="D154" s="4496"/>
      <c r="E154" s="4268"/>
      <c r="F154" s="4268"/>
    </row>
    <row r="155" spans="1:6">
      <c r="A155" s="4583"/>
      <c r="B155" s="1618"/>
      <c r="C155" s="4496"/>
      <c r="D155" s="4496"/>
      <c r="E155" s="4268"/>
      <c r="F155" s="4268"/>
    </row>
    <row r="156" spans="1:6">
      <c r="A156" s="4583"/>
      <c r="B156" s="1618"/>
      <c r="C156" s="4496"/>
      <c r="D156" s="4496"/>
      <c r="E156" s="4268"/>
      <c r="F156" s="4268"/>
    </row>
    <row r="157" spans="1:6">
      <c r="A157" s="4583"/>
      <c r="B157" s="1618"/>
      <c r="C157" s="4496"/>
      <c r="D157" s="4496"/>
      <c r="E157" s="4268"/>
      <c r="F157" s="4268"/>
    </row>
    <row r="158" spans="1:6">
      <c r="A158" s="4583"/>
      <c r="B158" s="1618"/>
      <c r="C158" s="4496"/>
      <c r="D158" s="4496"/>
      <c r="E158" s="4268"/>
      <c r="F158" s="4268"/>
    </row>
    <row r="159" spans="1:6">
      <c r="A159" s="4583"/>
      <c r="B159" s="1618"/>
      <c r="C159" s="4496"/>
      <c r="D159" s="4496"/>
      <c r="E159" s="4268"/>
      <c r="F159" s="4268"/>
    </row>
    <row r="160" spans="1:6">
      <c r="A160" s="4583"/>
      <c r="B160" s="1618"/>
      <c r="C160" s="4496"/>
      <c r="D160" s="4496"/>
      <c r="E160" s="4268"/>
      <c r="F160" s="4268"/>
    </row>
    <row r="161" spans="1:6">
      <c r="A161" s="4583"/>
      <c r="B161" s="1618"/>
      <c r="C161" s="4496"/>
      <c r="D161" s="4496"/>
      <c r="E161" s="4268"/>
      <c r="F161" s="4268"/>
    </row>
    <row r="162" spans="1:6">
      <c r="A162" s="4583"/>
      <c r="B162" s="1618"/>
      <c r="C162" s="4496"/>
      <c r="D162" s="4496"/>
      <c r="E162" s="4268"/>
      <c r="F162" s="4268"/>
    </row>
    <row r="163" spans="1:6">
      <c r="A163" s="4583"/>
      <c r="B163" s="1618"/>
      <c r="C163" s="4496"/>
      <c r="D163" s="4496"/>
      <c r="E163" s="4268"/>
      <c r="F163" s="4268"/>
    </row>
    <row r="164" spans="1:6">
      <c r="A164" s="4583"/>
      <c r="B164" s="1618"/>
      <c r="C164" s="4496"/>
      <c r="D164" s="4496"/>
      <c r="E164" s="4268"/>
      <c r="F164" s="4268"/>
    </row>
    <row r="165" spans="1:6">
      <c r="A165" s="4583"/>
      <c r="B165" s="1618"/>
      <c r="C165" s="4496"/>
      <c r="D165" s="4496"/>
      <c r="E165" s="4268"/>
      <c r="F165" s="4268"/>
    </row>
    <row r="166" spans="1:6">
      <c r="A166" s="4583"/>
      <c r="B166" s="1618"/>
      <c r="C166" s="4496"/>
      <c r="D166" s="4496"/>
      <c r="E166" s="4268"/>
      <c r="F166" s="4268"/>
    </row>
    <row r="167" spans="1:6">
      <c r="A167" s="4583"/>
      <c r="B167" s="1618"/>
      <c r="C167" s="4496"/>
      <c r="D167" s="4496"/>
      <c r="E167" s="4268"/>
      <c r="F167" s="4268"/>
    </row>
    <row r="168" spans="1:6">
      <c r="A168" s="4583"/>
      <c r="B168" s="1618"/>
      <c r="C168" s="4496"/>
      <c r="D168" s="4496"/>
      <c r="E168" s="4268"/>
      <c r="F168" s="4268"/>
    </row>
    <row r="169" spans="1:6">
      <c r="A169" s="4583"/>
      <c r="B169" s="1618"/>
      <c r="C169" s="4496"/>
      <c r="D169" s="4496"/>
      <c r="E169" s="4268"/>
      <c r="F169" s="4268"/>
    </row>
    <row r="170" spans="1:6">
      <c r="A170" s="4583"/>
      <c r="B170" s="1618"/>
      <c r="C170" s="4496"/>
      <c r="D170" s="4496"/>
      <c r="E170" s="4268"/>
      <c r="F170" s="4268"/>
    </row>
    <row r="171" spans="1:6">
      <c r="A171" s="4583"/>
      <c r="B171" s="1618"/>
      <c r="C171" s="4496"/>
      <c r="D171" s="4496"/>
      <c r="E171" s="4268"/>
      <c r="F171" s="4268"/>
    </row>
    <row r="172" spans="1:6">
      <c r="A172" s="4583"/>
      <c r="B172" s="1618"/>
      <c r="C172" s="4496"/>
      <c r="D172" s="4496"/>
      <c r="E172" s="4268"/>
      <c r="F172" s="4268"/>
    </row>
    <row r="173" spans="1:6">
      <c r="A173" s="4583"/>
      <c r="B173" s="1618"/>
      <c r="C173" s="4496"/>
      <c r="D173" s="4496"/>
      <c r="E173" s="4268"/>
      <c r="F173" s="4268"/>
    </row>
    <row r="174" spans="1:6">
      <c r="A174" s="4583"/>
      <c r="B174" s="1618"/>
      <c r="C174" s="4496"/>
      <c r="D174" s="4496"/>
      <c r="E174" s="4268"/>
      <c r="F174" s="4268"/>
    </row>
    <row r="175" spans="1:6">
      <c r="A175" s="4583"/>
      <c r="B175" s="1618"/>
      <c r="C175" s="4496"/>
      <c r="D175" s="4496"/>
      <c r="E175" s="4268"/>
      <c r="F175" s="4268"/>
    </row>
    <row r="176" spans="1:6">
      <c r="A176" s="4583"/>
      <c r="B176" s="1618"/>
      <c r="C176" s="4496"/>
      <c r="D176" s="4496"/>
      <c r="E176" s="4268"/>
      <c r="F176" s="4268"/>
    </row>
    <row r="177" spans="1:6">
      <c r="A177" s="4583"/>
      <c r="B177" s="1618"/>
      <c r="C177" s="4496"/>
      <c r="D177" s="4496"/>
      <c r="E177" s="4268"/>
      <c r="F177" s="4268"/>
    </row>
    <row r="178" spans="1:6">
      <c r="A178" s="4583"/>
      <c r="B178" s="1618"/>
      <c r="C178" s="4496"/>
      <c r="D178" s="4496"/>
      <c r="E178" s="4268"/>
      <c r="F178" s="4268"/>
    </row>
    <row r="179" spans="1:6">
      <c r="A179" s="4583"/>
      <c r="B179" s="1618"/>
      <c r="C179" s="4497"/>
      <c r="D179" s="4497"/>
      <c r="E179" s="4268"/>
      <c r="F179" s="4268"/>
    </row>
    <row r="180" spans="1:6">
      <c r="A180" s="4583"/>
      <c r="B180" s="1618"/>
      <c r="C180" s="4265"/>
      <c r="D180" s="4265"/>
      <c r="E180" s="4268"/>
      <c r="F180" s="4268"/>
    </row>
    <row r="181" spans="1:6" ht="16" thickBot="1">
      <c r="A181" s="4237"/>
      <c r="B181" s="4257"/>
      <c r="C181" s="4266"/>
      <c r="D181" s="4266"/>
      <c r="E181" s="4269"/>
      <c r="F181" s="4268"/>
    </row>
    <row r="182" spans="1:6">
      <c r="A182" s="4235"/>
      <c r="B182" s="1618"/>
      <c r="C182" s="4265"/>
      <c r="D182" s="4265"/>
      <c r="E182" s="4265"/>
      <c r="F182" s="4268"/>
    </row>
    <row r="183" spans="1:6">
      <c r="A183" s="4235"/>
      <c r="B183" s="1618"/>
      <c r="C183" s="4265"/>
      <c r="D183" s="4265"/>
      <c r="E183" s="4265"/>
      <c r="F183" s="4268"/>
    </row>
    <row r="184" spans="1:6">
      <c r="A184" s="4235"/>
      <c r="B184" s="1618"/>
      <c r="C184" s="4265"/>
      <c r="D184" s="4265"/>
      <c r="E184" s="4265"/>
      <c r="F184" s="4268"/>
    </row>
    <row r="185" spans="1:6">
      <c r="A185" s="4235"/>
      <c r="B185" s="1618"/>
      <c r="C185" s="4265"/>
      <c r="D185" s="4265"/>
      <c r="E185" s="4265"/>
      <c r="F185" s="4268"/>
    </row>
    <row r="186" spans="1:6">
      <c r="A186" s="4235"/>
      <c r="B186" s="1618"/>
      <c r="C186" s="4265"/>
      <c r="D186" s="4265"/>
      <c r="E186" s="4265"/>
      <c r="F186" s="4268"/>
    </row>
    <row r="187" spans="1:6">
      <c r="A187" s="4235"/>
      <c r="B187" s="1618"/>
      <c r="C187" s="4265"/>
      <c r="D187" s="4265"/>
      <c r="E187" s="4265"/>
      <c r="F187" s="4268"/>
    </row>
    <row r="188" spans="1:6">
      <c r="A188" s="4235"/>
      <c r="B188" s="1618"/>
      <c r="C188" s="4265"/>
      <c r="D188" s="4265"/>
      <c r="E188" s="4265"/>
      <c r="F188" s="4268"/>
    </row>
    <row r="189" spans="1:6">
      <c r="A189" s="4235"/>
      <c r="B189" s="1618"/>
      <c r="C189" s="4265"/>
      <c r="D189" s="4265"/>
      <c r="E189" s="4265"/>
      <c r="F189" s="4268"/>
    </row>
    <row r="190" spans="1:6">
      <c r="A190" s="4235"/>
      <c r="B190" s="1618"/>
      <c r="C190" s="4265"/>
      <c r="D190" s="4265"/>
      <c r="E190" s="4265"/>
      <c r="F190" s="4268"/>
    </row>
    <row r="191" spans="1:6">
      <c r="A191" s="4235"/>
      <c r="B191" s="1618"/>
      <c r="C191" s="4265"/>
      <c r="D191" s="4265"/>
      <c r="E191" s="4265"/>
      <c r="F191" s="4268"/>
    </row>
    <row r="192" spans="1:6">
      <c r="A192" s="4235"/>
      <c r="B192" s="1618"/>
      <c r="C192" s="4265"/>
      <c r="D192" s="4265"/>
      <c r="E192" s="4265"/>
      <c r="F192" s="4268"/>
    </row>
    <row r="193" spans="1:6">
      <c r="A193" s="4235"/>
      <c r="B193" s="1618"/>
      <c r="C193" s="4265"/>
      <c r="D193" s="4265"/>
      <c r="E193" s="4265"/>
      <c r="F193" s="4268"/>
    </row>
    <row r="194" spans="1:6">
      <c r="A194" s="4235"/>
      <c r="B194" s="1618"/>
      <c r="C194" s="4265"/>
      <c r="D194" s="4265"/>
      <c r="E194" s="4265"/>
      <c r="F194" s="4268"/>
    </row>
    <row r="195" spans="1:6">
      <c r="A195" s="4235"/>
      <c r="B195" s="1618"/>
      <c r="C195" s="4265"/>
      <c r="D195" s="4265"/>
      <c r="E195" s="4265"/>
      <c r="F195" s="4268"/>
    </row>
    <row r="196" spans="1:6">
      <c r="A196" s="4235"/>
      <c r="B196" s="1618"/>
      <c r="C196" s="4265"/>
      <c r="D196" s="4265"/>
      <c r="E196" s="4265"/>
      <c r="F196" s="4268"/>
    </row>
    <row r="197" spans="1:6">
      <c r="A197" s="4235"/>
      <c r="B197" s="1618"/>
      <c r="C197" s="4265"/>
      <c r="D197" s="4265"/>
      <c r="E197" s="4265"/>
      <c r="F197" s="4268"/>
    </row>
    <row r="198" spans="1:6">
      <c r="A198" s="4235"/>
      <c r="B198" s="1618"/>
      <c r="C198" s="4265"/>
      <c r="D198" s="4265"/>
      <c r="E198" s="4265"/>
      <c r="F198" s="4268"/>
    </row>
    <row r="199" spans="1:6">
      <c r="A199" s="4235"/>
      <c r="B199" s="1618"/>
      <c r="C199" s="4265"/>
      <c r="D199" s="4265"/>
      <c r="E199" s="4265"/>
      <c r="F199" s="4268"/>
    </row>
    <row r="200" spans="1:6" ht="16" thickBot="1">
      <c r="A200" s="4237"/>
      <c r="B200" s="4257"/>
      <c r="C200" s="4266"/>
      <c r="D200" s="4266"/>
      <c r="E200" s="4266"/>
      <c r="F200" s="4269"/>
    </row>
  </sheetData>
  <pageMargins left="0.7" right="0.7" top="0.75" bottom="0.75" header="0.3" footer="0.3"/>
  <pageSetup scale="64" orientation="portrait" r:id="rId1"/>
  <colBreaks count="1" manualBreakCount="1">
    <brk id="6"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92D050"/>
  </sheetPr>
  <dimension ref="A1:J200"/>
  <sheetViews>
    <sheetView view="pageBreakPreview" zoomScale="60" zoomScaleNormal="60" workbookViewId="0">
      <selection activeCell="K1" sqref="K1:Y1048576"/>
    </sheetView>
  </sheetViews>
  <sheetFormatPr defaultRowHeight="15.5"/>
  <cols>
    <col min="1" max="1" width="4" customWidth="1"/>
    <col min="2" max="2" width="33.84375" bestFit="1" customWidth="1"/>
    <col min="3" max="3" width="13.4609375" bestFit="1" customWidth="1"/>
    <col min="4" max="4" width="12.4609375" customWidth="1"/>
    <col min="5" max="5" width="17.07421875" style="2430" customWidth="1"/>
    <col min="6" max="6" width="11.53515625" customWidth="1"/>
    <col min="7" max="7" width="13.84375" customWidth="1"/>
    <col min="8" max="8" width="14.84375" customWidth="1"/>
    <col min="9" max="9" width="9.84375" customWidth="1"/>
    <col min="10" max="11" width="14" customWidth="1"/>
    <col min="12" max="12" width="17" customWidth="1"/>
    <col min="15" max="15" width="10.07421875" customWidth="1"/>
    <col min="18" max="18" width="8.84375"/>
    <col min="21" max="21" width="10.84375" customWidth="1"/>
    <col min="24" max="24" width="13.84375" customWidth="1"/>
  </cols>
  <sheetData>
    <row r="1" spans="1:9" ht="16" thickBot="1">
      <c r="A1" s="709"/>
    </row>
    <row r="2" spans="1:9">
      <c r="A2" s="3254" t="s">
        <v>3199</v>
      </c>
      <c r="B2" s="3544"/>
      <c r="C2" s="3544"/>
      <c r="D2" s="3305"/>
      <c r="E2" s="3780" t="s">
        <v>3200</v>
      </c>
      <c r="F2" s="3544"/>
      <c r="G2" s="4892" t="s">
        <v>1759</v>
      </c>
      <c r="H2" s="5418" t="s">
        <v>3973</v>
      </c>
      <c r="I2" s="5419"/>
    </row>
    <row r="3" spans="1:9">
      <c r="A3" s="4224" t="str">
        <f>'Data Sheet'!$C$25</f>
        <v xml:space="preserve">Niagara Mohawk Power Corporation </v>
      </c>
      <c r="B3" s="1533"/>
      <c r="C3" s="1533"/>
      <c r="D3" s="2309"/>
      <c r="E3" s="2398" t="s">
        <v>5957</v>
      </c>
      <c r="F3" s="1533"/>
      <c r="G3" s="580" t="s">
        <v>3219</v>
      </c>
      <c r="H3" s="5324"/>
      <c r="I3" s="5342"/>
    </row>
    <row r="4" spans="1:9">
      <c r="A4" s="4352" t="s">
        <v>3202</v>
      </c>
      <c r="B4" s="1533"/>
      <c r="C4" s="1533"/>
      <c r="D4" s="2309"/>
      <c r="E4" s="2398" t="s">
        <v>3203</v>
      </c>
      <c r="F4" s="1533"/>
      <c r="G4" s="2693" t="str">
        <f>'Data Sheet'!$C$40</f>
        <v>April 30, 2024</v>
      </c>
      <c r="H4" s="5420" t="str">
        <f>'Data Sheet'!$C$38</f>
        <v>December 31, 2023</v>
      </c>
      <c r="I4" s="5421" t="str">
        <f>'Data Sheet'!$C$40</f>
        <v>April 30, 2024</v>
      </c>
    </row>
    <row r="5" spans="1:9">
      <c r="A5" s="3311" t="s">
        <v>3974</v>
      </c>
      <c r="B5" s="1258"/>
      <c r="C5" s="1258"/>
      <c r="D5" s="1258"/>
      <c r="E5" s="2399"/>
      <c r="F5" s="1541"/>
      <c r="G5" s="1541"/>
      <c r="H5" s="1541"/>
      <c r="I5" s="3312"/>
    </row>
    <row r="6" spans="1:9">
      <c r="A6" s="4893" t="s">
        <v>3999</v>
      </c>
      <c r="B6" s="764"/>
      <c r="C6" s="764"/>
      <c r="D6" s="764"/>
      <c r="E6" s="2468"/>
      <c r="F6" s="1620"/>
      <c r="G6" s="1620"/>
      <c r="H6" s="1620"/>
      <c r="I6" s="4229"/>
    </row>
    <row r="7" spans="1:9">
      <c r="A7" s="4766" t="s">
        <v>4000</v>
      </c>
      <c r="B7" s="4422"/>
      <c r="C7" s="764"/>
      <c r="D7" s="1620"/>
      <c r="E7" s="2468"/>
      <c r="F7" s="1620"/>
      <c r="G7" s="1620"/>
      <c r="H7" s="1620"/>
      <c r="I7" s="4229"/>
    </row>
    <row r="8" spans="1:9">
      <c r="A8" s="4766"/>
      <c r="B8" s="4422"/>
      <c r="C8" s="764"/>
      <c r="D8" s="1620"/>
      <c r="E8" s="2468"/>
      <c r="F8" s="1620"/>
      <c r="G8" s="1620"/>
      <c r="H8" s="1620"/>
      <c r="I8" s="4229"/>
    </row>
    <row r="9" spans="1:9">
      <c r="A9" s="4766" t="s">
        <v>3975</v>
      </c>
      <c r="B9" s="1620"/>
      <c r="C9" s="1620"/>
      <c r="D9" s="1620"/>
      <c r="E9" s="2468"/>
      <c r="F9" s="1620"/>
      <c r="G9" s="1620"/>
      <c r="H9" s="1620"/>
      <c r="I9" s="4229"/>
    </row>
    <row r="10" spans="1:9">
      <c r="A10" s="4310"/>
      <c r="B10" s="1620"/>
      <c r="C10" s="1620"/>
      <c r="D10" s="1620"/>
      <c r="E10" s="2468"/>
      <c r="F10" s="1620"/>
      <c r="G10" s="1620"/>
      <c r="H10" s="1620"/>
      <c r="I10" s="4229"/>
    </row>
    <row r="11" spans="1:9">
      <c r="A11" s="4755" t="s">
        <v>3976</v>
      </c>
      <c r="B11" s="1545"/>
      <c r="C11" s="1545"/>
      <c r="D11" s="1545"/>
      <c r="E11" s="2400"/>
      <c r="F11" s="1533"/>
      <c r="G11" s="1533"/>
      <c r="H11" s="1533"/>
      <c r="I11" s="4228"/>
    </row>
    <row r="12" spans="1:9">
      <c r="A12" s="4755"/>
      <c r="B12" s="1545"/>
      <c r="C12" s="1545"/>
      <c r="D12" s="1545"/>
      <c r="E12" s="2400"/>
      <c r="F12" s="1533"/>
      <c r="G12" s="1533"/>
      <c r="H12" s="1533"/>
      <c r="I12" s="4228"/>
    </row>
    <row r="13" spans="1:9">
      <c r="A13" s="4755" t="s">
        <v>3977</v>
      </c>
      <c r="B13" s="1545"/>
      <c r="C13" s="1545"/>
      <c r="D13" s="1545"/>
      <c r="E13" s="2400"/>
      <c r="F13" s="1545"/>
      <c r="G13" s="1545"/>
      <c r="H13" s="1545"/>
      <c r="I13" s="4756"/>
    </row>
    <row r="14" spans="1:9">
      <c r="A14" s="4755"/>
      <c r="B14" s="1545"/>
      <c r="C14" s="1545"/>
      <c r="D14" s="1545"/>
      <c r="E14" s="2400"/>
      <c r="F14" s="1545"/>
      <c r="G14" s="1545"/>
      <c r="H14" s="1545"/>
      <c r="I14" s="4756"/>
    </row>
    <row r="15" spans="1:9">
      <c r="A15" s="4755" t="s">
        <v>3978</v>
      </c>
      <c r="B15" s="1545"/>
      <c r="C15" s="1545"/>
      <c r="D15" s="1545"/>
      <c r="E15" s="2400"/>
      <c r="F15" s="1545"/>
      <c r="G15" s="1545"/>
      <c r="H15" s="1545"/>
      <c r="I15" s="4756"/>
    </row>
    <row r="16" spans="1:9">
      <c r="A16" s="4755"/>
      <c r="B16" s="1545"/>
      <c r="C16" s="1545"/>
      <c r="D16" s="1545"/>
      <c r="E16" s="2400"/>
      <c r="F16" s="1545"/>
      <c r="G16" s="1545"/>
      <c r="H16" s="1545"/>
      <c r="I16" s="4756"/>
    </row>
    <row r="17" spans="1:9">
      <c r="A17" s="4755" t="s">
        <v>3979</v>
      </c>
      <c r="B17" s="1545"/>
      <c r="C17" s="1545"/>
      <c r="D17" s="1545"/>
      <c r="E17" s="2400"/>
      <c r="F17" s="1545"/>
      <c r="G17" s="1545"/>
      <c r="H17" s="1545"/>
      <c r="I17" s="4756"/>
    </row>
    <row r="18" spans="1:9">
      <c r="A18" s="4755"/>
      <c r="B18" s="1545"/>
      <c r="C18" s="1545"/>
      <c r="D18" s="1545"/>
      <c r="E18" s="2400"/>
      <c r="F18" s="1545"/>
      <c r="G18" s="1545"/>
      <c r="H18" s="1545"/>
      <c r="I18" s="4756"/>
    </row>
    <row r="19" spans="1:9">
      <c r="A19" s="4755" t="s">
        <v>3980</v>
      </c>
      <c r="B19" s="1545"/>
      <c r="C19" s="1545"/>
      <c r="D19" s="1545"/>
      <c r="E19" s="2400"/>
      <c r="F19" s="1545"/>
      <c r="G19" s="1545"/>
      <c r="H19" s="1545"/>
      <c r="I19" s="4756"/>
    </row>
    <row r="20" spans="1:9">
      <c r="A20" s="4755"/>
      <c r="B20" s="1545"/>
      <c r="C20" s="1545"/>
      <c r="D20" s="1545"/>
      <c r="E20" s="2400"/>
      <c r="F20" s="1545"/>
      <c r="G20" s="1545"/>
      <c r="H20" s="1545"/>
      <c r="I20" s="4756"/>
    </row>
    <row r="21" spans="1:9">
      <c r="A21" s="4755" t="s">
        <v>3981</v>
      </c>
      <c r="B21" s="1545"/>
      <c r="C21" s="1545"/>
      <c r="D21" s="1545"/>
      <c r="E21" s="2400"/>
      <c r="F21" s="1545"/>
      <c r="G21" s="1545"/>
      <c r="H21" s="1545"/>
      <c r="I21" s="4756"/>
    </row>
    <row r="22" spans="1:9">
      <c r="A22" s="4755" t="s">
        <v>3982</v>
      </c>
      <c r="B22" s="1545"/>
      <c r="C22" s="1545"/>
      <c r="D22" s="1545"/>
      <c r="E22" s="2400"/>
      <c r="F22" s="1545"/>
      <c r="G22" s="1545"/>
      <c r="H22" s="1545"/>
      <c r="I22" s="4756"/>
    </row>
    <row r="23" spans="1:9">
      <c r="A23" s="4755"/>
      <c r="B23" s="1545"/>
      <c r="C23" s="1545"/>
      <c r="D23" s="1545"/>
      <c r="E23" s="2400"/>
      <c r="F23" s="1545"/>
      <c r="G23" s="1545"/>
      <c r="H23" s="1545"/>
      <c r="I23" s="4756"/>
    </row>
    <row r="24" spans="1:9">
      <c r="A24" s="4755"/>
      <c r="B24" s="1545"/>
      <c r="C24" s="1545"/>
      <c r="D24" s="1545"/>
      <c r="E24" s="2400"/>
      <c r="F24" s="1545"/>
      <c r="G24" s="1545"/>
      <c r="H24" s="1545"/>
      <c r="I24" s="4756"/>
    </row>
    <row r="25" spans="1:9">
      <c r="A25" s="4755"/>
      <c r="B25" s="1545"/>
      <c r="C25" s="1545"/>
      <c r="D25" s="1545"/>
      <c r="E25" s="2400"/>
      <c r="F25" s="1545"/>
      <c r="G25" s="1545"/>
      <c r="H25" s="1545"/>
      <c r="I25" s="4756"/>
    </row>
    <row r="26" spans="1:9">
      <c r="A26" s="4894"/>
      <c r="B26" s="1159"/>
      <c r="C26" s="1159"/>
      <c r="D26" s="1159"/>
      <c r="E26" s="2469"/>
      <c r="F26" s="1159"/>
      <c r="G26" s="1159"/>
      <c r="H26" s="1159"/>
      <c r="I26" s="4895"/>
    </row>
    <row r="27" spans="1:9">
      <c r="A27" s="4896"/>
      <c r="B27" s="1259"/>
      <c r="C27" s="5403" t="s">
        <v>3983</v>
      </c>
      <c r="D27" s="5404"/>
      <c r="E27" s="5405"/>
      <c r="F27" s="5403" t="s">
        <v>3984</v>
      </c>
      <c r="G27" s="5404"/>
      <c r="H27" s="5404"/>
      <c r="I27" s="5422"/>
    </row>
    <row r="28" spans="1:9">
      <c r="A28" s="4897"/>
      <c r="B28" s="1260"/>
      <c r="C28" s="5406" t="s">
        <v>3985</v>
      </c>
      <c r="D28" s="5407"/>
      <c r="E28" s="5408"/>
      <c r="F28" s="5403" t="s">
        <v>3985</v>
      </c>
      <c r="G28" s="5404"/>
      <c r="H28" s="5404"/>
      <c r="I28" s="5422"/>
    </row>
    <row r="29" spans="1:9" ht="20.9" customHeight="1">
      <c r="A29" s="3313"/>
      <c r="B29" s="546"/>
      <c r="C29" s="1360"/>
      <c r="D29" s="4419" t="s">
        <v>3986</v>
      </c>
      <c r="E29" s="2470"/>
      <c r="F29" s="1556"/>
      <c r="G29" s="1556" t="s">
        <v>3986</v>
      </c>
      <c r="H29" s="5423"/>
      <c r="I29" s="5424"/>
    </row>
    <row r="30" spans="1:9">
      <c r="A30" s="3315"/>
      <c r="B30" s="3062" t="s">
        <v>3987</v>
      </c>
      <c r="C30" s="1363" t="s">
        <v>3988</v>
      </c>
      <c r="D30" s="4423" t="s">
        <v>3989</v>
      </c>
      <c r="E30" s="4898" t="s">
        <v>3990</v>
      </c>
      <c r="F30" s="2321" t="s">
        <v>3988</v>
      </c>
      <c r="G30" s="2321" t="s">
        <v>3989</v>
      </c>
      <c r="H30" s="5425" t="s">
        <v>3990</v>
      </c>
      <c r="I30" s="5413"/>
    </row>
    <row r="31" spans="1:9">
      <c r="A31" s="3315" t="s">
        <v>1686</v>
      </c>
      <c r="B31" s="3062"/>
      <c r="C31" s="1363"/>
      <c r="D31" s="4423"/>
      <c r="E31" s="4898"/>
      <c r="F31" s="2321"/>
      <c r="G31" s="2321"/>
      <c r="H31" s="5425"/>
      <c r="I31" s="5413"/>
    </row>
    <row r="32" spans="1:9">
      <c r="A32" s="4363" t="s">
        <v>1689</v>
      </c>
      <c r="B32" s="1262" t="s">
        <v>2935</v>
      </c>
      <c r="C32" s="2321" t="s">
        <v>2936</v>
      </c>
      <c r="D32" s="2321" t="s">
        <v>2937</v>
      </c>
      <c r="E32" s="2403" t="s">
        <v>2938</v>
      </c>
      <c r="F32" s="2321" t="s">
        <v>2268</v>
      </c>
      <c r="G32" s="2321" t="s">
        <v>2269</v>
      </c>
      <c r="H32" s="5425" t="s">
        <v>2270</v>
      </c>
      <c r="I32" s="5413"/>
    </row>
    <row r="33" spans="1:10">
      <c r="A33" s="3317">
        <v>1</v>
      </c>
      <c r="B33" s="1263" t="s">
        <v>3991</v>
      </c>
      <c r="C33" s="2345">
        <v>17443053</v>
      </c>
      <c r="D33" s="2344" t="s">
        <v>5217</v>
      </c>
      <c r="E33" s="2473">
        <v>21730784</v>
      </c>
      <c r="F33" s="2344"/>
      <c r="G33" s="2344"/>
      <c r="H33" s="5426"/>
      <c r="I33" s="5427"/>
      <c r="J33" s="2816"/>
    </row>
    <row r="34" spans="1:10">
      <c r="A34" s="3317">
        <v>2</v>
      </c>
      <c r="B34" s="1263" t="s">
        <v>3992</v>
      </c>
      <c r="C34" s="2344"/>
      <c r="D34" s="2344" t="s">
        <v>5217</v>
      </c>
      <c r="E34" s="2471">
        <v>6453929</v>
      </c>
      <c r="F34" s="2346"/>
      <c r="G34" s="4899" t="s">
        <v>5937</v>
      </c>
      <c r="H34" s="5416"/>
      <c r="I34" s="5417"/>
      <c r="J34" s="2816"/>
    </row>
    <row r="35" spans="1:10">
      <c r="A35" s="3317">
        <v>3</v>
      </c>
      <c r="B35" s="1263" t="s">
        <v>3993</v>
      </c>
      <c r="C35" s="2344"/>
      <c r="D35" s="2344" t="s">
        <v>5217</v>
      </c>
      <c r="E35" s="2471">
        <v>2109839</v>
      </c>
      <c r="F35" s="2344"/>
      <c r="G35" s="2344"/>
      <c r="H35" s="5401"/>
      <c r="I35" s="5402"/>
      <c r="J35" s="2816"/>
    </row>
    <row r="36" spans="1:10">
      <c r="A36" s="3317">
        <v>4</v>
      </c>
      <c r="B36" s="1263" t="s">
        <v>3994</v>
      </c>
      <c r="C36" s="2344"/>
      <c r="D36" s="2344" t="s">
        <v>5217</v>
      </c>
      <c r="E36" s="2674">
        <v>0</v>
      </c>
      <c r="F36" s="2344"/>
      <c r="G36" s="2344"/>
      <c r="H36" s="5401"/>
      <c r="I36" s="5402"/>
      <c r="J36" s="2816"/>
    </row>
    <row r="37" spans="1:10">
      <c r="A37" s="3317">
        <v>5</v>
      </c>
      <c r="B37" s="1263" t="s">
        <v>3995</v>
      </c>
      <c r="C37" s="2344"/>
      <c r="D37" s="2344"/>
      <c r="E37" s="2472">
        <v>10748539</v>
      </c>
      <c r="F37" s="2344"/>
      <c r="G37" s="2344"/>
      <c r="H37" s="5401"/>
      <c r="I37" s="5402"/>
      <c r="J37" s="2816"/>
    </row>
    <row r="38" spans="1:10">
      <c r="A38" s="3317">
        <v>6</v>
      </c>
      <c r="B38" s="1263" t="s">
        <v>3996</v>
      </c>
      <c r="C38" s="5398" t="s">
        <v>4579</v>
      </c>
      <c r="D38" s="5399"/>
      <c r="E38" s="5400"/>
      <c r="F38" s="2344"/>
      <c r="G38" s="2344"/>
      <c r="H38" s="5401"/>
      <c r="I38" s="5402"/>
      <c r="J38" s="2816"/>
    </row>
    <row r="39" spans="1:10">
      <c r="A39" s="3317">
        <v>7</v>
      </c>
      <c r="B39" s="1263" t="s">
        <v>2252</v>
      </c>
      <c r="C39" s="2344"/>
      <c r="D39" s="2344" t="s">
        <v>5217</v>
      </c>
      <c r="E39" s="2471">
        <v>353845</v>
      </c>
      <c r="F39" s="2344"/>
      <c r="G39" s="2344"/>
      <c r="H39" s="5401"/>
      <c r="I39" s="5402"/>
      <c r="J39" s="2816"/>
    </row>
    <row r="40" spans="1:10" ht="16" thickBot="1">
      <c r="A40" s="3317">
        <v>8</v>
      </c>
      <c r="B40" s="1263" t="s">
        <v>3997</v>
      </c>
      <c r="C40" s="2349">
        <f>SUM(C33:C39)</f>
        <v>17443053</v>
      </c>
      <c r="D40" s="2347"/>
      <c r="E40" s="2349">
        <f>SUM(E33:E39)</f>
        <v>41396936</v>
      </c>
      <c r="F40" s="2348">
        <f>SUM(F33:F39)</f>
        <v>0</v>
      </c>
      <c r="G40" s="2347"/>
      <c r="H40" s="5414">
        <f>SUM(H33:H39)</f>
        <v>0</v>
      </c>
      <c r="I40" s="5415">
        <f>SUM(I33:I39)</f>
        <v>0</v>
      </c>
    </row>
    <row r="41" spans="1:10" ht="16" thickTop="1">
      <c r="A41" s="4900"/>
      <c r="B41" s="1256"/>
      <c r="C41" s="1619"/>
      <c r="D41" s="1269"/>
      <c r="E41" s="2445"/>
      <c r="F41" s="1619"/>
      <c r="G41" s="1619"/>
      <c r="H41" s="5411"/>
      <c r="I41" s="5412"/>
    </row>
    <row r="42" spans="1:10">
      <c r="A42" s="4760"/>
      <c r="B42" s="4435"/>
      <c r="C42" s="1619"/>
      <c r="D42" s="1269"/>
      <c r="E42" s="2445"/>
      <c r="F42" s="1619"/>
      <c r="G42" s="1619"/>
      <c r="H42" s="5411"/>
      <c r="I42" s="5412"/>
    </row>
    <row r="43" spans="1:10">
      <c r="A43" s="4760"/>
      <c r="B43" s="4435"/>
      <c r="C43" s="1619"/>
      <c r="D43" s="1269"/>
      <c r="E43" s="2445"/>
      <c r="F43" s="1619"/>
      <c r="G43" s="1619"/>
      <c r="H43" s="5411"/>
      <c r="I43" s="5412"/>
    </row>
    <row r="44" spans="1:10">
      <c r="A44" s="4760"/>
      <c r="B44" s="4435"/>
      <c r="C44" s="1619"/>
      <c r="D44" s="1269"/>
      <c r="E44" s="2445"/>
      <c r="F44" s="1619"/>
      <c r="G44" s="1619"/>
      <c r="H44" s="5411"/>
      <c r="I44" s="5412"/>
    </row>
    <row r="45" spans="1:10">
      <c r="A45" s="4760"/>
      <c r="B45" s="4435"/>
      <c r="C45" s="1619"/>
      <c r="D45" s="1269"/>
      <c r="E45" s="2445"/>
      <c r="F45" s="1619"/>
      <c r="G45" s="1619"/>
      <c r="H45" s="5411"/>
      <c r="I45" s="5412"/>
    </row>
    <row r="46" spans="1:10">
      <c r="A46" s="4760"/>
      <c r="B46" s="4435"/>
      <c r="C46" s="1619"/>
      <c r="D46" s="1269"/>
      <c r="E46" s="2445"/>
      <c r="F46" s="1619"/>
      <c r="G46" s="1619"/>
      <c r="H46" s="5411"/>
      <c r="I46" s="5412"/>
    </row>
    <row r="47" spans="1:10">
      <c r="A47" s="4760"/>
      <c r="B47" s="4435"/>
      <c r="C47" s="1619"/>
      <c r="D47" s="1269"/>
      <c r="E47" s="2445"/>
      <c r="F47" s="1619"/>
      <c r="G47" s="1619"/>
      <c r="H47" s="5411"/>
      <c r="I47" s="5412"/>
    </row>
    <row r="48" spans="1:10">
      <c r="A48" s="4760"/>
      <c r="B48" s="4435"/>
      <c r="C48" s="1619"/>
      <c r="D48" s="1269"/>
      <c r="E48" s="2445"/>
      <c r="F48" s="1619"/>
      <c r="G48" s="1619"/>
      <c r="H48" s="5411"/>
      <c r="I48" s="5412"/>
    </row>
    <row r="49" spans="1:9" ht="15.75" customHeight="1">
      <c r="A49" s="4760"/>
      <c r="B49" s="4435"/>
      <c r="C49" s="1619"/>
      <c r="D49" s="1269"/>
      <c r="E49" s="2445"/>
      <c r="F49" s="1619"/>
      <c r="G49" s="1619"/>
      <c r="H49" s="5411"/>
      <c r="I49" s="5413"/>
    </row>
    <row r="50" spans="1:9" ht="15.75" customHeight="1">
      <c r="A50" s="4760"/>
      <c r="B50" s="4435"/>
      <c r="C50" s="1619"/>
      <c r="D50" s="1269"/>
      <c r="E50" s="2445"/>
      <c r="F50" s="1619"/>
      <c r="G50" s="1619"/>
      <c r="H50" s="5411"/>
      <c r="I50" s="5413"/>
    </row>
    <row r="51" spans="1:9" ht="15.75" customHeight="1">
      <c r="A51" s="4760"/>
      <c r="B51" s="4435"/>
      <c r="C51" s="1619"/>
      <c r="D51" s="1269"/>
      <c r="E51" s="2445"/>
      <c r="F51" s="1533"/>
      <c r="G51" s="1533"/>
      <c r="H51" s="5411"/>
      <c r="I51" s="5413"/>
    </row>
    <row r="52" spans="1:9" ht="15.75" customHeight="1">
      <c r="A52" s="4760"/>
      <c r="B52" s="4435"/>
      <c r="C52" s="1619"/>
      <c r="D52" s="1269"/>
      <c r="E52" s="2445"/>
      <c r="F52" s="1533"/>
      <c r="G52" s="1533"/>
      <c r="H52" s="5411"/>
      <c r="I52" s="5413"/>
    </row>
    <row r="53" spans="1:9" ht="15.75" customHeight="1" thickBot="1">
      <c r="A53" s="4901"/>
      <c r="B53" s="4902"/>
      <c r="C53" s="4902"/>
      <c r="D53" s="4902"/>
      <c r="E53" s="4405"/>
      <c r="F53" s="4348"/>
      <c r="G53" s="4348"/>
      <c r="H53" s="5409"/>
      <c r="I53" s="5410"/>
    </row>
    <row r="54" spans="1:9">
      <c r="A54" s="685"/>
      <c r="B54" s="685"/>
      <c r="C54" s="685"/>
      <c r="D54" s="685"/>
      <c r="E54" s="2398"/>
      <c r="F54" s="685"/>
      <c r="G54" s="685"/>
      <c r="H54" s="685"/>
      <c r="I54" s="835"/>
    </row>
    <row r="55" spans="1:9">
      <c r="A55" s="21" t="s">
        <v>4500</v>
      </c>
      <c r="B55" s="21"/>
      <c r="C55" s="21"/>
      <c r="D55" s="21"/>
      <c r="E55" s="2407"/>
      <c r="F55" s="21"/>
      <c r="G55" s="21"/>
      <c r="H55" s="21"/>
      <c r="I55" s="21"/>
    </row>
    <row r="56" spans="1:9">
      <c r="A56" s="71" t="s">
        <v>3998</v>
      </c>
      <c r="B56" s="71"/>
      <c r="C56" s="71"/>
      <c r="D56" s="71"/>
      <c r="E56" s="2408"/>
      <c r="F56" s="71"/>
      <c r="G56" s="71"/>
      <c r="H56" s="71"/>
      <c r="I56" s="71"/>
    </row>
    <row r="125" spans="1:5" ht="16" thickBot="1"/>
    <row r="126" spans="1:5">
      <c r="A126" s="4232"/>
      <c r="B126" s="4233"/>
      <c r="C126" s="4233"/>
      <c r="D126" s="4233"/>
      <c r="E126" s="4267"/>
    </row>
    <row r="127" spans="1:5">
      <c r="A127" s="4583"/>
      <c r="B127" s="1618"/>
      <c r="C127" s="1618"/>
      <c r="D127" s="1618"/>
      <c r="E127" s="4268"/>
    </row>
    <row r="128" spans="1:5">
      <c r="A128" s="4583"/>
      <c r="B128" s="1618"/>
      <c r="C128" s="1618"/>
      <c r="D128" s="1618"/>
      <c r="E128" s="4268"/>
    </row>
    <row r="129" spans="1:6">
      <c r="A129" s="4583"/>
      <c r="B129" s="1618"/>
      <c r="C129" s="1618"/>
      <c r="D129" s="1618"/>
      <c r="E129" s="4268"/>
    </row>
    <row r="130" spans="1:6">
      <c r="A130" s="4583"/>
      <c r="B130" s="1618"/>
      <c r="C130" s="1618"/>
      <c r="D130" s="1618"/>
      <c r="E130" s="4268"/>
    </row>
    <row r="131" spans="1:6">
      <c r="A131" s="4583"/>
      <c r="B131" s="1618"/>
      <c r="C131" s="1618"/>
      <c r="D131" s="1618"/>
      <c r="E131" s="4268"/>
    </row>
    <row r="132" spans="1:6">
      <c r="A132" s="4583"/>
      <c r="B132" s="1618"/>
      <c r="C132" s="1551"/>
      <c r="D132" s="1551"/>
      <c r="E132" s="4268"/>
    </row>
    <row r="133" spans="1:6">
      <c r="A133" s="4583"/>
      <c r="B133" s="1618"/>
      <c r="C133" s="4488"/>
      <c r="D133" s="4488"/>
      <c r="E133" s="4268"/>
    </row>
    <row r="134" spans="1:6">
      <c r="A134" s="4583"/>
      <c r="B134" s="1618"/>
      <c r="C134" s="4488"/>
      <c r="D134" s="4488"/>
      <c r="E134" s="4268"/>
    </row>
    <row r="135" spans="1:6">
      <c r="A135" s="4583"/>
      <c r="B135" s="1618"/>
      <c r="C135" s="4488"/>
      <c r="D135" s="4488"/>
      <c r="E135" s="4268"/>
      <c r="F135" s="1618"/>
    </row>
    <row r="136" spans="1:6">
      <c r="A136" s="4583"/>
      <c r="B136" s="1618"/>
      <c r="C136" s="4488"/>
      <c r="D136" s="4488"/>
      <c r="E136" s="4268"/>
      <c r="F136" s="4236"/>
    </row>
    <row r="137" spans="1:6">
      <c r="A137" s="4583"/>
      <c r="B137" s="1618"/>
      <c r="C137" s="4488"/>
      <c r="D137" s="4488"/>
      <c r="E137" s="4268"/>
      <c r="F137" s="4236"/>
    </row>
    <row r="138" spans="1:6">
      <c r="A138" s="4583"/>
      <c r="B138" s="1618"/>
      <c r="C138" s="4488"/>
      <c r="D138" s="4488"/>
      <c r="E138" s="4268"/>
      <c r="F138" s="4236"/>
    </row>
    <row r="139" spans="1:6">
      <c r="A139" s="4583"/>
      <c r="B139" s="1618"/>
      <c r="C139" s="4488"/>
      <c r="D139" s="4488"/>
      <c r="E139" s="4268"/>
      <c r="F139" s="4236"/>
    </row>
    <row r="140" spans="1:6">
      <c r="A140" s="4583"/>
      <c r="B140" s="1618"/>
      <c r="C140" s="4488"/>
      <c r="D140" s="4488"/>
      <c r="E140" s="4268"/>
      <c r="F140" s="4236"/>
    </row>
    <row r="141" spans="1:6">
      <c r="A141" s="4583"/>
      <c r="B141" s="1618"/>
      <c r="C141" s="4488"/>
      <c r="D141" s="4488"/>
      <c r="E141" s="4268"/>
      <c r="F141" s="4236"/>
    </row>
    <row r="142" spans="1:6">
      <c r="A142" s="4583"/>
      <c r="B142" s="1618"/>
      <c r="C142" s="4488"/>
      <c r="D142" s="4488"/>
      <c r="E142" s="4268"/>
      <c r="F142" s="4236"/>
    </row>
    <row r="143" spans="1:6">
      <c r="A143" s="4583"/>
      <c r="B143" s="1618"/>
      <c r="C143" s="4488"/>
      <c r="D143" s="4488"/>
      <c r="E143" s="4268"/>
      <c r="F143" s="4236"/>
    </row>
    <row r="144" spans="1:6">
      <c r="A144" s="4583"/>
      <c r="B144" s="1618"/>
      <c r="C144" s="4488"/>
      <c r="D144" s="4488"/>
      <c r="E144" s="4268"/>
      <c r="F144" s="4236"/>
    </row>
    <row r="145" spans="1:6">
      <c r="A145" s="4583"/>
      <c r="B145" s="1618"/>
      <c r="C145" s="4488"/>
      <c r="D145" s="4488"/>
      <c r="E145" s="4268"/>
      <c r="F145" s="4236"/>
    </row>
    <row r="146" spans="1:6">
      <c r="A146" s="4583"/>
      <c r="B146" s="1618"/>
      <c r="C146" s="4488"/>
      <c r="D146" s="4488"/>
      <c r="E146" s="4268"/>
      <c r="F146" s="4236"/>
    </row>
    <row r="147" spans="1:6">
      <c r="A147" s="4583"/>
      <c r="B147" s="1618"/>
      <c r="C147" s="4488"/>
      <c r="D147" s="4488"/>
      <c r="E147" s="4268"/>
      <c r="F147" s="4236"/>
    </row>
    <row r="148" spans="1:6">
      <c r="A148" s="4583"/>
      <c r="B148" s="1618"/>
      <c r="C148" s="4488"/>
      <c r="D148" s="4488"/>
      <c r="E148" s="4268"/>
      <c r="F148" s="4236"/>
    </row>
    <row r="149" spans="1:6">
      <c r="A149" s="4583"/>
      <c r="B149" s="1618"/>
      <c r="C149" s="4488"/>
      <c r="D149" s="4488"/>
      <c r="E149" s="4268"/>
      <c r="F149" s="4236"/>
    </row>
    <row r="150" spans="1:6">
      <c r="A150" s="4583"/>
      <c r="B150" s="1618"/>
      <c r="C150" s="4488"/>
      <c r="D150" s="4488"/>
      <c r="E150" s="4268"/>
      <c r="F150" s="4236"/>
    </row>
    <row r="151" spans="1:6">
      <c r="A151" s="4583"/>
      <c r="B151" s="1618"/>
      <c r="C151" s="4488"/>
      <c r="D151" s="4488"/>
      <c r="E151" s="4268"/>
      <c r="F151" s="4236"/>
    </row>
    <row r="152" spans="1:6">
      <c r="A152" s="4583"/>
      <c r="B152" s="1618"/>
      <c r="C152" s="4488"/>
      <c r="D152" s="4488"/>
      <c r="E152" s="4268"/>
      <c r="F152" s="4236"/>
    </row>
    <row r="153" spans="1:6">
      <c r="A153" s="4583"/>
      <c r="B153" s="1618"/>
      <c r="C153" s="4488"/>
      <c r="D153" s="4488"/>
      <c r="E153" s="4268"/>
      <c r="F153" s="4236"/>
    </row>
    <row r="154" spans="1:6">
      <c r="A154" s="4583"/>
      <c r="B154" s="1618"/>
      <c r="C154" s="4488"/>
      <c r="D154" s="4488"/>
      <c r="E154" s="4268"/>
      <c r="F154" s="4236"/>
    </row>
    <row r="155" spans="1:6">
      <c r="A155" s="4583"/>
      <c r="B155" s="1618"/>
      <c r="C155" s="4488"/>
      <c r="D155" s="4488"/>
      <c r="E155" s="4268"/>
      <c r="F155" s="4236"/>
    </row>
    <row r="156" spans="1:6">
      <c r="A156" s="4583"/>
      <c r="B156" s="1618"/>
      <c r="C156" s="4488"/>
      <c r="D156" s="4488"/>
      <c r="E156" s="4268"/>
      <c r="F156" s="4236"/>
    </row>
    <row r="157" spans="1:6">
      <c r="A157" s="4583"/>
      <c r="B157" s="1618"/>
      <c r="C157" s="4488"/>
      <c r="D157" s="4488"/>
      <c r="E157" s="4268"/>
      <c r="F157" s="4236"/>
    </row>
    <row r="158" spans="1:6">
      <c r="A158" s="4583"/>
      <c r="B158" s="1618"/>
      <c r="C158" s="4488"/>
      <c r="D158" s="4488"/>
      <c r="E158" s="4268"/>
      <c r="F158" s="4236"/>
    </row>
    <row r="159" spans="1:6">
      <c r="A159" s="4583"/>
      <c r="B159" s="1618"/>
      <c r="C159" s="4488"/>
      <c r="D159" s="4488"/>
      <c r="E159" s="4268"/>
      <c r="F159" s="4236"/>
    </row>
    <row r="160" spans="1:6">
      <c r="A160" s="4583"/>
      <c r="B160" s="1618"/>
      <c r="C160" s="4488"/>
      <c r="D160" s="4488"/>
      <c r="E160" s="4268"/>
      <c r="F160" s="4236"/>
    </row>
    <row r="161" spans="1:6">
      <c r="A161" s="4583"/>
      <c r="B161" s="1618"/>
      <c r="C161" s="4488"/>
      <c r="D161" s="4488"/>
      <c r="E161" s="4268"/>
      <c r="F161" s="4236"/>
    </row>
    <row r="162" spans="1:6">
      <c r="A162" s="4583"/>
      <c r="B162" s="1618"/>
      <c r="C162" s="4488"/>
      <c r="D162" s="4488"/>
      <c r="E162" s="4268"/>
      <c r="F162" s="4236"/>
    </row>
    <row r="163" spans="1:6">
      <c r="A163" s="4583"/>
      <c r="B163" s="1618"/>
      <c r="C163" s="4488"/>
      <c r="D163" s="4488"/>
      <c r="E163" s="4268"/>
      <c r="F163" s="4236"/>
    </row>
    <row r="164" spans="1:6">
      <c r="A164" s="4583"/>
      <c r="B164" s="1618"/>
      <c r="C164" s="4488"/>
      <c r="D164" s="4488"/>
      <c r="E164" s="4268"/>
      <c r="F164" s="4236"/>
    </row>
    <row r="165" spans="1:6">
      <c r="A165" s="4583"/>
      <c r="B165" s="1618"/>
      <c r="C165" s="4488"/>
      <c r="D165" s="4488"/>
      <c r="E165" s="4268"/>
      <c r="F165" s="4236"/>
    </row>
    <row r="166" spans="1:6">
      <c r="A166" s="4583"/>
      <c r="B166" s="1618"/>
      <c r="C166" s="4488"/>
      <c r="D166" s="4488"/>
      <c r="E166" s="4268"/>
      <c r="F166" s="4236"/>
    </row>
    <row r="167" spans="1:6">
      <c r="A167" s="4583"/>
      <c r="B167" s="1618"/>
      <c r="C167" s="4488"/>
      <c r="D167" s="4488"/>
      <c r="E167" s="4268"/>
      <c r="F167" s="4236"/>
    </row>
    <row r="168" spans="1:6">
      <c r="A168" s="4583"/>
      <c r="B168" s="1618"/>
      <c r="C168" s="4488"/>
      <c r="D168" s="4488"/>
      <c r="E168" s="4268"/>
      <c r="F168" s="4236"/>
    </row>
    <row r="169" spans="1:6">
      <c r="A169" s="4583"/>
      <c r="B169" s="1618"/>
      <c r="C169" s="4488"/>
      <c r="D169" s="4488"/>
      <c r="E169" s="4268"/>
      <c r="F169" s="4236"/>
    </row>
    <row r="170" spans="1:6">
      <c r="A170" s="4583"/>
      <c r="B170" s="1618"/>
      <c r="C170" s="4488"/>
      <c r="D170" s="4488"/>
      <c r="E170" s="4268"/>
      <c r="F170" s="4236"/>
    </row>
    <row r="171" spans="1:6">
      <c r="A171" s="4583"/>
      <c r="B171" s="1618"/>
      <c r="C171" s="4488"/>
      <c r="D171" s="4488"/>
      <c r="E171" s="4268"/>
      <c r="F171" s="4236"/>
    </row>
    <row r="172" spans="1:6">
      <c r="A172" s="4583"/>
      <c r="B172" s="1618"/>
      <c r="C172" s="4488"/>
      <c r="D172" s="4488"/>
      <c r="E172" s="4268"/>
      <c r="F172" s="4236"/>
    </row>
    <row r="173" spans="1:6">
      <c r="A173" s="4583"/>
      <c r="B173" s="1618"/>
      <c r="C173" s="4488"/>
      <c r="D173" s="4488"/>
      <c r="E173" s="4268"/>
      <c r="F173" s="4236"/>
    </row>
    <row r="174" spans="1:6">
      <c r="A174" s="4583"/>
      <c r="B174" s="1618"/>
      <c r="C174" s="4488"/>
      <c r="D174" s="4488"/>
      <c r="E174" s="4268"/>
      <c r="F174" s="4236"/>
    </row>
    <row r="175" spans="1:6">
      <c r="A175" s="4583"/>
      <c r="B175" s="1618"/>
      <c r="C175" s="4488"/>
      <c r="D175" s="4488"/>
      <c r="E175" s="4268"/>
      <c r="F175" s="4236"/>
    </row>
    <row r="176" spans="1:6">
      <c r="A176" s="4583"/>
      <c r="B176" s="1618"/>
      <c r="C176" s="4488"/>
      <c r="D176" s="4488"/>
      <c r="E176" s="4268"/>
      <c r="F176" s="4236"/>
    </row>
    <row r="177" spans="1:6">
      <c r="A177" s="4583"/>
      <c r="B177" s="1618"/>
      <c r="C177" s="4488"/>
      <c r="D177" s="4488"/>
      <c r="E177" s="4268"/>
      <c r="F177" s="4236"/>
    </row>
    <row r="178" spans="1:6">
      <c r="A178" s="4583"/>
      <c r="B178" s="1618"/>
      <c r="C178" s="4488"/>
      <c r="D178" s="4488"/>
      <c r="E178" s="4268"/>
      <c r="F178" s="4236"/>
    </row>
    <row r="179" spans="1:6">
      <c r="A179" s="4583"/>
      <c r="B179" s="1618"/>
      <c r="C179" s="3109"/>
      <c r="D179" s="3109"/>
      <c r="E179" s="4268"/>
      <c r="F179" s="4236"/>
    </row>
    <row r="180" spans="1:6">
      <c r="A180" s="4583"/>
      <c r="B180" s="1618"/>
      <c r="C180" s="1618"/>
      <c r="D180" s="1618"/>
      <c r="E180" s="4268"/>
      <c r="F180" s="4236"/>
    </row>
    <row r="181" spans="1:6" ht="16" thickBot="1">
      <c r="A181" s="4237"/>
      <c r="B181" s="4257"/>
      <c r="C181" s="4257"/>
      <c r="D181" s="4257"/>
      <c r="E181" s="4269"/>
      <c r="F181" s="4236"/>
    </row>
    <row r="182" spans="1:6">
      <c r="A182" s="4235"/>
      <c r="B182" s="1618"/>
      <c r="C182" s="1618"/>
      <c r="D182" s="1618"/>
      <c r="E182" s="4265"/>
      <c r="F182" s="4236"/>
    </row>
    <row r="183" spans="1:6">
      <c r="A183" s="4235"/>
      <c r="B183" s="1618"/>
      <c r="C183" s="1618"/>
      <c r="D183" s="1618"/>
      <c r="E183" s="4265"/>
      <c r="F183" s="4236"/>
    </row>
    <row r="184" spans="1:6">
      <c r="A184" s="4235"/>
      <c r="B184" s="1618"/>
      <c r="C184" s="1618"/>
      <c r="D184" s="1618"/>
      <c r="E184" s="4265"/>
      <c r="F184" s="4236"/>
    </row>
    <row r="185" spans="1:6">
      <c r="A185" s="4235"/>
      <c r="B185" s="1618"/>
      <c r="C185" s="1618"/>
      <c r="D185" s="1618"/>
      <c r="E185" s="4265"/>
      <c r="F185" s="4236"/>
    </row>
    <row r="186" spans="1:6">
      <c r="A186" s="4235"/>
      <c r="B186" s="1618"/>
      <c r="C186" s="1618"/>
      <c r="D186" s="1618"/>
      <c r="E186" s="4265"/>
      <c r="F186" s="4236"/>
    </row>
    <row r="187" spans="1:6">
      <c r="A187" s="4235"/>
      <c r="B187" s="1618"/>
      <c r="C187" s="1618"/>
      <c r="D187" s="1618"/>
      <c r="E187" s="4265"/>
      <c r="F187" s="4236"/>
    </row>
    <row r="188" spans="1:6">
      <c r="A188" s="4235"/>
      <c r="B188" s="1618"/>
      <c r="C188" s="1618"/>
      <c r="D188" s="1618"/>
      <c r="E188" s="4265"/>
      <c r="F188" s="4236"/>
    </row>
    <row r="189" spans="1:6">
      <c r="A189" s="4235"/>
      <c r="B189" s="1618"/>
      <c r="C189" s="1618"/>
      <c r="D189" s="1618"/>
      <c r="E189" s="4265"/>
      <c r="F189" s="4236"/>
    </row>
    <row r="190" spans="1:6">
      <c r="A190" s="4235"/>
      <c r="B190" s="1618"/>
      <c r="C190" s="1618"/>
      <c r="D190" s="1618"/>
      <c r="E190" s="4265"/>
      <c r="F190" s="4236"/>
    </row>
    <row r="191" spans="1:6">
      <c r="A191" s="4235"/>
      <c r="B191" s="1618"/>
      <c r="C191" s="1618"/>
      <c r="D191" s="1618"/>
      <c r="E191" s="4265"/>
      <c r="F191" s="4236"/>
    </row>
    <row r="192" spans="1:6">
      <c r="A192" s="4235"/>
      <c r="B192" s="1618"/>
      <c r="C192" s="1618"/>
      <c r="D192" s="1618"/>
      <c r="E192" s="4265"/>
      <c r="F192" s="4236"/>
    </row>
    <row r="193" spans="1:6">
      <c r="A193" s="4235"/>
      <c r="B193" s="1618"/>
      <c r="C193" s="1618"/>
      <c r="D193" s="1618"/>
      <c r="E193" s="4265"/>
      <c r="F193" s="4236"/>
    </row>
    <row r="194" spans="1:6">
      <c r="A194" s="4235"/>
      <c r="B194" s="1618"/>
      <c r="C194" s="1618"/>
      <c r="D194" s="1618"/>
      <c r="E194" s="4265"/>
      <c r="F194" s="4236"/>
    </row>
    <row r="195" spans="1:6">
      <c r="A195" s="4235"/>
      <c r="B195" s="1618"/>
      <c r="C195" s="1618"/>
      <c r="D195" s="1618"/>
      <c r="E195" s="4265"/>
      <c r="F195" s="4236"/>
    </row>
    <row r="196" spans="1:6">
      <c r="A196" s="4235"/>
      <c r="B196" s="1618"/>
      <c r="C196" s="1618"/>
      <c r="D196" s="1618"/>
      <c r="E196" s="4265"/>
      <c r="F196" s="4236"/>
    </row>
    <row r="197" spans="1:6">
      <c r="A197" s="4235"/>
      <c r="B197" s="1618"/>
      <c r="C197" s="1618"/>
      <c r="D197" s="1618"/>
      <c r="E197" s="4265"/>
      <c r="F197" s="4236"/>
    </row>
    <row r="198" spans="1:6">
      <c r="A198" s="4235"/>
      <c r="B198" s="1618"/>
      <c r="C198" s="1618"/>
      <c r="D198" s="1618"/>
      <c r="E198" s="4265"/>
      <c r="F198" s="4236"/>
    </row>
    <row r="199" spans="1:6">
      <c r="A199" s="4235"/>
      <c r="B199" s="1618"/>
      <c r="C199" s="1618"/>
      <c r="D199" s="1618"/>
      <c r="E199" s="4265"/>
      <c r="F199" s="4236"/>
    </row>
    <row r="200" spans="1:6" ht="16" thickBot="1">
      <c r="A200" s="4237"/>
      <c r="B200" s="4257"/>
      <c r="C200" s="4257"/>
      <c r="D200" s="4257"/>
      <c r="E200" s="4266"/>
      <c r="F200" s="4239"/>
    </row>
  </sheetData>
  <mergeCells count="33">
    <mergeCell ref="H39:I39"/>
    <mergeCell ref="H34:I34"/>
    <mergeCell ref="H2:I2"/>
    <mergeCell ref="H3:I3"/>
    <mergeCell ref="H4:I4"/>
    <mergeCell ref="F27:I27"/>
    <mergeCell ref="F28:I28"/>
    <mergeCell ref="H29:I29"/>
    <mergeCell ref="H30:I30"/>
    <mergeCell ref="H31:I31"/>
    <mergeCell ref="H32:I32"/>
    <mergeCell ref="H33:I33"/>
    <mergeCell ref="C27:E27"/>
    <mergeCell ref="C28:E28"/>
    <mergeCell ref="H53:I53"/>
    <mergeCell ref="H47:I47"/>
    <mergeCell ref="H48:I48"/>
    <mergeCell ref="H49:I49"/>
    <mergeCell ref="H50:I50"/>
    <mergeCell ref="H51:I51"/>
    <mergeCell ref="H52:I52"/>
    <mergeCell ref="H46:I46"/>
    <mergeCell ref="H40:I40"/>
    <mergeCell ref="H41:I41"/>
    <mergeCell ref="H42:I42"/>
    <mergeCell ref="H43:I43"/>
    <mergeCell ref="H44:I44"/>
    <mergeCell ref="H45:I45"/>
    <mergeCell ref="C38:E38"/>
    <mergeCell ref="H35:I35"/>
    <mergeCell ref="H36:I36"/>
    <mergeCell ref="H37:I37"/>
    <mergeCell ref="H38:I38"/>
  </mergeCells>
  <printOptions horizontalCentered="1" verticalCentered="1"/>
  <pageMargins left="0.7" right="0.7" top="0.75" bottom="0.75" header="0.3" footer="0.3"/>
  <pageSetup scale="56"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92D050"/>
  </sheetPr>
  <dimension ref="A1:L200"/>
  <sheetViews>
    <sheetView view="pageBreakPreview" zoomScale="70" zoomScaleNormal="80" zoomScaleSheetLayoutView="70" workbookViewId="0">
      <selection activeCell="N1" sqref="N1:AG1048576"/>
    </sheetView>
  </sheetViews>
  <sheetFormatPr defaultRowHeight="15.5"/>
  <cols>
    <col min="1" max="1" width="4" customWidth="1"/>
    <col min="2" max="2" width="16.07421875" customWidth="1"/>
    <col min="3" max="3" width="12.07421875" customWidth="1"/>
    <col min="4" max="5" width="7.07421875" customWidth="1"/>
    <col min="6" max="7" width="12.07421875" customWidth="1"/>
    <col min="8" max="9" width="8.07421875" customWidth="1"/>
    <col min="10" max="10" width="12.07421875" customWidth="1"/>
    <col min="11" max="11" width="14.53515625" customWidth="1"/>
    <col min="12" max="12" width="8.07421875" customWidth="1"/>
    <col min="14" max="14" width="8.84375"/>
    <col min="15" max="15" width="10" customWidth="1"/>
    <col min="16" max="17" width="8.84375" customWidth="1"/>
    <col min="18" max="18" width="11.4609375" customWidth="1"/>
    <col min="19" max="20" width="8.84375" customWidth="1"/>
    <col min="21" max="21" width="10.53515625" customWidth="1"/>
    <col min="22" max="22" width="8.84375" customWidth="1"/>
    <col min="23" max="23" width="12.07421875" customWidth="1"/>
    <col min="24" max="24" width="11.84375" customWidth="1"/>
    <col min="26" max="26" width="19" bestFit="1" customWidth="1"/>
    <col min="27" max="27" width="10.4609375" bestFit="1" customWidth="1"/>
    <col min="29" max="29" width="10.4609375" bestFit="1" customWidth="1"/>
    <col min="31" max="31" width="12.23046875" bestFit="1" customWidth="1"/>
    <col min="33" max="33" width="10.4609375" bestFit="1" customWidth="1"/>
  </cols>
  <sheetData>
    <row r="1" spans="1:12" ht="16" thickBot="1">
      <c r="A1" s="709"/>
    </row>
    <row r="2" spans="1:12" ht="16" thickTop="1">
      <c r="A2" s="1147" t="s">
        <v>3199</v>
      </c>
      <c r="B2" s="1149"/>
      <c r="C2" s="1149"/>
      <c r="D2" s="1149"/>
      <c r="E2" s="1148"/>
      <c r="F2" s="1149" t="s">
        <v>3200</v>
      </c>
      <c r="G2" s="1149"/>
      <c r="H2" s="1149"/>
      <c r="I2" s="5430" t="s">
        <v>1759</v>
      </c>
      <c r="J2" s="5431"/>
      <c r="K2" s="5430" t="s">
        <v>3973</v>
      </c>
      <c r="L2" s="5432"/>
    </row>
    <row r="3" spans="1:12">
      <c r="A3" s="1153" t="str">
        <f>'Data Sheet'!$C$25</f>
        <v xml:space="preserve">Niagara Mohawk Power Corporation </v>
      </c>
      <c r="B3" s="685"/>
      <c r="C3" s="685"/>
      <c r="D3" s="685"/>
      <c r="E3" s="83"/>
      <c r="F3" s="685" t="s">
        <v>5957</v>
      </c>
      <c r="G3" s="685"/>
      <c r="H3" s="685"/>
      <c r="I3" s="5324" t="s">
        <v>3219</v>
      </c>
      <c r="J3" s="5234"/>
      <c r="K3" s="5324"/>
      <c r="L3" s="5433"/>
    </row>
    <row r="4" spans="1:12">
      <c r="A4" s="1155" t="s">
        <v>3202</v>
      </c>
      <c r="B4" s="685"/>
      <c r="C4" s="685"/>
      <c r="D4" s="685"/>
      <c r="E4" s="83"/>
      <c r="F4" s="685" t="s">
        <v>3203</v>
      </c>
      <c r="G4" s="685"/>
      <c r="H4" s="685"/>
      <c r="I4" s="5420" t="str">
        <f>'Data Sheet'!$C$40</f>
        <v>April 30, 2024</v>
      </c>
      <c r="J4" s="5436"/>
      <c r="K4" s="5420" t="str">
        <f>'Data Sheet'!$C$38</f>
        <v>December 31, 2023</v>
      </c>
      <c r="L4" s="5437" t="str">
        <f>'Data Sheet'!$C$40</f>
        <v>April 30, 2024</v>
      </c>
    </row>
    <row r="5" spans="1:12">
      <c r="A5" s="1157" t="s">
        <v>4001</v>
      </c>
      <c r="B5" s="1258"/>
      <c r="C5" s="1258"/>
      <c r="D5" s="1258"/>
      <c r="E5" s="195"/>
      <c r="F5" s="195"/>
      <c r="G5" s="195"/>
      <c r="H5" s="195"/>
      <c r="I5" s="195"/>
      <c r="J5" s="195"/>
      <c r="K5" s="195"/>
      <c r="L5" s="1158"/>
    </row>
    <row r="6" spans="1:12">
      <c r="A6" s="1160" t="s">
        <v>4002</v>
      </c>
      <c r="B6" s="1161"/>
      <c r="C6" s="1161"/>
      <c r="D6" s="1161"/>
      <c r="E6" s="1161"/>
      <c r="F6" s="685"/>
      <c r="G6" s="685"/>
      <c r="H6" s="685"/>
      <c r="I6" s="685"/>
      <c r="J6" s="685"/>
      <c r="K6" s="90"/>
      <c r="L6" s="1154"/>
    </row>
    <row r="7" spans="1:12">
      <c r="A7" s="1160" t="s">
        <v>4003</v>
      </c>
      <c r="B7" s="1161"/>
      <c r="C7" s="1161"/>
      <c r="D7" s="1161"/>
      <c r="E7" s="1161"/>
      <c r="F7" s="685"/>
      <c r="G7" s="685"/>
      <c r="H7" s="685"/>
      <c r="I7" s="685"/>
      <c r="J7" s="685"/>
      <c r="K7" s="685"/>
      <c r="L7" s="1154"/>
    </row>
    <row r="8" spans="1:12">
      <c r="A8" s="1160" t="s">
        <v>4004</v>
      </c>
      <c r="B8" s="1161"/>
      <c r="C8" s="1161"/>
      <c r="D8" s="1161"/>
      <c r="E8" s="1161"/>
      <c r="F8" s="1161"/>
      <c r="G8" s="1161"/>
      <c r="H8" s="1161"/>
      <c r="I8" s="1161"/>
      <c r="J8" s="1161"/>
      <c r="K8" s="1161"/>
      <c r="L8" s="1162"/>
    </row>
    <row r="9" spans="1:12">
      <c r="A9" s="1160" t="s">
        <v>4005</v>
      </c>
      <c r="B9" s="1161"/>
      <c r="C9" s="1161"/>
      <c r="D9" s="1161"/>
      <c r="E9" s="1161"/>
      <c r="F9" s="1161"/>
      <c r="G9" s="1161"/>
      <c r="H9" s="1161"/>
      <c r="I9" s="1161"/>
      <c r="J9" s="1161"/>
      <c r="K9" s="1161"/>
      <c r="L9" s="1162"/>
    </row>
    <row r="10" spans="1:12">
      <c r="A10" s="1160" t="s">
        <v>4006</v>
      </c>
      <c r="B10" s="1161"/>
      <c r="C10" s="1161"/>
      <c r="D10" s="1161"/>
      <c r="E10" s="1161"/>
      <c r="F10" s="1161"/>
      <c r="G10" s="1161"/>
      <c r="H10" s="1161"/>
      <c r="I10" s="1161"/>
      <c r="J10" s="1161"/>
      <c r="K10" s="1161"/>
      <c r="L10" s="1162"/>
    </row>
    <row r="11" spans="1:12">
      <c r="A11" s="1160" t="s">
        <v>4007</v>
      </c>
      <c r="B11" s="1161"/>
      <c r="C11" s="1161"/>
      <c r="D11" s="1161"/>
      <c r="E11" s="1161"/>
      <c r="F11" s="1161"/>
      <c r="G11" s="1161"/>
      <c r="H11" s="1161"/>
      <c r="I11" s="1161"/>
      <c r="J11" s="1161"/>
      <c r="K11" s="1161"/>
      <c r="L11" s="1162"/>
    </row>
    <row r="12" spans="1:12">
      <c r="A12" s="1160"/>
      <c r="B12" s="1161"/>
      <c r="C12" s="1161"/>
      <c r="D12" s="1161"/>
      <c r="E12" s="1161"/>
      <c r="F12" s="1161"/>
      <c r="G12" s="1161"/>
      <c r="H12" s="1161"/>
      <c r="I12" s="1161"/>
      <c r="J12" s="1161"/>
      <c r="K12" s="1161"/>
      <c r="L12" s="1162"/>
    </row>
    <row r="13" spans="1:12">
      <c r="A13" s="1160"/>
      <c r="B13" s="1161"/>
      <c r="C13" s="1161"/>
      <c r="D13" s="1161"/>
      <c r="E13" s="1161"/>
      <c r="F13" s="1161"/>
      <c r="G13" s="1161"/>
      <c r="H13" s="1161"/>
      <c r="I13" s="1161"/>
      <c r="J13" s="1161"/>
      <c r="K13" s="1161"/>
      <c r="L13" s="1162"/>
    </row>
    <row r="14" spans="1:12">
      <c r="A14" s="1160"/>
      <c r="B14" s="1161"/>
      <c r="C14" s="1161"/>
      <c r="D14" s="1161"/>
      <c r="E14" s="1161"/>
      <c r="F14" s="1161"/>
      <c r="G14" s="1161"/>
      <c r="H14" s="1161"/>
      <c r="I14" s="1161"/>
      <c r="J14" s="1161"/>
      <c r="K14" s="1161"/>
      <c r="L14" s="1162"/>
    </row>
    <row r="15" spans="1:12">
      <c r="A15" s="1160"/>
      <c r="B15" s="1161"/>
      <c r="C15" s="1161"/>
      <c r="D15" s="1161"/>
      <c r="E15" s="1161"/>
      <c r="F15" s="1161"/>
      <c r="G15" s="1161"/>
      <c r="H15" s="1161"/>
      <c r="I15" s="1161"/>
      <c r="J15" s="1161"/>
      <c r="K15" s="1161"/>
      <c r="L15" s="1162"/>
    </row>
    <row r="16" spans="1:12">
      <c r="A16" s="1160"/>
      <c r="B16" s="1161"/>
      <c r="C16" s="1161"/>
      <c r="D16" s="1161"/>
      <c r="E16" s="1161"/>
      <c r="F16" s="1161"/>
      <c r="G16" s="1161"/>
      <c r="H16" s="1161"/>
      <c r="I16" s="1161"/>
      <c r="J16" s="1161"/>
      <c r="K16" s="1161"/>
      <c r="L16" s="1162"/>
    </row>
    <row r="17" spans="1:12">
      <c r="A17" s="1272" t="s">
        <v>4008</v>
      </c>
      <c r="B17" s="1273"/>
      <c r="C17" s="1273"/>
      <c r="D17" s="1273"/>
      <c r="E17" s="1273"/>
      <c r="F17" s="1273"/>
      <c r="G17" s="1273"/>
      <c r="H17" s="1273"/>
      <c r="I17" s="1273"/>
      <c r="J17" s="1273"/>
      <c r="K17" s="1273"/>
      <c r="L17" s="1274"/>
    </row>
    <row r="18" spans="1:12" ht="20.9" customHeight="1">
      <c r="A18" s="1163" t="s">
        <v>1686</v>
      </c>
      <c r="B18" s="546"/>
      <c r="C18" s="534" t="s">
        <v>4009</v>
      </c>
      <c r="D18" s="449" t="s">
        <v>4010</v>
      </c>
      <c r="E18" s="1261" t="s">
        <v>4011</v>
      </c>
      <c r="F18" s="1203" t="s">
        <v>4012</v>
      </c>
      <c r="G18" s="1203" t="s">
        <v>4012</v>
      </c>
      <c r="H18" s="5423" t="s">
        <v>4013</v>
      </c>
      <c r="I18" s="5434"/>
      <c r="J18" s="1203" t="s">
        <v>4014</v>
      </c>
      <c r="K18" s="1203" t="s">
        <v>4015</v>
      </c>
      <c r="L18" s="1255" t="s">
        <v>2252</v>
      </c>
    </row>
    <row r="19" spans="1:12">
      <c r="A19" s="1167" t="s">
        <v>1689</v>
      </c>
      <c r="B19" s="1248" t="s">
        <v>2506</v>
      </c>
      <c r="C19" s="535" t="s">
        <v>4016</v>
      </c>
      <c r="D19" s="252" t="s">
        <v>3496</v>
      </c>
      <c r="E19" s="1248" t="s">
        <v>3496</v>
      </c>
      <c r="F19" s="1178" t="s">
        <v>4017</v>
      </c>
      <c r="G19" s="1178" t="s">
        <v>4017</v>
      </c>
      <c r="H19" s="5425" t="s">
        <v>4018</v>
      </c>
      <c r="I19" s="5435"/>
      <c r="J19" s="1178" t="s">
        <v>4019</v>
      </c>
      <c r="K19" s="1178" t="s">
        <v>4018</v>
      </c>
      <c r="L19" s="1168" t="s">
        <v>4020</v>
      </c>
    </row>
    <row r="20" spans="1:12">
      <c r="A20" s="1167"/>
      <c r="B20" s="1248"/>
      <c r="C20" s="535"/>
      <c r="D20" s="252" t="s">
        <v>3283</v>
      </c>
      <c r="E20" s="1248" t="s">
        <v>3283</v>
      </c>
      <c r="F20" s="1178" t="s">
        <v>4021</v>
      </c>
      <c r="G20" s="1178" t="s">
        <v>4022</v>
      </c>
      <c r="H20" s="5425" t="s">
        <v>4023</v>
      </c>
      <c r="I20" s="5435"/>
      <c r="J20" s="1178" t="s">
        <v>4024</v>
      </c>
      <c r="K20" s="1178" t="s">
        <v>4023</v>
      </c>
      <c r="L20" s="1168"/>
    </row>
    <row r="21" spans="1:12">
      <c r="A21" s="1169"/>
      <c r="B21" s="1262" t="s">
        <v>2935</v>
      </c>
      <c r="C21" s="1178" t="s">
        <v>2936</v>
      </c>
      <c r="D21" s="1178" t="s">
        <v>2937</v>
      </c>
      <c r="E21" s="1178" t="s">
        <v>2938</v>
      </c>
      <c r="F21" s="1178" t="s">
        <v>2268</v>
      </c>
      <c r="G21" s="1178" t="s">
        <v>2269</v>
      </c>
      <c r="H21" s="5428" t="s">
        <v>2270</v>
      </c>
      <c r="I21" s="5429"/>
      <c r="J21" s="1178" t="s">
        <v>2271</v>
      </c>
      <c r="K21" s="1178" t="s">
        <v>2272</v>
      </c>
      <c r="L21" s="1168" t="s">
        <v>2273</v>
      </c>
    </row>
    <row r="22" spans="1:12">
      <c r="A22" s="1170">
        <v>1</v>
      </c>
      <c r="B22" s="1263" t="s">
        <v>2513</v>
      </c>
      <c r="C22" s="2386">
        <v>6397</v>
      </c>
      <c r="D22" s="2387">
        <v>25</v>
      </c>
      <c r="E22" s="2388" t="s">
        <v>5554</v>
      </c>
      <c r="F22" s="2386">
        <v>4873</v>
      </c>
      <c r="G22" s="2386">
        <v>627</v>
      </c>
      <c r="H22" s="4151">
        <v>897</v>
      </c>
      <c r="I22" s="3960"/>
      <c r="J22" s="1264"/>
      <c r="K22" s="1264"/>
      <c r="L22" s="1173"/>
    </row>
    <row r="23" spans="1:12">
      <c r="A23" s="1170">
        <v>2</v>
      </c>
      <c r="B23" s="1263" t="s">
        <v>2514</v>
      </c>
      <c r="C23" s="2386">
        <v>7740</v>
      </c>
      <c r="D23" s="2387">
        <v>3</v>
      </c>
      <c r="E23" s="2388" t="s">
        <v>5554</v>
      </c>
      <c r="F23" s="2386">
        <v>6279</v>
      </c>
      <c r="G23" s="2386">
        <v>564</v>
      </c>
      <c r="H23" s="4151">
        <v>897</v>
      </c>
      <c r="I23" s="3960"/>
      <c r="J23" s="1264"/>
      <c r="K23" s="1264"/>
      <c r="L23" s="1580"/>
    </row>
    <row r="24" spans="1:12">
      <c r="A24" s="1170">
        <v>3</v>
      </c>
      <c r="B24" s="1263" t="s">
        <v>2515</v>
      </c>
      <c r="C24" s="2386">
        <v>6266</v>
      </c>
      <c r="D24" s="2387">
        <v>7</v>
      </c>
      <c r="E24" s="2388" t="s">
        <v>5554</v>
      </c>
      <c r="F24" s="2386">
        <v>4906</v>
      </c>
      <c r="G24" s="2386">
        <v>463</v>
      </c>
      <c r="H24" s="4151">
        <v>897</v>
      </c>
      <c r="I24" s="3960"/>
      <c r="J24" s="1264"/>
      <c r="K24" s="1264"/>
      <c r="L24" s="1586"/>
    </row>
    <row r="25" spans="1:12">
      <c r="A25" s="1170">
        <v>4</v>
      </c>
      <c r="B25" s="1263" t="s">
        <v>4025</v>
      </c>
      <c r="C25" s="2386">
        <f>SUM(C22:C24)</f>
        <v>20403</v>
      </c>
      <c r="D25" s="2389"/>
      <c r="E25" s="2390"/>
      <c r="F25" s="2386">
        <f>SUM(F22:F24)</f>
        <v>16058</v>
      </c>
      <c r="G25" s="2386">
        <f>SUM(G22:G24)</f>
        <v>1654</v>
      </c>
      <c r="H25" s="3956">
        <f>SUM(H22:H24)</f>
        <v>2691</v>
      </c>
      <c r="I25" s="3177"/>
      <c r="J25" s="1264">
        <f>SUM(J22:J24)</f>
        <v>0</v>
      </c>
      <c r="K25" s="1264">
        <f>SUM(K22:K24)</f>
        <v>0</v>
      </c>
      <c r="L25" s="1586"/>
    </row>
    <row r="26" spans="1:12">
      <c r="A26" s="1170">
        <v>5</v>
      </c>
      <c r="B26" s="1263" t="s">
        <v>2516</v>
      </c>
      <c r="C26" s="2386">
        <v>5621</v>
      </c>
      <c r="D26" s="2387">
        <v>18</v>
      </c>
      <c r="E26" s="2388" t="s">
        <v>6099</v>
      </c>
      <c r="F26" s="2386">
        <v>4286</v>
      </c>
      <c r="G26" s="2386">
        <v>438</v>
      </c>
      <c r="H26" s="3954">
        <v>897</v>
      </c>
      <c r="I26" s="3955"/>
      <c r="J26" s="1264"/>
      <c r="K26" s="1264"/>
      <c r="L26" s="1586"/>
    </row>
    <row r="27" spans="1:12">
      <c r="A27" s="1170">
        <v>6</v>
      </c>
      <c r="B27" s="1263" t="s">
        <v>2517</v>
      </c>
      <c r="C27" s="2386">
        <v>5552</v>
      </c>
      <c r="D27" s="2387">
        <v>2</v>
      </c>
      <c r="E27" s="2388" t="s">
        <v>7137</v>
      </c>
      <c r="F27" s="2386">
        <v>4253</v>
      </c>
      <c r="G27" s="2386">
        <v>366</v>
      </c>
      <c r="H27" s="3954">
        <v>933</v>
      </c>
      <c r="I27" s="3955"/>
      <c r="J27" s="1264"/>
      <c r="K27" s="1264"/>
      <c r="L27" s="1592"/>
    </row>
    <row r="28" spans="1:12">
      <c r="A28" s="1170">
        <v>7</v>
      </c>
      <c r="B28" s="1263" t="s">
        <v>2518</v>
      </c>
      <c r="C28" s="2386">
        <v>6155</v>
      </c>
      <c r="D28" s="2387">
        <v>1</v>
      </c>
      <c r="E28" s="2388" t="s">
        <v>6099</v>
      </c>
      <c r="F28" s="2386">
        <v>4903</v>
      </c>
      <c r="G28" s="2386">
        <v>319</v>
      </c>
      <c r="H28" s="3954">
        <v>933</v>
      </c>
      <c r="I28" s="3955"/>
      <c r="J28" s="1264"/>
      <c r="K28" s="1264"/>
      <c r="L28" s="1596"/>
    </row>
    <row r="29" spans="1:12">
      <c r="A29" s="1170">
        <v>8</v>
      </c>
      <c r="B29" s="1263" t="s">
        <v>4026</v>
      </c>
      <c r="C29" s="2386">
        <f>SUM(C26:C28)</f>
        <v>17328</v>
      </c>
      <c r="D29" s="2389"/>
      <c r="E29" s="2390"/>
      <c r="F29" s="2386">
        <f>SUM(F26:F28)</f>
        <v>13442</v>
      </c>
      <c r="G29" s="2386">
        <f>SUM(G26:G28)</f>
        <v>1123</v>
      </c>
      <c r="H29" s="3956">
        <f>SUM(H26:H28)</f>
        <v>2763</v>
      </c>
      <c r="I29" s="3961"/>
      <c r="J29" s="1264">
        <f>SUM(J26:J28)</f>
        <v>0</v>
      </c>
      <c r="K29" s="1264">
        <f>SUM(K26:K28)</f>
        <v>0</v>
      </c>
      <c r="L29" s="1580"/>
    </row>
    <row r="30" spans="1:12">
      <c r="A30" s="1170">
        <v>9</v>
      </c>
      <c r="B30" s="1263" t="s">
        <v>2519</v>
      </c>
      <c r="C30" s="2386">
        <v>6659</v>
      </c>
      <c r="D30" s="2387">
        <v>26</v>
      </c>
      <c r="E30" s="2388" t="s">
        <v>5554</v>
      </c>
      <c r="F30" s="2386">
        <v>5328</v>
      </c>
      <c r="G30" s="2386">
        <v>398</v>
      </c>
      <c r="H30" s="3954">
        <v>933</v>
      </c>
      <c r="I30" s="3955"/>
      <c r="J30" s="1264"/>
      <c r="K30" s="1264"/>
      <c r="L30" s="1586"/>
    </row>
    <row r="31" spans="1:12">
      <c r="A31" s="1170">
        <v>10</v>
      </c>
      <c r="B31" s="1263" t="s">
        <v>2520</v>
      </c>
      <c r="C31" s="2386">
        <v>5925</v>
      </c>
      <c r="D31" s="2387">
        <v>17</v>
      </c>
      <c r="E31" s="2388" t="s">
        <v>5554</v>
      </c>
      <c r="F31" s="2386">
        <v>4626</v>
      </c>
      <c r="G31" s="2386">
        <v>366</v>
      </c>
      <c r="H31" s="3954">
        <v>933</v>
      </c>
      <c r="I31" s="3955"/>
      <c r="J31" s="1264"/>
      <c r="K31" s="1264"/>
      <c r="L31" s="1586"/>
    </row>
    <row r="32" spans="1:12">
      <c r="A32" s="1170">
        <v>11</v>
      </c>
      <c r="B32" s="1263" t="s">
        <v>1161</v>
      </c>
      <c r="C32" s="2386">
        <v>6913</v>
      </c>
      <c r="D32" s="2387">
        <v>6</v>
      </c>
      <c r="E32" s="2388" t="s">
        <v>5554</v>
      </c>
      <c r="F32" s="2386">
        <v>5604</v>
      </c>
      <c r="G32" s="2386">
        <v>376</v>
      </c>
      <c r="H32" s="3954">
        <v>933</v>
      </c>
      <c r="I32" s="3955"/>
      <c r="J32" s="1264"/>
      <c r="K32" s="1264"/>
      <c r="L32" s="1586"/>
    </row>
    <row r="33" spans="1:12">
      <c r="A33" s="1170">
        <v>12</v>
      </c>
      <c r="B33" s="1263" t="s">
        <v>4027</v>
      </c>
      <c r="C33" s="2386">
        <f>SUM(C30:C32)</f>
        <v>19497</v>
      </c>
      <c r="D33" s="2389"/>
      <c r="E33" s="2390"/>
      <c r="F33" s="2386">
        <f>SUM(F30:F32)</f>
        <v>15558</v>
      </c>
      <c r="G33" s="2386">
        <f>SUM(G30:G32)</f>
        <v>1140</v>
      </c>
      <c r="H33" s="3956">
        <f>SUM(H30:H32)</f>
        <v>2799</v>
      </c>
      <c r="I33" s="3177"/>
      <c r="J33" s="1264">
        <f>SUM(J30:J32)</f>
        <v>0</v>
      </c>
      <c r="K33" s="1264">
        <f>SUM(K30:K32)</f>
        <v>0</v>
      </c>
      <c r="L33" s="1586"/>
    </row>
    <row r="34" spans="1:12">
      <c r="A34" s="1170">
        <v>13</v>
      </c>
      <c r="B34" s="1263" t="s">
        <v>1162</v>
      </c>
      <c r="C34" s="2386">
        <v>5769</v>
      </c>
      <c r="D34" s="2387">
        <v>4</v>
      </c>
      <c r="E34" s="2388" t="s">
        <v>5554</v>
      </c>
      <c r="F34" s="2386">
        <v>4491</v>
      </c>
      <c r="G34" s="2386">
        <v>345</v>
      </c>
      <c r="H34" s="3954">
        <v>933</v>
      </c>
      <c r="I34" s="3955"/>
      <c r="J34" s="1264"/>
      <c r="K34" s="1264"/>
      <c r="L34" s="1586"/>
    </row>
    <row r="35" spans="1:12">
      <c r="A35" s="1170">
        <v>14</v>
      </c>
      <c r="B35" s="1263" t="s">
        <v>1163</v>
      </c>
      <c r="C35" s="2386">
        <v>5773</v>
      </c>
      <c r="D35" s="2387">
        <v>28</v>
      </c>
      <c r="E35" s="2388" t="s">
        <v>5555</v>
      </c>
      <c r="F35" s="2386">
        <v>4421</v>
      </c>
      <c r="G35" s="2386">
        <v>455</v>
      </c>
      <c r="H35" s="3954">
        <v>897</v>
      </c>
      <c r="I35" s="3955"/>
      <c r="J35" s="1264"/>
      <c r="K35" s="1264"/>
      <c r="L35" s="1586"/>
    </row>
    <row r="36" spans="1:12">
      <c r="A36" s="1170">
        <v>15</v>
      </c>
      <c r="B36" s="1263" t="s">
        <v>4028</v>
      </c>
      <c r="C36" s="2386">
        <v>5854</v>
      </c>
      <c r="D36" s="2387">
        <v>6</v>
      </c>
      <c r="E36" s="2388" t="s">
        <v>5555</v>
      </c>
      <c r="F36" s="2386">
        <v>4487</v>
      </c>
      <c r="G36" s="2386">
        <v>470</v>
      </c>
      <c r="H36" s="3954">
        <v>897</v>
      </c>
      <c r="I36" s="3955"/>
      <c r="J36" s="1264"/>
      <c r="K36" s="1264"/>
      <c r="L36" s="1586"/>
    </row>
    <row r="37" spans="1:12">
      <c r="A37" s="1170">
        <v>16</v>
      </c>
      <c r="B37" s="1263" t="s">
        <v>4029</v>
      </c>
      <c r="C37" s="2386">
        <f>SUM(C34:C36)</f>
        <v>17396</v>
      </c>
      <c r="D37" s="2389"/>
      <c r="E37" s="2390"/>
      <c r="F37" s="2386">
        <f>SUM(F34:F36)</f>
        <v>13399</v>
      </c>
      <c r="G37" s="2386">
        <f>SUM(G34:G36)</f>
        <v>1270</v>
      </c>
      <c r="H37" s="3956">
        <f>SUM(H34:H36)</f>
        <v>2727</v>
      </c>
      <c r="I37" s="3177"/>
      <c r="J37" s="1264">
        <f>SUM(J34:J36)</f>
        <v>0</v>
      </c>
      <c r="K37" s="1264">
        <f>SUM(K34:K36)</f>
        <v>0</v>
      </c>
      <c r="L37" s="1602"/>
    </row>
    <row r="38" spans="1:12" ht="15.75" customHeight="1">
      <c r="A38" s="1188">
        <v>17</v>
      </c>
      <c r="B38" s="1256" t="s">
        <v>4030</v>
      </c>
      <c r="C38" s="1277"/>
      <c r="D38" s="1266"/>
      <c r="E38" s="1189"/>
      <c r="F38" s="1277"/>
      <c r="G38" s="1277"/>
      <c r="H38" s="4152"/>
      <c r="I38" s="3951"/>
      <c r="J38" s="1277"/>
      <c r="K38" s="1277"/>
      <c r="L38" s="1278"/>
    </row>
    <row r="39" spans="1:12" ht="15.75" customHeight="1">
      <c r="A39" s="1279"/>
      <c r="B39" s="1257" t="s">
        <v>4031</v>
      </c>
      <c r="C39" s="2385">
        <f>C25+C29+C33+C37</f>
        <v>74624</v>
      </c>
      <c r="D39" s="1281"/>
      <c r="E39" s="1282"/>
      <c r="F39" s="2385">
        <f>F25+F29+F33+F37</f>
        <v>58457</v>
      </c>
      <c r="G39" s="2385">
        <f>G25+G29+G33+G37</f>
        <v>5187</v>
      </c>
      <c r="H39" s="4153">
        <f>H25+H29+H33+H37</f>
        <v>10980</v>
      </c>
      <c r="I39" s="3957"/>
      <c r="J39" s="1280">
        <f>J25+J29+J33+J37</f>
        <v>0</v>
      </c>
      <c r="K39" s="1280">
        <f>K25+K29+K33+K37</f>
        <v>0</v>
      </c>
      <c r="L39" s="1184"/>
    </row>
    <row r="40" spans="1:12" ht="15.75" customHeight="1">
      <c r="A40" s="1188"/>
      <c r="B40" s="1256"/>
      <c r="C40" s="1277"/>
      <c r="D40" s="4149"/>
      <c r="E40" s="4150"/>
      <c r="F40" s="1190"/>
      <c r="G40" s="1190"/>
      <c r="H40" s="3950"/>
      <c r="I40" s="3951"/>
      <c r="J40" s="1285"/>
      <c r="K40" s="1285"/>
      <c r="L40" s="1278"/>
    </row>
    <row r="41" spans="1:12" ht="15.75" customHeight="1">
      <c r="A41" s="1286"/>
      <c r="B41" s="1268"/>
      <c r="C41" s="1287"/>
      <c r="D41" s="1269"/>
      <c r="E41" s="1288"/>
      <c r="F41" s="1289"/>
      <c r="G41" s="1289"/>
      <c r="H41" s="3948"/>
      <c r="I41" s="3949"/>
      <c r="J41" s="1290"/>
      <c r="K41" s="1290"/>
      <c r="L41" s="1291"/>
    </row>
    <row r="42" spans="1:12" ht="15.75" customHeight="1" thickBot="1">
      <c r="A42" s="1292"/>
      <c r="B42" s="1271"/>
      <c r="C42" s="1293"/>
      <c r="D42" s="1271"/>
      <c r="E42" s="1294"/>
      <c r="F42" s="1295"/>
      <c r="G42" s="1295"/>
      <c r="H42" s="3952"/>
      <c r="I42" s="3953"/>
      <c r="J42" s="1295"/>
      <c r="K42" s="1295"/>
      <c r="L42" s="1296"/>
    </row>
    <row r="43" spans="1:12" ht="16" thickTop="1">
      <c r="A43" s="685"/>
      <c r="B43" s="685"/>
      <c r="C43" s="685"/>
      <c r="D43" s="685"/>
      <c r="E43" s="685"/>
      <c r="F43" s="685"/>
      <c r="G43" s="685"/>
      <c r="H43" s="685"/>
      <c r="I43" s="835"/>
      <c r="J43" s="835"/>
      <c r="K43" s="835"/>
      <c r="L43" s="835"/>
    </row>
    <row r="44" spans="1:12">
      <c r="A44" s="21" t="s">
        <v>4500</v>
      </c>
      <c r="B44" s="21"/>
      <c r="C44" s="21"/>
      <c r="D44" s="21"/>
      <c r="E44" s="21"/>
      <c r="F44" s="21"/>
      <c r="G44" s="21"/>
      <c r="H44" s="21"/>
      <c r="I44" s="21"/>
      <c r="J44" s="21"/>
      <c r="K44" s="21"/>
      <c r="L44" s="21"/>
    </row>
    <row r="45" spans="1:12">
      <c r="A45" s="71" t="s">
        <v>4032</v>
      </c>
      <c r="B45" s="71"/>
      <c r="C45" s="71"/>
      <c r="D45" s="71"/>
      <c r="E45" s="71"/>
      <c r="F45" s="71"/>
      <c r="G45" s="71"/>
      <c r="H45" s="71"/>
      <c r="I45" s="71"/>
      <c r="J45" s="71"/>
      <c r="K45" s="71"/>
      <c r="L45" s="71"/>
    </row>
    <row r="125" spans="1:5" ht="16" thickBot="1"/>
    <row r="126" spans="1:5">
      <c r="A126" s="4232"/>
      <c r="B126" s="4233"/>
      <c r="C126" s="4233"/>
      <c r="D126" s="4233"/>
      <c r="E126" s="4234"/>
    </row>
    <row r="127" spans="1:5">
      <c r="A127" s="4583"/>
      <c r="B127" s="1618"/>
      <c r="C127" s="1618"/>
      <c r="D127" s="1618"/>
      <c r="E127" s="4236"/>
    </row>
    <row r="128" spans="1:5">
      <c r="A128" s="4583"/>
      <c r="B128" s="1618"/>
      <c r="C128" s="1618"/>
      <c r="D128" s="1618"/>
      <c r="E128" s="4236"/>
    </row>
    <row r="129" spans="1:6">
      <c r="A129" s="4583"/>
      <c r="B129" s="1618"/>
      <c r="C129" s="1618"/>
      <c r="D129" s="1618"/>
      <c r="E129" s="4236"/>
    </row>
    <row r="130" spans="1:6">
      <c r="A130" s="4583"/>
      <c r="B130" s="1618"/>
      <c r="C130" s="1618"/>
      <c r="D130" s="1618"/>
      <c r="E130" s="4236"/>
    </row>
    <row r="131" spans="1:6">
      <c r="A131" s="4583"/>
      <c r="B131" s="1618"/>
      <c r="C131" s="1618"/>
      <c r="D131" s="1618"/>
      <c r="E131" s="4236"/>
    </row>
    <row r="132" spans="1:6">
      <c r="A132" s="4583"/>
      <c r="B132" s="1618"/>
      <c r="C132" s="1551"/>
      <c r="D132" s="1551"/>
      <c r="E132" s="4236"/>
    </row>
    <row r="133" spans="1:6">
      <c r="A133" s="4583"/>
      <c r="B133" s="1618"/>
      <c r="C133" s="4488"/>
      <c r="D133" s="4488"/>
      <c r="E133" s="4236"/>
    </row>
    <row r="134" spans="1:6">
      <c r="A134" s="4583"/>
      <c r="B134" s="1618"/>
      <c r="C134" s="4488"/>
      <c r="D134" s="4488"/>
      <c r="E134" s="4236"/>
    </row>
    <row r="135" spans="1:6">
      <c r="A135" s="4583"/>
      <c r="B135" s="1618"/>
      <c r="C135" s="4488"/>
      <c r="D135" s="4488"/>
      <c r="E135" s="4236"/>
      <c r="F135" s="1618"/>
    </row>
    <row r="136" spans="1:6">
      <c r="A136" s="4583"/>
      <c r="B136" s="1618"/>
      <c r="C136" s="4488"/>
      <c r="D136" s="4488"/>
      <c r="E136" s="4236"/>
      <c r="F136" s="4236"/>
    </row>
    <row r="137" spans="1:6">
      <c r="A137" s="4583"/>
      <c r="B137" s="1618"/>
      <c r="C137" s="4488"/>
      <c r="D137" s="4488"/>
      <c r="E137" s="4236"/>
      <c r="F137" s="4236"/>
    </row>
    <row r="138" spans="1:6">
      <c r="A138" s="4583"/>
      <c r="B138" s="1618"/>
      <c r="C138" s="4488"/>
      <c r="D138" s="4488"/>
      <c r="E138" s="4236"/>
      <c r="F138" s="4236"/>
    </row>
    <row r="139" spans="1:6">
      <c r="A139" s="4583"/>
      <c r="B139" s="1618"/>
      <c r="C139" s="4488"/>
      <c r="D139" s="4488"/>
      <c r="E139" s="4236"/>
      <c r="F139" s="4236"/>
    </row>
    <row r="140" spans="1:6">
      <c r="A140" s="4583"/>
      <c r="B140" s="1618"/>
      <c r="C140" s="4488"/>
      <c r="D140" s="4488"/>
      <c r="E140" s="4236"/>
      <c r="F140" s="4236"/>
    </row>
    <row r="141" spans="1:6">
      <c r="A141" s="4583"/>
      <c r="B141" s="1618"/>
      <c r="C141" s="4488"/>
      <c r="D141" s="4488"/>
      <c r="E141" s="4236"/>
      <c r="F141" s="4236"/>
    </row>
    <row r="142" spans="1:6">
      <c r="A142" s="4583"/>
      <c r="B142" s="1618"/>
      <c r="C142" s="4488"/>
      <c r="D142" s="4488"/>
      <c r="E142" s="4236"/>
      <c r="F142" s="4236"/>
    </row>
    <row r="143" spans="1:6">
      <c r="A143" s="4583"/>
      <c r="B143" s="1618"/>
      <c r="C143" s="4488"/>
      <c r="D143" s="4488"/>
      <c r="E143" s="4236"/>
      <c r="F143" s="4236"/>
    </row>
    <row r="144" spans="1:6">
      <c r="A144" s="4583"/>
      <c r="B144" s="1618"/>
      <c r="C144" s="4488"/>
      <c r="D144" s="4488"/>
      <c r="E144" s="4236"/>
      <c r="F144" s="4236"/>
    </row>
    <row r="145" spans="1:6">
      <c r="A145" s="4583"/>
      <c r="B145" s="1618"/>
      <c r="C145" s="4488"/>
      <c r="D145" s="4488"/>
      <c r="E145" s="4236"/>
      <c r="F145" s="4236"/>
    </row>
    <row r="146" spans="1:6">
      <c r="A146" s="4583"/>
      <c r="B146" s="1618"/>
      <c r="C146" s="4488"/>
      <c r="D146" s="4488"/>
      <c r="E146" s="4236"/>
      <c r="F146" s="4236"/>
    </row>
    <row r="147" spans="1:6">
      <c r="A147" s="4583"/>
      <c r="B147" s="1618"/>
      <c r="C147" s="4488"/>
      <c r="D147" s="4488"/>
      <c r="E147" s="4236"/>
      <c r="F147" s="4236"/>
    </row>
    <row r="148" spans="1:6">
      <c r="A148" s="4583"/>
      <c r="B148" s="1618"/>
      <c r="C148" s="4488"/>
      <c r="D148" s="4488"/>
      <c r="E148" s="4236"/>
      <c r="F148" s="4236"/>
    </row>
    <row r="149" spans="1:6">
      <c r="A149" s="4583"/>
      <c r="B149" s="1618"/>
      <c r="C149" s="4488"/>
      <c r="D149" s="4488"/>
      <c r="E149" s="4236"/>
      <c r="F149" s="4236"/>
    </row>
    <row r="150" spans="1:6">
      <c r="A150" s="4583"/>
      <c r="B150" s="1618"/>
      <c r="C150" s="4488"/>
      <c r="D150" s="4488"/>
      <c r="E150" s="4236"/>
      <c r="F150" s="4236"/>
    </row>
    <row r="151" spans="1:6">
      <c r="A151" s="4583"/>
      <c r="B151" s="1618"/>
      <c r="C151" s="4488"/>
      <c r="D151" s="4488"/>
      <c r="E151" s="4236"/>
      <c r="F151" s="4236"/>
    </row>
    <row r="152" spans="1:6">
      <c r="A152" s="4583"/>
      <c r="B152" s="1618"/>
      <c r="C152" s="4488"/>
      <c r="D152" s="4488"/>
      <c r="E152" s="4236"/>
      <c r="F152" s="4236"/>
    </row>
    <row r="153" spans="1:6">
      <c r="A153" s="4583"/>
      <c r="B153" s="1618"/>
      <c r="C153" s="4488"/>
      <c r="D153" s="4488"/>
      <c r="E153" s="4236"/>
      <c r="F153" s="4236"/>
    </row>
    <row r="154" spans="1:6">
      <c r="A154" s="4583"/>
      <c r="B154" s="1618"/>
      <c r="C154" s="4488"/>
      <c r="D154" s="4488"/>
      <c r="E154" s="4236"/>
      <c r="F154" s="4236"/>
    </row>
    <row r="155" spans="1:6">
      <c r="A155" s="4583"/>
      <c r="B155" s="1618"/>
      <c r="C155" s="4488"/>
      <c r="D155" s="4488"/>
      <c r="E155" s="4236"/>
      <c r="F155" s="4236"/>
    </row>
    <row r="156" spans="1:6">
      <c r="A156" s="4583"/>
      <c r="B156" s="1618"/>
      <c r="C156" s="4488"/>
      <c r="D156" s="4488"/>
      <c r="E156" s="4236"/>
      <c r="F156" s="4236"/>
    </row>
    <row r="157" spans="1:6">
      <c r="A157" s="4583"/>
      <c r="B157" s="1618"/>
      <c r="C157" s="4488"/>
      <c r="D157" s="4488"/>
      <c r="E157" s="4236"/>
      <c r="F157" s="4236"/>
    </row>
    <row r="158" spans="1:6">
      <c r="A158" s="4583"/>
      <c r="B158" s="1618"/>
      <c r="C158" s="4488"/>
      <c r="D158" s="4488"/>
      <c r="E158" s="4236"/>
      <c r="F158" s="4236"/>
    </row>
    <row r="159" spans="1:6">
      <c r="A159" s="4583"/>
      <c r="B159" s="1618"/>
      <c r="C159" s="4488"/>
      <c r="D159" s="4488"/>
      <c r="E159" s="4236"/>
      <c r="F159" s="4236"/>
    </row>
    <row r="160" spans="1:6">
      <c r="A160" s="4583"/>
      <c r="B160" s="1618"/>
      <c r="C160" s="4488"/>
      <c r="D160" s="4488"/>
      <c r="E160" s="4236"/>
      <c r="F160" s="4236"/>
    </row>
    <row r="161" spans="1:6">
      <c r="A161" s="4583"/>
      <c r="B161" s="1618"/>
      <c r="C161" s="4488"/>
      <c r="D161" s="4488"/>
      <c r="E161" s="4236"/>
      <c r="F161" s="4236"/>
    </row>
    <row r="162" spans="1:6">
      <c r="A162" s="4583"/>
      <c r="B162" s="1618"/>
      <c r="C162" s="4488"/>
      <c r="D162" s="4488"/>
      <c r="E162" s="4236"/>
      <c r="F162" s="4236"/>
    </row>
    <row r="163" spans="1:6">
      <c r="A163" s="4583"/>
      <c r="B163" s="1618"/>
      <c r="C163" s="4488"/>
      <c r="D163" s="4488"/>
      <c r="E163" s="4236"/>
      <c r="F163" s="4236"/>
    </row>
    <row r="164" spans="1:6">
      <c r="A164" s="4583"/>
      <c r="B164" s="1618"/>
      <c r="C164" s="4488"/>
      <c r="D164" s="4488"/>
      <c r="E164" s="4236"/>
      <c r="F164" s="4236"/>
    </row>
    <row r="165" spans="1:6">
      <c r="A165" s="4583"/>
      <c r="B165" s="1618"/>
      <c r="C165" s="4488"/>
      <c r="D165" s="4488"/>
      <c r="E165" s="4236"/>
      <c r="F165" s="4236"/>
    </row>
    <row r="166" spans="1:6">
      <c r="A166" s="4583"/>
      <c r="B166" s="1618"/>
      <c r="C166" s="4488"/>
      <c r="D166" s="4488"/>
      <c r="E166" s="4236"/>
      <c r="F166" s="4236"/>
    </row>
    <row r="167" spans="1:6">
      <c r="A167" s="4583"/>
      <c r="B167" s="1618"/>
      <c r="C167" s="4488"/>
      <c r="D167" s="4488"/>
      <c r="E167" s="4236"/>
      <c r="F167" s="4236"/>
    </row>
    <row r="168" spans="1:6">
      <c r="A168" s="4583"/>
      <c r="B168" s="1618"/>
      <c r="C168" s="4488"/>
      <c r="D168" s="4488"/>
      <c r="E168" s="4236"/>
      <c r="F168" s="4236"/>
    </row>
    <row r="169" spans="1:6">
      <c r="A169" s="4583"/>
      <c r="B169" s="1618"/>
      <c r="C169" s="4488"/>
      <c r="D169" s="4488"/>
      <c r="E169" s="4236"/>
      <c r="F169" s="4236"/>
    </row>
    <row r="170" spans="1:6">
      <c r="A170" s="4583"/>
      <c r="B170" s="1618"/>
      <c r="C170" s="4488"/>
      <c r="D170" s="4488"/>
      <c r="E170" s="4236"/>
      <c r="F170" s="4236"/>
    </row>
    <row r="171" spans="1:6">
      <c r="A171" s="4583"/>
      <c r="B171" s="1618"/>
      <c r="C171" s="4488"/>
      <c r="D171" s="4488"/>
      <c r="E171" s="4236"/>
      <c r="F171" s="4236"/>
    </row>
    <row r="172" spans="1:6">
      <c r="A172" s="4583"/>
      <c r="B172" s="1618"/>
      <c r="C172" s="4488"/>
      <c r="D172" s="4488"/>
      <c r="E172" s="4236"/>
      <c r="F172" s="4236"/>
    </row>
    <row r="173" spans="1:6">
      <c r="A173" s="4583"/>
      <c r="B173" s="1618"/>
      <c r="C173" s="4488"/>
      <c r="D173" s="4488"/>
      <c r="E173" s="4236"/>
      <c r="F173" s="4236"/>
    </row>
    <row r="174" spans="1:6">
      <c r="A174" s="4583"/>
      <c r="B174" s="1618"/>
      <c r="C174" s="4488"/>
      <c r="D174" s="4488"/>
      <c r="E174" s="4236"/>
      <c r="F174" s="4236"/>
    </row>
    <row r="175" spans="1:6">
      <c r="A175" s="4583"/>
      <c r="B175" s="1618"/>
      <c r="C175" s="4488"/>
      <c r="D175" s="4488"/>
      <c r="E175" s="4236"/>
      <c r="F175" s="4236"/>
    </row>
    <row r="176" spans="1:6">
      <c r="A176" s="4583"/>
      <c r="B176" s="1618"/>
      <c r="C176" s="4488"/>
      <c r="D176" s="4488"/>
      <c r="E176" s="4236"/>
      <c r="F176" s="4236"/>
    </row>
    <row r="177" spans="1:6">
      <c r="A177" s="4583"/>
      <c r="B177" s="1618"/>
      <c r="C177" s="4488"/>
      <c r="D177" s="4488"/>
      <c r="E177" s="4236"/>
      <c r="F177" s="4236"/>
    </row>
    <row r="178" spans="1:6">
      <c r="A178" s="4583"/>
      <c r="B178" s="1618"/>
      <c r="C178" s="4488"/>
      <c r="D178" s="4488"/>
      <c r="E178" s="4236"/>
      <c r="F178" s="4236"/>
    </row>
    <row r="179" spans="1:6">
      <c r="A179" s="4583"/>
      <c r="B179" s="1618"/>
      <c r="C179" s="3109"/>
      <c r="D179" s="3109"/>
      <c r="E179" s="4236"/>
      <c r="F179" s="4236"/>
    </row>
    <row r="180" spans="1:6">
      <c r="A180" s="4583"/>
      <c r="B180" s="1618"/>
      <c r="C180" s="1618"/>
      <c r="D180" s="1618"/>
      <c r="E180" s="4236"/>
      <c r="F180" s="4236"/>
    </row>
    <row r="181" spans="1:6" ht="16" thickBot="1">
      <c r="A181" s="4237"/>
      <c r="B181" s="4257"/>
      <c r="C181" s="4257"/>
      <c r="D181" s="4257"/>
      <c r="E181" s="4239"/>
      <c r="F181" s="4236"/>
    </row>
    <row r="182" spans="1:6">
      <c r="A182" s="4235"/>
      <c r="B182" s="1618"/>
      <c r="C182" s="1618"/>
      <c r="D182" s="1618"/>
      <c r="E182" s="1618"/>
      <c r="F182" s="4236"/>
    </row>
    <row r="183" spans="1:6">
      <c r="A183" s="4235"/>
      <c r="B183" s="1618"/>
      <c r="C183" s="1618"/>
      <c r="D183" s="1618"/>
      <c r="E183" s="1618"/>
      <c r="F183" s="4236"/>
    </row>
    <row r="184" spans="1:6">
      <c r="A184" s="4235"/>
      <c r="B184" s="1618"/>
      <c r="C184" s="1618"/>
      <c r="D184" s="1618"/>
      <c r="E184" s="1618"/>
      <c r="F184" s="4236"/>
    </row>
    <row r="185" spans="1:6">
      <c r="A185" s="4235"/>
      <c r="B185" s="1618"/>
      <c r="C185" s="1618"/>
      <c r="D185" s="1618"/>
      <c r="E185" s="1618"/>
      <c r="F185" s="4236"/>
    </row>
    <row r="186" spans="1:6">
      <c r="A186" s="4235"/>
      <c r="B186" s="1618"/>
      <c r="C186" s="1618"/>
      <c r="D186" s="1618"/>
      <c r="E186" s="1618"/>
      <c r="F186" s="4236"/>
    </row>
    <row r="187" spans="1:6">
      <c r="A187" s="4235"/>
      <c r="B187" s="1618"/>
      <c r="C187" s="1618"/>
      <c r="D187" s="1618"/>
      <c r="E187" s="1618"/>
      <c r="F187" s="4236"/>
    </row>
    <row r="188" spans="1:6">
      <c r="A188" s="4235"/>
      <c r="B188" s="1618"/>
      <c r="C188" s="1618"/>
      <c r="D188" s="1618"/>
      <c r="E188" s="1618"/>
      <c r="F188" s="4236"/>
    </row>
    <row r="189" spans="1:6">
      <c r="A189" s="4235"/>
      <c r="B189" s="1618"/>
      <c r="C189" s="1618"/>
      <c r="D189" s="1618"/>
      <c r="E189" s="1618"/>
      <c r="F189" s="4236"/>
    </row>
    <row r="190" spans="1:6">
      <c r="A190" s="4235"/>
      <c r="B190" s="1618"/>
      <c r="C190" s="1618"/>
      <c r="D190" s="1618"/>
      <c r="E190" s="1618"/>
      <c r="F190" s="4236"/>
    </row>
    <row r="191" spans="1:6">
      <c r="A191" s="4235"/>
      <c r="B191" s="1618"/>
      <c r="C191" s="1618"/>
      <c r="D191" s="1618"/>
      <c r="E191" s="1618"/>
      <c r="F191" s="4236"/>
    </row>
    <row r="192" spans="1:6">
      <c r="A192" s="4235"/>
      <c r="B192" s="1618"/>
      <c r="C192" s="1618"/>
      <c r="D192" s="1618"/>
      <c r="E192" s="1618"/>
      <c r="F192" s="4236"/>
    </row>
    <row r="193" spans="1:6">
      <c r="A193" s="4235"/>
      <c r="B193" s="1618"/>
      <c r="C193" s="1618"/>
      <c r="D193" s="1618"/>
      <c r="E193" s="1618"/>
      <c r="F193" s="4236"/>
    </row>
    <row r="194" spans="1:6">
      <c r="A194" s="4235"/>
      <c r="B194" s="1618"/>
      <c r="C194" s="1618"/>
      <c r="D194" s="1618"/>
      <c r="E194" s="1618"/>
      <c r="F194" s="4236"/>
    </row>
    <row r="195" spans="1:6">
      <c r="A195" s="4235"/>
      <c r="B195" s="1618"/>
      <c r="C195" s="1618"/>
      <c r="D195" s="1618"/>
      <c r="E195" s="1618"/>
      <c r="F195" s="4236"/>
    </row>
    <row r="196" spans="1:6">
      <c r="A196" s="4235"/>
      <c r="B196" s="1618"/>
      <c r="C196" s="1618"/>
      <c r="D196" s="1618"/>
      <c r="E196" s="1618"/>
      <c r="F196" s="4236"/>
    </row>
    <row r="197" spans="1:6">
      <c r="A197" s="4235"/>
      <c r="B197" s="1618"/>
      <c r="C197" s="1618"/>
      <c r="D197" s="1618"/>
      <c r="E197" s="1618"/>
      <c r="F197" s="4236"/>
    </row>
    <row r="198" spans="1:6">
      <c r="A198" s="4235"/>
      <c r="B198" s="1618"/>
      <c r="C198" s="1618"/>
      <c r="D198" s="1618"/>
      <c r="E198" s="1618"/>
      <c r="F198" s="4236"/>
    </row>
    <row r="199" spans="1:6">
      <c r="A199" s="4235"/>
      <c r="B199" s="1618"/>
      <c r="C199" s="1618"/>
      <c r="D199" s="1618"/>
      <c r="E199" s="1618"/>
      <c r="F199" s="4236"/>
    </row>
    <row r="200" spans="1:6" ht="16" thickBot="1">
      <c r="A200" s="4237"/>
      <c r="B200" s="4257"/>
      <c r="C200" s="4257"/>
      <c r="D200" s="4257"/>
      <c r="E200" s="4257"/>
      <c r="F200" s="4239"/>
    </row>
  </sheetData>
  <mergeCells count="10">
    <mergeCell ref="H21:I21"/>
    <mergeCell ref="I2:J2"/>
    <mergeCell ref="K2:L2"/>
    <mergeCell ref="I3:J3"/>
    <mergeCell ref="K3:L3"/>
    <mergeCell ref="H18:I18"/>
    <mergeCell ref="H19:I19"/>
    <mergeCell ref="H20:I20"/>
    <mergeCell ref="I4:J4"/>
    <mergeCell ref="K4:L4"/>
  </mergeCells>
  <pageMargins left="0.7" right="0.7" top="0.75" bottom="0.75" header="0.3" footer="0.3"/>
  <pageSetup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S153"/>
  <sheetViews>
    <sheetView view="pageBreakPreview" zoomScale="60" zoomScaleNormal="85" workbookViewId="0">
      <selection activeCell="C16" sqref="C16"/>
    </sheetView>
  </sheetViews>
  <sheetFormatPr defaultRowHeight="15.5" outlineLevelRow="1"/>
  <cols>
    <col min="1" max="1" width="8.07421875" customWidth="1"/>
    <col min="2" max="2" width="14.07421875" customWidth="1"/>
    <col min="3" max="3" width="16.84375" customWidth="1"/>
    <col min="4" max="4" width="3.84375" customWidth="1"/>
    <col min="5" max="5" width="2.84375" style="3098" customWidth="1"/>
    <col min="6" max="6" width="21.53515625" customWidth="1"/>
    <col min="7" max="7" width="3.84375" customWidth="1"/>
    <col min="8" max="8" width="2.84375" style="3098" customWidth="1"/>
    <col min="9" max="9" width="16.53515625" style="2530" hidden="1" customWidth="1"/>
    <col min="10" max="10" width="3.84375" style="3102" hidden="1" customWidth="1"/>
    <col min="11" max="11" width="2.84375" style="3102" customWidth="1"/>
    <col min="12" max="12" width="16.07421875" bestFit="1" customWidth="1"/>
    <col min="13" max="13" width="3.84375" customWidth="1"/>
    <col min="14" max="14" width="2.84375" style="3098" customWidth="1"/>
    <col min="15" max="15" width="11.07421875" bestFit="1" customWidth="1"/>
    <col min="16" max="16" width="3.84375" style="3113" customWidth="1"/>
    <col min="17" max="17" width="2.84375" customWidth="1"/>
    <col min="18" max="18" width="16.23046875" bestFit="1" customWidth="1"/>
    <col min="19" max="19" width="3.84375" customWidth="1"/>
    <col min="20" max="20" width="2.84375" customWidth="1"/>
  </cols>
  <sheetData>
    <row r="1" spans="1:19">
      <c r="A1" s="3095" t="s">
        <v>5017</v>
      </c>
      <c r="C1" s="3101" t="s">
        <v>4999</v>
      </c>
      <c r="F1" s="3101" t="s">
        <v>5004</v>
      </c>
      <c r="I1" s="3101" t="s">
        <v>5039</v>
      </c>
      <c r="L1" s="3101" t="s">
        <v>5023</v>
      </c>
      <c r="O1" s="3101" t="s">
        <v>5002</v>
      </c>
      <c r="P1" s="3122"/>
      <c r="R1" s="3095" t="s">
        <v>5050</v>
      </c>
    </row>
    <row r="2" spans="1:19">
      <c r="A2" s="1371">
        <v>101</v>
      </c>
      <c r="B2" s="1533" t="s">
        <v>2843</v>
      </c>
    </row>
    <row r="3" spans="1:19" s="3089" customFormat="1">
      <c r="A3" s="1371"/>
      <c r="E3" s="3098"/>
      <c r="H3" s="3098"/>
      <c r="I3" s="2530"/>
      <c r="J3" s="3102"/>
      <c r="K3" s="3102"/>
      <c r="N3" s="3098"/>
      <c r="P3" s="3113"/>
    </row>
    <row r="4" spans="1:19">
      <c r="A4" s="1371">
        <v>102</v>
      </c>
      <c r="B4" s="1533" t="s">
        <v>2942</v>
      </c>
    </row>
    <row r="5" spans="1:19" s="3089" customFormat="1">
      <c r="A5" s="1371"/>
      <c r="E5" s="3098"/>
      <c r="H5" s="3098"/>
      <c r="I5" s="2530"/>
      <c r="J5" s="3102"/>
      <c r="K5" s="3102"/>
      <c r="N5" s="3098"/>
      <c r="P5" s="3113"/>
    </row>
    <row r="6" spans="1:19">
      <c r="A6" s="1371">
        <v>103</v>
      </c>
      <c r="B6" s="1533" t="s">
        <v>2971</v>
      </c>
    </row>
    <row r="7" spans="1:19" s="3089" customFormat="1">
      <c r="A7" s="1371"/>
      <c r="E7" s="3098"/>
      <c r="H7" s="3098"/>
      <c r="I7" s="2530"/>
      <c r="J7" s="3102"/>
      <c r="K7" s="3102"/>
      <c r="N7" s="3098"/>
      <c r="P7" s="3113"/>
    </row>
    <row r="8" spans="1:19">
      <c r="A8" s="1371" t="s">
        <v>2973</v>
      </c>
      <c r="B8" s="1533" t="s">
        <v>2972</v>
      </c>
      <c r="I8" s="3005">
        <f>SUM('104105'!T4)</f>
        <v>0</v>
      </c>
      <c r="J8" s="3092" t="str">
        <f>IF(I8&lt;&gt;0,"ERROR","OK")</f>
        <v>OK</v>
      </c>
    </row>
    <row r="9" spans="1:19" s="3089" customFormat="1">
      <c r="A9" s="1371"/>
      <c r="E9" s="3098"/>
      <c r="H9" s="3098"/>
      <c r="I9" s="2530"/>
      <c r="J9" s="3102"/>
      <c r="K9" s="3102"/>
      <c r="N9" s="3098"/>
      <c r="P9" s="3113"/>
    </row>
    <row r="10" spans="1:19">
      <c r="A10" s="1371" t="s">
        <v>2976</v>
      </c>
      <c r="B10" s="1533" t="s">
        <v>2975</v>
      </c>
      <c r="C10" s="3091">
        <f>'106107'!Q4</f>
        <v>0</v>
      </c>
      <c r="D10" s="3092" t="str">
        <f>IF(C10&lt;&gt;0,"ERROR","OK")</f>
        <v>OK</v>
      </c>
      <c r="F10" s="3091">
        <f>SUM('106107'!L4,'106107'!N4)</f>
        <v>0</v>
      </c>
      <c r="G10" s="3092" t="str">
        <f>IF(F10&lt;&gt;0,"ERROR","OK")</f>
        <v>OK</v>
      </c>
      <c r="R10" s="3091">
        <f>'106107'!I4</f>
        <v>0</v>
      </c>
      <c r="S10" s="3092" t="str">
        <f>IF(R10&lt;&gt;0,"ERROR","OK")</f>
        <v>OK</v>
      </c>
    </row>
    <row r="11" spans="1:19" s="3089" customFormat="1">
      <c r="A11" s="1371"/>
      <c r="E11" s="3098"/>
      <c r="H11" s="3098"/>
      <c r="I11" s="2530"/>
      <c r="J11" s="3102"/>
      <c r="K11" s="3102"/>
      <c r="N11" s="3098"/>
      <c r="P11" s="3113"/>
    </row>
    <row r="12" spans="1:19">
      <c r="A12" s="1371" t="s">
        <v>2978</v>
      </c>
      <c r="B12" s="1533" t="s">
        <v>2977</v>
      </c>
    </row>
    <row r="13" spans="1:19" s="3089" customFormat="1">
      <c r="A13" s="1371"/>
      <c r="E13" s="3098"/>
      <c r="H13" s="3098"/>
      <c r="I13" s="2530"/>
      <c r="J13" s="3102"/>
      <c r="K13" s="3102"/>
      <c r="N13" s="3098"/>
      <c r="P13" s="3113"/>
    </row>
    <row r="14" spans="1:19">
      <c r="A14" s="1371" t="s">
        <v>4401</v>
      </c>
      <c r="B14" s="1533" t="s">
        <v>5049</v>
      </c>
      <c r="C14" s="3123">
        <f>'110113'!N4</f>
        <v>0</v>
      </c>
      <c r="D14" s="3092" t="str">
        <f>IF(C14&lt;&gt;0,"ERROR","OK")</f>
        <v>OK</v>
      </c>
      <c r="E14" s="3092"/>
      <c r="I14" s="3005">
        <f>'110113'!Q4</f>
        <v>0</v>
      </c>
      <c r="J14" s="3092" t="str">
        <f>IF(I14&lt;&gt;0,"ERROR","OK")</f>
        <v>OK</v>
      </c>
      <c r="R14" s="3091">
        <f>'110113'!K4</f>
        <v>0</v>
      </c>
      <c r="S14" s="3092" t="str">
        <f>IF(R14&lt;&gt;0,"ERROR","OK")</f>
        <v>OK</v>
      </c>
    </row>
    <row r="15" spans="1:19" s="3089" customFormat="1">
      <c r="A15" s="1371"/>
      <c r="E15" s="3098"/>
      <c r="H15" s="3098"/>
      <c r="I15" s="2530"/>
      <c r="J15" s="3102"/>
      <c r="K15" s="3102"/>
      <c r="N15" s="3098"/>
      <c r="P15" s="3113"/>
    </row>
    <row r="16" spans="1:19">
      <c r="A16" s="1371" t="s">
        <v>4402</v>
      </c>
      <c r="B16" s="1533" t="s">
        <v>470</v>
      </c>
      <c r="C16" s="3091">
        <f>SUM('114117'!AJ4,'114117'!AL4,'114117'!AN4,'114117'!AP4)</f>
        <v>0</v>
      </c>
      <c r="D16" s="3092" t="str">
        <f>IF(C16&lt;&gt;0,"ERROR","OK")</f>
        <v>OK</v>
      </c>
      <c r="E16" s="3092"/>
      <c r="I16" s="3005">
        <f>SUM('114117'!AV4,'114117'!AX4)</f>
        <v>0</v>
      </c>
      <c r="J16" s="3092" t="str">
        <f>IF(I16&lt;&gt;0,"ERROR","OK")</f>
        <v>OK</v>
      </c>
      <c r="O16" s="3091">
        <f>'114117'!AS4</f>
        <v>0</v>
      </c>
      <c r="P16" s="3092" t="str">
        <f>IF(O16&lt;&gt;0,"ERROR","OK")</f>
        <v>OK</v>
      </c>
      <c r="R16" s="3091">
        <f>'114117'!AG4</f>
        <v>0</v>
      </c>
      <c r="S16" s="3092" t="str">
        <f>IF(R16&lt;&gt;0,"ERROR","OK")</f>
        <v>OK</v>
      </c>
    </row>
    <row r="17" spans="1:19" s="3089" customFormat="1">
      <c r="A17" s="1371"/>
      <c r="E17" s="3098"/>
      <c r="H17" s="3098"/>
      <c r="I17" s="2530"/>
      <c r="J17" s="3102"/>
      <c r="K17" s="3102"/>
      <c r="N17" s="3098"/>
      <c r="P17" s="3113"/>
    </row>
    <row r="18" spans="1:19">
      <c r="A18" s="1371" t="s">
        <v>472</v>
      </c>
      <c r="B18" s="1533" t="s">
        <v>471</v>
      </c>
      <c r="F18" s="3125">
        <f>'118119'!M4</f>
        <v>0</v>
      </c>
      <c r="G18" s="3092" t="str">
        <f>IF(F18&lt;&gt;0,"ERROR","OK")</f>
        <v>OK</v>
      </c>
      <c r="H18" s="3092"/>
      <c r="I18" s="3005">
        <f>'118119'!P4</f>
        <v>0</v>
      </c>
      <c r="J18" s="3092" t="str">
        <f>IF(I18&lt;&gt;0,"ERROR","OK")</f>
        <v>OK</v>
      </c>
      <c r="K18" s="3092"/>
      <c r="R18" s="3125">
        <f>'118119'!J4</f>
        <v>0</v>
      </c>
      <c r="S18" s="3092" t="str">
        <f>IF(R18&lt;&gt;0,"ERROR","OK")</f>
        <v>OK</v>
      </c>
    </row>
    <row r="19" spans="1:19" s="3089" customFormat="1">
      <c r="A19" s="1371"/>
      <c r="B19" s="1533"/>
      <c r="E19" s="3098"/>
      <c r="F19" s="3091"/>
      <c r="G19" s="3092"/>
      <c r="H19" s="3092"/>
      <c r="I19" s="2530"/>
      <c r="J19" s="3102"/>
      <c r="K19" s="3092"/>
      <c r="N19" s="3098"/>
      <c r="P19" s="3113"/>
    </row>
    <row r="20" spans="1:19">
      <c r="A20" s="1371" t="s">
        <v>4403</v>
      </c>
      <c r="B20" s="1533" t="s">
        <v>473</v>
      </c>
      <c r="I20" s="3005">
        <f>'120121'!I4</f>
        <v>0</v>
      </c>
      <c r="J20" s="3092" t="str">
        <f>IF(I20&lt;&gt;0,"ERROR","OK")</f>
        <v>OK</v>
      </c>
      <c r="R20" s="3091"/>
      <c r="S20" s="3092"/>
    </row>
    <row r="21" spans="1:19" s="3089" customFormat="1">
      <c r="A21" s="1371"/>
      <c r="E21" s="3098"/>
      <c r="H21" s="3098"/>
      <c r="I21" s="2530"/>
      <c r="J21" s="3102"/>
      <c r="K21" s="3102"/>
      <c r="N21" s="3098"/>
      <c r="P21" s="3113"/>
    </row>
    <row r="22" spans="1:19">
      <c r="A22" s="1371" t="s">
        <v>4235</v>
      </c>
      <c r="B22" s="1533" t="s">
        <v>474</v>
      </c>
      <c r="F22" s="2998">
        <f>'122123'!L4</f>
        <v>0</v>
      </c>
      <c r="G22" s="3092" t="str">
        <f>IF(F22&lt;&gt;0,"ERROR","OK")</f>
        <v>OK</v>
      </c>
    </row>
    <row r="23" spans="1:19">
      <c r="A23" s="2101"/>
    </row>
    <row r="24" spans="1:19">
      <c r="A24" s="2101" t="s">
        <v>3741</v>
      </c>
      <c r="B24" s="2146" t="s">
        <v>5018</v>
      </c>
      <c r="C24" s="3091">
        <f>'122a122b'!U4</f>
        <v>0</v>
      </c>
      <c r="D24" s="3092" t="str">
        <f>IF(C24&lt;&gt;0,"ERROR","OK")</f>
        <v>OK</v>
      </c>
      <c r="I24" s="2736">
        <f>'122a122b'!X4</f>
        <v>0</v>
      </c>
      <c r="J24" s="3092" t="str">
        <f>IF(I24&lt;&gt;0,"ERROR","OK")</f>
        <v>OK</v>
      </c>
      <c r="R24" s="3091">
        <f>SUM('122a122b'!O4,'122a122b'!P4,'122a122b'!Q4,'122a122b'!R4)</f>
        <v>0</v>
      </c>
      <c r="S24" s="3092" t="str">
        <f>IF(R24&lt;&gt;0,"ERROR","OK")</f>
        <v>OK</v>
      </c>
    </row>
    <row r="25" spans="1:19">
      <c r="A25" s="1370"/>
      <c r="B25" s="2146"/>
    </row>
    <row r="26" spans="1:19">
      <c r="A26" s="3090" t="s">
        <v>1251</v>
      </c>
      <c r="B26" s="1533" t="s">
        <v>5019</v>
      </c>
      <c r="C26" s="3091">
        <f>SUM('200201'!W4,'200201'!Y4,'200201'!AA4,'200201'!AC4,'200201'!AE4)</f>
        <v>0</v>
      </c>
      <c r="D26" s="3092" t="str">
        <f>IF(C26&lt;&gt;0,"ERROR","OK")</f>
        <v>OK</v>
      </c>
      <c r="E26" s="3092"/>
      <c r="F26" s="3091">
        <f>'200201'!T4</f>
        <v>0</v>
      </c>
      <c r="G26" s="3092" t="str">
        <f>IF(F26&lt;&gt;0,"ERROR","OK")</f>
        <v>OK</v>
      </c>
      <c r="H26" s="3092"/>
      <c r="I26" s="3005">
        <f>'200201'!AQ4</f>
        <v>0</v>
      </c>
      <c r="J26" s="3092" t="str">
        <f>IF(I26&lt;&gt;0,"ERROR","OK")</f>
        <v>OK</v>
      </c>
      <c r="K26" s="3092"/>
      <c r="L26" s="3091">
        <f>SUM('200201'!AH4,'200201'!AJ4,'200201'!AL4,'200201'!AN4)</f>
        <v>0</v>
      </c>
      <c r="M26" s="3092" t="str">
        <f>IF(L26&lt;&gt;0,"ERROR","OK")</f>
        <v>OK</v>
      </c>
      <c r="N26" s="3092"/>
      <c r="R26" s="3091">
        <f>SUM('200201'!N4,'200201'!O4,'200201'!P4,'200201'!Q4)</f>
        <v>0</v>
      </c>
      <c r="S26" s="3092" t="str">
        <f>IF(R26&lt;&gt;0,"ERROR","OK")</f>
        <v>OK</v>
      </c>
    </row>
    <row r="27" spans="1:19" s="3089" customFormat="1" ht="16.5" hidden="1" customHeight="1" outlineLevel="1">
      <c r="A27" s="3090"/>
      <c r="E27" s="3098"/>
      <c r="H27" s="3098"/>
      <c r="I27" s="2530"/>
      <c r="J27" s="3102"/>
      <c r="K27" s="3102"/>
      <c r="N27" s="3098"/>
      <c r="P27" s="3113"/>
    </row>
    <row r="28" spans="1:19" hidden="1" outlineLevel="1">
      <c r="A28" s="3096" t="s">
        <v>1254</v>
      </c>
      <c r="B28" s="3100" t="s">
        <v>1253</v>
      </c>
    </row>
    <row r="29" spans="1:19" s="3089" customFormat="1" collapsed="1">
      <c r="A29" s="3090"/>
      <c r="E29" s="3098"/>
      <c r="H29" s="3098"/>
      <c r="I29" s="2530"/>
      <c r="J29" s="3102"/>
      <c r="K29" s="3102"/>
      <c r="N29" s="3098"/>
      <c r="P29" s="3113"/>
    </row>
    <row r="30" spans="1:19">
      <c r="A30" s="3090" t="s">
        <v>4400</v>
      </c>
      <c r="B30" s="1533" t="s">
        <v>1255</v>
      </c>
      <c r="C30" s="3091">
        <f>'204207'!T4</f>
        <v>0</v>
      </c>
      <c r="D30" s="3092" t="str">
        <f>IF(C30&lt;&gt;0,"ERROR","OK")</f>
        <v>OK</v>
      </c>
      <c r="F30" s="3091">
        <f>'204207'!Q4</f>
        <v>0</v>
      </c>
      <c r="G30" s="3092" t="str">
        <f>IF(F30&lt;&gt;0,"ERROR","OK")</f>
        <v>OK</v>
      </c>
      <c r="H30" s="3092"/>
      <c r="I30" s="3005">
        <f>'204207'!W4</f>
        <v>0</v>
      </c>
      <c r="J30" s="3092" t="str">
        <f>IF(I30&lt;&gt;0,"ERROR","OK")</f>
        <v>OK</v>
      </c>
      <c r="K30" s="3092"/>
      <c r="R30" s="3091">
        <f>'204207'!N4</f>
        <v>0</v>
      </c>
      <c r="S30" s="3092" t="str">
        <f>IF(R30&lt;&gt;0,"ERROR","OK")</f>
        <v>OK</v>
      </c>
    </row>
    <row r="31" spans="1:19" s="3089" customFormat="1">
      <c r="A31" s="3090"/>
      <c r="E31" s="3098"/>
      <c r="H31" s="3098"/>
      <c r="I31" s="2530"/>
      <c r="J31" s="3102"/>
      <c r="K31" s="3102"/>
      <c r="N31" s="3098"/>
      <c r="P31" s="3113"/>
    </row>
    <row r="32" spans="1:19">
      <c r="A32" s="3090">
        <v>213</v>
      </c>
      <c r="B32" s="1533" t="s">
        <v>1257</v>
      </c>
      <c r="C32" s="3091">
        <f>'213'!L4</f>
        <v>0</v>
      </c>
      <c r="D32" s="3092" t="str">
        <f>IF(C32&lt;&gt;0,"ERROR","OK")</f>
        <v>OK</v>
      </c>
      <c r="E32" s="3092"/>
      <c r="I32" s="3005">
        <f>'213'!R4</f>
        <v>0</v>
      </c>
      <c r="J32" s="3092" t="str">
        <f>IF(I32&lt;&gt;0,"ERROR","OK")</f>
        <v>OK</v>
      </c>
      <c r="L32" s="3091">
        <f>'213'!O4</f>
        <v>0</v>
      </c>
      <c r="M32" s="3092" t="str">
        <f>IF(L32&lt;&gt;0,"ERROR","OK")</f>
        <v>OK</v>
      </c>
      <c r="N32" s="3092"/>
      <c r="R32" s="3091">
        <f>'213'!I4</f>
        <v>0</v>
      </c>
      <c r="S32" s="3092" t="str">
        <f>IF(R32&lt;&gt;0,"ERROR","OK")</f>
        <v>OK</v>
      </c>
    </row>
    <row r="33" spans="1:19" s="3089" customFormat="1" hidden="1" outlineLevel="1">
      <c r="A33" s="3090"/>
      <c r="E33" s="3098"/>
      <c r="H33" s="3098"/>
      <c r="I33" s="2530"/>
      <c r="J33" s="3102"/>
      <c r="K33" s="3102"/>
      <c r="N33" s="3098"/>
      <c r="P33" s="3113"/>
    </row>
    <row r="34" spans="1:19" hidden="1" outlineLevel="1">
      <c r="A34" s="3096">
        <v>214</v>
      </c>
      <c r="B34" s="3100" t="s">
        <v>1258</v>
      </c>
    </row>
    <row r="35" spans="1:19" s="3089" customFormat="1" collapsed="1">
      <c r="A35" s="3090"/>
      <c r="E35" s="3098"/>
      <c r="H35" s="3098"/>
      <c r="I35" s="2530"/>
      <c r="J35" s="3102"/>
      <c r="K35" s="3102"/>
      <c r="N35" s="3098"/>
      <c r="P35" s="3113"/>
    </row>
    <row r="36" spans="1:19">
      <c r="A36" s="3090">
        <v>216</v>
      </c>
      <c r="B36" s="1533" t="s">
        <v>1259</v>
      </c>
      <c r="C36" s="3091"/>
      <c r="D36" s="3092"/>
      <c r="E36" s="3092"/>
      <c r="F36" s="3091">
        <f>SUM('216'!M4,'216'!O4)</f>
        <v>0</v>
      </c>
      <c r="G36" s="3092" t="str">
        <f>IF(F36&lt;&gt;0,"ERROR","OK")</f>
        <v>OK</v>
      </c>
      <c r="H36" s="3092"/>
      <c r="I36" s="3005">
        <f>'216'!R4</f>
        <v>0</v>
      </c>
      <c r="J36" s="3092" t="str">
        <f>IF(I36&lt;&gt;0,"ERROR","OK")</f>
        <v>OK</v>
      </c>
      <c r="K36" s="3092"/>
      <c r="R36" s="3091">
        <f>'216'!J4</f>
        <v>0</v>
      </c>
      <c r="S36" s="3092" t="str">
        <f>IF(R36&lt;&gt;0,"ERROR","OK")</f>
        <v>OK</v>
      </c>
    </row>
    <row r="37" spans="1:19" s="3089" customFormat="1">
      <c r="A37" s="3090"/>
      <c r="E37" s="3098"/>
      <c r="H37" s="3098"/>
      <c r="I37" s="2530"/>
      <c r="J37" s="3102"/>
      <c r="K37" s="3102"/>
      <c r="N37" s="3098"/>
      <c r="P37" s="3113"/>
    </row>
    <row r="38" spans="1:19">
      <c r="A38" s="3090">
        <v>217</v>
      </c>
      <c r="B38" s="1533" t="s">
        <v>1260</v>
      </c>
      <c r="C38" s="3091">
        <f>'217'!O4</f>
        <v>0</v>
      </c>
      <c r="D38" s="3092" t="str">
        <f>IF(C38&lt;&gt;0,"ERROR","OK")</f>
        <v>OK</v>
      </c>
      <c r="F38" s="3091">
        <f>'217'!L4</f>
        <v>0</v>
      </c>
      <c r="G38" s="3092" t="str">
        <f>IF(F38&lt;&gt;0,"ERROR","OK")</f>
        <v>OK</v>
      </c>
      <c r="R38" s="3091">
        <f>'217'!I4</f>
        <v>0</v>
      </c>
      <c r="S38" s="3092" t="str">
        <f>IF(R38&lt;&gt;0,"ERROR","OK")</f>
        <v>OK</v>
      </c>
    </row>
    <row r="39" spans="1:19" s="3089" customFormat="1">
      <c r="A39" s="3090"/>
      <c r="E39" s="3098"/>
      <c r="H39" s="3098"/>
      <c r="I39" s="2530"/>
      <c r="J39" s="3102"/>
      <c r="K39" s="3102"/>
      <c r="N39" s="3098"/>
      <c r="P39" s="3113"/>
    </row>
    <row r="40" spans="1:19">
      <c r="A40" s="3090">
        <v>218</v>
      </c>
      <c r="B40" s="1533" t="s">
        <v>1261</v>
      </c>
      <c r="F40" s="2998">
        <f>'218'!K4</f>
        <v>0</v>
      </c>
      <c r="G40" s="3092" t="str">
        <f>IF(F40&lt;&gt;0,"ERROR","OK")</f>
        <v>OK</v>
      </c>
    </row>
    <row r="41" spans="1:19" s="3089" customFormat="1">
      <c r="A41" s="3090"/>
      <c r="E41" s="3098"/>
      <c r="H41" s="3098"/>
      <c r="I41" s="2530"/>
      <c r="J41" s="3102"/>
      <c r="K41" s="3102"/>
      <c r="N41" s="3098"/>
      <c r="P41" s="3113"/>
    </row>
    <row r="42" spans="1:19">
      <c r="A42" s="3090">
        <v>219</v>
      </c>
      <c r="B42" s="1533" t="s">
        <v>1263</v>
      </c>
      <c r="C42" s="3091">
        <f>SUM('219'!Q4,'219'!S4,'219'!U4,'219'!W4)</f>
        <v>0</v>
      </c>
      <c r="D42" s="3092" t="str">
        <f>IF(C42&lt;&gt;0,"ERROR","OK")</f>
        <v>OK</v>
      </c>
      <c r="E42" s="3092"/>
      <c r="I42" s="3005">
        <f>'219'!AC4</f>
        <v>0</v>
      </c>
      <c r="J42" s="3092" t="str">
        <f>IF(I42&lt;&gt;0,"ERROR","OK")</f>
        <v>OK</v>
      </c>
      <c r="L42" s="3091">
        <f>'219'!Z4</f>
        <v>0</v>
      </c>
      <c r="M42" s="3092" t="str">
        <f>IF(L42&lt;&gt;0,"ERROR","OK")</f>
        <v>OK</v>
      </c>
      <c r="N42" s="3092"/>
      <c r="R42" s="2998">
        <f>SUM('219'!K4,'219'!L4,'219'!M4,'219'!N4)</f>
        <v>0</v>
      </c>
      <c r="S42" s="3092" t="str">
        <f>IF(R42&lt;&gt;0,"ERROR","OK")</f>
        <v>OK</v>
      </c>
    </row>
    <row r="43" spans="1:19" s="3089" customFormat="1">
      <c r="A43" s="3090"/>
      <c r="E43" s="3098"/>
      <c r="H43" s="3098"/>
      <c r="I43" s="2530"/>
      <c r="J43" s="3102"/>
      <c r="K43" s="3102"/>
      <c r="N43" s="3098"/>
      <c r="P43" s="3113"/>
    </row>
    <row r="44" spans="1:19">
      <c r="A44" s="3090">
        <v>221</v>
      </c>
      <c r="B44" s="1533" t="s">
        <v>1264</v>
      </c>
      <c r="C44" s="2998">
        <f>'221'!R4</f>
        <v>0</v>
      </c>
      <c r="D44" s="3092" t="str">
        <f>IF(C44&lt;&gt;0,"ERROR","OK")</f>
        <v>OK</v>
      </c>
      <c r="F44" s="3091">
        <f>SUM('221'!M4,'221'!O4)</f>
        <v>0</v>
      </c>
      <c r="G44" s="3092" t="str">
        <f>IF(F44&lt;&gt;0,"ERROR","OK")</f>
        <v>OK</v>
      </c>
      <c r="H44" s="3092"/>
      <c r="K44" s="3092"/>
      <c r="R44" s="2998">
        <f>'221'!J4</f>
        <v>0</v>
      </c>
      <c r="S44" s="3092" t="str">
        <f>IF(R44&lt;&gt;0,"ERROR","OK")</f>
        <v>OK</v>
      </c>
    </row>
    <row r="45" spans="1:19" s="3089" customFormat="1">
      <c r="A45" s="3090"/>
      <c r="E45" s="3098"/>
      <c r="H45" s="3098"/>
      <c r="I45" s="2530"/>
      <c r="J45" s="3102"/>
      <c r="K45" s="3102"/>
      <c r="N45" s="3098"/>
      <c r="P45" s="3113"/>
    </row>
    <row r="46" spans="1:19">
      <c r="A46" s="3090" t="s">
        <v>1266</v>
      </c>
      <c r="B46" s="1533" t="s">
        <v>1265</v>
      </c>
      <c r="F46" s="3091">
        <f>SUM('224225'!S4,'224225'!U4,'224225'!W4)</f>
        <v>0</v>
      </c>
      <c r="G46" s="3092" t="str">
        <f>IF(F46&lt;&gt;0,"ERROR","OK")</f>
        <v>OK</v>
      </c>
      <c r="H46" s="3092"/>
      <c r="I46" s="3005">
        <f>'224225'!AG4</f>
        <v>0</v>
      </c>
      <c r="J46" s="3092" t="str">
        <f>IF(I46&lt;&gt;0,"ERROR","OK")</f>
        <v>OK</v>
      </c>
      <c r="K46" s="3092"/>
      <c r="L46" s="3091">
        <f>SUM('224225'!Z4,'224225'!AB4,'224225'!AD4)</f>
        <v>0</v>
      </c>
      <c r="M46" s="3092" t="str">
        <f>IF(L46&lt;&gt;0,"ERROR","OK")</f>
        <v>OK</v>
      </c>
      <c r="N46" s="3092"/>
      <c r="R46" s="2998">
        <f>'224225'!P4</f>
        <v>0</v>
      </c>
      <c r="S46" s="3092" t="str">
        <f>IF(R46&lt;&gt;0,"ERROR","OK")</f>
        <v>OK</v>
      </c>
    </row>
    <row r="47" spans="1:19" s="3089" customFormat="1">
      <c r="A47" s="3090"/>
      <c r="E47" s="3098"/>
      <c r="H47" s="3098"/>
      <c r="I47" s="2530"/>
      <c r="J47" s="3102"/>
      <c r="K47" s="3102"/>
      <c r="N47" s="3098"/>
      <c r="P47" s="3113"/>
    </row>
    <row r="48" spans="1:19">
      <c r="A48" s="3090">
        <v>227</v>
      </c>
      <c r="B48" s="1533" t="s">
        <v>1267</v>
      </c>
      <c r="C48" s="2998">
        <f>'227'!R4</f>
        <v>0</v>
      </c>
      <c r="D48" s="3092" t="str">
        <f>IF(C48&lt;&gt;0,"ERROR","OK")</f>
        <v>OK</v>
      </c>
      <c r="F48" s="3091">
        <f>SUM('227'!M4,'227'!O4)</f>
        <v>0</v>
      </c>
      <c r="G48" s="3092" t="str">
        <f>IF(F48&lt;&gt;0,"ERROR","OK")</f>
        <v>OK</v>
      </c>
      <c r="H48" s="3092"/>
      <c r="I48" s="3005">
        <f>'227'!U4</f>
        <v>0</v>
      </c>
      <c r="J48" s="3092" t="str">
        <f>IF(I48&lt;&gt;0,"ERROR","OK")</f>
        <v>OK</v>
      </c>
      <c r="K48" s="3092"/>
      <c r="R48" s="3091">
        <f>SUM('227'!I4,'227'!J4)</f>
        <v>0</v>
      </c>
      <c r="S48" s="3092" t="str">
        <f>IF(R48&lt;&gt;0,"ERROR","OK")</f>
        <v>OK</v>
      </c>
    </row>
    <row r="49" spans="1:19" s="3089" customFormat="1" hidden="1" outlineLevel="1">
      <c r="A49" s="3090"/>
      <c r="E49" s="3098"/>
      <c r="H49" s="3098"/>
      <c r="I49" s="2530"/>
      <c r="J49" s="3102"/>
      <c r="K49" s="3102"/>
      <c r="N49" s="3098"/>
      <c r="P49" s="3113"/>
    </row>
    <row r="50" spans="1:19" hidden="1" outlineLevel="1">
      <c r="A50" s="3096" t="s">
        <v>1269</v>
      </c>
      <c r="B50" s="3100" t="s">
        <v>1268</v>
      </c>
    </row>
    <row r="51" spans="1:19" s="3089" customFormat="1" collapsed="1">
      <c r="A51" s="3090"/>
      <c r="E51" s="3098"/>
      <c r="H51" s="3098"/>
      <c r="I51" s="2530"/>
      <c r="J51" s="3102"/>
      <c r="K51" s="3102"/>
      <c r="N51" s="3098"/>
      <c r="P51" s="3113"/>
    </row>
    <row r="52" spans="1:19">
      <c r="A52" s="3090">
        <v>230</v>
      </c>
      <c r="B52" s="2146" t="s">
        <v>5052</v>
      </c>
      <c r="C52" s="3125"/>
      <c r="D52" s="3092"/>
      <c r="E52" s="1442"/>
      <c r="F52" s="3125">
        <f>SUM('230'!M4,'230'!O4)</f>
        <v>0</v>
      </c>
      <c r="G52" s="3092" t="str">
        <f>IF(F52&lt;&gt;0,"ERROR","OK")</f>
        <v>OK</v>
      </c>
      <c r="H52" s="1442"/>
      <c r="I52" s="3123">
        <f>SUM('230'!R4,'230'!T4,'230'!V4,'230'!X4,'230'!Z4)</f>
        <v>0</v>
      </c>
      <c r="J52" s="3092" t="str">
        <f>IF(I52&lt;&gt;0,"ERROR","OK")</f>
        <v>OK</v>
      </c>
      <c r="R52" s="3091">
        <f>'230'!J4</f>
        <v>0</v>
      </c>
      <c r="S52" s="3092" t="str">
        <f>IF(R52&lt;&gt;0,"ERROR","OK")</f>
        <v>OK</v>
      </c>
    </row>
    <row r="53" spans="1:19">
      <c r="A53" s="2363"/>
    </row>
    <row r="54" spans="1:19">
      <c r="A54" s="2363">
        <v>231</v>
      </c>
      <c r="B54" t="s">
        <v>3813</v>
      </c>
      <c r="I54" s="3005">
        <f>SUM('231'!J4,'231'!L4)</f>
        <v>0</v>
      </c>
      <c r="J54" s="3092" t="str">
        <f>IF(I54&lt;&gt;0,"ERROR","OK")</f>
        <v>OK</v>
      </c>
    </row>
    <row r="55" spans="1:19" s="3089" customFormat="1">
      <c r="A55" s="2363"/>
      <c r="E55" s="3098"/>
      <c r="H55" s="3098"/>
      <c r="I55" s="2530"/>
      <c r="J55" s="3102"/>
      <c r="K55" s="3102"/>
      <c r="N55" s="3098"/>
      <c r="P55" s="3113"/>
    </row>
    <row r="56" spans="1:19">
      <c r="A56" s="3090">
        <v>232</v>
      </c>
      <c r="B56" s="1533" t="s">
        <v>1273</v>
      </c>
      <c r="C56" s="2998">
        <f>'232'!R4</f>
        <v>0</v>
      </c>
      <c r="D56" s="3092" t="str">
        <f>IF(C56&lt;&gt;0,"ERROR","OK")</f>
        <v>OK</v>
      </c>
      <c r="F56" s="2998">
        <f>SUM('232'!M4,'232'!O4)</f>
        <v>0</v>
      </c>
      <c r="G56" s="3092" t="str">
        <f>IF(F56&lt;&gt;0,"ERROR","OK")</f>
        <v>OK</v>
      </c>
      <c r="H56" s="3092"/>
      <c r="I56" s="2736">
        <f>'232'!U4</f>
        <v>0</v>
      </c>
      <c r="J56" s="3092" t="str">
        <f>IF(I56&lt;&gt;0,"ERROR","OK")</f>
        <v>OK</v>
      </c>
      <c r="K56" s="3092"/>
      <c r="R56" s="2998">
        <f>'232'!J4</f>
        <v>0</v>
      </c>
      <c r="S56" s="3092" t="str">
        <f>IF(R56&lt;&gt;0,"ERROR","OK")</f>
        <v>OK</v>
      </c>
    </row>
    <row r="57" spans="1:19" s="3089" customFormat="1">
      <c r="A57" s="3090"/>
      <c r="E57" s="3098"/>
      <c r="H57" s="3098"/>
      <c r="I57" s="2530"/>
      <c r="J57" s="3102"/>
      <c r="K57" s="3102"/>
      <c r="N57" s="3098"/>
      <c r="P57" s="3113"/>
    </row>
    <row r="58" spans="1:19">
      <c r="A58" s="3090">
        <v>233</v>
      </c>
      <c r="B58" s="1533" t="s">
        <v>1274</v>
      </c>
      <c r="C58" s="3091">
        <f>'233'!R4</f>
        <v>0</v>
      </c>
      <c r="D58" s="3092" t="str">
        <f>IF(C58&lt;&gt;0,"ERROR","OK")</f>
        <v>OK</v>
      </c>
      <c r="F58" s="2998">
        <f>SUM('233'!M4,'233'!O4)</f>
        <v>0</v>
      </c>
      <c r="G58" s="3092" t="str">
        <f>IF(F58&lt;&gt;0,"ERROR","OK")</f>
        <v>OK</v>
      </c>
      <c r="H58" s="3092"/>
      <c r="I58" s="3005">
        <f>'233'!U4</f>
        <v>0</v>
      </c>
      <c r="J58" s="3092" t="str">
        <f>IF(I58&lt;&gt;0,"ERROR","OK")</f>
        <v>OK</v>
      </c>
      <c r="K58" s="3092"/>
      <c r="R58" s="3091">
        <f>'233'!J4</f>
        <v>0</v>
      </c>
      <c r="S58" s="3092" t="str">
        <f>IF(R58&lt;&gt;0,"ERROR","OK")</f>
        <v>OK</v>
      </c>
    </row>
    <row r="59" spans="1:19" s="3089" customFormat="1">
      <c r="A59" s="3090"/>
      <c r="E59" s="3098"/>
      <c r="H59" s="3098"/>
      <c r="I59" s="2530"/>
      <c r="J59" s="3102"/>
      <c r="K59" s="3102"/>
      <c r="N59" s="3098"/>
      <c r="P59" s="3113"/>
    </row>
    <row r="60" spans="1:19">
      <c r="A60" s="2363">
        <v>234</v>
      </c>
      <c r="B60" s="3056" t="s">
        <v>5024</v>
      </c>
      <c r="C60" s="3091">
        <f>'234'!Q4</f>
        <v>0</v>
      </c>
      <c r="D60" s="3092" t="str">
        <f>IF(C60&lt;&gt;0,"ERROR","OK")</f>
        <v>OK</v>
      </c>
      <c r="F60" s="3091">
        <f>SUM('234'!L4,'234'!N4)</f>
        <v>0</v>
      </c>
      <c r="G60" s="3092" t="str">
        <f>IF(F60&lt;&gt;0,"ERROR","OK")</f>
        <v>OK</v>
      </c>
      <c r="H60" s="3092"/>
      <c r="I60" s="3005">
        <f>'234'!T4</f>
        <v>0</v>
      </c>
      <c r="J60" s="3092" t="str">
        <f>IF(I60&lt;&gt;0,"ERROR","OK")</f>
        <v>OK</v>
      </c>
      <c r="K60" s="3092"/>
      <c r="R60" s="3091">
        <f>'234'!I4</f>
        <v>0</v>
      </c>
      <c r="S60" s="3092" t="str">
        <f>IF(R60&lt;&gt;0,"ERROR","OK")</f>
        <v>OK</v>
      </c>
    </row>
    <row r="61" spans="1:19">
      <c r="A61" s="2529" t="s">
        <v>2835</v>
      </c>
    </row>
    <row r="62" spans="1:19">
      <c r="A62" s="3090" t="s">
        <v>1618</v>
      </c>
      <c r="B62" s="1533" t="s">
        <v>1617</v>
      </c>
      <c r="C62" s="2998">
        <f>'250251'!V4</f>
        <v>0</v>
      </c>
      <c r="D62" s="3092" t="str">
        <f>IF(C62&lt;&gt;0,"ERROR","OK")</f>
        <v>OK</v>
      </c>
      <c r="F62" s="3091">
        <f>'250251'!S4</f>
        <v>0</v>
      </c>
      <c r="G62" s="3092" t="str">
        <f>IF(F62&lt;&gt;0,"ERROR","OK")</f>
        <v>OK</v>
      </c>
      <c r="H62" s="3092"/>
      <c r="I62" s="3005">
        <f>'250251'!AB4</f>
        <v>0</v>
      </c>
      <c r="J62" s="3092" t="str">
        <f>IF(I62&lt;&gt;0,"ERROR","OK")</f>
        <v>OK</v>
      </c>
      <c r="K62" s="3092"/>
      <c r="L62" s="3091">
        <f>'250251'!Y4</f>
        <v>0</v>
      </c>
      <c r="M62" s="3092" t="str">
        <f>IF(L62&lt;&gt;0,"ERROR","OK")</f>
        <v>OK</v>
      </c>
      <c r="N62" s="3092"/>
      <c r="R62" s="2998">
        <f>'250251'!P4</f>
        <v>0</v>
      </c>
      <c r="S62" s="3092" t="str">
        <f>IF(R62&lt;&gt;0,"ERROR","OK")</f>
        <v>OK</v>
      </c>
    </row>
    <row r="63" spans="1:19">
      <c r="A63" s="2529" t="s">
        <v>2835</v>
      </c>
    </row>
    <row r="64" spans="1:19">
      <c r="A64" s="3090">
        <v>253</v>
      </c>
      <c r="B64" s="1533" t="s">
        <v>1620</v>
      </c>
      <c r="C64" s="3091">
        <f>'253'!O4</f>
        <v>0</v>
      </c>
      <c r="D64" s="3092" t="str">
        <f>IF(C64&lt;&gt;0,"ERROR","OK")</f>
        <v>OK</v>
      </c>
      <c r="F64" s="3091">
        <f>'253'!L4</f>
        <v>0</v>
      </c>
      <c r="G64" s="3092" t="str">
        <f>IF(F64&lt;&gt;0,"ERROR","OK")</f>
        <v>OK</v>
      </c>
      <c r="I64" s="3005">
        <f>'253'!R4</f>
        <v>0</v>
      </c>
      <c r="J64" s="3092" t="str">
        <f>IF(I64&lt;&gt;0,"ERROR","OK")</f>
        <v>OK</v>
      </c>
      <c r="M64" s="3092"/>
      <c r="R64" s="3091">
        <f>'253'!I4</f>
        <v>0</v>
      </c>
      <c r="S64" s="3092" t="str">
        <f>IF(R64&lt;&gt;0,"ERROR","OK")</f>
        <v>OK</v>
      </c>
    </row>
    <row r="65" spans="1:19" hidden="1" outlineLevel="1"/>
    <row r="66" spans="1:19" hidden="1" outlineLevel="1">
      <c r="A66" s="3096">
        <v>254</v>
      </c>
      <c r="B66" s="3100" t="s">
        <v>1621</v>
      </c>
    </row>
    <row r="67" spans="1:19" collapsed="1"/>
    <row r="68" spans="1:19">
      <c r="A68" s="3090" t="s">
        <v>1623</v>
      </c>
      <c r="B68" s="1533" t="s">
        <v>1622</v>
      </c>
      <c r="C68" s="3091">
        <f>'256257'!W4</f>
        <v>0</v>
      </c>
      <c r="D68" s="3092" t="str">
        <f>IF(C68&lt;&gt;0,"ERROR","OK")</f>
        <v>OK</v>
      </c>
      <c r="F68" s="3091">
        <f>SUM('256257'!R4,'256257'!T4)</f>
        <v>0</v>
      </c>
      <c r="G68" s="3092" t="str">
        <f>IF(F68&lt;&gt;0,"ERROR","OK")</f>
        <v>OK</v>
      </c>
      <c r="H68" s="3092"/>
      <c r="I68" s="3005">
        <f>SUM('256257'!Z4,'256257'!AB4,'256257'!AD4,'256257'!AF4)</f>
        <v>0</v>
      </c>
      <c r="J68" s="3092" t="str">
        <f>IF(I68&lt;&gt;0,"ERROR","OK")</f>
        <v>OK</v>
      </c>
      <c r="K68" s="3092"/>
      <c r="R68" s="3091">
        <f>'256257'!O4</f>
        <v>0</v>
      </c>
      <c r="S68" s="3092" t="str">
        <f>IF(R68&lt;&gt;0,"ERROR","OK")</f>
        <v>OK</v>
      </c>
    </row>
    <row r="69" spans="1:19">
      <c r="A69" s="2362"/>
    </row>
    <row r="70" spans="1:19">
      <c r="A70" s="1371">
        <v>261</v>
      </c>
      <c r="B70" s="1533" t="s">
        <v>5020</v>
      </c>
      <c r="C70" s="3091">
        <f>'261'!O4</f>
        <v>0</v>
      </c>
      <c r="D70" s="3092" t="str">
        <f>IF(C70&lt;&gt;0,"ERROR","OK")</f>
        <v>OK</v>
      </c>
      <c r="F70" s="3091">
        <f>'261'!L4</f>
        <v>0</v>
      </c>
      <c r="G70" s="3092" t="str">
        <f>IF(F70&lt;&gt;0,"ERROR","OK")</f>
        <v>OK</v>
      </c>
      <c r="H70" s="3092"/>
      <c r="I70" s="3005">
        <f>'261'!R4</f>
        <v>0</v>
      </c>
      <c r="J70" s="3092" t="str">
        <f>IF(I70&lt;&gt;0,"ERROR","OK")</f>
        <v>OK</v>
      </c>
      <c r="K70" s="3092"/>
      <c r="R70" s="3091">
        <f>'261'!I4</f>
        <v>0</v>
      </c>
      <c r="S70" s="3092" t="str">
        <f>IF(R70&lt;&gt;0,"ERROR","OK")</f>
        <v>OK</v>
      </c>
    </row>
    <row r="71" spans="1:19">
      <c r="A71" s="1370"/>
      <c r="B71" s="1533"/>
    </row>
    <row r="72" spans="1:19">
      <c r="A72" s="1371" t="s">
        <v>1630</v>
      </c>
      <c r="B72" s="1533" t="s">
        <v>1629</v>
      </c>
      <c r="C72" s="3091">
        <f>'262263'!AH4</f>
        <v>0</v>
      </c>
      <c r="D72" s="3092" t="str">
        <f>IF(C72&lt;&gt;0,"ERROR","OK")</f>
        <v>OK</v>
      </c>
      <c r="F72" s="3091">
        <f>SUM('262263'!W4,'262263'!Y4,'262263'!AA4,'262263'!AC4,'262263'!AE4)</f>
        <v>-1</v>
      </c>
      <c r="G72" s="3092" t="str">
        <f>IF(F72&lt;&gt;0,"ERROR","OK")</f>
        <v>ERROR</v>
      </c>
      <c r="H72" s="3092"/>
      <c r="I72" s="3005">
        <f>SUM('262263'!AK4,'262263'!AM4,'262263'!AO4,'262263'!AQ4)</f>
        <v>0</v>
      </c>
      <c r="J72" s="3092" t="str">
        <f>IF(I72&lt;&gt;0,"ERROR","OK")</f>
        <v>OK</v>
      </c>
      <c r="K72" s="3092"/>
      <c r="R72" s="3091">
        <f>SUM('262263'!Q4,'262263'!R4,'262263'!S4,'262263'!T4)</f>
        <v>0</v>
      </c>
      <c r="S72" s="3092" t="str">
        <f>IF(R72&lt;&gt;0,"ERROR","OK")</f>
        <v>OK</v>
      </c>
    </row>
    <row r="73" spans="1:19">
      <c r="A73" s="1370"/>
    </row>
    <row r="74" spans="1:19">
      <c r="A74" s="1371" t="s">
        <v>1632</v>
      </c>
      <c r="B74" s="1533" t="s">
        <v>1631</v>
      </c>
      <c r="C74" s="2998">
        <f>'266267'!Y4</f>
        <v>0</v>
      </c>
      <c r="D74" s="3092" t="str">
        <f>IF(C74&lt;&gt;0,"ERROR","OK")</f>
        <v>OK</v>
      </c>
      <c r="F74" s="3091">
        <f>SUM('266267'!T4,'266267'!V4)</f>
        <v>0</v>
      </c>
      <c r="G74" s="3092" t="str">
        <f>IF(F74&lt;&gt;0,"ERROR","OK")</f>
        <v>OK</v>
      </c>
      <c r="H74" s="3092"/>
      <c r="I74" s="3005">
        <f>'266267'!AB4</f>
        <v>0</v>
      </c>
      <c r="J74" s="3092" t="str">
        <f>IF(I74&lt;&gt;0,"ERROR","OK")</f>
        <v>OK</v>
      </c>
      <c r="K74" s="3092"/>
      <c r="R74" s="2998">
        <f>'266267'!Q4</f>
        <v>0</v>
      </c>
      <c r="S74" s="3092" t="str">
        <f>IF(R74&lt;&gt;0,"ERROR","OK")</f>
        <v>OK</v>
      </c>
    </row>
    <row r="76" spans="1:19">
      <c r="A76" s="1371">
        <v>269</v>
      </c>
      <c r="B76" s="1533" t="s">
        <v>1633</v>
      </c>
      <c r="C76" s="3091">
        <f>'269'!R4</f>
        <v>0</v>
      </c>
      <c r="D76" s="3092" t="str">
        <f>IF(C76&lt;&gt;0,"ERROR","OK")</f>
        <v>OK</v>
      </c>
      <c r="F76" s="3091">
        <f>SUM('269'!M4,'269'!O4)</f>
        <v>0</v>
      </c>
      <c r="G76" s="3092" t="str">
        <f>IF(F76&lt;&gt;0,"ERROR","OK")</f>
        <v>OK</v>
      </c>
      <c r="H76" s="3092"/>
      <c r="I76" s="3005">
        <f>'269'!U4</f>
        <v>0</v>
      </c>
      <c r="J76" s="3092" t="str">
        <f>IF(I76&lt;&gt;0,"ERROR","OK")</f>
        <v>OK</v>
      </c>
      <c r="K76" s="3092"/>
      <c r="R76" s="3091">
        <f>'269'!J4</f>
        <v>0</v>
      </c>
      <c r="S76" s="3092" t="str">
        <f>IF(R76&lt;&gt;0,"ERROR","OK")</f>
        <v>OK</v>
      </c>
    </row>
    <row r="77" spans="1:19" hidden="1" outlineLevel="1">
      <c r="G77" s="3092"/>
      <c r="H77" s="3092"/>
      <c r="K77" s="3092"/>
    </row>
    <row r="78" spans="1:19" hidden="1" outlineLevel="1">
      <c r="A78" s="3097" t="s">
        <v>1636</v>
      </c>
      <c r="B78" s="3100" t="s">
        <v>5021</v>
      </c>
      <c r="G78" s="3092"/>
      <c r="H78" s="3092"/>
      <c r="K78" s="3092"/>
    </row>
    <row r="79" spans="1:19" collapsed="1">
      <c r="B79" s="1533"/>
    </row>
    <row r="80" spans="1:19">
      <c r="A80" s="1371" t="s">
        <v>1638</v>
      </c>
      <c r="B80" s="1533" t="s">
        <v>1637</v>
      </c>
      <c r="F80" s="3091">
        <f>SUM('274275'!Z4,'274275'!AB4)</f>
        <v>0</v>
      </c>
      <c r="G80" s="3092" t="str">
        <f>IF(F80&lt;&gt;0,"ERROR","OK")</f>
        <v>OK</v>
      </c>
      <c r="H80" s="3092"/>
      <c r="I80" s="3005">
        <f>'274275'!AE4</f>
        <v>0</v>
      </c>
      <c r="J80" s="3092" t="str">
        <f>IF(I80&lt;&gt;0,"ERROR","OK")</f>
        <v>OK</v>
      </c>
      <c r="K80" s="3092"/>
      <c r="R80" s="2998">
        <f>SUM('274275'!Q4,'274275'!R4,'274275'!S4,'274275'!T4,'274275'!U4,'274275'!V4,'274275'!W4)</f>
        <v>0</v>
      </c>
      <c r="S80" s="3092" t="str">
        <f>IF(R80&lt;&gt;0,"ERROR","OK")</f>
        <v>OK</v>
      </c>
    </row>
    <row r="82" spans="1:19">
      <c r="A82" s="1371" t="s">
        <v>1640</v>
      </c>
      <c r="B82" s="1533" t="s">
        <v>1639</v>
      </c>
      <c r="C82" s="2998">
        <f>'276277'!AB4</f>
        <v>0</v>
      </c>
      <c r="D82" s="3092" t="str">
        <f>IF(C82&lt;&gt;0,"ERROR","OK")</f>
        <v>OK</v>
      </c>
      <c r="F82" s="3091">
        <f>SUM('276277'!W4,'276277'!Y4)</f>
        <v>0</v>
      </c>
      <c r="G82" s="3092" t="str">
        <f>IF(F82&lt;&gt;0,"ERROR","OK")</f>
        <v>OK</v>
      </c>
      <c r="H82" s="3092"/>
      <c r="I82" s="3005">
        <f>'276277'!AE4</f>
        <v>0</v>
      </c>
      <c r="J82" s="3092" t="str">
        <f>IF(I82&lt;&gt;0,"ERROR","OK")</f>
        <v>OK</v>
      </c>
      <c r="K82" s="3092"/>
      <c r="R82" s="2998">
        <f>SUM('276277'!Q4,'276277'!R4,'276277'!S4,'276277'!T4)</f>
        <v>0</v>
      </c>
      <c r="S82" s="3092" t="str">
        <f>IF(R82&lt;&gt;0,"ERROR","OK")</f>
        <v>OK</v>
      </c>
    </row>
    <row r="84" spans="1:19">
      <c r="A84" s="1371">
        <v>278</v>
      </c>
      <c r="B84" s="1533" t="s">
        <v>1641</v>
      </c>
      <c r="C84" s="3091">
        <f>'278'!V4</f>
        <v>0</v>
      </c>
      <c r="D84" s="3092" t="str">
        <f>IF(C84&lt;&gt;0,"ERROR","OK")</f>
        <v>OK</v>
      </c>
      <c r="F84" s="3091">
        <f>SUM('278'!Q4,'278'!S4)</f>
        <v>0</v>
      </c>
      <c r="G84" s="3092" t="str">
        <f>IF(F84&lt;&gt;0,"ERROR","OK")</f>
        <v>OK</v>
      </c>
      <c r="H84" s="3092"/>
      <c r="I84" s="3005">
        <f>'278'!Y4</f>
        <v>0</v>
      </c>
      <c r="J84" s="3092" t="str">
        <f>IF(I84&lt;&gt;0,"ERROR","OK")</f>
        <v>OK</v>
      </c>
      <c r="K84" s="3092"/>
      <c r="R84" s="3091">
        <f>SUM('278'!J4,'278'!K4,'278'!L4,'278'!M4,'278'!N4)</f>
        <v>0</v>
      </c>
      <c r="S84" s="3092" t="str">
        <f>IF(R84&lt;&gt;0,"ERROR","OK")</f>
        <v>OK</v>
      </c>
    </row>
    <row r="85" spans="1:19">
      <c r="A85" s="2529"/>
    </row>
    <row r="86" spans="1:19">
      <c r="A86" s="3090" t="s">
        <v>756</v>
      </c>
      <c r="B86" s="1533" t="s">
        <v>755</v>
      </c>
      <c r="C86" s="3091">
        <f>SUM('300301'!S4,'300301'!U4,'300301'!W4)</f>
        <v>0</v>
      </c>
      <c r="D86" s="3092" t="str">
        <f>IF(C86&lt;&gt;0,"ERROR","OK")</f>
        <v>OK</v>
      </c>
      <c r="E86" s="3092"/>
      <c r="F86" s="3091">
        <f>'300301'!P4</f>
        <v>0</v>
      </c>
      <c r="G86" s="3092" t="str">
        <f>IF(F86&lt;&gt;0,"ERROR","OK")</f>
        <v>OK</v>
      </c>
      <c r="H86" s="3092"/>
      <c r="I86" s="3005">
        <f>'300301'!AJ4</f>
        <v>0</v>
      </c>
      <c r="J86" s="3092" t="str">
        <f>IF(I86&lt;&gt;0,"ERROR","OK")</f>
        <v>OK</v>
      </c>
      <c r="K86" s="3092"/>
      <c r="L86" s="3091">
        <f>SUM('300301'!AC4,'300301'!AE4,'300301'!AG4)</f>
        <v>0</v>
      </c>
      <c r="M86" s="3092" t="str">
        <f>IF(L86&lt;&gt;0,"ERROR","OK")</f>
        <v>OK</v>
      </c>
      <c r="N86" s="3092"/>
      <c r="O86" s="3091">
        <f>'300301'!Z4</f>
        <v>0</v>
      </c>
      <c r="P86" s="3092" t="str">
        <f>IF(O86&lt;&gt;0,"ERROR","OK")</f>
        <v>OK</v>
      </c>
      <c r="Q86" s="3092"/>
      <c r="R86" s="3091">
        <f>'300301'!M4</f>
        <v>0</v>
      </c>
      <c r="S86" s="3092" t="str">
        <f>IF(R86&lt;&gt;0,"ERROR","OK")</f>
        <v>OK</v>
      </c>
    </row>
    <row r="87" spans="1:19" hidden="1" outlineLevel="1">
      <c r="A87" s="1442"/>
      <c r="B87" s="1442"/>
    </row>
    <row r="88" spans="1:19" hidden="1" outlineLevel="1">
      <c r="A88" s="3096">
        <v>302</v>
      </c>
      <c r="B88" s="3100" t="s">
        <v>4161</v>
      </c>
    </row>
    <row r="89" spans="1:19" collapsed="1"/>
    <row r="90" spans="1:19">
      <c r="A90" s="3090">
        <v>304</v>
      </c>
      <c r="B90" s="1533" t="s">
        <v>3237</v>
      </c>
      <c r="C90" s="3091">
        <f>'304'!S4</f>
        <v>0</v>
      </c>
      <c r="D90" s="3092" t="str">
        <f>IF(C90&lt;&gt;0,"ERROR","OK")</f>
        <v>OK</v>
      </c>
      <c r="F90" s="3091">
        <f>'304'!P4</f>
        <v>0</v>
      </c>
      <c r="G90" s="3092" t="str">
        <f>IF(F90&lt;&gt;0,"ERROR","OK")</f>
        <v>OK</v>
      </c>
      <c r="H90" s="3092"/>
      <c r="I90" s="3005">
        <f>'304'!Y4</f>
        <v>0</v>
      </c>
      <c r="J90" s="3092" t="str">
        <f>IF(I90&lt;&gt;0,"ERROR","OK")</f>
        <v>OK</v>
      </c>
      <c r="K90" s="3092"/>
      <c r="L90" s="3091">
        <f>'304'!V4</f>
        <v>0</v>
      </c>
      <c r="M90" s="3092" t="str">
        <f>IF(L90&lt;&gt;0,"ERROR","OK")</f>
        <v>OK</v>
      </c>
      <c r="N90" s="3092"/>
      <c r="R90" s="2998">
        <f>SUM('304'!K4,'304'!L4,'304'!M4)</f>
        <v>0</v>
      </c>
      <c r="S90" s="3092" t="str">
        <f>IF(R90&lt;&gt;0,"ERROR","OK")</f>
        <v>OK</v>
      </c>
    </row>
    <row r="92" spans="1:19">
      <c r="A92" s="3090" t="s">
        <v>3239</v>
      </c>
      <c r="B92" s="1533" t="s">
        <v>3238</v>
      </c>
      <c r="C92" s="3091">
        <f>'310311'!X4</f>
        <v>0</v>
      </c>
      <c r="D92" s="3092" t="str">
        <f>IF(C92&lt;&gt;0,"ERROR","OK")</f>
        <v>OK</v>
      </c>
      <c r="F92" s="3091">
        <f>'310311'!U4</f>
        <v>0</v>
      </c>
      <c r="G92" s="3092" t="str">
        <f>IF(F92&lt;&gt;0,"ERROR","OK")</f>
        <v>OK</v>
      </c>
      <c r="H92" s="3092"/>
      <c r="I92" s="3005">
        <f>'310311'!AD4</f>
        <v>0</v>
      </c>
      <c r="J92" s="3092" t="str">
        <f>IF(I92&lt;&gt;0,"ERROR","OK")</f>
        <v>OK</v>
      </c>
      <c r="K92" s="3092"/>
      <c r="O92" s="3091">
        <f>'310311'!AA4</f>
        <v>0</v>
      </c>
      <c r="P92" s="3092" t="str">
        <f>IF(O92&lt;&gt;0,"ERROR","OK")</f>
        <v>OK</v>
      </c>
      <c r="R92" s="3091">
        <f>'310311'!R4</f>
        <v>0</v>
      </c>
      <c r="S92" s="3092" t="str">
        <f>IF(R92&lt;&gt;0,"ERROR","OK")</f>
        <v>OK</v>
      </c>
    </row>
    <row r="94" spans="1:19">
      <c r="A94" s="3090" t="s">
        <v>3241</v>
      </c>
      <c r="B94" s="1533" t="s">
        <v>5051</v>
      </c>
      <c r="C94" s="3091">
        <f>SUM('320323'!AI4,'320323'!AK4)</f>
        <v>0</v>
      </c>
      <c r="D94" s="3092" t="str">
        <f>IF(C94&lt;&gt;0,"ERROR","OK")</f>
        <v>OK</v>
      </c>
      <c r="E94" s="3092"/>
      <c r="F94" s="3091">
        <f>'320323'!AF4</f>
        <v>0</v>
      </c>
      <c r="G94" s="3092" t="str">
        <f>IF(F94&lt;&gt;0,"ERROR","OK")</f>
        <v>OK</v>
      </c>
      <c r="H94" s="3092"/>
      <c r="I94" s="3005">
        <f>'320323'!AQ4</f>
        <v>0</v>
      </c>
      <c r="J94" s="3092" t="str">
        <f>IF(I94&lt;&gt;0,"ERROR","OK")</f>
        <v>OK</v>
      </c>
      <c r="K94" s="3092"/>
      <c r="O94" s="3091">
        <f>'320323'!AN4</f>
        <v>0</v>
      </c>
      <c r="P94" s="3092" t="str">
        <f>IF(O94&lt;&gt;0,"ERROR","OK")</f>
        <v>OK</v>
      </c>
      <c r="Q94" s="3092"/>
      <c r="R94" s="3091">
        <f>SUM('320323'!Z4,'320323'!AA4,'320323'!AB4,'320323'!AC4)</f>
        <v>0</v>
      </c>
      <c r="S94" s="3092" t="str">
        <f>IF(R94&lt;&gt;0,"ERROR","OK")</f>
        <v>OK</v>
      </c>
    </row>
    <row r="96" spans="1:19">
      <c r="A96" s="3090" t="s">
        <v>4399</v>
      </c>
      <c r="B96" s="1533" t="s">
        <v>3243</v>
      </c>
      <c r="C96" s="2998">
        <f>'326327'!Z4</f>
        <v>0</v>
      </c>
      <c r="D96" s="3092" t="str">
        <f>IF(C96&lt;&gt;0,"ERROR","OK")</f>
        <v>OK</v>
      </c>
      <c r="F96" s="2998">
        <f>'326327'!W4</f>
        <v>0</v>
      </c>
      <c r="G96" s="3092" t="str">
        <f>IF(F96&lt;&gt;0,"ERROR","OK")</f>
        <v>OK</v>
      </c>
      <c r="H96" s="3092"/>
      <c r="I96" s="2736">
        <f>'326327'!AF4</f>
        <v>0</v>
      </c>
      <c r="J96" s="3092" t="str">
        <f>IF(I96&lt;&gt;0,"ERROR","OK")</f>
        <v>OK</v>
      </c>
      <c r="K96" s="3092"/>
      <c r="O96" s="2998">
        <f>'326327'!AC4</f>
        <v>0</v>
      </c>
      <c r="P96" s="3092" t="str">
        <f>IF(O96&lt;&gt;0,"ERROR","OK")</f>
        <v>OK</v>
      </c>
      <c r="Q96" s="3092"/>
      <c r="R96" s="2998">
        <f>'326327'!T4</f>
        <v>0</v>
      </c>
      <c r="S96" s="3092" t="str">
        <f>IF(R96&lt;&gt;0,"ERROR","OK")</f>
        <v>OK</v>
      </c>
    </row>
    <row r="97" spans="1:19">
      <c r="A97" s="1442"/>
    </row>
    <row r="98" spans="1:19">
      <c r="A98" s="3090" t="s">
        <v>4398</v>
      </c>
      <c r="B98" s="1533" t="s">
        <v>2054</v>
      </c>
      <c r="C98" s="3091">
        <f>'328330'!AB4</f>
        <v>0</v>
      </c>
      <c r="D98" s="3092" t="str">
        <f>IF(C98&lt;&gt;0,"ERROR","OK")</f>
        <v>OK</v>
      </c>
      <c r="F98" s="3091">
        <f>'328330'!Y4</f>
        <v>0</v>
      </c>
      <c r="G98" s="3092" t="str">
        <f>IF(F98&lt;&gt;0,"ERROR","OK")</f>
        <v>OK</v>
      </c>
      <c r="I98" s="3005">
        <f>'328330'!AH4</f>
        <v>0</v>
      </c>
      <c r="J98" s="3092" t="str">
        <f>IF(I98&lt;&gt;0,"ERROR","OK")</f>
        <v>OK</v>
      </c>
      <c r="O98" s="3091">
        <f>'328330'!AE4</f>
        <v>0</v>
      </c>
      <c r="P98" s="3092" t="str">
        <f>IF(O98&lt;&gt;0,"ERROR","OK")</f>
        <v>OK</v>
      </c>
      <c r="R98" s="3091">
        <f>'328330'!V4</f>
        <v>0</v>
      </c>
      <c r="S98" s="3092" t="str">
        <f>IF(R98&lt;&gt;0,"ERROR","OK")</f>
        <v>OK</v>
      </c>
    </row>
    <row r="100" spans="1:19">
      <c r="A100" s="2363">
        <v>331</v>
      </c>
      <c r="B100" s="2146" t="s">
        <v>4162</v>
      </c>
      <c r="C100" s="3091">
        <f>'331'!O4</f>
        <v>0</v>
      </c>
      <c r="D100" s="3092" t="str">
        <f>IF(C100&lt;&gt;0,"ERROR","OK")</f>
        <v>OK</v>
      </c>
      <c r="F100" s="3091">
        <f>'331'!L4</f>
        <v>0</v>
      </c>
      <c r="G100" s="3092" t="str">
        <f>IF(F100&lt;&gt;0,"ERROR","OK")</f>
        <v>OK</v>
      </c>
      <c r="H100" s="3092"/>
      <c r="I100" s="3005">
        <f>'331'!U4</f>
        <v>0</v>
      </c>
      <c r="J100" s="3092" t="str">
        <f>IF(I100&lt;&gt;0,"ERROR","OK")</f>
        <v>OK</v>
      </c>
      <c r="K100" s="3092"/>
      <c r="O100" s="3091">
        <f>'331'!R4</f>
        <v>0</v>
      </c>
      <c r="P100" s="3092" t="str">
        <f>IF(O100&lt;&gt;0,"ERROR","OK")</f>
        <v>OK</v>
      </c>
      <c r="R100" s="3091">
        <f>'331'!I4</f>
        <v>0</v>
      </c>
      <c r="S100" s="3092" t="str">
        <f>IF(R100&lt;&gt;0,"ERROR","OK")</f>
        <v>OK</v>
      </c>
    </row>
    <row r="101" spans="1:19" hidden="1" outlineLevel="1"/>
    <row r="102" spans="1:19" hidden="1" outlineLevel="1">
      <c r="A102" s="3096">
        <v>332</v>
      </c>
      <c r="B102" s="3100" t="s">
        <v>2056</v>
      </c>
    </row>
    <row r="103" spans="1:19" collapsed="1"/>
    <row r="104" spans="1:19">
      <c r="A104" s="3090">
        <v>335</v>
      </c>
      <c r="B104" s="1533" t="s">
        <v>2057</v>
      </c>
      <c r="C104" s="3091">
        <f>'335'!O4</f>
        <v>0</v>
      </c>
      <c r="D104" s="3092" t="str">
        <f>IF(C104&lt;&gt;0,"ERROR","OK")</f>
        <v>OK</v>
      </c>
      <c r="E104" s="3092"/>
      <c r="F104" s="3091">
        <f>'335'!L4</f>
        <v>0</v>
      </c>
      <c r="G104" s="3092" t="str">
        <f>IF(F104&lt;&gt;0,"ERROR","OK")</f>
        <v>OK</v>
      </c>
      <c r="H104" s="3092"/>
      <c r="I104" s="3005">
        <f>'335'!U4</f>
        <v>0</v>
      </c>
      <c r="J104" s="3092" t="str">
        <f>IF(I104&lt;&gt;0,"ERROR","OK")</f>
        <v>OK</v>
      </c>
      <c r="K104" s="3092"/>
      <c r="L104" s="3091">
        <f>'335'!R4</f>
        <v>0</v>
      </c>
      <c r="M104" s="3092" t="str">
        <f>IF(L104&lt;&gt;0,"ERROR","OK")</f>
        <v>OK</v>
      </c>
      <c r="R104" s="3091">
        <f>'335'!I4</f>
        <v>0</v>
      </c>
      <c r="S104" s="3092" t="str">
        <f>IF(R104&lt;&gt;0,"ERROR","OK")</f>
        <v>OK</v>
      </c>
    </row>
    <row r="106" spans="1:19">
      <c r="A106" s="2363">
        <v>336</v>
      </c>
      <c r="B106" s="1652" t="s">
        <v>2058</v>
      </c>
      <c r="C106" s="3125">
        <f>'336'!X4</f>
        <v>0</v>
      </c>
      <c r="D106" s="3092" t="str">
        <f>IF(C106&lt;&gt;0,"ERROR","OK")</f>
        <v>OK</v>
      </c>
      <c r="F106" s="3091">
        <f>SUM('336'!N4,'336'!O4,'336'!Q4,'336'!S4,'336'!U4)</f>
        <v>0</v>
      </c>
      <c r="G106" s="3092" t="str">
        <f>IF(F106&lt;&gt;0,"ERROR","OK")</f>
        <v>OK</v>
      </c>
      <c r="H106" s="3092"/>
      <c r="I106" s="3005">
        <f>'336'!AD4</f>
        <v>0</v>
      </c>
      <c r="J106" s="3092" t="str">
        <f>IF(I106&lt;&gt;0,"ERROR","OK")</f>
        <v>OK</v>
      </c>
      <c r="K106" s="3092"/>
      <c r="O106" s="3091">
        <f>'336'!AA4</f>
        <v>0</v>
      </c>
      <c r="P106" s="3092" t="str">
        <f>IF(O106&lt;&gt;0,"ERROR","OK")</f>
        <v>OK</v>
      </c>
      <c r="R106" s="3091">
        <f>'336'!K4</f>
        <v>0</v>
      </c>
      <c r="S106" s="3092" t="str">
        <f>IF(R106&lt;&gt;0,"ERROR","OK")</f>
        <v>OK</v>
      </c>
    </row>
    <row r="107" spans="1:19" s="3129" customFormat="1">
      <c r="A107" s="2363"/>
      <c r="B107" s="1652"/>
      <c r="C107" s="3125"/>
      <c r="D107" s="3092"/>
      <c r="F107" s="3091"/>
      <c r="G107" s="3092"/>
      <c r="H107" s="3092"/>
      <c r="I107" s="3005"/>
      <c r="J107" s="3092"/>
      <c r="K107" s="3092"/>
      <c r="O107" s="3091"/>
      <c r="P107" s="3092"/>
      <c r="R107" s="3091"/>
      <c r="S107" s="3092"/>
    </row>
    <row r="108" spans="1:19" s="3129" customFormat="1">
      <c r="A108" s="2363">
        <v>337</v>
      </c>
      <c r="B108" s="1652" t="s">
        <v>5059</v>
      </c>
      <c r="C108" s="3125">
        <f>'337'!Q4</f>
        <v>0</v>
      </c>
      <c r="D108" s="3092" t="str">
        <f>IF(C108&lt;&gt;0,"ERROR","OK")</f>
        <v>OK</v>
      </c>
      <c r="F108" s="3091">
        <f>'337'!N4</f>
        <v>0</v>
      </c>
      <c r="G108" s="3092" t="str">
        <f>IF(F108&lt;&gt;0,"ERROR","OK")</f>
        <v>OK</v>
      </c>
      <c r="H108" s="3092"/>
      <c r="I108" s="3005">
        <f>'337'!W4</f>
        <v>0</v>
      </c>
      <c r="J108" s="3092" t="str">
        <f>IF(I108&lt;&gt;0,"ERROR","OK")</f>
        <v>OK</v>
      </c>
      <c r="K108" s="3092"/>
      <c r="O108" s="3091">
        <f>'337'!T4</f>
        <v>0</v>
      </c>
      <c r="P108" s="3092" t="str">
        <f>IF(O108&lt;&gt;0,"ERROR","OK")</f>
        <v>OK</v>
      </c>
      <c r="R108" s="3091">
        <f>'337'!K4</f>
        <v>0</v>
      </c>
      <c r="S108" s="3092" t="str">
        <f>IF(R108&lt;&gt;0,"ERROR","OK")</f>
        <v>OK</v>
      </c>
    </row>
    <row r="109" spans="1:19" s="3093" customFormat="1">
      <c r="A109" s="3094"/>
      <c r="B109" s="1533"/>
      <c r="E109" s="3098"/>
      <c r="H109" s="3098"/>
      <c r="I109" s="2530"/>
      <c r="J109" s="3102"/>
      <c r="K109" s="3102"/>
      <c r="N109" s="3098"/>
      <c r="P109" s="3113"/>
    </row>
    <row r="110" spans="1:19">
      <c r="A110" s="3090">
        <v>340</v>
      </c>
      <c r="B110" s="1533" t="s">
        <v>5022</v>
      </c>
      <c r="C110" s="3091">
        <f>'340'!N4</f>
        <v>0</v>
      </c>
      <c r="D110" s="3092" t="str">
        <f>IF(C110&lt;&gt;0,"ERROR","OK")</f>
        <v>OK</v>
      </c>
      <c r="F110" s="3091">
        <f>'340'!K4</f>
        <v>0</v>
      </c>
      <c r="G110" s="3092" t="str">
        <f>IF(F110&lt;&gt;0,"ERROR","OK")</f>
        <v>OK</v>
      </c>
      <c r="H110" s="3092"/>
      <c r="K110" s="3092"/>
      <c r="O110" s="3091">
        <f>'340'!Q4</f>
        <v>0</v>
      </c>
      <c r="P110" s="3092" t="str">
        <f>IF(O110&lt;&gt;0,"ERROR","OK")</f>
        <v>OK</v>
      </c>
      <c r="R110" s="3091">
        <f>'340'!H4</f>
        <v>0</v>
      </c>
      <c r="S110" s="3092" t="str">
        <f>IF(R110&lt;&gt;0,"ERROR","OK")</f>
        <v>OK</v>
      </c>
    </row>
    <row r="111" spans="1:19">
      <c r="A111" s="2529"/>
      <c r="B111" s="1533"/>
    </row>
    <row r="112" spans="1:19">
      <c r="A112" s="3090" t="s">
        <v>2064</v>
      </c>
      <c r="B112" s="1533" t="s">
        <v>2063</v>
      </c>
      <c r="C112" s="3091">
        <f>'350351'!W4</f>
        <v>0</v>
      </c>
      <c r="D112" s="3092" t="str">
        <f>IF(C112&lt;&gt;0,"ERROR","OK")</f>
        <v>OK</v>
      </c>
      <c r="E112" s="3092"/>
      <c r="F112" s="3091">
        <f>'350351'!T4</f>
        <v>0</v>
      </c>
      <c r="G112" s="3092" t="str">
        <f>IF(F112&lt;&gt;0,"ERROR","OK")</f>
        <v>OK</v>
      </c>
      <c r="I112" s="3005">
        <f>SUM('350351'!AC4,'350351'!AE4,'350351'!AG4,'350351'!AI4,'350351'!AK4,'350351'!AM4,'350351'!AO4,'350351'!AQ4)</f>
        <v>0</v>
      </c>
      <c r="J112" s="3092" t="str">
        <f>IF(I112&lt;&gt;0,"ERROR","OK")</f>
        <v>OK</v>
      </c>
      <c r="L112" s="3091">
        <f>'350351'!Z4</f>
        <v>0</v>
      </c>
      <c r="M112" s="3092" t="str">
        <f>IF(L112&lt;&gt;0,"ERROR","OK")</f>
        <v>OK</v>
      </c>
      <c r="R112" s="3091">
        <f>'350351'!Q4</f>
        <v>0</v>
      </c>
      <c r="S112" s="3092" t="str">
        <f>IF(R112&lt;&gt;0,"ERROR","OK")</f>
        <v>OK</v>
      </c>
    </row>
    <row r="113" spans="1:19">
      <c r="A113" s="2529"/>
      <c r="G113" s="3092"/>
      <c r="H113" s="3092"/>
      <c r="K113" s="3092"/>
    </row>
    <row r="114" spans="1:19">
      <c r="A114" s="3090" t="s">
        <v>2066</v>
      </c>
      <c r="B114" s="1533" t="s">
        <v>2065</v>
      </c>
      <c r="C114" s="3091">
        <f>'352353'!U4</f>
        <v>0</v>
      </c>
      <c r="D114" s="3092" t="str">
        <f>IF(C114&lt;&gt;0,"ERROR","OK")</f>
        <v>OK</v>
      </c>
      <c r="F114" s="3091">
        <f>'352353'!R4</f>
        <v>0</v>
      </c>
      <c r="G114" s="3092" t="str">
        <f>IF(F114&lt;&gt;0,"ERROR","OK")</f>
        <v>OK</v>
      </c>
      <c r="H114" s="3092"/>
      <c r="K114" s="3092"/>
      <c r="O114" s="3091">
        <f>'352353'!X4</f>
        <v>0</v>
      </c>
      <c r="P114" s="3092" t="str">
        <f>IF(O114&lt;&gt;0,"ERROR","OK")</f>
        <v>OK</v>
      </c>
      <c r="R114" s="3091">
        <f>'352353'!O4</f>
        <v>0</v>
      </c>
      <c r="S114" s="3092" t="str">
        <f>IF(R114&lt;&gt;0,"ERROR","OK")</f>
        <v>OK</v>
      </c>
    </row>
    <row r="116" spans="1:19">
      <c r="A116" s="3090" t="s">
        <v>4397</v>
      </c>
      <c r="B116" s="1533" t="s">
        <v>2067</v>
      </c>
      <c r="C116" s="3091">
        <f>'354355'!O4</f>
        <v>0</v>
      </c>
      <c r="D116" s="3092" t="str">
        <f>IF(C116&lt;&gt;0,"ERROR","OK")</f>
        <v>OK</v>
      </c>
      <c r="F116" s="3091">
        <f>'354355'!L4</f>
        <v>0</v>
      </c>
      <c r="G116" s="3092" t="str">
        <f>IF(F116&lt;&gt;0,"ERROR","OK")</f>
        <v>OK</v>
      </c>
      <c r="I116" s="3005">
        <f>'354355'!U4</f>
        <v>0</v>
      </c>
      <c r="J116" s="3092" t="str">
        <f>IF(I116&lt;&gt;0,"ERROR","OK")</f>
        <v>OK</v>
      </c>
      <c r="O116" s="3091">
        <f>'354355'!R4</f>
        <v>0</v>
      </c>
      <c r="P116" s="3092" t="str">
        <f>IF(O116&lt;&gt;0,"ERROR","OK")</f>
        <v>OK</v>
      </c>
      <c r="R116" s="3091">
        <f>'354355'!I4</f>
        <v>0</v>
      </c>
      <c r="S116" s="3092" t="str">
        <f>IF(R116&lt;&gt;0,"ERROR","OK")</f>
        <v>OK</v>
      </c>
    </row>
    <row r="118" spans="1:19">
      <c r="A118" s="3090">
        <v>356</v>
      </c>
      <c r="B118" s="3099" t="s">
        <v>2068</v>
      </c>
      <c r="C118" s="3091">
        <f>'356'!W4</f>
        <v>0</v>
      </c>
      <c r="D118" s="3092" t="str">
        <f>IF(C118&lt;&gt;0,"ERROR","OK")</f>
        <v>OK</v>
      </c>
      <c r="F118" s="3091">
        <f>'356'!T4</f>
        <v>0</v>
      </c>
      <c r="G118" s="3092" t="str">
        <f>IF(F118&lt;&gt;0,"ERROR","OK")</f>
        <v>OK</v>
      </c>
      <c r="H118" s="3092"/>
      <c r="K118" s="3092"/>
      <c r="O118" s="3091">
        <f>'356'!Z4</f>
        <v>0</v>
      </c>
      <c r="P118" s="3092" t="str">
        <f>IF(O118&lt;&gt;0,"ERROR","OK")</f>
        <v>OK</v>
      </c>
      <c r="R118" s="3091">
        <f>SUM('356'!L4,'356'!M4,'356'!N4,'356'!O4,'356'!P4,'356'!Q4)</f>
        <v>0</v>
      </c>
      <c r="S118" s="3092" t="str">
        <f>IF(R118&lt;&gt;0,"ERROR","OK")</f>
        <v>OK</v>
      </c>
    </row>
    <row r="119" spans="1:19">
      <c r="A119" s="2529" t="s">
        <v>2835</v>
      </c>
    </row>
    <row r="120" spans="1:19">
      <c r="A120" s="2363">
        <v>397</v>
      </c>
      <c r="B120" s="2146" t="s">
        <v>4163</v>
      </c>
      <c r="C120" s="3091">
        <f>'397'!O4</f>
        <v>0</v>
      </c>
      <c r="D120" s="3092" t="str">
        <f>IF(C120&lt;&gt;0,"ERROR","OK")</f>
        <v>OK</v>
      </c>
      <c r="F120" s="3091">
        <f>'397'!L4</f>
        <v>0</v>
      </c>
      <c r="G120" s="3092" t="str">
        <f>IF(F120&lt;&gt;0,"ERROR","OK")</f>
        <v>OK</v>
      </c>
      <c r="I120" s="3005">
        <f>SUM('397'!U4,'397'!X4,'397'!AA4)</f>
        <v>0</v>
      </c>
      <c r="J120" s="3092" t="str">
        <f>IF(I120&lt;&gt;0,"ERROR","OK")</f>
        <v>OK</v>
      </c>
      <c r="O120" s="3091">
        <f>'397'!R4</f>
        <v>0</v>
      </c>
      <c r="P120" s="3092" t="str">
        <f>IF(O120&lt;&gt;0,"ERROR","OK")</f>
        <v>OK</v>
      </c>
      <c r="R120" s="3091">
        <f>'397'!I4</f>
        <v>0</v>
      </c>
      <c r="S120" s="3092" t="str">
        <f>IF(R120&lt;&gt;0,"ERROR","OK")</f>
        <v>OK</v>
      </c>
    </row>
    <row r="122" spans="1:19">
      <c r="A122" s="2363">
        <v>398</v>
      </c>
      <c r="B122" s="2146" t="s">
        <v>4165</v>
      </c>
      <c r="C122" s="3091">
        <f>'398'!R4</f>
        <v>0</v>
      </c>
      <c r="D122" s="3092" t="str">
        <f>IF(C122&lt;&gt;0,"ERROR","OK")</f>
        <v>OK</v>
      </c>
      <c r="F122" s="3091">
        <f>'398'!O4</f>
        <v>0</v>
      </c>
      <c r="G122" s="3092" t="str">
        <f>IF(F122&lt;&gt;0,"ERROR","OK")</f>
        <v>OK</v>
      </c>
      <c r="I122" s="3005">
        <f>'398'!X4</f>
        <v>0</v>
      </c>
      <c r="J122" s="3092" t="str">
        <f>IF(I122&lt;&gt;0,"ERROR","OK")</f>
        <v>OK</v>
      </c>
      <c r="O122" s="3091">
        <f>'398'!U4</f>
        <v>0</v>
      </c>
      <c r="P122" s="3092" t="str">
        <f>IF(O122&lt;&gt;0,"ERROR","OK")</f>
        <v>OK</v>
      </c>
      <c r="R122" s="3091">
        <f>'398'!L4</f>
        <v>0</v>
      </c>
      <c r="S122" s="3092" t="str">
        <f>IF(R122&lt;&gt;0,"ERROR","OK")</f>
        <v>OK</v>
      </c>
    </row>
    <row r="124" spans="1:19">
      <c r="A124" s="2363">
        <v>400</v>
      </c>
      <c r="B124" s="2146" t="s">
        <v>4001</v>
      </c>
      <c r="C124" s="3091">
        <f>'400'!U4</f>
        <v>0</v>
      </c>
      <c r="D124" s="3092" t="str">
        <f>IF(C124&lt;&gt;0,"ERROR","OK")</f>
        <v>OK</v>
      </c>
      <c r="F124" s="3091">
        <f>'400'!R4</f>
        <v>0</v>
      </c>
      <c r="G124" s="3092" t="str">
        <f>IF(F124&lt;&gt;0,"ERROR","OK")</f>
        <v>OK</v>
      </c>
      <c r="I124" s="3005">
        <f>SUM('400'!AA4,'400'!AC4,'400'!AE4,'400'!AG4)</f>
        <v>0</v>
      </c>
      <c r="J124" s="3092" t="str">
        <f>IF(I124&lt;&gt;0,"ERROR","OK")</f>
        <v>OK</v>
      </c>
      <c r="O124" s="3091">
        <f>'400'!X4</f>
        <v>0</v>
      </c>
      <c r="P124" s="3092" t="str">
        <f>IF(O124&lt;&gt;0,"ERROR","OK")</f>
        <v>OK</v>
      </c>
      <c r="R124" s="3091">
        <f>'400'!O4</f>
        <v>0</v>
      </c>
      <c r="S124" s="3092" t="str">
        <f>IF(R124&lt;&gt;0,"ERROR","OK")</f>
        <v>OK</v>
      </c>
    </row>
    <row r="126" spans="1:19">
      <c r="A126" s="2363" t="s">
        <v>4164</v>
      </c>
      <c r="B126" s="2146" t="s">
        <v>4033</v>
      </c>
    </row>
    <row r="128" spans="1:19">
      <c r="A128" s="2363">
        <v>401</v>
      </c>
      <c r="B128" s="2146" t="s">
        <v>5053</v>
      </c>
      <c r="C128" s="3091">
        <f>SUM('401'!O4,'401'!Q4)</f>
        <v>0</v>
      </c>
      <c r="D128" s="3092" t="str">
        <f>IF(C128&lt;&gt;0,"ERROR","OK")</f>
        <v>OK</v>
      </c>
      <c r="F128" s="3091"/>
      <c r="G128" s="3092"/>
      <c r="H128" s="3092"/>
      <c r="I128" s="3005">
        <f>'401'!W4</f>
        <v>0</v>
      </c>
      <c r="J128" s="3092" t="str">
        <f>IF(I128&lt;&gt;0,"ERROR","OK")</f>
        <v>OK</v>
      </c>
      <c r="K128" s="3092"/>
      <c r="O128" s="3091">
        <f>'401'!T4</f>
        <v>0</v>
      </c>
      <c r="P128" s="3092" t="str">
        <f>IF(O128&lt;&gt;0,"ERROR","OK")</f>
        <v>OK</v>
      </c>
      <c r="R128" s="3091">
        <f>'401'!L4</f>
        <v>0</v>
      </c>
      <c r="S128" s="3092" t="str">
        <f>IF(R128&lt;&gt;0,"ERROR","OK")</f>
        <v>OK</v>
      </c>
    </row>
    <row r="129" spans="1:19" hidden="1" outlineLevel="1"/>
    <row r="130" spans="1:19" hidden="1" outlineLevel="1">
      <c r="A130" s="3096" t="s">
        <v>4396</v>
      </c>
      <c r="B130" s="3100" t="s">
        <v>2072</v>
      </c>
    </row>
    <row r="131" spans="1:19" hidden="1" outlineLevel="1"/>
    <row r="132" spans="1:19" hidden="1" outlineLevel="1">
      <c r="A132" s="3096" t="s">
        <v>4395</v>
      </c>
      <c r="B132" s="3100" t="s">
        <v>2073</v>
      </c>
    </row>
    <row r="133" spans="1:19" hidden="1" outlineLevel="1"/>
    <row r="134" spans="1:19" hidden="1" outlineLevel="1">
      <c r="A134" s="3096" t="s">
        <v>4394</v>
      </c>
      <c r="B134" s="3100" t="s">
        <v>2074</v>
      </c>
    </row>
    <row r="135" spans="1:19" hidden="1" outlineLevel="1"/>
    <row r="136" spans="1:19" hidden="1" outlineLevel="1">
      <c r="A136" s="3096" t="s">
        <v>4393</v>
      </c>
      <c r="B136" s="3100" t="s">
        <v>2075</v>
      </c>
    </row>
    <row r="137" spans="1:19" hidden="1" outlineLevel="1"/>
    <row r="138" spans="1:19" hidden="1" outlineLevel="1">
      <c r="A138" s="3096" t="s">
        <v>4067</v>
      </c>
      <c r="B138" s="3100" t="s">
        <v>4066</v>
      </c>
    </row>
    <row r="139" spans="1:19" hidden="1" outlineLevel="1"/>
    <row r="140" spans="1:19" hidden="1" outlineLevel="1">
      <c r="A140" s="3096" t="s">
        <v>4069</v>
      </c>
      <c r="B140" s="3100" t="s">
        <v>4068</v>
      </c>
    </row>
    <row r="141" spans="1:19" collapsed="1">
      <c r="A141" s="1370"/>
    </row>
    <row r="142" spans="1:19">
      <c r="A142" s="1371" t="s">
        <v>2079</v>
      </c>
      <c r="B142" s="1533" t="s">
        <v>2078</v>
      </c>
      <c r="C142" s="3091">
        <f>'422423'!AC4</f>
        <v>0</v>
      </c>
      <c r="D142" s="3092" t="str">
        <f>IF(C142&lt;&gt;0,"ERROR","OK")</f>
        <v>OK</v>
      </c>
      <c r="F142" s="3091">
        <f>'422423'!Z4</f>
        <v>0</v>
      </c>
      <c r="G142" s="3092" t="str">
        <f>IF(F142&lt;&gt;0,"ERROR","OK")</f>
        <v>OK</v>
      </c>
      <c r="I142" s="3005">
        <f>SUM('422423'!AI4,'422423'!AK4,'422423'!AM4,'422423'!AO4)</f>
        <v>0</v>
      </c>
      <c r="J142" s="3092" t="str">
        <f>IF(I142&lt;&gt;0,"ERROR","OK")</f>
        <v>OK</v>
      </c>
      <c r="O142" s="3091">
        <f>'422423'!AF4</f>
        <v>0</v>
      </c>
      <c r="P142" s="3092" t="str">
        <f>IF(O142&lt;&gt;0,"ERROR","OK")</f>
        <v>OK</v>
      </c>
      <c r="R142" s="3091">
        <f>'422423'!W4</f>
        <v>0</v>
      </c>
      <c r="S142" s="3092" t="str">
        <f>IF(R142&lt;&gt;0,"ERROR","OK")</f>
        <v>OK</v>
      </c>
    </row>
    <row r="143" spans="1:19" hidden="1" outlineLevel="1"/>
    <row r="144" spans="1:19" hidden="1" outlineLevel="1">
      <c r="A144" s="1371" t="s">
        <v>4392</v>
      </c>
      <c r="B144" s="1533" t="s">
        <v>2080</v>
      </c>
    </row>
    <row r="145" spans="1:19" collapsed="1"/>
    <row r="146" spans="1:19">
      <c r="A146" s="1371" t="s">
        <v>2082</v>
      </c>
      <c r="B146" s="1533" t="s">
        <v>2081</v>
      </c>
    </row>
    <row r="148" spans="1:19">
      <c r="A148" s="1371">
        <v>429</v>
      </c>
      <c r="B148" s="1533" t="s">
        <v>2083</v>
      </c>
      <c r="C148" s="3091">
        <f>'429'!Q4</f>
        <v>0</v>
      </c>
      <c r="D148" s="3092" t="str">
        <f>IF(C148&lt;&gt;0,"ERROR","OK")</f>
        <v>OK</v>
      </c>
      <c r="F148" s="3091">
        <f>'429'!N4</f>
        <v>0</v>
      </c>
      <c r="G148" s="3092" t="str">
        <f>IF(F148&lt;&gt;0,"ERROR","OK")</f>
        <v>OK</v>
      </c>
      <c r="O148" s="3091">
        <f>'429'!T4</f>
        <v>0</v>
      </c>
      <c r="P148" s="3092" t="str">
        <f>IF(O148&lt;&gt;0,"ERROR","OK")</f>
        <v>OK</v>
      </c>
      <c r="R148" s="3091">
        <f>SUM('429'!I4,'429'!J4,'429'!K4)</f>
        <v>0</v>
      </c>
      <c r="S148" s="3092" t="str">
        <f>IF(R148&lt;&gt;0,"ERROR","OK")</f>
        <v>OK</v>
      </c>
    </row>
    <row r="150" spans="1:19">
      <c r="A150" s="2101">
        <v>430</v>
      </c>
      <c r="B150" s="2146" t="s">
        <v>4188</v>
      </c>
      <c r="C150" s="3091">
        <f>'430'!N4</f>
        <v>0</v>
      </c>
      <c r="D150" s="3092" t="str">
        <f>IF(C150&lt;&gt;0,"ERROR","OK")</f>
        <v>OK</v>
      </c>
      <c r="F150" s="3091">
        <f>'430'!K4</f>
        <v>0</v>
      </c>
      <c r="G150" s="3092" t="str">
        <f>IF(F150&lt;&gt;0,"ERROR","OK")</f>
        <v>OK</v>
      </c>
      <c r="I150" s="3005">
        <f>'430'!T4</f>
        <v>0</v>
      </c>
      <c r="J150" s="3092" t="str">
        <f>IF(I150&lt;&gt;0,"ERROR","OK")</f>
        <v>OK</v>
      </c>
      <c r="O150" s="3091">
        <f>'430'!Q4</f>
        <v>0</v>
      </c>
      <c r="P150" s="3092" t="str">
        <f>IF(O150&lt;&gt;0,"ERROR","OK")</f>
        <v>OK</v>
      </c>
      <c r="R150" s="3091">
        <f>'430'!H4</f>
        <v>0</v>
      </c>
      <c r="S150" s="3092" t="str">
        <f>IF(R150&lt;&gt;0,"ERROR","OK")</f>
        <v>OK</v>
      </c>
    </row>
    <row r="151" spans="1:19" hidden="1" outlineLevel="1"/>
    <row r="152" spans="1:19" hidden="1" outlineLevel="1">
      <c r="A152" s="1371">
        <v>450</v>
      </c>
      <c r="B152" s="1533" t="s">
        <v>1302</v>
      </c>
    </row>
    <row r="153" spans="1:19" collapsed="1"/>
  </sheetData>
  <conditionalFormatting sqref="B16 B18:B20 B22 B24:B25">
    <cfRule type="duplicateValues" dxfId="0" priority="5"/>
  </conditionalFormatting>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theme="0" tint="-0.34998626667073579"/>
  </sheetPr>
  <dimension ref="A1:W46"/>
  <sheetViews>
    <sheetView zoomScale="50" zoomScaleNormal="50" workbookViewId="0"/>
  </sheetViews>
  <sheetFormatPr defaultRowHeight="15.5"/>
  <cols>
    <col min="1" max="1" width="4" customWidth="1"/>
    <col min="2" max="2" width="16.07421875" customWidth="1"/>
    <col min="3" max="3" width="12.07421875" customWidth="1"/>
    <col min="4" max="5" width="7.07421875" customWidth="1"/>
    <col min="6" max="7" width="12.07421875" customWidth="1"/>
    <col min="8" max="9" width="8.07421875" customWidth="1"/>
    <col min="10" max="10" width="12.07421875" customWidth="1"/>
    <col min="11" max="11" width="14.53515625" customWidth="1"/>
    <col min="12" max="12" width="8.07421875" customWidth="1"/>
    <col min="14" max="14" width="13.07421875" customWidth="1"/>
    <col min="17" max="17" width="11.07421875" customWidth="1"/>
    <col min="19" max="19" width="12.07421875" customWidth="1"/>
    <col min="20" max="20" width="13.84375" customWidth="1"/>
    <col min="22" max="22" width="14.84375" customWidth="1"/>
    <col min="23" max="23" width="15.53515625" customWidth="1"/>
  </cols>
  <sheetData>
    <row r="1" spans="1:23" ht="16" thickBot="1">
      <c r="A1" s="709"/>
      <c r="N1" s="3061" t="s">
        <v>5003</v>
      </c>
      <c r="O1" s="3015"/>
      <c r="P1" s="5438" t="s">
        <v>5001</v>
      </c>
      <c r="Q1" s="5439"/>
      <c r="R1" s="3011"/>
      <c r="S1" s="5438" t="s">
        <v>4999</v>
      </c>
      <c r="T1" s="5439"/>
      <c r="U1" s="3055"/>
      <c r="V1" s="5438" t="s">
        <v>5002</v>
      </c>
      <c r="W1" s="5439"/>
    </row>
    <row r="2" spans="1:23" ht="16.5" thickTop="1" thickBot="1">
      <c r="A2" s="1147" t="s">
        <v>3199</v>
      </c>
      <c r="B2" s="1149"/>
      <c r="C2" s="1149"/>
      <c r="D2" s="1149"/>
      <c r="E2" s="1148"/>
      <c r="F2" s="1149" t="s">
        <v>3200</v>
      </c>
      <c r="G2" s="1149"/>
      <c r="H2" s="1149"/>
      <c r="I2" s="5430" t="s">
        <v>1759</v>
      </c>
      <c r="J2" s="5431"/>
      <c r="K2" s="5430" t="s">
        <v>3973</v>
      </c>
      <c r="L2" s="5432"/>
      <c r="N2" s="2369"/>
      <c r="O2" s="2369"/>
      <c r="P2" s="3059" t="s">
        <v>2930</v>
      </c>
      <c r="Q2" s="3087" t="s">
        <v>5000</v>
      </c>
      <c r="R2" s="3011"/>
      <c r="S2" s="3087" t="s">
        <v>2930</v>
      </c>
      <c r="T2" s="3058" t="s">
        <v>5000</v>
      </c>
      <c r="U2" s="3011"/>
      <c r="V2" s="3087" t="s">
        <v>2930</v>
      </c>
      <c r="W2" s="3058" t="s">
        <v>5000</v>
      </c>
    </row>
    <row r="3" spans="1:23">
      <c r="A3" s="1153" t="str">
        <f>'Data Sheet'!$C$25</f>
        <v xml:space="preserve">Niagara Mohawk Power Corporation </v>
      </c>
      <c r="B3" s="685"/>
      <c r="C3" s="685"/>
      <c r="D3" s="685"/>
      <c r="E3" s="83"/>
      <c r="F3" s="685" t="s">
        <v>3201</v>
      </c>
      <c r="G3" s="685"/>
      <c r="H3" s="685"/>
      <c r="I3" s="5324" t="s">
        <v>3219</v>
      </c>
      <c r="J3" s="5234"/>
      <c r="K3" s="5324"/>
      <c r="L3" s="5433"/>
    </row>
    <row r="4" spans="1:23">
      <c r="A4" s="1155" t="s">
        <v>3202</v>
      </c>
      <c r="B4" s="685"/>
      <c r="C4" s="685"/>
      <c r="D4" s="685"/>
      <c r="E4" s="83"/>
      <c r="F4" s="685" t="s">
        <v>3203</v>
      </c>
      <c r="G4" s="685"/>
      <c r="H4" s="685"/>
      <c r="I4" s="5420" t="str">
        <f>'Data Sheet'!$C$40</f>
        <v>April 30, 2024</v>
      </c>
      <c r="J4" s="5436"/>
      <c r="K4" s="5420" t="str">
        <f>'Data Sheet'!$C$38</f>
        <v>December 31, 2023</v>
      </c>
      <c r="L4" s="5437" t="str">
        <f>'Data Sheet'!$C$40</f>
        <v>April 30, 2024</v>
      </c>
      <c r="N4" s="3116">
        <f>SUM(N5:N5000)</f>
        <v>0</v>
      </c>
      <c r="Q4" s="3116">
        <f>SUM(Q5:Q5000)</f>
        <v>0</v>
      </c>
      <c r="T4" s="3116">
        <f>SUM(T5:T5000)</f>
        <v>0</v>
      </c>
      <c r="W4" s="3116">
        <f>SUM(W5:W5000)</f>
        <v>0</v>
      </c>
    </row>
    <row r="5" spans="1:23">
      <c r="A5" s="1157" t="s">
        <v>4033</v>
      </c>
      <c r="B5" s="1258"/>
      <c r="C5" s="1258"/>
      <c r="D5" s="1258"/>
      <c r="E5" s="195"/>
      <c r="F5" s="195"/>
      <c r="G5" s="195"/>
      <c r="H5" s="195"/>
      <c r="I5" s="195"/>
      <c r="J5" s="195"/>
      <c r="K5" s="195"/>
      <c r="L5" s="1158"/>
    </row>
    <row r="6" spans="1:23">
      <c r="A6" s="1160" t="s">
        <v>4034</v>
      </c>
      <c r="B6" s="1161"/>
      <c r="C6" s="1161"/>
      <c r="D6" s="1161"/>
      <c r="E6" s="1161"/>
      <c r="F6" s="685"/>
      <c r="G6" s="685"/>
      <c r="H6" s="685"/>
      <c r="I6" s="685"/>
      <c r="J6" s="685"/>
      <c r="K6" s="90"/>
      <c r="L6" s="1154"/>
    </row>
    <row r="7" spans="1:23">
      <c r="A7" s="1160" t="s">
        <v>4003</v>
      </c>
      <c r="B7" s="1161"/>
      <c r="C7" s="1161"/>
      <c r="D7" s="1161"/>
      <c r="E7" s="1161"/>
      <c r="F7" s="685"/>
      <c r="G7" s="685"/>
      <c r="H7" s="685"/>
      <c r="I7" s="685"/>
      <c r="J7" s="685"/>
      <c r="K7" s="685"/>
      <c r="L7" s="1154"/>
    </row>
    <row r="8" spans="1:23">
      <c r="A8" s="1160" t="s">
        <v>4004</v>
      </c>
      <c r="B8" s="1161"/>
      <c r="C8" s="1161"/>
      <c r="D8" s="1161"/>
      <c r="E8" s="1161"/>
      <c r="F8" s="1161"/>
      <c r="G8" s="1161"/>
      <c r="H8" s="1161"/>
      <c r="I8" s="1161"/>
      <c r="J8" s="1161"/>
      <c r="K8" s="1161"/>
      <c r="L8" s="1162"/>
    </row>
    <row r="9" spans="1:23">
      <c r="A9" s="1160" t="s">
        <v>4035</v>
      </c>
      <c r="B9" s="1161"/>
      <c r="C9" s="1161"/>
      <c r="D9" s="1161"/>
      <c r="E9" s="1161"/>
      <c r="F9" s="1161"/>
      <c r="G9" s="1161"/>
      <c r="H9" s="1161"/>
      <c r="I9" s="1161"/>
      <c r="J9" s="1161"/>
      <c r="K9" s="1161"/>
      <c r="L9" s="1162"/>
    </row>
    <row r="10" spans="1:23">
      <c r="A10" s="1160" t="s">
        <v>4036</v>
      </c>
      <c r="B10" s="1161"/>
      <c r="C10" s="1161"/>
      <c r="D10" s="1161"/>
      <c r="E10" s="1161"/>
      <c r="F10" s="1161"/>
      <c r="G10" s="1161"/>
      <c r="H10" s="1161"/>
      <c r="I10" s="1161"/>
      <c r="J10" s="1161"/>
      <c r="K10" s="1161"/>
      <c r="L10" s="1162"/>
    </row>
    <row r="11" spans="1:23">
      <c r="A11" s="1160" t="s">
        <v>4037</v>
      </c>
      <c r="B11" s="1161"/>
      <c r="C11" s="1161"/>
      <c r="D11" s="1161"/>
      <c r="E11" s="1161"/>
      <c r="F11" s="1161"/>
      <c r="G11" s="1161"/>
      <c r="H11" s="1161"/>
      <c r="I11" s="1161"/>
      <c r="J11" s="1161"/>
      <c r="K11" s="1161"/>
      <c r="L11" s="1162"/>
    </row>
    <row r="12" spans="1:23">
      <c r="A12" s="1160" t="s">
        <v>4038</v>
      </c>
      <c r="B12" s="1161"/>
      <c r="C12" s="1161"/>
      <c r="D12" s="1161"/>
      <c r="E12" s="1161"/>
      <c r="F12" s="1161"/>
      <c r="G12" s="1161"/>
      <c r="H12" s="1161"/>
      <c r="I12" s="1161"/>
      <c r="J12" s="1161"/>
      <c r="K12" s="1161"/>
      <c r="L12" s="1162"/>
    </row>
    <row r="13" spans="1:23">
      <c r="A13" s="1160"/>
      <c r="B13" s="1161"/>
      <c r="C13" s="1161"/>
      <c r="D13" s="1161"/>
      <c r="E13" s="1161"/>
      <c r="F13" s="1161"/>
      <c r="G13" s="1161"/>
      <c r="H13" s="1161"/>
      <c r="I13" s="1161"/>
      <c r="J13" s="1161"/>
      <c r="K13" s="1161"/>
      <c r="L13" s="1162"/>
    </row>
    <row r="14" spans="1:23">
      <c r="A14" s="1160"/>
      <c r="B14" s="1161"/>
      <c r="C14" s="1161"/>
      <c r="D14" s="1161"/>
      <c r="E14" s="1161"/>
      <c r="F14" s="1161"/>
      <c r="G14" s="1161"/>
      <c r="H14" s="1161"/>
      <c r="I14" s="1161"/>
      <c r="J14" s="1161"/>
      <c r="K14" s="1161"/>
      <c r="L14" s="1162"/>
    </row>
    <row r="15" spans="1:23">
      <c r="A15" s="1160"/>
      <c r="B15" s="1161"/>
      <c r="C15" s="1161"/>
      <c r="D15" s="1161"/>
      <c r="E15" s="1161"/>
      <c r="F15" s="1161"/>
      <c r="G15" s="1161"/>
      <c r="H15" s="1161"/>
      <c r="I15" s="1161"/>
      <c r="J15" s="1161"/>
      <c r="K15" s="1161"/>
      <c r="L15" s="1162"/>
    </row>
    <row r="16" spans="1:23">
      <c r="A16" s="1160"/>
      <c r="B16" s="1161"/>
      <c r="C16" s="1161"/>
      <c r="D16" s="1161"/>
      <c r="E16" s="1161"/>
      <c r="F16" s="1161"/>
      <c r="G16" s="1161"/>
      <c r="H16" s="1161"/>
      <c r="I16" s="1161"/>
      <c r="J16" s="1161"/>
      <c r="K16" s="1161"/>
      <c r="L16" s="1162"/>
    </row>
    <row r="17" spans="1:12">
      <c r="A17" s="1160"/>
      <c r="B17" s="1161"/>
      <c r="C17" s="1161"/>
      <c r="D17" s="1161"/>
      <c r="E17" s="1161"/>
      <c r="F17" s="1161"/>
      <c r="G17" s="1161"/>
      <c r="H17" s="1161"/>
      <c r="I17" s="1161"/>
      <c r="J17" s="1161"/>
      <c r="K17" s="1161"/>
      <c r="L17" s="1162"/>
    </row>
    <row r="18" spans="1:12">
      <c r="A18" s="1272" t="s">
        <v>4008</v>
      </c>
      <c r="B18" s="1273"/>
      <c r="C18" s="1273"/>
      <c r="D18" s="1273"/>
      <c r="E18" s="1273"/>
      <c r="F18" s="1273"/>
      <c r="G18" s="1273"/>
      <c r="H18" s="1273"/>
      <c r="I18" s="1273"/>
      <c r="J18" s="1273"/>
      <c r="K18" s="1273"/>
      <c r="L18" s="1274"/>
    </row>
    <row r="19" spans="1:12" ht="20.9" customHeight="1">
      <c r="A19" s="1163" t="s">
        <v>1686</v>
      </c>
      <c r="B19" s="546"/>
      <c r="C19" s="534" t="s">
        <v>4009</v>
      </c>
      <c r="D19" s="449" t="s">
        <v>4010</v>
      </c>
      <c r="E19" s="1261" t="s">
        <v>4011</v>
      </c>
      <c r="F19" s="1203" t="s">
        <v>4039</v>
      </c>
      <c r="G19" s="1203" t="s">
        <v>4040</v>
      </c>
      <c r="H19" s="5423" t="s">
        <v>4041</v>
      </c>
      <c r="I19" s="5434"/>
      <c r="J19" s="1203" t="s">
        <v>4042</v>
      </c>
      <c r="K19" s="1203" t="s">
        <v>4018</v>
      </c>
      <c r="L19" s="1255" t="s">
        <v>2253</v>
      </c>
    </row>
    <row r="20" spans="1:12">
      <c r="A20" s="1167" t="s">
        <v>1689</v>
      </c>
      <c r="B20" s="1248" t="s">
        <v>2506</v>
      </c>
      <c r="C20" s="535" t="s">
        <v>4016</v>
      </c>
      <c r="D20" s="252" t="s">
        <v>3496</v>
      </c>
      <c r="E20" s="1248" t="s">
        <v>3496</v>
      </c>
      <c r="F20" s="1178" t="s">
        <v>4043</v>
      </c>
      <c r="G20" s="1178" t="s">
        <v>4043</v>
      </c>
      <c r="H20" s="5425" t="s">
        <v>4044</v>
      </c>
      <c r="I20" s="5435"/>
      <c r="J20" s="1178" t="s">
        <v>4024</v>
      </c>
      <c r="K20" s="1178" t="s">
        <v>4045</v>
      </c>
      <c r="L20" s="1168" t="s">
        <v>4046</v>
      </c>
    </row>
    <row r="21" spans="1:12">
      <c r="A21" s="1167"/>
      <c r="B21" s="1248"/>
      <c r="C21" s="535"/>
      <c r="D21" s="252" t="s">
        <v>3283</v>
      </c>
      <c r="E21" s="1248" t="s">
        <v>3283</v>
      </c>
      <c r="F21" s="1178"/>
      <c r="G21" s="1178"/>
      <c r="H21" s="5425"/>
      <c r="I21" s="5435"/>
      <c r="J21" s="1178" t="s">
        <v>4046</v>
      </c>
      <c r="K21" s="1178"/>
      <c r="L21" s="1168"/>
    </row>
    <row r="22" spans="1:12">
      <c r="A22" s="1169"/>
      <c r="B22" s="1262" t="s">
        <v>2935</v>
      </c>
      <c r="C22" s="1178" t="s">
        <v>2936</v>
      </c>
      <c r="D22" s="1178" t="s">
        <v>2937</v>
      </c>
      <c r="E22" s="1178" t="s">
        <v>2938</v>
      </c>
      <c r="F22" s="1178" t="s">
        <v>2268</v>
      </c>
      <c r="G22" s="1178" t="s">
        <v>2269</v>
      </c>
      <c r="H22" s="5428" t="s">
        <v>2270</v>
      </c>
      <c r="I22" s="5429"/>
      <c r="J22" s="1178" t="s">
        <v>2271</v>
      </c>
      <c r="K22" s="1178" t="s">
        <v>2272</v>
      </c>
      <c r="L22" s="1168" t="s">
        <v>2273</v>
      </c>
    </row>
    <row r="23" spans="1:12">
      <c r="A23" s="1170">
        <v>1</v>
      </c>
      <c r="B23" s="1263" t="s">
        <v>2513</v>
      </c>
      <c r="C23" s="1264"/>
      <c r="D23" s="1265"/>
      <c r="E23" s="1171"/>
      <c r="F23" s="1264"/>
      <c r="G23" s="1264"/>
      <c r="H23" s="5445"/>
      <c r="I23" s="5446"/>
      <c r="J23" s="1264"/>
      <c r="K23" s="1264"/>
      <c r="L23" s="1173"/>
    </row>
    <row r="24" spans="1:12">
      <c r="A24" s="1170">
        <v>2</v>
      </c>
      <c r="B24" s="1263" t="s">
        <v>2514</v>
      </c>
      <c r="C24" s="1264"/>
      <c r="D24" s="1265"/>
      <c r="E24" s="1171"/>
      <c r="F24" s="1264"/>
      <c r="G24" s="1264"/>
      <c r="H24" s="5443"/>
      <c r="I24" s="5444"/>
      <c r="J24" s="1264"/>
      <c r="K24" s="1264"/>
      <c r="L24" s="1175"/>
    </row>
    <row r="25" spans="1:12">
      <c r="A25" s="1170">
        <v>3</v>
      </c>
      <c r="B25" s="1263" t="s">
        <v>2515</v>
      </c>
      <c r="C25" s="1264"/>
      <c r="D25" s="1265"/>
      <c r="E25" s="1171"/>
      <c r="F25" s="1264"/>
      <c r="G25" s="1264"/>
      <c r="H25" s="5443"/>
      <c r="I25" s="5444"/>
      <c r="J25" s="1264"/>
      <c r="K25" s="1264"/>
      <c r="L25" s="1177"/>
    </row>
    <row r="26" spans="1:12">
      <c r="A26" s="1170">
        <v>4</v>
      </c>
      <c r="B26" s="1263" t="s">
        <v>4025</v>
      </c>
      <c r="C26" s="1264">
        <f>SUM(C23:C25)</f>
        <v>0</v>
      </c>
      <c r="D26" s="1275"/>
      <c r="E26" s="1276"/>
      <c r="F26" s="1264">
        <f>SUM(F23:F25)</f>
        <v>0</v>
      </c>
      <c r="G26" s="1264">
        <f>SUM(G23:G25)</f>
        <v>0</v>
      </c>
      <c r="H26" s="5443">
        <f>SUM(H23:I25)</f>
        <v>0</v>
      </c>
      <c r="I26" s="5444"/>
      <c r="J26" s="1264">
        <f>SUM(J23:J25)</f>
        <v>0</v>
      </c>
      <c r="K26" s="1264">
        <f>SUM(K23:K25)</f>
        <v>0</v>
      </c>
      <c r="L26" s="1177"/>
    </row>
    <row r="27" spans="1:12">
      <c r="A27" s="1170">
        <v>5</v>
      </c>
      <c r="B27" s="1263" t="s">
        <v>2516</v>
      </c>
      <c r="C27" s="1264"/>
      <c r="D27" s="1265"/>
      <c r="E27" s="1171"/>
      <c r="F27" s="1264"/>
      <c r="G27" s="1264"/>
      <c r="H27" s="5443"/>
      <c r="I27" s="5444"/>
      <c r="J27" s="1264"/>
      <c r="K27" s="1264"/>
      <c r="L27" s="1177"/>
    </row>
    <row r="28" spans="1:12">
      <c r="A28" s="1170">
        <v>6</v>
      </c>
      <c r="B28" s="1263" t="s">
        <v>2517</v>
      </c>
      <c r="C28" s="1264"/>
      <c r="D28" s="1265"/>
      <c r="E28" s="1171"/>
      <c r="F28" s="1264"/>
      <c r="G28" s="1264"/>
      <c r="H28" s="5443"/>
      <c r="I28" s="5444"/>
      <c r="J28" s="1264"/>
      <c r="K28" s="1264"/>
      <c r="L28" s="1181"/>
    </row>
    <row r="29" spans="1:12">
      <c r="A29" s="1170">
        <v>7</v>
      </c>
      <c r="B29" s="1263" t="s">
        <v>2518</v>
      </c>
      <c r="C29" s="1264"/>
      <c r="D29" s="1265"/>
      <c r="E29" s="1171"/>
      <c r="F29" s="1264"/>
      <c r="G29" s="1264"/>
      <c r="H29" s="5442"/>
      <c r="I29" s="5449"/>
      <c r="J29" s="1264"/>
      <c r="K29" s="1264"/>
      <c r="L29" s="1184"/>
    </row>
    <row r="30" spans="1:12">
      <c r="A30" s="1170">
        <v>8</v>
      </c>
      <c r="B30" s="1263" t="s">
        <v>4026</v>
      </c>
      <c r="C30" s="1264">
        <f>SUM(C27:C29)</f>
        <v>0</v>
      </c>
      <c r="D30" s="1275"/>
      <c r="E30" s="1276"/>
      <c r="F30" s="1264">
        <f>SUM(F27:F29)</f>
        <v>0</v>
      </c>
      <c r="G30" s="1264">
        <f>SUM(G27:G29)</f>
        <v>0</v>
      </c>
      <c r="H30" s="5443">
        <f>SUM(H27:I29)</f>
        <v>0</v>
      </c>
      <c r="I30" s="5444"/>
      <c r="J30" s="1264">
        <f>SUM(J27:J29)</f>
        <v>0</v>
      </c>
      <c r="K30" s="1264">
        <f>SUM(K27:K29)</f>
        <v>0</v>
      </c>
      <c r="L30" s="1175"/>
    </row>
    <row r="31" spans="1:12">
      <c r="A31" s="1170">
        <v>9</v>
      </c>
      <c r="B31" s="1263" t="s">
        <v>2519</v>
      </c>
      <c r="C31" s="1264"/>
      <c r="D31" s="1265"/>
      <c r="E31" s="1171"/>
      <c r="F31" s="1264"/>
      <c r="G31" s="1264"/>
      <c r="H31" s="5443"/>
      <c r="I31" s="5444"/>
      <c r="J31" s="1264"/>
      <c r="K31" s="1264"/>
      <c r="L31" s="1177"/>
    </row>
    <row r="32" spans="1:12">
      <c r="A32" s="1170">
        <v>10</v>
      </c>
      <c r="B32" s="1263" t="s">
        <v>2520</v>
      </c>
      <c r="C32" s="1264"/>
      <c r="D32" s="1265"/>
      <c r="E32" s="1171"/>
      <c r="F32" s="1264"/>
      <c r="G32" s="1264"/>
      <c r="H32" s="5443"/>
      <c r="I32" s="5444"/>
      <c r="J32" s="1264"/>
      <c r="K32" s="1264"/>
      <c r="L32" s="1177"/>
    </row>
    <row r="33" spans="1:12">
      <c r="A33" s="1170">
        <v>11</v>
      </c>
      <c r="B33" s="1263" t="s">
        <v>1161</v>
      </c>
      <c r="C33" s="1264"/>
      <c r="D33" s="1265"/>
      <c r="E33" s="1171"/>
      <c r="F33" s="1264"/>
      <c r="G33" s="1264"/>
      <c r="H33" s="5443"/>
      <c r="I33" s="5444"/>
      <c r="J33" s="1264"/>
      <c r="K33" s="1264"/>
      <c r="L33" s="1177"/>
    </row>
    <row r="34" spans="1:12">
      <c r="A34" s="1170">
        <v>12</v>
      </c>
      <c r="B34" s="1263" t="s">
        <v>4027</v>
      </c>
      <c r="C34" s="1264">
        <f>SUM(C31:C33)</f>
        <v>0</v>
      </c>
      <c r="D34" s="1275"/>
      <c r="E34" s="1276"/>
      <c r="F34" s="1264">
        <f>SUM(F31:F33)</f>
        <v>0</v>
      </c>
      <c r="G34" s="1264">
        <f>SUM(G31:G33)</f>
        <v>0</v>
      </c>
      <c r="H34" s="5443">
        <f>SUM(H31:I33)</f>
        <v>0</v>
      </c>
      <c r="I34" s="5444"/>
      <c r="J34" s="1264">
        <f>SUM(J31:J33)</f>
        <v>0</v>
      </c>
      <c r="K34" s="1264">
        <f>SUM(K31:K33)</f>
        <v>0</v>
      </c>
      <c r="L34" s="1177"/>
    </row>
    <row r="35" spans="1:12">
      <c r="A35" s="1170">
        <v>13</v>
      </c>
      <c r="B35" s="1263" t="s">
        <v>1162</v>
      </c>
      <c r="C35" s="1264"/>
      <c r="D35" s="1265"/>
      <c r="E35" s="1171"/>
      <c r="F35" s="1264"/>
      <c r="G35" s="1264"/>
      <c r="H35" s="5443"/>
      <c r="I35" s="5444"/>
      <c r="J35" s="1264"/>
      <c r="K35" s="1264"/>
      <c r="L35" s="1177"/>
    </row>
    <row r="36" spans="1:12">
      <c r="A36" s="1170">
        <v>14</v>
      </c>
      <c r="B36" s="1263" t="s">
        <v>1163</v>
      </c>
      <c r="C36" s="1264"/>
      <c r="D36" s="1265"/>
      <c r="E36" s="1171"/>
      <c r="F36" s="1264"/>
      <c r="G36" s="1264"/>
      <c r="H36" s="5443"/>
      <c r="I36" s="5444"/>
      <c r="J36" s="1264"/>
      <c r="K36" s="1264"/>
      <c r="L36" s="1177"/>
    </row>
    <row r="37" spans="1:12">
      <c r="A37" s="1170">
        <v>15</v>
      </c>
      <c r="B37" s="1263" t="s">
        <v>4028</v>
      </c>
      <c r="C37" s="1264"/>
      <c r="D37" s="1265"/>
      <c r="E37" s="1171"/>
      <c r="F37" s="1264"/>
      <c r="G37" s="1264"/>
      <c r="H37" s="5443"/>
      <c r="I37" s="5444"/>
      <c r="J37" s="1264"/>
      <c r="K37" s="1264"/>
      <c r="L37" s="1177"/>
    </row>
    <row r="38" spans="1:12">
      <c r="A38" s="1170">
        <v>16</v>
      </c>
      <c r="B38" s="1263" t="s">
        <v>4029</v>
      </c>
      <c r="C38" s="1264">
        <f>SUM(C35:C37)</f>
        <v>0</v>
      </c>
      <c r="D38" s="1275"/>
      <c r="E38" s="1276"/>
      <c r="F38" s="1264">
        <f>SUM(F35:F37)</f>
        <v>0</v>
      </c>
      <c r="G38" s="1264">
        <f>SUM(G35:G37)</f>
        <v>0</v>
      </c>
      <c r="H38" s="5443">
        <f>SUM(H35:I37)</f>
        <v>0</v>
      </c>
      <c r="I38" s="5444"/>
      <c r="J38" s="1264">
        <f>SUM(J35:J37)</f>
        <v>0</v>
      </c>
      <c r="K38" s="1264">
        <f>SUM(K35:K37)</f>
        <v>0</v>
      </c>
      <c r="L38" s="1187"/>
    </row>
    <row r="39" spans="1:12" ht="15.75" customHeight="1">
      <c r="A39" s="1188">
        <v>17</v>
      </c>
      <c r="B39" s="1256" t="s">
        <v>4030</v>
      </c>
      <c r="C39" s="1277"/>
      <c r="D39" s="1266"/>
      <c r="E39" s="1189"/>
      <c r="F39" s="1277"/>
      <c r="G39" s="1277"/>
      <c r="H39" s="5440"/>
      <c r="I39" s="5441"/>
      <c r="J39" s="1277"/>
      <c r="K39" s="1277"/>
      <c r="L39" s="1278"/>
    </row>
    <row r="40" spans="1:12" ht="15.75" customHeight="1">
      <c r="A40" s="1279"/>
      <c r="B40" s="1257" t="s">
        <v>4031</v>
      </c>
      <c r="C40" s="1280">
        <f>C26+C30+C34+C38</f>
        <v>0</v>
      </c>
      <c r="D40" s="1281"/>
      <c r="E40" s="1282"/>
      <c r="F40" s="1280">
        <f>F26+F30+F34+F38</f>
        <v>0</v>
      </c>
      <c r="G40" s="1280">
        <f>G26+G30+G34+G38</f>
        <v>0</v>
      </c>
      <c r="H40" s="5442">
        <v>0</v>
      </c>
      <c r="I40" s="5429"/>
      <c r="J40" s="1280">
        <f>J26+J30+J34+J38</f>
        <v>0</v>
      </c>
      <c r="K40" s="1280">
        <f>K26+K30+K34+K38</f>
        <v>0</v>
      </c>
      <c r="L40" s="1184"/>
    </row>
    <row r="41" spans="1:12" ht="15.75" customHeight="1">
      <c r="A41" s="1188"/>
      <c r="B41" s="1256"/>
      <c r="C41" s="1277"/>
      <c r="D41" s="1283"/>
      <c r="E41" s="1284"/>
      <c r="F41" s="1190"/>
      <c r="G41" s="1190"/>
      <c r="H41" s="5450"/>
      <c r="I41" s="5441"/>
      <c r="J41" s="1285"/>
      <c r="K41" s="1285"/>
      <c r="L41" s="1278"/>
    </row>
    <row r="42" spans="1:12" ht="15.75" customHeight="1">
      <c r="A42" s="1286"/>
      <c r="B42" s="1268"/>
      <c r="C42" s="1287"/>
      <c r="D42" s="1269"/>
      <c r="E42" s="1288"/>
      <c r="F42" s="1289"/>
      <c r="G42" s="1289"/>
      <c r="H42" s="5451"/>
      <c r="I42" s="5435"/>
      <c r="J42" s="1290"/>
      <c r="K42" s="1290"/>
      <c r="L42" s="1291"/>
    </row>
    <row r="43" spans="1:12" ht="15.75" customHeight="1" thickBot="1">
      <c r="A43" s="1292"/>
      <c r="B43" s="1271"/>
      <c r="C43" s="1293"/>
      <c r="D43" s="1271"/>
      <c r="E43" s="1294"/>
      <c r="F43" s="1295"/>
      <c r="G43" s="1295"/>
      <c r="H43" s="5447"/>
      <c r="I43" s="5448"/>
      <c r="J43" s="1295"/>
      <c r="K43" s="1295"/>
      <c r="L43" s="1296"/>
    </row>
    <row r="44" spans="1:12" ht="16" thickTop="1">
      <c r="A44" s="685"/>
      <c r="B44" s="685"/>
      <c r="C44" s="685"/>
      <c r="D44" s="685"/>
      <c r="E44" s="685"/>
      <c r="F44" s="685"/>
      <c r="G44" s="685"/>
      <c r="H44" s="685"/>
      <c r="I44" s="835"/>
      <c r="J44" s="835"/>
      <c r="K44" s="835"/>
      <c r="L44" s="835"/>
    </row>
    <row r="45" spans="1:12">
      <c r="A45" s="21" t="s">
        <v>4500</v>
      </c>
      <c r="B45" s="21"/>
      <c r="C45" s="21"/>
      <c r="D45" s="21"/>
      <c r="E45" s="21"/>
      <c r="F45" s="21"/>
      <c r="G45" s="21"/>
      <c r="H45" s="21"/>
      <c r="I45" s="21"/>
      <c r="J45" s="21"/>
      <c r="K45" s="21"/>
      <c r="L45" s="21"/>
    </row>
    <row r="46" spans="1:12">
      <c r="A46" s="71" t="s">
        <v>4047</v>
      </c>
      <c r="B46" s="71"/>
      <c r="C46" s="71"/>
      <c r="D46" s="71"/>
      <c r="E46" s="71"/>
      <c r="F46" s="71"/>
      <c r="G46" s="71"/>
      <c r="H46" s="71"/>
      <c r="I46" s="71"/>
      <c r="J46" s="71"/>
      <c r="K46" s="71"/>
      <c r="L46" s="71"/>
    </row>
  </sheetData>
  <mergeCells count="34">
    <mergeCell ref="H19:I19"/>
    <mergeCell ref="I4:J4"/>
    <mergeCell ref="K4:L4"/>
    <mergeCell ref="H41:I41"/>
    <mergeCell ref="H42:I42"/>
    <mergeCell ref="H43:I43"/>
    <mergeCell ref="H38:I38"/>
    <mergeCell ref="H27:I27"/>
    <mergeCell ref="H28:I28"/>
    <mergeCell ref="H29:I29"/>
    <mergeCell ref="H30:I30"/>
    <mergeCell ref="H31:I31"/>
    <mergeCell ref="H32:I32"/>
    <mergeCell ref="H33:I33"/>
    <mergeCell ref="H34:I34"/>
    <mergeCell ref="H35:I35"/>
    <mergeCell ref="H36:I36"/>
    <mergeCell ref="H37:I37"/>
    <mergeCell ref="P1:Q1"/>
    <mergeCell ref="S1:T1"/>
    <mergeCell ref="V1:W1"/>
    <mergeCell ref="H39:I39"/>
    <mergeCell ref="H40:I40"/>
    <mergeCell ref="H26:I26"/>
    <mergeCell ref="H20:I20"/>
    <mergeCell ref="H21:I21"/>
    <mergeCell ref="H22:I22"/>
    <mergeCell ref="H23:I23"/>
    <mergeCell ref="H24:I24"/>
    <mergeCell ref="H25:I25"/>
    <mergeCell ref="I2:J2"/>
    <mergeCell ref="K2:L2"/>
    <mergeCell ref="I3:J3"/>
    <mergeCell ref="K3:L3"/>
  </mergeCells>
  <pageMargins left="0.7" right="0.7" top="0.75" bottom="0.75" header="0.3" footer="0.3"/>
  <pageSetup scale="5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ransitionEvaluation="1">
    <tabColor rgb="FF92D050"/>
    <pageSetUpPr fitToPage="1"/>
  </sheetPr>
  <dimension ref="A1:H200"/>
  <sheetViews>
    <sheetView view="pageBreakPreview" zoomScale="80" zoomScaleNormal="70" zoomScaleSheetLayoutView="80" workbookViewId="0">
      <selection activeCell="H24" sqref="H24"/>
    </sheetView>
  </sheetViews>
  <sheetFormatPr defaultColWidth="9.84375" defaultRowHeight="15.5"/>
  <cols>
    <col min="1" max="1" width="4.84375" customWidth="1"/>
    <col min="2" max="2" width="14.84375" customWidth="1"/>
    <col min="3" max="4" width="16.84375" customWidth="1"/>
    <col min="5" max="5" width="4.84375" customWidth="1"/>
    <col min="6" max="6" width="17.84375" customWidth="1"/>
    <col min="7" max="7" width="13.84375" customWidth="1"/>
    <col min="8" max="8" width="16.84375" customWidth="1"/>
    <col min="10" max="10" width="9.84375" customWidth="1"/>
    <col min="11" max="11" width="13.07421875" customWidth="1"/>
    <col min="12" max="12" width="17.4609375" customWidth="1"/>
    <col min="14" max="14" width="24.84375" customWidth="1"/>
    <col min="15" max="15" width="18" customWidth="1"/>
    <col min="16" max="16" width="22.53515625" customWidth="1"/>
    <col min="17" max="17" width="14.07421875" customWidth="1"/>
    <col min="18" max="20" width="9.84375" customWidth="1"/>
    <col min="22" max="22" width="18.07421875" bestFit="1" customWidth="1"/>
    <col min="23" max="23" width="14.3046875" bestFit="1" customWidth="1"/>
  </cols>
  <sheetData>
    <row r="1" spans="1:8">
      <c r="A1" s="33" t="s">
        <v>1757</v>
      </c>
      <c r="B1" s="68"/>
      <c r="C1" s="68"/>
      <c r="D1" s="480" t="s">
        <v>1307</v>
      </c>
      <c r="E1" s="481"/>
      <c r="F1" s="482"/>
      <c r="G1" s="483" t="s">
        <v>1759</v>
      </c>
      <c r="H1" s="347" t="s">
        <v>1760</v>
      </c>
    </row>
    <row r="2" spans="1:8">
      <c r="A2" s="74" t="str">
        <f>'Data Sheet'!$C$25</f>
        <v xml:space="preserve">Niagara Mohawk Power Corporation </v>
      </c>
      <c r="B2" s="443"/>
      <c r="C2" s="443"/>
      <c r="D2" s="2261" t="s">
        <v>5956</v>
      </c>
      <c r="E2" s="21"/>
      <c r="F2" s="251"/>
      <c r="G2" s="250" t="s">
        <v>1761</v>
      </c>
      <c r="H2" s="444"/>
    </row>
    <row r="3" spans="1:8" ht="15" customHeight="1">
      <c r="A3" s="484"/>
      <c r="B3" s="443"/>
      <c r="C3" s="443"/>
      <c r="D3" s="2261" t="s">
        <v>1101</v>
      </c>
      <c r="E3" s="21"/>
      <c r="F3" s="21"/>
      <c r="G3" s="841" t="str">
        <f>'Data Sheet'!$C$40</f>
        <v>April 30, 2024</v>
      </c>
      <c r="H3" s="789" t="str">
        <f>'Data Sheet'!$C$38</f>
        <v>December 31, 2023</v>
      </c>
    </row>
    <row r="4" spans="1:8" ht="15" customHeight="1">
      <c r="A4" s="451" t="s">
        <v>3549</v>
      </c>
      <c r="B4" s="452"/>
      <c r="C4" s="452"/>
      <c r="D4" s="195"/>
      <c r="E4" s="195"/>
      <c r="F4" s="195"/>
      <c r="G4" s="195"/>
      <c r="H4" s="196"/>
    </row>
    <row r="5" spans="1:8">
      <c r="A5" s="485"/>
      <c r="B5" s="23"/>
      <c r="C5" s="23"/>
      <c r="D5" s="22"/>
      <c r="E5" s="22"/>
      <c r="F5" s="22"/>
      <c r="G5" s="22"/>
      <c r="H5" s="29"/>
    </row>
    <row r="6" spans="1:8">
      <c r="A6" s="26" t="s">
        <v>3550</v>
      </c>
      <c r="B6" s="23"/>
      <c r="C6" s="23"/>
      <c r="D6" s="23"/>
      <c r="E6" s="23"/>
      <c r="F6" s="22"/>
      <c r="G6" s="22"/>
      <c r="H6" s="29"/>
    </row>
    <row r="7" spans="1:8">
      <c r="A7" s="26" t="s">
        <v>3551</v>
      </c>
      <c r="B7" s="23"/>
      <c r="C7" s="23"/>
      <c r="D7" s="23"/>
      <c r="E7" s="23"/>
      <c r="F7" s="23"/>
      <c r="G7" s="23"/>
      <c r="H7" s="27"/>
    </row>
    <row r="8" spans="1:8">
      <c r="A8" s="26"/>
      <c r="B8" s="23"/>
      <c r="C8" s="23"/>
      <c r="D8" s="23"/>
      <c r="E8" s="23"/>
      <c r="F8" s="23"/>
      <c r="G8" s="23"/>
      <c r="H8" s="27"/>
    </row>
    <row r="9" spans="1:8">
      <c r="A9" s="486" t="s">
        <v>1686</v>
      </c>
      <c r="B9" s="487" t="s">
        <v>1740</v>
      </c>
      <c r="C9" s="488"/>
      <c r="D9" s="489" t="s">
        <v>3497</v>
      </c>
      <c r="E9" s="489" t="s">
        <v>1686</v>
      </c>
      <c r="F9" s="489" t="s">
        <v>1740</v>
      </c>
      <c r="G9" s="490"/>
      <c r="H9" s="491" t="s">
        <v>3497</v>
      </c>
    </row>
    <row r="10" spans="1:8">
      <c r="A10" s="492" t="s">
        <v>1689</v>
      </c>
      <c r="B10" s="493" t="s">
        <v>2935</v>
      </c>
      <c r="C10" s="494"/>
      <c r="D10" s="495" t="s">
        <v>2936</v>
      </c>
      <c r="E10" s="495" t="s">
        <v>1689</v>
      </c>
      <c r="F10" s="495" t="s">
        <v>2935</v>
      </c>
      <c r="G10" s="496"/>
      <c r="H10" s="497" t="s">
        <v>2936</v>
      </c>
    </row>
    <row r="11" spans="1:8">
      <c r="A11" s="492">
        <v>1</v>
      </c>
      <c r="B11" s="493" t="s">
        <v>3552</v>
      </c>
      <c r="C11" s="494"/>
      <c r="D11" s="498"/>
      <c r="E11" s="495">
        <v>22</v>
      </c>
      <c r="F11" s="493" t="s">
        <v>3553</v>
      </c>
      <c r="G11" s="494"/>
      <c r="H11" s="499"/>
    </row>
    <row r="12" spans="1:8">
      <c r="A12" s="492">
        <v>2</v>
      </c>
      <c r="B12" s="500" t="s">
        <v>3554</v>
      </c>
      <c r="C12" s="435"/>
      <c r="D12" s="501"/>
      <c r="E12" s="502">
        <v>23</v>
      </c>
      <c r="F12" s="503" t="s">
        <v>3555</v>
      </c>
      <c r="G12" s="23"/>
      <c r="H12" s="2780">
        <v>15326462</v>
      </c>
    </row>
    <row r="13" spans="1:8">
      <c r="A13" s="492">
        <v>3</v>
      </c>
      <c r="B13" s="500" t="s">
        <v>3556</v>
      </c>
      <c r="C13" s="435"/>
      <c r="D13" s="504"/>
      <c r="E13" s="495"/>
      <c r="F13" s="500" t="s">
        <v>3557</v>
      </c>
      <c r="G13" s="435"/>
      <c r="H13" s="2314"/>
    </row>
    <row r="14" spans="1:8">
      <c r="A14" s="492">
        <v>4</v>
      </c>
      <c r="B14" s="500" t="s">
        <v>3558</v>
      </c>
      <c r="C14" s="435"/>
      <c r="D14" s="504"/>
      <c r="E14" s="502">
        <v>24</v>
      </c>
      <c r="F14" s="503" t="s">
        <v>3559</v>
      </c>
      <c r="G14" s="23"/>
      <c r="H14" s="2780">
        <v>6309</v>
      </c>
    </row>
    <row r="15" spans="1:8">
      <c r="A15" s="492">
        <v>5</v>
      </c>
      <c r="B15" s="500" t="s">
        <v>3560</v>
      </c>
      <c r="C15" s="435"/>
      <c r="D15" s="504"/>
      <c r="E15" s="495"/>
      <c r="F15" s="500" t="s">
        <v>3561</v>
      </c>
      <c r="G15" s="435"/>
      <c r="H15" s="2314"/>
    </row>
    <row r="16" spans="1:8">
      <c r="A16" s="492">
        <v>6</v>
      </c>
      <c r="B16" s="500" t="s">
        <v>3562</v>
      </c>
      <c r="C16" s="435"/>
      <c r="D16" s="504"/>
      <c r="E16" s="502">
        <v>25</v>
      </c>
      <c r="F16" s="503" t="s">
        <v>3563</v>
      </c>
      <c r="G16" s="23"/>
      <c r="H16" s="2781">
        <v>0</v>
      </c>
    </row>
    <row r="17" spans="1:8">
      <c r="A17" s="492">
        <v>7</v>
      </c>
      <c r="B17" s="500" t="s">
        <v>2107</v>
      </c>
      <c r="C17" s="435"/>
      <c r="D17" s="2778"/>
      <c r="E17" s="495"/>
      <c r="F17" s="500" t="s">
        <v>3561</v>
      </c>
      <c r="G17" s="435"/>
      <c r="H17" s="2314"/>
    </row>
    <row r="18" spans="1:8">
      <c r="A18" s="492">
        <v>8</v>
      </c>
      <c r="B18" s="500" t="s">
        <v>3564</v>
      </c>
      <c r="C18" s="435"/>
      <c r="D18" s="2778"/>
      <c r="E18" s="495">
        <v>26</v>
      </c>
      <c r="F18" s="500" t="s">
        <v>3565</v>
      </c>
      <c r="G18" s="435"/>
      <c r="H18" s="2782"/>
    </row>
    <row r="19" spans="1:8">
      <c r="A19" s="446">
        <v>9</v>
      </c>
      <c r="B19" s="503" t="s">
        <v>3566</v>
      </c>
      <c r="C19" s="23"/>
      <c r="D19" s="506"/>
      <c r="E19" s="502">
        <v>27</v>
      </c>
      <c r="F19" s="2080" t="s">
        <v>3567</v>
      </c>
      <c r="G19" s="507"/>
      <c r="H19" s="2783">
        <v>53363</v>
      </c>
    </row>
    <row r="20" spans="1:8">
      <c r="A20" s="492"/>
      <c r="B20" s="500" t="s">
        <v>3568</v>
      </c>
      <c r="C20" s="435"/>
      <c r="D20" s="508">
        <f>SUM(D13:D17)-D18</f>
        <v>0</v>
      </c>
      <c r="E20" s="495"/>
      <c r="F20" s="500" t="s">
        <v>3569</v>
      </c>
      <c r="G20" s="435"/>
      <c r="H20" s="2315"/>
    </row>
    <row r="21" spans="1:8">
      <c r="A21" s="492">
        <v>10</v>
      </c>
      <c r="B21" s="500" t="s">
        <v>3570</v>
      </c>
      <c r="C21" s="435"/>
      <c r="D21" s="2779">
        <v>16525923</v>
      </c>
      <c r="E21" s="495">
        <v>28</v>
      </c>
      <c r="F21" s="500" t="s">
        <v>3571</v>
      </c>
      <c r="G21" s="435"/>
      <c r="H21" s="2784">
        <v>1139789</v>
      </c>
    </row>
    <row r="22" spans="1:8">
      <c r="A22" s="2213">
        <v>11</v>
      </c>
      <c r="B22" s="2214" t="s">
        <v>4091</v>
      </c>
      <c r="C22" s="2215"/>
      <c r="D22" s="2779"/>
      <c r="E22" s="2216">
        <v>29</v>
      </c>
      <c r="F22" s="2217" t="s">
        <v>4092</v>
      </c>
      <c r="G22" s="2218"/>
      <c r="H22" s="2219"/>
    </row>
    <row r="23" spans="1:8">
      <c r="A23" s="2213">
        <v>12</v>
      </c>
      <c r="B23" s="2214" t="s">
        <v>4048</v>
      </c>
      <c r="C23" s="2215"/>
      <c r="D23" s="509"/>
      <c r="E23" s="502">
        <v>30</v>
      </c>
      <c r="F23" s="510" t="s">
        <v>3572</v>
      </c>
      <c r="G23" s="22"/>
      <c r="H23" s="511"/>
    </row>
    <row r="24" spans="1:8">
      <c r="A24" s="492">
        <v>13</v>
      </c>
      <c r="B24" s="500" t="s">
        <v>1924</v>
      </c>
      <c r="C24" s="435"/>
      <c r="D24" s="2779"/>
      <c r="E24" s="495"/>
      <c r="F24" s="493" t="s">
        <v>4090</v>
      </c>
      <c r="G24" s="494"/>
      <c r="H24" s="505">
        <f>SUM(H12:H22)</f>
        <v>16525923</v>
      </c>
    </row>
    <row r="25" spans="1:8">
      <c r="A25" s="492">
        <v>14</v>
      </c>
      <c r="B25" s="500" t="s">
        <v>3573</v>
      </c>
      <c r="C25" s="435"/>
      <c r="D25" s="2779"/>
      <c r="E25" s="498"/>
      <c r="F25" s="512"/>
      <c r="G25" s="512"/>
      <c r="H25" s="513"/>
    </row>
    <row r="26" spans="1:8">
      <c r="A26" s="492">
        <v>15</v>
      </c>
      <c r="B26" s="500" t="s">
        <v>3574</v>
      </c>
      <c r="C26" s="435"/>
      <c r="D26" s="508">
        <f>D24-D25</f>
        <v>0</v>
      </c>
      <c r="E26" s="498"/>
      <c r="F26" s="512"/>
      <c r="G26" s="512"/>
      <c r="H26" s="513"/>
    </row>
    <row r="27" spans="1:8">
      <c r="A27" s="492">
        <v>16</v>
      </c>
      <c r="B27" s="500" t="s">
        <v>3575</v>
      </c>
      <c r="C27" s="435"/>
      <c r="D27" s="509"/>
      <c r="E27" s="512"/>
      <c r="F27" s="512"/>
      <c r="G27" s="512"/>
      <c r="H27" s="513"/>
    </row>
    <row r="28" spans="1:8">
      <c r="A28" s="492">
        <v>17</v>
      </c>
      <c r="B28" s="500" t="s">
        <v>1924</v>
      </c>
      <c r="C28" s="435"/>
      <c r="D28" s="2778">
        <v>3064870</v>
      </c>
      <c r="E28" s="498"/>
      <c r="F28" s="512"/>
      <c r="G28" s="512"/>
      <c r="H28" s="513"/>
    </row>
    <row r="29" spans="1:8">
      <c r="A29" s="492">
        <v>18</v>
      </c>
      <c r="B29" s="500" t="s">
        <v>3573</v>
      </c>
      <c r="C29" s="435"/>
      <c r="D29" s="2778">
        <v>3064870</v>
      </c>
      <c r="E29" s="498"/>
      <c r="F29" s="512"/>
      <c r="G29" s="512"/>
      <c r="H29" s="513"/>
    </row>
    <row r="30" spans="1:8">
      <c r="A30" s="446">
        <v>19</v>
      </c>
      <c r="B30" s="503" t="s">
        <v>3576</v>
      </c>
      <c r="C30" s="23"/>
      <c r="D30" s="514"/>
      <c r="E30" s="498"/>
      <c r="F30" s="512"/>
      <c r="G30" s="512"/>
      <c r="H30" s="513"/>
    </row>
    <row r="31" spans="1:8">
      <c r="A31" s="492"/>
      <c r="B31" s="500" t="s">
        <v>3577</v>
      </c>
      <c r="C31" s="435"/>
      <c r="D31" s="508">
        <f>D28-D29</f>
        <v>0</v>
      </c>
      <c r="E31" s="498"/>
      <c r="F31" s="512"/>
      <c r="G31" s="512"/>
      <c r="H31" s="513"/>
    </row>
    <row r="32" spans="1:8">
      <c r="A32" s="492">
        <v>20</v>
      </c>
      <c r="B32" s="500" t="s">
        <v>3578</v>
      </c>
      <c r="C32" s="435"/>
      <c r="D32" s="504"/>
      <c r="E32" s="498"/>
      <c r="F32" s="512"/>
      <c r="G32" s="512"/>
      <c r="H32" s="513"/>
    </row>
    <row r="33" spans="1:8">
      <c r="A33" s="446">
        <v>21</v>
      </c>
      <c r="B33" s="510" t="s">
        <v>3579</v>
      </c>
      <c r="C33" s="22"/>
      <c r="D33" s="514"/>
      <c r="E33" s="498"/>
      <c r="F33" s="512"/>
      <c r="G33" s="512"/>
      <c r="H33" s="513"/>
    </row>
    <row r="34" spans="1:8">
      <c r="A34" s="446"/>
      <c r="B34" s="510" t="s">
        <v>3580</v>
      </c>
      <c r="C34" s="22"/>
      <c r="D34" s="514">
        <f>D20+D21+D26+D31+D32</f>
        <v>16525923</v>
      </c>
      <c r="E34" s="498"/>
      <c r="F34" s="512"/>
      <c r="G34" s="512"/>
      <c r="H34" s="513"/>
    </row>
    <row r="35" spans="1:8">
      <c r="A35" s="515" t="s">
        <v>3581</v>
      </c>
      <c r="B35" s="516"/>
      <c r="C35" s="516"/>
      <c r="D35" s="516"/>
      <c r="E35" s="516"/>
      <c r="F35" s="516"/>
      <c r="G35" s="516"/>
      <c r="H35" s="517"/>
    </row>
    <row r="36" spans="1:8">
      <c r="A36" s="26"/>
      <c r="B36" s="23"/>
      <c r="C36" s="23"/>
      <c r="D36" s="23"/>
      <c r="E36" s="23"/>
      <c r="F36" s="23"/>
      <c r="G36" s="23"/>
      <c r="H36" s="27"/>
    </row>
    <row r="37" spans="1:8">
      <c r="A37" s="26" t="s">
        <v>3582</v>
      </c>
      <c r="B37" s="23"/>
      <c r="C37" s="23"/>
      <c r="D37" s="23"/>
      <c r="E37" s="23" t="s">
        <v>3583</v>
      </c>
      <c r="F37" s="23"/>
      <c r="G37" s="23"/>
      <c r="H37" s="27"/>
    </row>
    <row r="38" spans="1:8">
      <c r="A38" s="26" t="s">
        <v>3584</v>
      </c>
      <c r="B38" s="23"/>
      <c r="C38" s="23"/>
      <c r="D38" s="23"/>
      <c r="E38" s="23" t="s">
        <v>3585</v>
      </c>
      <c r="F38" s="23"/>
      <c r="G38" s="23"/>
      <c r="H38" s="27"/>
    </row>
    <row r="39" spans="1:8">
      <c r="A39" s="26" t="s">
        <v>3586</v>
      </c>
      <c r="B39" s="23"/>
      <c r="C39" s="23"/>
      <c r="D39" s="23"/>
      <c r="E39" s="23" t="s">
        <v>3587</v>
      </c>
      <c r="F39" s="23"/>
      <c r="G39" s="23"/>
      <c r="H39" s="27"/>
    </row>
    <row r="40" spans="1:8">
      <c r="A40" s="26" t="s">
        <v>3588</v>
      </c>
      <c r="B40" s="23"/>
      <c r="C40" s="23"/>
      <c r="D40" s="23"/>
      <c r="E40" s="23" t="s">
        <v>3589</v>
      </c>
      <c r="F40" s="23"/>
      <c r="G40" s="23"/>
      <c r="H40" s="27"/>
    </row>
    <row r="41" spans="1:8">
      <c r="A41" s="26" t="s">
        <v>3590</v>
      </c>
      <c r="B41" s="23"/>
      <c r="C41" s="23"/>
      <c r="D41" s="23"/>
      <c r="E41" s="23" t="s">
        <v>3591</v>
      </c>
      <c r="F41" s="23"/>
      <c r="G41" s="23"/>
      <c r="H41" s="27"/>
    </row>
    <row r="42" spans="1:8">
      <c r="A42" s="26" t="s">
        <v>2497</v>
      </c>
      <c r="B42" s="23"/>
      <c r="C42" s="23"/>
      <c r="D42" s="23"/>
      <c r="E42" s="23" t="s">
        <v>2498</v>
      </c>
      <c r="F42" s="23"/>
      <c r="G42" s="23"/>
      <c r="H42" s="27"/>
    </row>
    <row r="43" spans="1:8">
      <c r="A43" s="26" t="s">
        <v>2499</v>
      </c>
      <c r="B43" s="23"/>
      <c r="C43" s="23"/>
      <c r="D43" s="23"/>
      <c r="E43" s="23" t="s">
        <v>2500</v>
      </c>
      <c r="F43" s="23"/>
      <c r="G43" s="23"/>
      <c r="H43" s="27"/>
    </row>
    <row r="44" spans="1:8">
      <c r="A44" s="26" t="s">
        <v>2501</v>
      </c>
      <c r="B44" s="23"/>
      <c r="C44" s="23"/>
      <c r="D44" s="23"/>
      <c r="E44" s="23" t="s">
        <v>2502</v>
      </c>
      <c r="F44" s="23"/>
      <c r="G44" s="23"/>
      <c r="H44" s="27"/>
    </row>
    <row r="45" spans="1:8">
      <c r="A45" s="26"/>
      <c r="B45" s="23"/>
      <c r="C45" s="23"/>
      <c r="D45" s="23"/>
      <c r="E45" s="23"/>
      <c r="F45" s="23"/>
      <c r="G45" s="23"/>
      <c r="H45" s="27"/>
    </row>
    <row r="46" spans="1:8">
      <c r="A46" s="518" t="s">
        <v>2503</v>
      </c>
      <c r="B46" s="519"/>
      <c r="C46" s="519"/>
      <c r="D46" s="519"/>
      <c r="E46" s="519"/>
      <c r="F46" s="519"/>
      <c r="G46" s="519"/>
      <c r="H46" s="520"/>
    </row>
    <row r="47" spans="1:8">
      <c r="A47" s="26"/>
      <c r="B47" s="503"/>
      <c r="C47" s="503"/>
      <c r="D47" s="510" t="s">
        <v>2504</v>
      </c>
      <c r="E47" s="22"/>
      <c r="F47" s="493" t="s">
        <v>2505</v>
      </c>
      <c r="G47" s="494"/>
      <c r="H47" s="521"/>
    </row>
    <row r="48" spans="1:8">
      <c r="A48" s="446" t="s">
        <v>1686</v>
      </c>
      <c r="B48" s="502" t="s">
        <v>2506</v>
      </c>
      <c r="C48" s="502" t="s">
        <v>2507</v>
      </c>
      <c r="D48" s="510" t="s">
        <v>3238</v>
      </c>
      <c r="E48" s="22"/>
      <c r="F48" s="502" t="s">
        <v>2508</v>
      </c>
      <c r="G48" s="502" t="s">
        <v>2509</v>
      </c>
      <c r="H48" s="522" t="s">
        <v>2510</v>
      </c>
    </row>
    <row r="49" spans="1:8">
      <c r="A49" s="446" t="s">
        <v>1689</v>
      </c>
      <c r="B49" s="503"/>
      <c r="C49" s="503"/>
      <c r="D49" s="510" t="s">
        <v>2511</v>
      </c>
      <c r="E49" s="22"/>
      <c r="F49" s="502" t="s">
        <v>2512</v>
      </c>
      <c r="G49" s="502"/>
      <c r="H49" s="522"/>
    </row>
    <row r="50" spans="1:8">
      <c r="A50" s="523"/>
      <c r="B50" s="495" t="s">
        <v>2935</v>
      </c>
      <c r="C50" s="495" t="s">
        <v>2936</v>
      </c>
      <c r="D50" s="493" t="s">
        <v>2937</v>
      </c>
      <c r="E50" s="494"/>
      <c r="F50" s="495" t="s">
        <v>2938</v>
      </c>
      <c r="G50" s="495" t="s">
        <v>2268</v>
      </c>
      <c r="H50" s="497" t="s">
        <v>2269</v>
      </c>
    </row>
    <row r="51" spans="1:8">
      <c r="A51" s="26">
        <v>31</v>
      </c>
      <c r="B51" s="500" t="s">
        <v>2513</v>
      </c>
      <c r="C51" s="2779">
        <v>1467599</v>
      </c>
      <c r="D51" s="2779">
        <v>424</v>
      </c>
      <c r="E51" s="524"/>
      <c r="F51" s="2779">
        <v>5499</v>
      </c>
      <c r="G51" s="2776">
        <v>25</v>
      </c>
      <c r="H51" s="2777" t="s">
        <v>6100</v>
      </c>
    </row>
    <row r="52" spans="1:8">
      <c r="A52" s="26">
        <v>32</v>
      </c>
      <c r="B52" s="500" t="s">
        <v>2514</v>
      </c>
      <c r="C52" s="2779">
        <v>1417338</v>
      </c>
      <c r="D52" s="2779">
        <v>204</v>
      </c>
      <c r="E52" s="524"/>
      <c r="F52" s="2779">
        <v>6843</v>
      </c>
      <c r="G52" s="2776">
        <v>3</v>
      </c>
      <c r="H52" s="2777" t="s">
        <v>6100</v>
      </c>
    </row>
    <row r="53" spans="1:8">
      <c r="A53" s="26">
        <v>33</v>
      </c>
      <c r="B53" s="500" t="s">
        <v>2515</v>
      </c>
      <c r="C53" s="2779">
        <v>1435929</v>
      </c>
      <c r="D53" s="2779">
        <v>603</v>
      </c>
      <c r="E53" s="524"/>
      <c r="F53" s="2779">
        <v>5369</v>
      </c>
      <c r="G53" s="2776">
        <v>7</v>
      </c>
      <c r="H53" s="2777" t="s">
        <v>6100</v>
      </c>
    </row>
    <row r="54" spans="1:8">
      <c r="A54" s="26">
        <v>34</v>
      </c>
      <c r="B54" s="500" t="s">
        <v>2516</v>
      </c>
      <c r="C54" s="2779">
        <v>1231643</v>
      </c>
      <c r="D54" s="2779">
        <v>962</v>
      </c>
      <c r="E54" s="524"/>
      <c r="F54" s="2779">
        <v>4723</v>
      </c>
      <c r="G54" s="2776">
        <v>18</v>
      </c>
      <c r="H54" s="2777" t="s">
        <v>6984</v>
      </c>
    </row>
    <row r="55" spans="1:8">
      <c r="A55" s="26">
        <v>35</v>
      </c>
      <c r="B55" s="500" t="s">
        <v>2517</v>
      </c>
      <c r="C55" s="2779">
        <v>1178872</v>
      </c>
      <c r="D55" s="2779">
        <v>396</v>
      </c>
      <c r="E55" s="524"/>
      <c r="F55" s="2779">
        <v>4619</v>
      </c>
      <c r="G55" s="2776">
        <v>2</v>
      </c>
      <c r="H55" s="2777" t="s">
        <v>6985</v>
      </c>
    </row>
    <row r="56" spans="1:8">
      <c r="A56" s="26">
        <v>36</v>
      </c>
      <c r="B56" s="500" t="s">
        <v>2518</v>
      </c>
      <c r="C56" s="2779">
        <v>1340622</v>
      </c>
      <c r="D56" s="2779">
        <v>57</v>
      </c>
      <c r="E56" s="524"/>
      <c r="F56" s="2779">
        <v>5222</v>
      </c>
      <c r="G56" s="2776">
        <v>1</v>
      </c>
      <c r="H56" s="2777" t="s">
        <v>6984</v>
      </c>
    </row>
    <row r="57" spans="1:8">
      <c r="A57" s="26">
        <v>37</v>
      </c>
      <c r="B57" s="500" t="s">
        <v>2519</v>
      </c>
      <c r="C57" s="2779">
        <v>1680857</v>
      </c>
      <c r="D57" s="2779">
        <v>82</v>
      </c>
      <c r="E57" s="524"/>
      <c r="F57" s="2779">
        <v>5725</v>
      </c>
      <c r="G57" s="2776">
        <v>26</v>
      </c>
      <c r="H57" s="2777" t="s">
        <v>6100</v>
      </c>
    </row>
    <row r="58" spans="1:8">
      <c r="A58" s="26">
        <v>38</v>
      </c>
      <c r="B58" s="500" t="s">
        <v>2520</v>
      </c>
      <c r="C58" s="2779">
        <v>1485305</v>
      </c>
      <c r="D58" s="2779">
        <v>1058</v>
      </c>
      <c r="E58" s="524"/>
      <c r="F58" s="2779">
        <v>4992</v>
      </c>
      <c r="G58" s="2776">
        <v>17</v>
      </c>
      <c r="H58" s="2777" t="s">
        <v>6100</v>
      </c>
    </row>
    <row r="59" spans="1:8">
      <c r="A59" s="26">
        <v>39</v>
      </c>
      <c r="B59" s="500" t="s">
        <v>1161</v>
      </c>
      <c r="C59" s="2779">
        <v>1307791</v>
      </c>
      <c r="D59" s="2779">
        <v>540</v>
      </c>
      <c r="E59" s="524"/>
      <c r="F59" s="2779">
        <v>5980</v>
      </c>
      <c r="G59" s="2776">
        <v>6</v>
      </c>
      <c r="H59" s="2777" t="s">
        <v>6100</v>
      </c>
    </row>
    <row r="60" spans="1:8">
      <c r="A60" s="26">
        <v>40</v>
      </c>
      <c r="B60" s="500" t="s">
        <v>1162</v>
      </c>
      <c r="C60" s="2779">
        <v>1223154</v>
      </c>
      <c r="D60" s="2779">
        <v>1119</v>
      </c>
      <c r="E60" s="524"/>
      <c r="F60" s="2779">
        <v>4836</v>
      </c>
      <c r="G60" s="2776">
        <v>4</v>
      </c>
      <c r="H60" s="2777" t="s">
        <v>6100</v>
      </c>
    </row>
    <row r="61" spans="1:8">
      <c r="A61" s="26">
        <v>41</v>
      </c>
      <c r="B61" s="500" t="s">
        <v>1163</v>
      </c>
      <c r="C61" s="2779">
        <v>1282370</v>
      </c>
      <c r="D61" s="2779">
        <v>784</v>
      </c>
      <c r="E61" s="524"/>
      <c r="F61" s="2779">
        <v>5678</v>
      </c>
      <c r="G61" s="2776">
        <v>20</v>
      </c>
      <c r="H61" s="2777" t="s">
        <v>6101</v>
      </c>
    </row>
    <row r="62" spans="1:8">
      <c r="A62" s="26">
        <v>42</v>
      </c>
      <c r="B62" s="500" t="s">
        <v>1164</v>
      </c>
      <c r="C62" s="2779">
        <v>1474445</v>
      </c>
      <c r="D62" s="2779">
        <v>545</v>
      </c>
      <c r="E62" s="524"/>
      <c r="F62" s="2779">
        <v>6002</v>
      </c>
      <c r="G62" s="2776">
        <v>24</v>
      </c>
      <c r="H62" s="2777" t="s">
        <v>6101</v>
      </c>
    </row>
    <row r="63" spans="1:8" ht="16" thickBot="1">
      <c r="A63" s="30">
        <v>43</v>
      </c>
      <c r="B63" s="525" t="s">
        <v>159</v>
      </c>
      <c r="C63" s="526">
        <f>SUM(C51:C62)</f>
        <v>16525925</v>
      </c>
      <c r="D63" s="526">
        <f>SUM(D51:D62)</f>
        <v>6774</v>
      </c>
      <c r="E63" s="527"/>
      <c r="F63" s="528"/>
      <c r="G63" s="529"/>
      <c r="H63" s="530"/>
    </row>
    <row r="64" spans="1:8">
      <c r="A64" s="1310" t="s">
        <v>4507</v>
      </c>
      <c r="B64" s="2065"/>
      <c r="C64" s="2065"/>
      <c r="D64" s="774"/>
      <c r="E64" s="775"/>
      <c r="F64" s="775"/>
    </row>
    <row r="65" spans="1:8">
      <c r="A65" s="775" t="s">
        <v>1165</v>
      </c>
      <c r="B65" s="775"/>
      <c r="C65" s="775"/>
      <c r="D65" s="775"/>
      <c r="E65" s="775"/>
      <c r="F65" s="775"/>
      <c r="G65" s="775"/>
      <c r="H65" s="775"/>
    </row>
    <row r="125" spans="1:5" ht="16" thickBot="1"/>
    <row r="126" spans="1:5">
      <c r="A126" s="4232"/>
      <c r="B126" s="4233"/>
      <c r="C126" s="4233"/>
      <c r="D126" s="4233"/>
      <c r="E126" s="4234"/>
    </row>
    <row r="127" spans="1:5">
      <c r="A127" s="4583"/>
      <c r="B127" s="1618"/>
      <c r="C127" s="1618"/>
      <c r="D127" s="1618"/>
      <c r="E127" s="4236"/>
    </row>
    <row r="128" spans="1:5">
      <c r="A128" s="4583"/>
      <c r="B128" s="1618"/>
      <c r="C128" s="1618"/>
      <c r="D128" s="1618"/>
      <c r="E128" s="4236"/>
    </row>
    <row r="129" spans="1:6">
      <c r="A129" s="4583"/>
      <c r="B129" s="1618"/>
      <c r="C129" s="1618"/>
      <c r="D129" s="1618"/>
      <c r="E129" s="4236"/>
    </row>
    <row r="130" spans="1:6">
      <c r="A130" s="4583"/>
      <c r="B130" s="1618"/>
      <c r="C130" s="1618"/>
      <c r="D130" s="1618"/>
      <c r="E130" s="4236"/>
    </row>
    <row r="131" spans="1:6">
      <c r="A131" s="4583"/>
      <c r="B131" s="1618"/>
      <c r="C131" s="1618"/>
      <c r="D131" s="1618"/>
      <c r="E131" s="4236"/>
    </row>
    <row r="132" spans="1:6">
      <c r="A132" s="4583"/>
      <c r="B132" s="1618"/>
      <c r="C132" s="1551"/>
      <c r="D132" s="1551"/>
      <c r="E132" s="4236"/>
    </row>
    <row r="133" spans="1:6">
      <c r="A133" s="4583"/>
      <c r="B133" s="1618"/>
      <c r="C133" s="4488"/>
      <c r="D133" s="4488"/>
      <c r="E133" s="4236"/>
    </row>
    <row r="134" spans="1:6">
      <c r="A134" s="4583"/>
      <c r="B134" s="1618"/>
      <c r="C134" s="4488"/>
      <c r="D134" s="4488"/>
      <c r="E134" s="4236"/>
    </row>
    <row r="135" spans="1:6">
      <c r="A135" s="4583"/>
      <c r="B135" s="1618"/>
      <c r="C135" s="4488"/>
      <c r="D135" s="4488"/>
      <c r="E135" s="4236"/>
      <c r="F135" s="1618"/>
    </row>
    <row r="136" spans="1:6">
      <c r="A136" s="4583"/>
      <c r="B136" s="1618"/>
      <c r="C136" s="4488"/>
      <c r="D136" s="4488"/>
      <c r="E136" s="4236"/>
      <c r="F136" s="4236"/>
    </row>
    <row r="137" spans="1:6">
      <c r="A137" s="4583"/>
      <c r="B137" s="1618"/>
      <c r="C137" s="4488"/>
      <c r="D137" s="4488"/>
      <c r="E137" s="4236"/>
      <c r="F137" s="4236"/>
    </row>
    <row r="138" spans="1:6">
      <c r="A138" s="4583"/>
      <c r="B138" s="1618"/>
      <c r="C138" s="4488"/>
      <c r="D138" s="4488"/>
      <c r="E138" s="4236"/>
      <c r="F138" s="4236"/>
    </row>
    <row r="139" spans="1:6">
      <c r="A139" s="4583"/>
      <c r="B139" s="1618"/>
      <c r="C139" s="4488"/>
      <c r="D139" s="4488"/>
      <c r="E139" s="4236"/>
      <c r="F139" s="4236"/>
    </row>
    <row r="140" spans="1:6">
      <c r="A140" s="4583"/>
      <c r="B140" s="1618"/>
      <c r="C140" s="4488"/>
      <c r="D140" s="4488"/>
      <c r="E140" s="4236"/>
      <c r="F140" s="4236"/>
    </row>
    <row r="141" spans="1:6">
      <c r="A141" s="4583"/>
      <c r="B141" s="1618"/>
      <c r="C141" s="4488"/>
      <c r="D141" s="4488"/>
      <c r="E141" s="4236"/>
      <c r="F141" s="4236"/>
    </row>
    <row r="142" spans="1:6">
      <c r="A142" s="4583"/>
      <c r="B142" s="1618"/>
      <c r="C142" s="4488"/>
      <c r="D142" s="4488"/>
      <c r="E142" s="4236"/>
      <c r="F142" s="4236"/>
    </row>
    <row r="143" spans="1:6">
      <c r="A143" s="4583"/>
      <c r="B143" s="1618"/>
      <c r="C143" s="4488"/>
      <c r="D143" s="4488"/>
      <c r="E143" s="4236"/>
      <c r="F143" s="4236"/>
    </row>
    <row r="144" spans="1:6">
      <c r="A144" s="4583"/>
      <c r="B144" s="1618"/>
      <c r="C144" s="4488"/>
      <c r="D144" s="4488"/>
      <c r="E144" s="4236"/>
      <c r="F144" s="4236"/>
    </row>
    <row r="145" spans="1:6">
      <c r="A145" s="4583"/>
      <c r="B145" s="1618"/>
      <c r="C145" s="4488"/>
      <c r="D145" s="4488"/>
      <c r="E145" s="4236"/>
      <c r="F145" s="4236"/>
    </row>
    <row r="146" spans="1:6">
      <c r="A146" s="4583"/>
      <c r="B146" s="1618"/>
      <c r="C146" s="4488"/>
      <c r="D146" s="4488"/>
      <c r="E146" s="4236"/>
      <c r="F146" s="4236"/>
    </row>
    <row r="147" spans="1:6">
      <c r="A147" s="4583"/>
      <c r="B147" s="1618"/>
      <c r="C147" s="4488"/>
      <c r="D147" s="4488"/>
      <c r="E147" s="4236"/>
      <c r="F147" s="4236"/>
    </row>
    <row r="148" spans="1:6">
      <c r="A148" s="4583"/>
      <c r="B148" s="1618"/>
      <c r="C148" s="4488"/>
      <c r="D148" s="4488"/>
      <c r="E148" s="4236"/>
      <c r="F148" s="4236"/>
    </row>
    <row r="149" spans="1:6">
      <c r="A149" s="4583"/>
      <c r="B149" s="1618"/>
      <c r="C149" s="4488"/>
      <c r="D149" s="4488"/>
      <c r="E149" s="4236"/>
      <c r="F149" s="4236"/>
    </row>
    <row r="150" spans="1:6">
      <c r="A150" s="4583"/>
      <c r="B150" s="1618"/>
      <c r="C150" s="4488"/>
      <c r="D150" s="4488"/>
      <c r="E150" s="4236"/>
      <c r="F150" s="4236"/>
    </row>
    <row r="151" spans="1:6">
      <c r="A151" s="4583"/>
      <c r="B151" s="1618"/>
      <c r="C151" s="4488"/>
      <c r="D151" s="4488"/>
      <c r="E151" s="4236"/>
      <c r="F151" s="4236"/>
    </row>
    <row r="152" spans="1:6">
      <c r="A152" s="4583"/>
      <c r="B152" s="1618"/>
      <c r="C152" s="4488"/>
      <c r="D152" s="4488"/>
      <c r="E152" s="4236"/>
      <c r="F152" s="4236"/>
    </row>
    <row r="153" spans="1:6">
      <c r="A153" s="4583"/>
      <c r="B153" s="1618"/>
      <c r="C153" s="4488"/>
      <c r="D153" s="4488"/>
      <c r="E153" s="4236"/>
      <c r="F153" s="4236"/>
    </row>
    <row r="154" spans="1:6">
      <c r="A154" s="4583"/>
      <c r="B154" s="1618"/>
      <c r="C154" s="4488"/>
      <c r="D154" s="4488"/>
      <c r="E154" s="4236"/>
      <c r="F154" s="4236"/>
    </row>
    <row r="155" spans="1:6">
      <c r="A155" s="4583"/>
      <c r="B155" s="1618"/>
      <c r="C155" s="4488"/>
      <c r="D155" s="4488"/>
      <c r="E155" s="4236"/>
      <c r="F155" s="4236"/>
    </row>
    <row r="156" spans="1:6">
      <c r="A156" s="4583"/>
      <c r="B156" s="1618"/>
      <c r="C156" s="4488"/>
      <c r="D156" s="4488"/>
      <c r="E156" s="4236"/>
      <c r="F156" s="4236"/>
    </row>
    <row r="157" spans="1:6">
      <c r="A157" s="4583"/>
      <c r="B157" s="1618"/>
      <c r="C157" s="4488"/>
      <c r="D157" s="4488"/>
      <c r="E157" s="4236"/>
      <c r="F157" s="4236"/>
    </row>
    <row r="158" spans="1:6">
      <c r="A158" s="4583"/>
      <c r="B158" s="1618"/>
      <c r="C158" s="4488"/>
      <c r="D158" s="4488"/>
      <c r="E158" s="4236"/>
      <c r="F158" s="4236"/>
    </row>
    <row r="159" spans="1:6">
      <c r="A159" s="4583"/>
      <c r="B159" s="1618"/>
      <c r="C159" s="4488"/>
      <c r="D159" s="4488"/>
      <c r="E159" s="4236"/>
      <c r="F159" s="4236"/>
    </row>
    <row r="160" spans="1:6">
      <c r="A160" s="4583"/>
      <c r="B160" s="1618"/>
      <c r="C160" s="4488"/>
      <c r="D160" s="4488"/>
      <c r="E160" s="4236"/>
      <c r="F160" s="4236"/>
    </row>
    <row r="161" spans="1:6">
      <c r="A161" s="4583"/>
      <c r="B161" s="1618"/>
      <c r="C161" s="4488"/>
      <c r="D161" s="4488"/>
      <c r="E161" s="4236"/>
      <c r="F161" s="4236"/>
    </row>
    <row r="162" spans="1:6">
      <c r="A162" s="4583"/>
      <c r="B162" s="1618"/>
      <c r="C162" s="4488"/>
      <c r="D162" s="4488"/>
      <c r="E162" s="4236"/>
      <c r="F162" s="4236"/>
    </row>
    <row r="163" spans="1:6">
      <c r="A163" s="4583"/>
      <c r="B163" s="1618"/>
      <c r="C163" s="4488"/>
      <c r="D163" s="4488"/>
      <c r="E163" s="4236"/>
      <c r="F163" s="4236"/>
    </row>
    <row r="164" spans="1:6">
      <c r="A164" s="4583"/>
      <c r="B164" s="1618"/>
      <c r="C164" s="4488"/>
      <c r="D164" s="4488"/>
      <c r="E164" s="4236"/>
      <c r="F164" s="4236"/>
    </row>
    <row r="165" spans="1:6">
      <c r="A165" s="4583"/>
      <c r="B165" s="1618"/>
      <c r="C165" s="4488"/>
      <c r="D165" s="4488"/>
      <c r="E165" s="4236"/>
      <c r="F165" s="4236"/>
    </row>
    <row r="166" spans="1:6">
      <c r="A166" s="4583"/>
      <c r="B166" s="1618"/>
      <c r="C166" s="4488"/>
      <c r="D166" s="4488"/>
      <c r="E166" s="4236"/>
      <c r="F166" s="4236"/>
    </row>
    <row r="167" spans="1:6">
      <c r="A167" s="4583"/>
      <c r="B167" s="1618"/>
      <c r="C167" s="4488"/>
      <c r="D167" s="4488"/>
      <c r="E167" s="4236"/>
      <c r="F167" s="4236"/>
    </row>
    <row r="168" spans="1:6">
      <c r="A168" s="4583"/>
      <c r="B168" s="1618"/>
      <c r="C168" s="4488"/>
      <c r="D168" s="4488"/>
      <c r="E168" s="4236"/>
      <c r="F168" s="4236"/>
    </row>
    <row r="169" spans="1:6">
      <c r="A169" s="4583"/>
      <c r="B169" s="1618"/>
      <c r="C169" s="4488"/>
      <c r="D169" s="4488"/>
      <c r="E169" s="4236"/>
      <c r="F169" s="4236"/>
    </row>
    <row r="170" spans="1:6">
      <c r="A170" s="4583"/>
      <c r="B170" s="1618"/>
      <c r="C170" s="4488"/>
      <c r="D170" s="4488"/>
      <c r="E170" s="4236"/>
      <c r="F170" s="4236"/>
    </row>
    <row r="171" spans="1:6">
      <c r="A171" s="4583"/>
      <c r="B171" s="1618"/>
      <c r="C171" s="4488"/>
      <c r="D171" s="4488"/>
      <c r="E171" s="4236"/>
      <c r="F171" s="4236"/>
    </row>
    <row r="172" spans="1:6">
      <c r="A172" s="4583"/>
      <c r="B172" s="1618"/>
      <c r="C172" s="4488"/>
      <c r="D172" s="4488"/>
      <c r="E172" s="4236"/>
      <c r="F172" s="4236"/>
    </row>
    <row r="173" spans="1:6">
      <c r="A173" s="4583"/>
      <c r="B173" s="1618"/>
      <c r="C173" s="4488"/>
      <c r="D173" s="4488"/>
      <c r="E173" s="4236"/>
      <c r="F173" s="4236"/>
    </row>
    <row r="174" spans="1:6">
      <c r="A174" s="4583"/>
      <c r="B174" s="1618"/>
      <c r="C174" s="4488"/>
      <c r="D174" s="4488"/>
      <c r="E174" s="4236"/>
      <c r="F174" s="4236"/>
    </row>
    <row r="175" spans="1:6">
      <c r="A175" s="4583"/>
      <c r="B175" s="1618"/>
      <c r="C175" s="4488"/>
      <c r="D175" s="4488"/>
      <c r="E175" s="4236"/>
      <c r="F175" s="4236"/>
    </row>
    <row r="176" spans="1:6">
      <c r="A176" s="4583"/>
      <c r="B176" s="1618"/>
      <c r="C176" s="4488"/>
      <c r="D176" s="4488"/>
      <c r="E176" s="4236"/>
      <c r="F176" s="4236"/>
    </row>
    <row r="177" spans="1:6">
      <c r="A177" s="4583"/>
      <c r="B177" s="1618"/>
      <c r="C177" s="4488"/>
      <c r="D177" s="4488"/>
      <c r="E177" s="4236"/>
      <c r="F177" s="4236"/>
    </row>
    <row r="178" spans="1:6">
      <c r="A178" s="4583"/>
      <c r="B178" s="1618"/>
      <c r="C178" s="4488"/>
      <c r="D178" s="4488"/>
      <c r="E178" s="4236"/>
      <c r="F178" s="4236"/>
    </row>
    <row r="179" spans="1:6">
      <c r="A179" s="4583"/>
      <c r="B179" s="1618"/>
      <c r="C179" s="3109"/>
      <c r="D179" s="3109"/>
      <c r="E179" s="4236"/>
      <c r="F179" s="4236"/>
    </row>
    <row r="180" spans="1:6">
      <c r="A180" s="4583"/>
      <c r="B180" s="1618"/>
      <c r="C180" s="1618"/>
      <c r="D180" s="1618"/>
      <c r="E180" s="4236"/>
      <c r="F180" s="4236"/>
    </row>
    <row r="181" spans="1:6" ht="16" thickBot="1">
      <c r="A181" s="4237"/>
      <c r="B181" s="4257"/>
      <c r="C181" s="4257"/>
      <c r="D181" s="4257"/>
      <c r="E181" s="4239"/>
      <c r="F181" s="4236"/>
    </row>
    <row r="182" spans="1:6">
      <c r="A182" s="4235"/>
      <c r="B182" s="1618"/>
      <c r="C182" s="1618"/>
      <c r="D182" s="1618"/>
      <c r="E182" s="1618"/>
      <c r="F182" s="4236"/>
    </row>
    <row r="183" spans="1:6">
      <c r="A183" s="4235"/>
      <c r="B183" s="1618"/>
      <c r="C183" s="1618"/>
      <c r="D183" s="1618"/>
      <c r="E183" s="1618"/>
      <c r="F183" s="4236"/>
    </row>
    <row r="184" spans="1:6">
      <c r="A184" s="4235"/>
      <c r="B184" s="1618"/>
      <c r="C184" s="1618"/>
      <c r="D184" s="1618"/>
      <c r="E184" s="1618"/>
      <c r="F184" s="4236"/>
    </row>
    <row r="185" spans="1:6">
      <c r="A185" s="4235"/>
      <c r="B185" s="1618"/>
      <c r="C185" s="1618"/>
      <c r="D185" s="1618"/>
      <c r="E185" s="1618"/>
      <c r="F185" s="4236"/>
    </row>
    <row r="186" spans="1:6">
      <c r="A186" s="4235"/>
      <c r="B186" s="1618"/>
      <c r="C186" s="1618"/>
      <c r="D186" s="1618"/>
      <c r="E186" s="1618"/>
      <c r="F186" s="4236"/>
    </row>
    <row r="187" spans="1:6">
      <c r="A187" s="4235"/>
      <c r="B187" s="1618"/>
      <c r="C187" s="1618"/>
      <c r="D187" s="1618"/>
      <c r="E187" s="1618"/>
      <c r="F187" s="4236"/>
    </row>
    <row r="188" spans="1:6">
      <c r="A188" s="4235"/>
      <c r="B188" s="1618"/>
      <c r="C188" s="1618"/>
      <c r="D188" s="1618"/>
      <c r="E188" s="1618"/>
      <c r="F188" s="4236"/>
    </row>
    <row r="189" spans="1:6">
      <c r="A189" s="4235"/>
      <c r="B189" s="1618"/>
      <c r="C189" s="1618"/>
      <c r="D189" s="1618"/>
      <c r="E189" s="1618"/>
      <c r="F189" s="4236"/>
    </row>
    <row r="190" spans="1:6">
      <c r="A190" s="4235"/>
      <c r="B190" s="1618"/>
      <c r="C190" s="1618"/>
      <c r="D190" s="1618"/>
      <c r="E190" s="1618"/>
      <c r="F190" s="4236"/>
    </row>
    <row r="191" spans="1:6">
      <c r="A191" s="4235"/>
      <c r="B191" s="1618"/>
      <c r="C191" s="1618"/>
      <c r="D191" s="1618"/>
      <c r="E191" s="1618"/>
      <c r="F191" s="4236"/>
    </row>
    <row r="192" spans="1:6">
      <c r="A192" s="4235"/>
      <c r="B192" s="1618"/>
      <c r="C192" s="1618"/>
      <c r="D192" s="1618"/>
      <c r="E192" s="1618"/>
      <c r="F192" s="4236"/>
    </row>
    <row r="193" spans="1:6">
      <c r="A193" s="4235"/>
      <c r="B193" s="1618"/>
      <c r="C193" s="1618"/>
      <c r="D193" s="1618"/>
      <c r="E193" s="1618"/>
      <c r="F193" s="4236"/>
    </row>
    <row r="194" spans="1:6">
      <c r="A194" s="4235"/>
      <c r="B194" s="1618"/>
      <c r="C194" s="1618"/>
      <c r="D194" s="1618"/>
      <c r="E194" s="1618"/>
      <c r="F194" s="4236"/>
    </row>
    <row r="195" spans="1:6">
      <c r="A195" s="4235"/>
      <c r="B195" s="1618"/>
      <c r="C195" s="1618"/>
      <c r="D195" s="1618"/>
      <c r="E195" s="1618"/>
      <c r="F195" s="4236"/>
    </row>
    <row r="196" spans="1:6">
      <c r="A196" s="4235"/>
      <c r="B196" s="1618"/>
      <c r="C196" s="1618"/>
      <c r="D196" s="1618"/>
      <c r="E196" s="1618"/>
      <c r="F196" s="4236"/>
    </row>
    <row r="197" spans="1:6">
      <c r="A197" s="4235"/>
      <c r="B197" s="1618"/>
      <c r="C197" s="1618"/>
      <c r="D197" s="1618"/>
      <c r="E197" s="1618"/>
      <c r="F197" s="4236"/>
    </row>
    <row r="198" spans="1:6">
      <c r="A198" s="4235"/>
      <c r="B198" s="1618"/>
      <c r="C198" s="1618"/>
      <c r="D198" s="1618"/>
      <c r="E198" s="1618"/>
      <c r="F198" s="4236"/>
    </row>
    <row r="199" spans="1:6">
      <c r="A199" s="4235"/>
      <c r="B199" s="1618"/>
      <c r="C199" s="1618"/>
      <c r="D199" s="1618"/>
      <c r="E199" s="1618"/>
      <c r="F199" s="4236"/>
    </row>
    <row r="200" spans="1:6" ht="16" thickBot="1">
      <c r="A200" s="4237"/>
      <c r="B200" s="4257"/>
      <c r="C200" s="4257"/>
      <c r="D200" s="4257"/>
      <c r="E200" s="4257"/>
      <c r="F200" s="4239"/>
    </row>
  </sheetData>
  <printOptions horizontalCentered="1" verticalCentered="1"/>
  <pageMargins left="0.5" right="0.5" top="0.5" bottom="0.5" header="0" footer="0"/>
  <pageSetup scale="75"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ransitionEvaluation="1">
    <tabColor rgb="FF92D050"/>
  </sheetPr>
  <dimension ref="A1:S133"/>
  <sheetViews>
    <sheetView zoomScale="70" zoomScaleNormal="70" workbookViewId="0"/>
  </sheetViews>
  <sheetFormatPr defaultColWidth="9.84375" defaultRowHeight="15.5"/>
  <cols>
    <col min="1" max="1" width="4.84375" customWidth="1"/>
    <col min="2" max="2" width="49.53515625" bestFit="1" customWidth="1"/>
    <col min="3" max="3" width="12.84375" customWidth="1"/>
    <col min="4" max="8" width="10.84375" customWidth="1"/>
    <col min="9" max="17" width="11.84375" customWidth="1"/>
    <col min="18" max="18" width="4.84375" customWidth="1"/>
  </cols>
  <sheetData>
    <row r="1" spans="1:18">
      <c r="A1" s="776" t="s">
        <v>1757</v>
      </c>
      <c r="B1" s="777"/>
      <c r="C1" s="866" t="s">
        <v>1307</v>
      </c>
      <c r="D1" s="869"/>
      <c r="E1" s="870" t="s">
        <v>1759</v>
      </c>
      <c r="F1" s="879"/>
      <c r="G1" s="870" t="s">
        <v>1760</v>
      </c>
      <c r="H1" s="853"/>
      <c r="I1" s="776" t="s">
        <v>1757</v>
      </c>
      <c r="J1" s="777"/>
      <c r="K1" s="777"/>
      <c r="L1" s="866" t="s">
        <v>1307</v>
      </c>
      <c r="M1" s="777"/>
      <c r="N1" s="870" t="s">
        <v>1759</v>
      </c>
      <c r="O1" s="879"/>
      <c r="P1" s="870" t="s">
        <v>1760</v>
      </c>
      <c r="Q1" s="879"/>
      <c r="R1" s="853"/>
    </row>
    <row r="2" spans="1:18">
      <c r="A2" s="74" t="str">
        <f>'Data Sheet'!$C$25</f>
        <v xml:space="preserve">Niagara Mohawk Power Corporation </v>
      </c>
      <c r="B2" s="774"/>
      <c r="C2" s="827" t="s">
        <v>1100</v>
      </c>
      <c r="D2" s="774"/>
      <c r="E2" s="825" t="s">
        <v>1761</v>
      </c>
      <c r="F2" s="775"/>
      <c r="G2" s="871"/>
      <c r="H2" s="828"/>
      <c r="I2" s="74" t="str">
        <f>'Data Sheet'!$C$25</f>
        <v xml:space="preserve">Niagara Mohawk Power Corporation </v>
      </c>
      <c r="J2" s="774"/>
      <c r="K2" s="774"/>
      <c r="L2" s="827" t="s">
        <v>1100</v>
      </c>
      <c r="M2" s="774"/>
      <c r="N2" s="825" t="s">
        <v>1761</v>
      </c>
      <c r="O2" s="775"/>
      <c r="P2" s="871"/>
      <c r="Q2" s="814"/>
      <c r="R2" s="828"/>
    </row>
    <row r="3" spans="1:18" ht="15" customHeight="1" thickBot="1">
      <c r="A3" s="843"/>
      <c r="B3" s="819"/>
      <c r="C3" s="843" t="s">
        <v>1101</v>
      </c>
      <c r="D3" s="819"/>
      <c r="E3" s="1117" t="str">
        <f>'Data Sheet'!$C$40</f>
        <v>April 30, 2024</v>
      </c>
      <c r="F3" s="874"/>
      <c r="G3" s="886" t="str">
        <f>'Data Sheet'!$C$38</f>
        <v>December 31, 2023</v>
      </c>
      <c r="H3" s="885"/>
      <c r="I3" s="843"/>
      <c r="J3" s="819"/>
      <c r="K3" s="819"/>
      <c r="L3" s="843" t="s">
        <v>1101</v>
      </c>
      <c r="M3" s="819"/>
      <c r="N3" s="1117" t="str">
        <f>'Data Sheet'!$C$40</f>
        <v>April 30, 2024</v>
      </c>
      <c r="O3" s="874"/>
      <c r="P3" s="886" t="str">
        <f>'Data Sheet'!$C$38</f>
        <v>December 31, 2023</v>
      </c>
      <c r="Q3" s="775"/>
      <c r="R3" s="885"/>
    </row>
    <row r="4" spans="1:18" ht="15" customHeight="1" thickBot="1">
      <c r="A4" s="477" t="s">
        <v>1166</v>
      </c>
      <c r="B4" s="478"/>
      <c r="C4" s="478"/>
      <c r="D4" s="874"/>
      <c r="E4" s="874"/>
      <c r="F4" s="874"/>
      <c r="G4" s="876"/>
      <c r="H4" s="885"/>
      <c r="I4" s="477" t="s">
        <v>1167</v>
      </c>
      <c r="J4" s="478"/>
      <c r="K4" s="478"/>
      <c r="L4" s="874"/>
      <c r="M4" s="874"/>
      <c r="N4" s="874"/>
      <c r="O4" s="874"/>
      <c r="P4" s="874"/>
      <c r="Q4" s="876"/>
      <c r="R4" s="844"/>
    </row>
    <row r="5" spans="1:18">
      <c r="A5" s="70"/>
      <c r="B5" s="73"/>
      <c r="C5" s="73"/>
      <c r="D5" s="775"/>
      <c r="E5" s="775"/>
      <c r="F5" s="775"/>
      <c r="G5" s="879"/>
      <c r="H5" s="828"/>
      <c r="I5" s="70"/>
      <c r="J5" s="73"/>
      <c r="K5" s="73"/>
      <c r="L5" s="775"/>
      <c r="M5" s="775"/>
      <c r="N5" s="775"/>
      <c r="O5" s="775"/>
      <c r="P5" s="775"/>
      <c r="Q5" s="879"/>
      <c r="R5" s="828"/>
    </row>
    <row r="6" spans="1:18">
      <c r="A6" s="827" t="s">
        <v>1168</v>
      </c>
      <c r="B6" s="774"/>
      <c r="C6" s="774"/>
      <c r="D6" s="774" t="s">
        <v>1169</v>
      </c>
      <c r="E6" s="774"/>
      <c r="F6" s="774"/>
      <c r="G6" s="774"/>
      <c r="H6" s="828"/>
      <c r="I6" s="26" t="s">
        <v>1170</v>
      </c>
      <c r="J6" s="23"/>
      <c r="K6" s="23"/>
      <c r="L6" s="23"/>
      <c r="M6" s="23"/>
      <c r="N6" s="23" t="s">
        <v>1171</v>
      </c>
      <c r="O6" s="23"/>
      <c r="P6" s="23"/>
      <c r="Q6" s="23"/>
      <c r="R6" s="27"/>
    </row>
    <row r="7" spans="1:18">
      <c r="A7" s="827" t="s">
        <v>1172</v>
      </c>
      <c r="B7" s="774"/>
      <c r="C7" s="774"/>
      <c r="D7" s="774" t="s">
        <v>1173</v>
      </c>
      <c r="E7" s="774"/>
      <c r="F7" s="774"/>
      <c r="G7" s="774"/>
      <c r="H7" s="828"/>
      <c r="I7" s="26" t="s">
        <v>1174</v>
      </c>
      <c r="J7" s="23"/>
      <c r="K7" s="23"/>
      <c r="L7" s="23"/>
      <c r="M7" s="23"/>
      <c r="N7" s="23" t="s">
        <v>1175</v>
      </c>
      <c r="O7" s="23"/>
      <c r="P7" s="23"/>
      <c r="Q7" s="23"/>
      <c r="R7" s="27"/>
    </row>
    <row r="8" spans="1:18">
      <c r="A8" s="827" t="s">
        <v>450</v>
      </c>
      <c r="B8" s="774"/>
      <c r="C8" s="774"/>
      <c r="D8" s="774" t="s">
        <v>451</v>
      </c>
      <c r="E8" s="774"/>
      <c r="F8" s="774"/>
      <c r="G8" s="774"/>
      <c r="H8" s="828"/>
      <c r="I8" s="26" t="s">
        <v>452</v>
      </c>
      <c r="J8" s="23"/>
      <c r="K8" s="23"/>
      <c r="L8" s="23"/>
      <c r="M8" s="23"/>
      <c r="N8" s="23" t="s">
        <v>1202</v>
      </c>
      <c r="O8" s="23"/>
      <c r="P8" s="23"/>
      <c r="Q8" s="23"/>
      <c r="R8" s="27"/>
    </row>
    <row r="9" spans="1:18">
      <c r="A9" s="827" t="s">
        <v>1203</v>
      </c>
      <c r="B9" s="774"/>
      <c r="C9" s="774"/>
      <c r="D9" s="774" t="s">
        <v>1204</v>
      </c>
      <c r="E9" s="774"/>
      <c r="F9" s="774"/>
      <c r="G9" s="774"/>
      <c r="H9" s="828"/>
      <c r="I9" s="2220" t="s">
        <v>1205</v>
      </c>
      <c r="J9" s="2221"/>
      <c r="K9" s="2221"/>
      <c r="L9" s="2221"/>
      <c r="M9" s="2221"/>
      <c r="N9" s="23" t="s">
        <v>1206</v>
      </c>
      <c r="O9" s="23"/>
      <c r="P9" s="23"/>
      <c r="Q9" s="23"/>
      <c r="R9" s="27"/>
    </row>
    <row r="10" spans="1:18">
      <c r="A10" s="827" t="s">
        <v>1207</v>
      </c>
      <c r="B10" s="774"/>
      <c r="C10" s="774"/>
      <c r="D10" s="774" t="s">
        <v>1208</v>
      </c>
      <c r="E10" s="774"/>
      <c r="F10" s="774"/>
      <c r="G10" s="774"/>
      <c r="H10" s="828"/>
      <c r="I10" s="2220" t="s">
        <v>4460</v>
      </c>
      <c r="J10" s="2221"/>
      <c r="K10" s="2221"/>
      <c r="L10" s="2221"/>
      <c r="M10" s="2221"/>
      <c r="N10" s="23" t="s">
        <v>1209</v>
      </c>
      <c r="O10" s="23"/>
      <c r="P10" s="23"/>
      <c r="Q10" s="23"/>
      <c r="R10" s="27"/>
    </row>
    <row r="11" spans="1:18">
      <c r="A11" s="827" t="s">
        <v>1210</v>
      </c>
      <c r="B11" s="774"/>
      <c r="C11" s="774"/>
      <c r="D11" s="774" t="s">
        <v>1211</v>
      </c>
      <c r="E11" s="774"/>
      <c r="F11" s="774"/>
      <c r="G11" s="774"/>
      <c r="H11" s="828"/>
      <c r="I11" s="2220" t="s">
        <v>4461</v>
      </c>
      <c r="J11" s="2221"/>
      <c r="K11" s="2221"/>
      <c r="L11" s="2221"/>
      <c r="M11" s="2221"/>
      <c r="N11" s="23" t="s">
        <v>1212</v>
      </c>
      <c r="O11" s="23"/>
      <c r="P11" s="23"/>
      <c r="Q11" s="23"/>
      <c r="R11" s="27"/>
    </row>
    <row r="12" spans="1:18">
      <c r="A12" s="827" t="s">
        <v>1213</v>
      </c>
      <c r="B12" s="774"/>
      <c r="C12" s="774"/>
      <c r="D12" s="774" t="s">
        <v>1214</v>
      </c>
      <c r="E12" s="774"/>
      <c r="F12" s="774"/>
      <c r="G12" s="774"/>
      <c r="H12" s="828"/>
      <c r="I12" s="2220" t="s">
        <v>1215</v>
      </c>
      <c r="J12" s="2221"/>
      <c r="K12" s="2221"/>
      <c r="L12" s="2221"/>
      <c r="M12" s="2221"/>
      <c r="N12" s="23" t="s">
        <v>1216</v>
      </c>
      <c r="O12" s="23"/>
      <c r="P12" s="23"/>
      <c r="Q12" s="23"/>
      <c r="R12" s="27"/>
    </row>
    <row r="13" spans="1:18">
      <c r="A13" s="827" t="s">
        <v>1217</v>
      </c>
      <c r="B13" s="774"/>
      <c r="C13" s="774"/>
      <c r="D13" s="774" t="s">
        <v>1218</v>
      </c>
      <c r="E13" s="774"/>
      <c r="F13" s="774"/>
      <c r="G13" s="774"/>
      <c r="H13" s="828"/>
      <c r="I13" s="26" t="s">
        <v>1219</v>
      </c>
      <c r="J13" s="23"/>
      <c r="K13" s="23"/>
      <c r="L13" s="23"/>
      <c r="M13" s="23"/>
      <c r="N13" s="23" t="s">
        <v>1220</v>
      </c>
      <c r="O13" s="23"/>
      <c r="P13" s="23"/>
      <c r="Q13" s="23"/>
      <c r="R13" s="27"/>
    </row>
    <row r="14" spans="1:18">
      <c r="A14" s="827" t="s">
        <v>1221</v>
      </c>
      <c r="B14" s="774"/>
      <c r="C14" s="774"/>
      <c r="D14" s="774" t="s">
        <v>1222</v>
      </c>
      <c r="E14" s="774"/>
      <c r="F14" s="774"/>
      <c r="G14" s="774"/>
      <c r="H14" s="828"/>
      <c r="I14" s="26" t="s">
        <v>1223</v>
      </c>
      <c r="J14" s="23"/>
      <c r="K14" s="23"/>
      <c r="L14" s="23"/>
      <c r="M14" s="23"/>
      <c r="N14" s="23" t="s">
        <v>1224</v>
      </c>
      <c r="O14" s="23"/>
      <c r="P14" s="23"/>
      <c r="Q14" s="23"/>
      <c r="R14" s="27"/>
    </row>
    <row r="15" spans="1:18" ht="16" thickBot="1">
      <c r="A15" s="827"/>
      <c r="B15" s="774"/>
      <c r="C15" s="774"/>
      <c r="D15" s="774"/>
      <c r="E15" s="774"/>
      <c r="F15" s="774"/>
      <c r="G15" s="774"/>
      <c r="H15" s="828"/>
      <c r="I15" s="827"/>
      <c r="J15" s="774"/>
      <c r="K15" s="774"/>
      <c r="L15" s="774"/>
      <c r="M15" s="774"/>
      <c r="N15" s="774"/>
      <c r="O15" s="774"/>
      <c r="P15" s="774"/>
      <c r="Q15" s="774"/>
      <c r="R15" s="828"/>
    </row>
    <row r="16" spans="1:18">
      <c r="A16" s="880"/>
      <c r="B16" s="853"/>
      <c r="C16" s="896" t="s">
        <v>1225</v>
      </c>
      <c r="D16" s="893"/>
      <c r="E16" s="878"/>
      <c r="F16" s="896" t="s">
        <v>1225</v>
      </c>
      <c r="G16" s="893"/>
      <c r="H16" s="878"/>
      <c r="I16" s="897" t="s">
        <v>1225</v>
      </c>
      <c r="J16" s="893"/>
      <c r="K16" s="878"/>
      <c r="L16" s="896" t="s">
        <v>1225</v>
      </c>
      <c r="M16" s="893"/>
      <c r="N16" s="878"/>
      <c r="O16" s="896" t="s">
        <v>1225</v>
      </c>
      <c r="P16" s="893"/>
      <c r="Q16" s="878"/>
      <c r="R16" s="898"/>
    </row>
    <row r="17" spans="1:18">
      <c r="A17" s="881" t="s">
        <v>1686</v>
      </c>
      <c r="B17" s="826" t="s">
        <v>1740</v>
      </c>
      <c r="C17" s="774"/>
      <c r="D17" s="774"/>
      <c r="E17" s="828"/>
      <c r="F17" s="774"/>
      <c r="G17" s="774"/>
      <c r="H17" s="828"/>
      <c r="I17" s="871"/>
      <c r="J17" s="774"/>
      <c r="K17" s="828"/>
      <c r="L17" s="774"/>
      <c r="M17" s="774"/>
      <c r="N17" s="828"/>
      <c r="O17" s="774"/>
      <c r="P17" s="774"/>
      <c r="Q17" s="774"/>
      <c r="R17" s="881" t="s">
        <v>1686</v>
      </c>
    </row>
    <row r="18" spans="1:18" ht="16" thickBot="1">
      <c r="A18" s="883" t="s">
        <v>1689</v>
      </c>
      <c r="B18" s="885" t="s">
        <v>2935</v>
      </c>
      <c r="C18" s="819"/>
      <c r="D18" s="874" t="s">
        <v>2936</v>
      </c>
      <c r="E18" s="844"/>
      <c r="F18" s="819"/>
      <c r="G18" s="874" t="s">
        <v>2937</v>
      </c>
      <c r="H18" s="844"/>
      <c r="I18" s="899"/>
      <c r="J18" s="874" t="s">
        <v>2938</v>
      </c>
      <c r="K18" s="844"/>
      <c r="L18" s="874"/>
      <c r="M18" s="874" t="s">
        <v>2268</v>
      </c>
      <c r="N18" s="844"/>
      <c r="O18" s="819"/>
      <c r="P18" s="852" t="s">
        <v>2269</v>
      </c>
      <c r="Q18" s="874"/>
      <c r="R18" s="883" t="s">
        <v>1689</v>
      </c>
    </row>
    <row r="19" spans="1:18">
      <c r="A19" s="872">
        <v>1</v>
      </c>
      <c r="B19" s="828" t="s">
        <v>1226</v>
      </c>
      <c r="C19" s="774"/>
      <c r="D19" s="774"/>
      <c r="E19" s="826"/>
      <c r="F19" s="775"/>
      <c r="G19" s="775"/>
      <c r="H19" s="828"/>
      <c r="I19" s="827"/>
      <c r="J19" s="774"/>
      <c r="K19" s="828"/>
      <c r="L19" s="774"/>
      <c r="M19" s="775"/>
      <c r="N19" s="826"/>
      <c r="O19" s="775"/>
      <c r="P19" s="775"/>
      <c r="Q19" s="775"/>
      <c r="R19" s="872">
        <v>1</v>
      </c>
    </row>
    <row r="20" spans="1:18">
      <c r="A20" s="900"/>
      <c r="B20" s="839" t="s">
        <v>1227</v>
      </c>
      <c r="C20" s="785"/>
      <c r="D20" s="785"/>
      <c r="E20" s="860"/>
      <c r="F20" s="894"/>
      <c r="G20" s="894"/>
      <c r="H20" s="839"/>
      <c r="I20" s="784"/>
      <c r="J20" s="785"/>
      <c r="K20" s="839"/>
      <c r="L20" s="785"/>
      <c r="M20" s="894"/>
      <c r="N20" s="860"/>
      <c r="O20" s="894"/>
      <c r="P20" s="894"/>
      <c r="Q20" s="894"/>
      <c r="R20" s="900"/>
    </row>
    <row r="21" spans="1:18">
      <c r="A21" s="872">
        <v>2</v>
      </c>
      <c r="B21" s="828" t="s">
        <v>1228</v>
      </c>
      <c r="C21" s="774"/>
      <c r="D21" s="774"/>
      <c r="E21" s="783"/>
      <c r="F21" s="814"/>
      <c r="G21" s="814"/>
      <c r="H21" s="783"/>
      <c r="I21" s="827"/>
      <c r="J21" s="774"/>
      <c r="K21" s="828"/>
      <c r="L21" s="774"/>
      <c r="M21" s="814"/>
      <c r="N21" s="783"/>
      <c r="O21" s="814"/>
      <c r="P21" s="814"/>
      <c r="Q21" s="814"/>
      <c r="R21" s="872">
        <v>2</v>
      </c>
    </row>
    <row r="22" spans="1:18">
      <c r="A22" s="900"/>
      <c r="B22" s="839" t="s">
        <v>1229</v>
      </c>
      <c r="C22" s="785"/>
      <c r="D22" s="785"/>
      <c r="E22" s="860"/>
      <c r="F22" s="894"/>
      <c r="G22" s="894"/>
      <c r="H22" s="860"/>
      <c r="I22" s="784"/>
      <c r="J22" s="785"/>
      <c r="K22" s="839"/>
      <c r="L22" s="785"/>
      <c r="M22" s="894"/>
      <c r="N22" s="860"/>
      <c r="O22" s="894"/>
      <c r="P22" s="894"/>
      <c r="Q22" s="894"/>
      <c r="R22" s="900"/>
    </row>
    <row r="23" spans="1:18">
      <c r="A23" s="900">
        <v>3</v>
      </c>
      <c r="B23" s="839" t="s">
        <v>1230</v>
      </c>
      <c r="C23" s="901"/>
      <c r="D23" s="901"/>
      <c r="E23" s="902"/>
      <c r="F23" s="903"/>
      <c r="G23" s="903"/>
      <c r="H23" s="904"/>
      <c r="I23" s="905"/>
      <c r="J23" s="901"/>
      <c r="K23" s="904"/>
      <c r="L23" s="901"/>
      <c r="M23" s="903"/>
      <c r="N23" s="902"/>
      <c r="O23" s="903"/>
      <c r="P23" s="903"/>
      <c r="Q23" s="903"/>
      <c r="R23" s="900">
        <v>3</v>
      </c>
    </row>
    <row r="24" spans="1:18">
      <c r="A24" s="906">
        <v>4</v>
      </c>
      <c r="B24" s="839" t="s">
        <v>1231</v>
      </c>
      <c r="C24" s="901"/>
      <c r="D24" s="901"/>
      <c r="E24" s="904"/>
      <c r="F24" s="901"/>
      <c r="G24" s="901"/>
      <c r="H24" s="904"/>
      <c r="I24" s="907"/>
      <c r="J24" s="901"/>
      <c r="K24" s="904"/>
      <c r="L24" s="901"/>
      <c r="M24" s="901"/>
      <c r="N24" s="904"/>
      <c r="O24" s="901"/>
      <c r="P24" s="901"/>
      <c r="Q24" s="901"/>
      <c r="R24" s="900">
        <v>4</v>
      </c>
    </row>
    <row r="25" spans="1:18">
      <c r="A25" s="887">
        <v>5</v>
      </c>
      <c r="B25" s="828" t="s">
        <v>1232</v>
      </c>
      <c r="C25" s="908"/>
      <c r="D25" s="908"/>
      <c r="E25" s="909"/>
      <c r="F25" s="908"/>
      <c r="G25" s="908"/>
      <c r="H25" s="909"/>
      <c r="I25" s="910"/>
      <c r="J25" s="908"/>
      <c r="K25" s="909"/>
      <c r="L25" s="908"/>
      <c r="M25" s="908"/>
      <c r="N25" s="909"/>
      <c r="O25" s="908"/>
      <c r="P25" s="908"/>
      <c r="Q25" s="908"/>
      <c r="R25" s="872">
        <v>5</v>
      </c>
    </row>
    <row r="26" spans="1:18">
      <c r="A26" s="906"/>
      <c r="B26" s="839" t="s">
        <v>1233</v>
      </c>
      <c r="C26" s="901"/>
      <c r="D26" s="901"/>
      <c r="E26" s="904"/>
      <c r="F26" s="901"/>
      <c r="G26" s="901"/>
      <c r="H26" s="904"/>
      <c r="I26" s="907"/>
      <c r="J26" s="901"/>
      <c r="K26" s="904"/>
      <c r="L26" s="901"/>
      <c r="M26" s="901"/>
      <c r="N26" s="904"/>
      <c r="O26" s="901"/>
      <c r="P26" s="901"/>
      <c r="Q26" s="901"/>
      <c r="R26" s="900"/>
    </row>
    <row r="27" spans="1:18">
      <c r="A27" s="906">
        <v>6</v>
      </c>
      <c r="B27" s="839" t="s">
        <v>1234</v>
      </c>
      <c r="C27" s="901"/>
      <c r="D27" s="901"/>
      <c r="E27" s="904"/>
      <c r="F27" s="901"/>
      <c r="G27" s="901"/>
      <c r="H27" s="904"/>
      <c r="I27" s="907"/>
      <c r="J27" s="901"/>
      <c r="K27" s="904"/>
      <c r="L27" s="901"/>
      <c r="M27" s="901"/>
      <c r="N27" s="904"/>
      <c r="O27" s="901"/>
      <c r="P27" s="901"/>
      <c r="Q27" s="901"/>
      <c r="R27" s="900">
        <v>6</v>
      </c>
    </row>
    <row r="28" spans="1:18">
      <c r="A28" s="906">
        <v>7</v>
      </c>
      <c r="B28" s="839" t="s">
        <v>1235</v>
      </c>
      <c r="C28" s="785"/>
      <c r="D28" s="785"/>
      <c r="E28" s="839"/>
      <c r="F28" s="785"/>
      <c r="G28" s="785"/>
      <c r="H28" s="839"/>
      <c r="I28" s="911"/>
      <c r="J28" s="785"/>
      <c r="K28" s="839"/>
      <c r="L28" s="785"/>
      <c r="M28" s="785"/>
      <c r="N28" s="839"/>
      <c r="O28" s="785"/>
      <c r="P28" s="785"/>
      <c r="Q28" s="785"/>
      <c r="R28" s="900">
        <v>7</v>
      </c>
    </row>
    <row r="29" spans="1:18">
      <c r="A29" s="906">
        <v>8</v>
      </c>
      <c r="B29" s="839" t="s">
        <v>1236</v>
      </c>
      <c r="C29" s="785"/>
      <c r="D29" s="785"/>
      <c r="E29" s="839"/>
      <c r="F29" s="785"/>
      <c r="G29" s="785"/>
      <c r="H29" s="839"/>
      <c r="I29" s="911"/>
      <c r="J29" s="785"/>
      <c r="K29" s="839"/>
      <c r="L29" s="785"/>
      <c r="M29" s="785"/>
      <c r="N29" s="839"/>
      <c r="O29" s="785"/>
      <c r="P29" s="785"/>
      <c r="Q29" s="785"/>
      <c r="R29" s="900">
        <v>8</v>
      </c>
    </row>
    <row r="30" spans="1:18">
      <c r="A30" s="906">
        <v>9</v>
      </c>
      <c r="B30" s="839" t="s">
        <v>1237</v>
      </c>
      <c r="C30" s="785"/>
      <c r="D30" s="785"/>
      <c r="E30" s="839"/>
      <c r="F30" s="785"/>
      <c r="G30" s="785"/>
      <c r="H30" s="839"/>
      <c r="I30" s="911"/>
      <c r="J30" s="785"/>
      <c r="K30" s="839"/>
      <c r="L30" s="785"/>
      <c r="M30" s="785"/>
      <c r="N30" s="839"/>
      <c r="O30" s="785"/>
      <c r="P30" s="785"/>
      <c r="Q30" s="785"/>
      <c r="R30" s="900">
        <v>9</v>
      </c>
    </row>
    <row r="31" spans="1:18">
      <c r="A31" s="906">
        <v>10</v>
      </c>
      <c r="B31" s="839" t="s">
        <v>1238</v>
      </c>
      <c r="C31" s="785"/>
      <c r="D31" s="785"/>
      <c r="E31" s="839"/>
      <c r="F31" s="785"/>
      <c r="G31" s="785"/>
      <c r="H31" s="839"/>
      <c r="I31" s="911"/>
      <c r="J31" s="785"/>
      <c r="K31" s="839"/>
      <c r="L31" s="785"/>
      <c r="M31" s="785"/>
      <c r="N31" s="839"/>
      <c r="O31" s="785"/>
      <c r="P31" s="785"/>
      <c r="Q31" s="785"/>
      <c r="R31" s="900">
        <v>10</v>
      </c>
    </row>
    <row r="32" spans="1:18">
      <c r="A32" s="906">
        <v>11</v>
      </c>
      <c r="B32" s="839" t="s">
        <v>1239</v>
      </c>
      <c r="C32" s="895"/>
      <c r="D32" s="895"/>
      <c r="E32" s="912"/>
      <c r="F32" s="895"/>
      <c r="G32" s="895"/>
      <c r="H32" s="912"/>
      <c r="I32" s="913"/>
      <c r="J32" s="895"/>
      <c r="K32" s="912"/>
      <c r="L32" s="895"/>
      <c r="M32" s="895"/>
      <c r="N32" s="912"/>
      <c r="O32" s="895"/>
      <c r="P32" s="895"/>
      <c r="Q32" s="895"/>
      <c r="R32" s="900">
        <v>11</v>
      </c>
    </row>
    <row r="33" spans="1:19">
      <c r="A33" s="906">
        <v>12</v>
      </c>
      <c r="B33" s="839" t="s">
        <v>1240</v>
      </c>
      <c r="C33" s="895" t="s">
        <v>1746</v>
      </c>
      <c r="D33" s="895" t="s">
        <v>1746</v>
      </c>
      <c r="E33" s="912" t="s">
        <v>1746</v>
      </c>
      <c r="F33" s="895"/>
      <c r="G33" s="895"/>
      <c r="H33" s="912"/>
      <c r="I33" s="913"/>
      <c r="J33" s="895"/>
      <c r="K33" s="912"/>
      <c r="L33" s="895"/>
      <c r="M33" s="895"/>
      <c r="N33" s="912"/>
      <c r="O33" s="895"/>
      <c r="P33" s="895"/>
      <c r="Q33" s="895"/>
      <c r="R33" s="900">
        <v>12</v>
      </c>
    </row>
    <row r="34" spans="1:19">
      <c r="A34" s="906">
        <v>13</v>
      </c>
      <c r="B34" s="839" t="s">
        <v>1241</v>
      </c>
      <c r="C34" s="914"/>
      <c r="D34" s="914"/>
      <c r="E34" s="915"/>
      <c r="F34" s="914"/>
      <c r="G34" s="914"/>
      <c r="H34" s="915"/>
      <c r="I34" s="916"/>
      <c r="J34" s="914"/>
      <c r="K34" s="915"/>
      <c r="L34" s="914"/>
      <c r="M34" s="914"/>
      <c r="N34" s="915"/>
      <c r="O34" s="914"/>
      <c r="P34" s="914"/>
      <c r="Q34" s="914"/>
      <c r="R34" s="900">
        <v>13</v>
      </c>
    </row>
    <row r="35" spans="1:19">
      <c r="A35" s="900">
        <v>14</v>
      </c>
      <c r="B35" s="839" t="s">
        <v>1242</v>
      </c>
      <c r="C35" s="895"/>
      <c r="D35" s="895"/>
      <c r="E35" s="912"/>
      <c r="F35" s="895"/>
      <c r="G35" s="895"/>
      <c r="H35" s="912"/>
      <c r="I35" s="917"/>
      <c r="J35" s="895"/>
      <c r="K35" s="912"/>
      <c r="L35" s="895"/>
      <c r="M35" s="895"/>
      <c r="N35" s="912"/>
      <c r="O35" s="895"/>
      <c r="P35" s="895"/>
      <c r="Q35" s="895"/>
      <c r="R35" s="900">
        <v>14</v>
      </c>
    </row>
    <row r="36" spans="1:19">
      <c r="A36" s="900">
        <v>15</v>
      </c>
      <c r="B36" s="839" t="s">
        <v>1243</v>
      </c>
      <c r="C36" s="895"/>
      <c r="D36" s="895"/>
      <c r="E36" s="912"/>
      <c r="F36" s="895"/>
      <c r="G36" s="895"/>
      <c r="H36" s="912"/>
      <c r="I36" s="917"/>
      <c r="J36" s="895"/>
      <c r="K36" s="912"/>
      <c r="L36" s="895"/>
      <c r="M36" s="895"/>
      <c r="N36" s="912"/>
      <c r="O36" s="895"/>
      <c r="P36" s="895"/>
      <c r="Q36" s="895"/>
      <c r="R36" s="900">
        <v>15</v>
      </c>
    </row>
    <row r="37" spans="1:19">
      <c r="A37" s="2222">
        <v>16</v>
      </c>
      <c r="B37" s="2223" t="s">
        <v>4049</v>
      </c>
      <c r="C37" s="1182"/>
      <c r="D37" s="1182"/>
      <c r="E37" s="2224"/>
      <c r="F37" s="1182"/>
      <c r="G37" s="1182"/>
      <c r="H37" s="2224"/>
      <c r="I37" s="2225"/>
      <c r="J37" s="1182"/>
      <c r="K37" s="2224"/>
      <c r="L37" s="1182"/>
      <c r="M37" s="1182"/>
      <c r="N37" s="2224"/>
      <c r="O37" s="1182"/>
      <c r="P37" s="1182"/>
      <c r="Q37" s="1182"/>
      <c r="R37" s="2222">
        <v>16</v>
      </c>
      <c r="S37" s="13"/>
    </row>
    <row r="38" spans="1:19">
      <c r="A38" s="900">
        <v>17</v>
      </c>
      <c r="B38" s="839" t="s">
        <v>1244</v>
      </c>
      <c r="C38" s="914"/>
      <c r="D38" s="914">
        <f>SUM(D34:D37)</f>
        <v>0</v>
      </c>
      <c r="E38" s="915"/>
      <c r="F38" s="914"/>
      <c r="G38" s="914">
        <f>SUM(G34:G37)</f>
        <v>0</v>
      </c>
      <c r="H38" s="915"/>
      <c r="I38" s="918"/>
      <c r="J38" s="914">
        <f>SUM(J34:J37)</f>
        <v>0</v>
      </c>
      <c r="K38" s="915"/>
      <c r="L38" s="914"/>
      <c r="M38" s="914">
        <f>SUM(M34:M37)</f>
        <v>0</v>
      </c>
      <c r="N38" s="915"/>
      <c r="O38" s="914"/>
      <c r="P38" s="914">
        <f>SUM(P34:P37)</f>
        <v>0</v>
      </c>
      <c r="Q38" s="914"/>
      <c r="R38" s="900">
        <v>17</v>
      </c>
    </row>
    <row r="39" spans="1:19">
      <c r="A39" s="900">
        <v>18</v>
      </c>
      <c r="B39" s="2223" t="s">
        <v>4462</v>
      </c>
      <c r="C39" s="919"/>
      <c r="D39" s="919"/>
      <c r="E39" s="920"/>
      <c r="F39" s="919"/>
      <c r="G39" s="919"/>
      <c r="H39" s="920"/>
      <c r="I39" s="921"/>
      <c r="J39" s="919"/>
      <c r="K39" s="920"/>
      <c r="L39" s="919"/>
      <c r="M39" s="919"/>
      <c r="N39" s="920"/>
      <c r="O39" s="919"/>
      <c r="P39" s="919"/>
      <c r="Q39" s="919"/>
      <c r="R39" s="900">
        <v>17</v>
      </c>
    </row>
    <row r="40" spans="1:19">
      <c r="A40" s="900">
        <v>19</v>
      </c>
      <c r="B40" s="839" t="s">
        <v>1245</v>
      </c>
      <c r="C40" s="914"/>
      <c r="D40" s="914"/>
      <c r="E40" s="915"/>
      <c r="F40" s="914"/>
      <c r="G40" s="914"/>
      <c r="H40" s="915"/>
      <c r="I40" s="918"/>
      <c r="J40" s="914"/>
      <c r="K40" s="915"/>
      <c r="L40" s="914"/>
      <c r="M40" s="914"/>
      <c r="N40" s="915"/>
      <c r="O40" s="914"/>
      <c r="P40" s="914"/>
      <c r="Q40" s="914"/>
      <c r="R40" s="900">
        <v>18</v>
      </c>
    </row>
    <row r="41" spans="1:19">
      <c r="A41" s="900">
        <v>20</v>
      </c>
      <c r="B41" s="839" t="s">
        <v>2429</v>
      </c>
      <c r="C41" s="895"/>
      <c r="D41" s="895"/>
      <c r="E41" s="912"/>
      <c r="F41" s="895"/>
      <c r="G41" s="895"/>
      <c r="H41" s="912"/>
      <c r="I41" s="917"/>
      <c r="J41" s="895"/>
      <c r="K41" s="912"/>
      <c r="L41" s="895"/>
      <c r="M41" s="895"/>
      <c r="N41" s="912"/>
      <c r="O41" s="895"/>
      <c r="P41" s="895"/>
      <c r="Q41" s="895"/>
      <c r="R41" s="900">
        <v>19</v>
      </c>
    </row>
    <row r="42" spans="1:19">
      <c r="A42" s="900">
        <v>21</v>
      </c>
      <c r="B42" s="839" t="s">
        <v>1246</v>
      </c>
      <c r="C42" s="895"/>
      <c r="D42" s="895"/>
      <c r="E42" s="912"/>
      <c r="F42" s="895"/>
      <c r="G42" s="895"/>
      <c r="H42" s="912"/>
      <c r="I42" s="917"/>
      <c r="J42" s="895"/>
      <c r="K42" s="912"/>
      <c r="L42" s="895"/>
      <c r="M42" s="895"/>
      <c r="N42" s="912"/>
      <c r="O42" s="895"/>
      <c r="P42" s="895"/>
      <c r="Q42" s="895"/>
      <c r="R42" s="900">
        <v>20</v>
      </c>
    </row>
    <row r="43" spans="1:19">
      <c r="A43" s="900">
        <v>22</v>
      </c>
      <c r="B43" s="839" t="s">
        <v>1247</v>
      </c>
      <c r="C43" s="895"/>
      <c r="D43" s="895"/>
      <c r="E43" s="912"/>
      <c r="F43" s="895"/>
      <c r="G43" s="895"/>
      <c r="H43" s="912"/>
      <c r="I43" s="917"/>
      <c r="J43" s="895"/>
      <c r="K43" s="912"/>
      <c r="L43" s="895"/>
      <c r="M43" s="895"/>
      <c r="N43" s="912"/>
      <c r="O43" s="895"/>
      <c r="P43" s="895"/>
      <c r="Q43" s="895"/>
      <c r="R43" s="900">
        <v>21</v>
      </c>
    </row>
    <row r="44" spans="1:19">
      <c r="A44" s="900">
        <v>23</v>
      </c>
      <c r="B44" s="839" t="s">
        <v>1248</v>
      </c>
      <c r="C44" s="895"/>
      <c r="D44" s="895"/>
      <c r="E44" s="912"/>
      <c r="F44" s="895"/>
      <c r="G44" s="895"/>
      <c r="H44" s="912"/>
      <c r="I44" s="917"/>
      <c r="J44" s="895"/>
      <c r="K44" s="912"/>
      <c r="L44" s="895"/>
      <c r="M44" s="895"/>
      <c r="N44" s="912"/>
      <c r="O44" s="895"/>
      <c r="P44" s="895"/>
      <c r="Q44" s="895"/>
      <c r="R44" s="900">
        <v>22</v>
      </c>
    </row>
    <row r="45" spans="1:19">
      <c r="A45" s="900">
        <v>24</v>
      </c>
      <c r="B45" s="839" t="s">
        <v>2571</v>
      </c>
      <c r="C45" s="895"/>
      <c r="D45" s="895"/>
      <c r="E45" s="912"/>
      <c r="F45" s="895"/>
      <c r="G45" s="895"/>
      <c r="H45" s="912"/>
      <c r="I45" s="917"/>
      <c r="J45" s="895"/>
      <c r="K45" s="912"/>
      <c r="L45" s="895"/>
      <c r="M45" s="895"/>
      <c r="N45" s="912"/>
      <c r="O45" s="895"/>
      <c r="P45" s="895"/>
      <c r="Q45" s="895"/>
      <c r="R45" s="900">
        <v>23</v>
      </c>
    </row>
    <row r="46" spans="1:19">
      <c r="A46" s="900">
        <v>25</v>
      </c>
      <c r="B46" s="839" t="s">
        <v>2572</v>
      </c>
      <c r="C46" s="895"/>
      <c r="D46" s="895"/>
      <c r="E46" s="912"/>
      <c r="F46" s="895"/>
      <c r="G46" s="895"/>
      <c r="H46" s="912"/>
      <c r="I46" s="917"/>
      <c r="J46" s="895"/>
      <c r="K46" s="912"/>
      <c r="L46" s="895"/>
      <c r="M46" s="895"/>
      <c r="N46" s="912"/>
      <c r="O46" s="895"/>
      <c r="P46" s="895"/>
      <c r="Q46" s="895"/>
      <c r="R46" s="900">
        <v>24</v>
      </c>
    </row>
    <row r="47" spans="1:19">
      <c r="A47" s="900">
        <v>26</v>
      </c>
      <c r="B47" s="839" t="s">
        <v>2573</v>
      </c>
      <c r="C47" s="895"/>
      <c r="D47" s="895"/>
      <c r="E47" s="912"/>
      <c r="F47" s="895"/>
      <c r="G47" s="895"/>
      <c r="H47" s="912"/>
      <c r="I47" s="917"/>
      <c r="J47" s="895"/>
      <c r="K47" s="912"/>
      <c r="L47" s="895"/>
      <c r="M47" s="895"/>
      <c r="N47" s="912"/>
      <c r="O47" s="895"/>
      <c r="P47" s="895"/>
      <c r="Q47" s="895"/>
      <c r="R47" s="900">
        <v>25</v>
      </c>
    </row>
    <row r="48" spans="1:19">
      <c r="A48" s="900">
        <v>27</v>
      </c>
      <c r="B48" s="839" t="s">
        <v>575</v>
      </c>
      <c r="C48" s="895"/>
      <c r="D48" s="895"/>
      <c r="E48" s="912"/>
      <c r="F48" s="895"/>
      <c r="G48" s="895"/>
      <c r="H48" s="912"/>
      <c r="I48" s="917"/>
      <c r="J48" s="895"/>
      <c r="K48" s="912"/>
      <c r="L48" s="895"/>
      <c r="M48" s="895"/>
      <c r="N48" s="912"/>
      <c r="O48" s="895"/>
      <c r="P48" s="895"/>
      <c r="Q48" s="895"/>
      <c r="R48" s="900">
        <v>26</v>
      </c>
    </row>
    <row r="49" spans="1:18">
      <c r="A49" s="900">
        <v>28</v>
      </c>
      <c r="B49" s="839" t="s">
        <v>1268</v>
      </c>
      <c r="C49" s="895"/>
      <c r="D49" s="895"/>
      <c r="E49" s="912"/>
      <c r="F49" s="895"/>
      <c r="G49" s="895"/>
      <c r="H49" s="912"/>
      <c r="I49" s="917"/>
      <c r="J49" s="895"/>
      <c r="K49" s="912"/>
      <c r="L49" s="895"/>
      <c r="M49" s="895"/>
      <c r="N49" s="912"/>
      <c r="O49" s="895"/>
      <c r="P49" s="895"/>
      <c r="Q49" s="895"/>
      <c r="R49" s="900">
        <v>27</v>
      </c>
    </row>
    <row r="50" spans="1:18">
      <c r="A50" s="900">
        <v>29</v>
      </c>
      <c r="B50" s="839" t="s">
        <v>3529</v>
      </c>
      <c r="C50" s="895"/>
      <c r="D50" s="895"/>
      <c r="E50" s="912"/>
      <c r="F50" s="895"/>
      <c r="G50" s="895"/>
      <c r="H50" s="912"/>
      <c r="I50" s="917"/>
      <c r="J50" s="895"/>
      <c r="K50" s="912"/>
      <c r="L50" s="895"/>
      <c r="M50" s="895"/>
      <c r="N50" s="912"/>
      <c r="O50" s="895"/>
      <c r="P50" s="895"/>
      <c r="Q50" s="895"/>
      <c r="R50" s="900">
        <v>28</v>
      </c>
    </row>
    <row r="51" spans="1:18">
      <c r="A51" s="900">
        <v>30</v>
      </c>
      <c r="B51" s="839" t="s">
        <v>3534</v>
      </c>
      <c r="C51" s="895"/>
      <c r="D51" s="895"/>
      <c r="E51" s="912"/>
      <c r="F51" s="895"/>
      <c r="G51" s="895"/>
      <c r="H51" s="912"/>
      <c r="I51" s="917"/>
      <c r="J51" s="895"/>
      <c r="K51" s="912"/>
      <c r="L51" s="895"/>
      <c r="M51" s="895"/>
      <c r="N51" s="912"/>
      <c r="O51" s="895"/>
      <c r="P51" s="895"/>
      <c r="Q51" s="895"/>
      <c r="R51" s="900">
        <v>29</v>
      </c>
    </row>
    <row r="52" spans="1:18">
      <c r="A52" s="900">
        <v>31</v>
      </c>
      <c r="B52" s="839" t="s">
        <v>2574</v>
      </c>
      <c r="C52" s="895"/>
      <c r="D52" s="895"/>
      <c r="E52" s="912"/>
      <c r="F52" s="895"/>
      <c r="G52" s="895"/>
      <c r="H52" s="912"/>
      <c r="I52" s="917"/>
      <c r="J52" s="895"/>
      <c r="K52" s="912"/>
      <c r="L52" s="895"/>
      <c r="M52" s="895"/>
      <c r="N52" s="912"/>
      <c r="O52" s="895"/>
      <c r="P52" s="895"/>
      <c r="Q52" s="895"/>
      <c r="R52" s="900">
        <v>30</v>
      </c>
    </row>
    <row r="53" spans="1:18">
      <c r="A53" s="900">
        <v>32</v>
      </c>
      <c r="B53" s="839" t="s">
        <v>1063</v>
      </c>
      <c r="C53" s="895"/>
      <c r="D53" s="895"/>
      <c r="E53" s="912"/>
      <c r="F53" s="895"/>
      <c r="G53" s="895"/>
      <c r="H53" s="912"/>
      <c r="I53" s="917"/>
      <c r="J53" s="895"/>
      <c r="K53" s="912"/>
      <c r="L53" s="895"/>
      <c r="M53" s="895"/>
      <c r="N53" s="912"/>
      <c r="O53" s="895"/>
      <c r="P53" s="895"/>
      <c r="Q53" s="895"/>
      <c r="R53" s="900">
        <v>31</v>
      </c>
    </row>
    <row r="54" spans="1:18">
      <c r="A54" s="900">
        <v>33</v>
      </c>
      <c r="B54" s="839" t="s">
        <v>2575</v>
      </c>
      <c r="C54" s="895"/>
      <c r="D54" s="895"/>
      <c r="E54" s="912"/>
      <c r="F54" s="895"/>
      <c r="G54" s="895"/>
      <c r="H54" s="912"/>
      <c r="I54" s="917"/>
      <c r="J54" s="895"/>
      <c r="K54" s="912"/>
      <c r="L54" s="895"/>
      <c r="M54" s="895"/>
      <c r="N54" s="912"/>
      <c r="O54" s="895"/>
      <c r="P54" s="895"/>
      <c r="Q54" s="895"/>
      <c r="R54" s="900">
        <v>32</v>
      </c>
    </row>
    <row r="55" spans="1:18">
      <c r="A55" s="900">
        <v>34</v>
      </c>
      <c r="B55" s="839" t="s">
        <v>2576</v>
      </c>
      <c r="C55" s="914"/>
      <c r="D55" s="914">
        <f>SUM(D39:D54)</f>
        <v>0</v>
      </c>
      <c r="E55" s="915"/>
      <c r="F55" s="914"/>
      <c r="G55" s="914">
        <f>SUM(G39:G54)</f>
        <v>0</v>
      </c>
      <c r="H55" s="915"/>
      <c r="I55" s="918"/>
      <c r="J55" s="914">
        <f>SUM(J39:J54)</f>
        <v>0</v>
      </c>
      <c r="K55" s="915"/>
      <c r="L55" s="914"/>
      <c r="M55" s="914">
        <f>SUM(M39:M54)</f>
        <v>0</v>
      </c>
      <c r="N55" s="915"/>
      <c r="O55" s="914"/>
      <c r="P55" s="914">
        <f>SUM(P39:P54)</f>
        <v>0</v>
      </c>
      <c r="Q55" s="914"/>
      <c r="R55" s="900">
        <v>33</v>
      </c>
    </row>
    <row r="56" spans="1:18" ht="16" thickBot="1">
      <c r="A56" s="900">
        <v>35</v>
      </c>
      <c r="B56" s="839" t="s">
        <v>2577</v>
      </c>
      <c r="C56" s="922"/>
      <c r="D56" s="922"/>
      <c r="E56" s="923"/>
      <c r="F56" s="922"/>
      <c r="G56" s="922"/>
      <c r="H56" s="923"/>
      <c r="I56" s="924"/>
      <c r="J56" s="922"/>
      <c r="K56" s="923"/>
      <c r="L56" s="922"/>
      <c r="M56" s="922"/>
      <c r="N56" s="923"/>
      <c r="O56" s="922"/>
      <c r="P56" s="922"/>
      <c r="Q56" s="922"/>
      <c r="R56" s="900">
        <v>34</v>
      </c>
    </row>
    <row r="57" spans="1:18" ht="16" thickBot="1">
      <c r="A57" s="900">
        <v>36</v>
      </c>
      <c r="B57" s="839" t="s">
        <v>2578</v>
      </c>
      <c r="C57" s="877"/>
      <c r="D57" s="877"/>
      <c r="E57" s="877"/>
      <c r="F57" s="877"/>
      <c r="G57" s="877"/>
      <c r="H57" s="877"/>
      <c r="I57" s="925"/>
      <c r="J57" s="926"/>
      <c r="K57" s="877"/>
      <c r="L57" s="926"/>
      <c r="M57" s="926"/>
      <c r="N57" s="877"/>
      <c r="O57" s="926"/>
      <c r="P57" s="926"/>
      <c r="Q57" s="926"/>
      <c r="R57" s="900">
        <v>35</v>
      </c>
    </row>
    <row r="58" spans="1:18">
      <c r="A58" s="872">
        <v>37</v>
      </c>
      <c r="B58" s="828" t="s">
        <v>2579</v>
      </c>
      <c r="C58" s="828"/>
      <c r="D58" s="828"/>
      <c r="E58" s="828"/>
      <c r="F58" s="828"/>
      <c r="G58" s="828"/>
      <c r="H58" s="828"/>
      <c r="I58" s="872"/>
      <c r="J58" s="828"/>
      <c r="K58" s="828"/>
      <c r="L58" s="828"/>
      <c r="M58" s="828"/>
      <c r="N58" s="828"/>
      <c r="O58" s="828"/>
      <c r="P58" s="828"/>
      <c r="Q58" s="774"/>
      <c r="R58" s="872">
        <v>36</v>
      </c>
    </row>
    <row r="59" spans="1:18">
      <c r="A59" s="900"/>
      <c r="B59" s="839" t="s">
        <v>2580</v>
      </c>
      <c r="C59" s="839"/>
      <c r="D59" s="839"/>
      <c r="E59" s="839"/>
      <c r="F59" s="839"/>
      <c r="G59" s="839"/>
      <c r="H59" s="839"/>
      <c r="I59" s="900"/>
      <c r="J59" s="839"/>
      <c r="K59" s="839"/>
      <c r="L59" s="839"/>
      <c r="M59" s="839"/>
      <c r="N59" s="839"/>
      <c r="O59" s="839"/>
      <c r="P59" s="839"/>
      <c r="Q59" s="785"/>
      <c r="R59" s="900"/>
    </row>
    <row r="60" spans="1:18">
      <c r="A60" s="900">
        <v>38</v>
      </c>
      <c r="B60" s="839" t="s">
        <v>2581</v>
      </c>
      <c r="C60" s="912"/>
      <c r="D60" s="912"/>
      <c r="E60" s="912"/>
      <c r="F60" s="912"/>
      <c r="G60" s="912"/>
      <c r="H60" s="912"/>
      <c r="I60" s="927"/>
      <c r="J60" s="912"/>
      <c r="K60" s="912"/>
      <c r="L60" s="912"/>
      <c r="M60" s="912"/>
      <c r="N60" s="912"/>
      <c r="O60" s="912"/>
      <c r="P60" s="912"/>
      <c r="Q60" s="895"/>
      <c r="R60" s="900">
        <v>37</v>
      </c>
    </row>
    <row r="61" spans="1:18">
      <c r="A61" s="872">
        <v>39</v>
      </c>
      <c r="B61" s="828" t="s">
        <v>390</v>
      </c>
      <c r="C61" s="890"/>
      <c r="D61" s="890"/>
      <c r="E61" s="890"/>
      <c r="F61" s="890"/>
      <c r="G61" s="890"/>
      <c r="H61" s="890"/>
      <c r="I61" s="928"/>
      <c r="J61" s="890"/>
      <c r="K61" s="890"/>
      <c r="L61" s="890"/>
      <c r="M61" s="890"/>
      <c r="N61" s="890"/>
      <c r="O61" s="890"/>
      <c r="P61" s="890"/>
      <c r="Q61" s="838"/>
      <c r="R61" s="872">
        <v>38</v>
      </c>
    </row>
    <row r="62" spans="1:18">
      <c r="A62" s="900"/>
      <c r="B62" s="839" t="s">
        <v>391</v>
      </c>
      <c r="C62" s="912"/>
      <c r="D62" s="912"/>
      <c r="E62" s="912"/>
      <c r="F62" s="912"/>
      <c r="G62" s="912"/>
      <c r="H62" s="912"/>
      <c r="I62" s="927"/>
      <c r="J62" s="912"/>
      <c r="K62" s="912"/>
      <c r="L62" s="912"/>
      <c r="M62" s="912"/>
      <c r="N62" s="912"/>
      <c r="O62" s="912"/>
      <c r="P62" s="912"/>
      <c r="Q62" s="895"/>
      <c r="R62" s="900"/>
    </row>
    <row r="63" spans="1:18">
      <c r="A63" s="872">
        <v>40</v>
      </c>
      <c r="B63" s="828" t="s">
        <v>75</v>
      </c>
      <c r="C63" s="929"/>
      <c r="D63" s="929"/>
      <c r="E63" s="929"/>
      <c r="F63" s="929"/>
      <c r="G63" s="929"/>
      <c r="H63" s="929"/>
      <c r="I63" s="930"/>
      <c r="J63" s="929"/>
      <c r="K63" s="929"/>
      <c r="L63" s="929"/>
      <c r="M63" s="929"/>
      <c r="N63" s="929"/>
      <c r="O63" s="929"/>
      <c r="P63" s="929"/>
      <c r="Q63" s="931"/>
      <c r="R63" s="872">
        <v>39</v>
      </c>
    </row>
    <row r="64" spans="1:18">
      <c r="A64" s="900"/>
      <c r="B64" s="839" t="s">
        <v>76</v>
      </c>
      <c r="C64" s="932"/>
      <c r="D64" s="932"/>
      <c r="E64" s="932"/>
      <c r="F64" s="932"/>
      <c r="G64" s="932"/>
      <c r="H64" s="932"/>
      <c r="I64" s="933"/>
      <c r="J64" s="932"/>
      <c r="K64" s="932"/>
      <c r="L64" s="932"/>
      <c r="M64" s="932"/>
      <c r="N64" s="932"/>
      <c r="O64" s="932"/>
      <c r="P64" s="932"/>
      <c r="Q64" s="934"/>
      <c r="R64" s="900"/>
    </row>
    <row r="65" spans="1:18">
      <c r="A65" s="900">
        <v>41</v>
      </c>
      <c r="B65" s="839" t="s">
        <v>77</v>
      </c>
      <c r="C65" s="932"/>
      <c r="D65" s="932"/>
      <c r="E65" s="932"/>
      <c r="F65" s="932"/>
      <c r="G65" s="932"/>
      <c r="H65" s="932"/>
      <c r="I65" s="933"/>
      <c r="J65" s="932"/>
      <c r="K65" s="932"/>
      <c r="L65" s="932"/>
      <c r="M65" s="932"/>
      <c r="N65" s="932"/>
      <c r="O65" s="932"/>
      <c r="P65" s="932"/>
      <c r="Q65" s="934"/>
      <c r="R65" s="900">
        <v>40</v>
      </c>
    </row>
    <row r="66" spans="1:18">
      <c r="A66" s="900">
        <v>42</v>
      </c>
      <c r="B66" s="839" t="s">
        <v>78</v>
      </c>
      <c r="C66" s="932"/>
      <c r="D66" s="932"/>
      <c r="E66" s="932"/>
      <c r="F66" s="932"/>
      <c r="G66" s="932"/>
      <c r="H66" s="932"/>
      <c r="I66" s="933"/>
      <c r="J66" s="932"/>
      <c r="K66" s="932"/>
      <c r="L66" s="932"/>
      <c r="M66" s="932"/>
      <c r="N66" s="932"/>
      <c r="O66" s="932"/>
      <c r="P66" s="932"/>
      <c r="Q66" s="934"/>
      <c r="R66" s="900">
        <v>41</v>
      </c>
    </row>
    <row r="67" spans="1:18">
      <c r="A67" s="900">
        <v>43</v>
      </c>
      <c r="B67" s="839" t="s">
        <v>79</v>
      </c>
      <c r="C67" s="932"/>
      <c r="D67" s="932"/>
      <c r="E67" s="932"/>
      <c r="F67" s="932"/>
      <c r="G67" s="932"/>
      <c r="H67" s="932"/>
      <c r="I67" s="933"/>
      <c r="J67" s="932"/>
      <c r="K67" s="932"/>
      <c r="L67" s="932"/>
      <c r="M67" s="932"/>
      <c r="N67" s="932"/>
      <c r="O67" s="932"/>
      <c r="P67" s="932"/>
      <c r="Q67" s="934"/>
      <c r="R67" s="900">
        <v>42</v>
      </c>
    </row>
    <row r="68" spans="1:18" ht="16" thickBot="1">
      <c r="A68" s="891">
        <v>44</v>
      </c>
      <c r="B68" s="844" t="s">
        <v>80</v>
      </c>
      <c r="C68" s="935"/>
      <c r="D68" s="935"/>
      <c r="E68" s="935"/>
      <c r="F68" s="935"/>
      <c r="G68" s="935"/>
      <c r="H68" s="935"/>
      <c r="I68" s="936"/>
      <c r="J68" s="935"/>
      <c r="K68" s="935"/>
      <c r="L68" s="935"/>
      <c r="M68" s="935"/>
      <c r="N68" s="935"/>
      <c r="O68" s="935"/>
      <c r="P68" s="935"/>
      <c r="Q68" s="937"/>
      <c r="R68" s="891">
        <v>43</v>
      </c>
    </row>
    <row r="69" spans="1:18">
      <c r="A69" s="1310" t="s">
        <v>4508</v>
      </c>
      <c r="B69" s="2065"/>
      <c r="C69" s="774"/>
      <c r="D69" s="774"/>
      <c r="E69" s="774"/>
      <c r="F69" s="774"/>
      <c r="G69" s="774"/>
      <c r="H69" s="774"/>
      <c r="I69" s="1310" t="s">
        <v>4508</v>
      </c>
      <c r="J69" s="2065"/>
      <c r="K69" s="2065"/>
      <c r="L69" s="774"/>
      <c r="M69" s="774"/>
      <c r="N69" s="774"/>
      <c r="O69" s="774"/>
      <c r="P69" s="774"/>
      <c r="Q69" s="775" t="s">
        <v>81</v>
      </c>
      <c r="R69" s="775"/>
    </row>
    <row r="70" spans="1:18">
      <c r="A70" s="775" t="s">
        <v>82</v>
      </c>
      <c r="B70" s="775"/>
      <c r="C70" s="775"/>
      <c r="D70" s="775"/>
      <c r="E70" s="775"/>
      <c r="F70" s="775"/>
      <c r="G70" s="775"/>
      <c r="H70" s="775"/>
      <c r="I70" s="775" t="s">
        <v>83</v>
      </c>
      <c r="J70" s="775"/>
      <c r="K70" s="775"/>
      <c r="L70" s="775"/>
      <c r="M70" s="775"/>
      <c r="N70" s="775"/>
      <c r="O70" s="775"/>
      <c r="P70" s="775"/>
      <c r="Q70" s="775"/>
      <c r="R70" s="775"/>
    </row>
    <row r="71" spans="1:18">
      <c r="A71" s="775"/>
      <c r="B71" s="775"/>
      <c r="C71" s="775"/>
      <c r="D71" s="775"/>
      <c r="E71" s="775"/>
      <c r="F71" s="775"/>
      <c r="G71" s="775"/>
      <c r="H71" s="775"/>
      <c r="I71" s="775"/>
      <c r="J71" s="775"/>
      <c r="K71" s="775"/>
      <c r="L71" s="775"/>
      <c r="M71" s="775"/>
      <c r="N71" s="775"/>
      <c r="O71" s="775"/>
      <c r="P71" s="775"/>
      <c r="Q71" s="775"/>
      <c r="R71" s="775"/>
    </row>
    <row r="73" spans="1:18">
      <c r="A73" s="73" t="s">
        <v>401</v>
      </c>
      <c r="B73" s="775"/>
      <c r="C73" s="775"/>
      <c r="D73" s="775"/>
      <c r="E73" s="775"/>
      <c r="F73" s="775"/>
      <c r="G73" s="775"/>
      <c r="H73" s="775"/>
    </row>
    <row r="75" spans="1:18" ht="16" thickBot="1">
      <c r="A75" s="833" t="str">
        <f>'Data Sheet'!$C$25</f>
        <v xml:space="preserve">Niagara Mohawk Power Corporation </v>
      </c>
      <c r="B75" s="774"/>
      <c r="C75" s="774"/>
      <c r="D75" s="774"/>
      <c r="E75" s="823" t="str">
        <f>'Data Sheet'!$C$40</f>
        <v>April 30, 2024</v>
      </c>
      <c r="F75" s="774"/>
      <c r="G75" s="774" t="str">
        <f>'Data Sheet'!$C$38</f>
        <v>December 31, 2023</v>
      </c>
      <c r="H75" s="774"/>
      <c r="I75" s="833" t="str">
        <f>'Data Sheet'!$C$25</f>
        <v xml:space="preserve">Niagara Mohawk Power Corporation </v>
      </c>
      <c r="J75" s="774"/>
      <c r="K75" s="774"/>
      <c r="L75" s="774"/>
      <c r="M75" s="774"/>
      <c r="N75" s="823" t="str">
        <f>'Data Sheet'!$C$40</f>
        <v>April 30, 2024</v>
      </c>
      <c r="P75" t="str">
        <f>'Data Sheet'!$C$38</f>
        <v>December 31, 2023</v>
      </c>
    </row>
    <row r="76" spans="1:18">
      <c r="A76" s="776"/>
      <c r="B76" s="777"/>
      <c r="C76" s="777"/>
      <c r="D76" s="777"/>
      <c r="E76" s="777"/>
      <c r="F76" s="777"/>
      <c r="G76" s="777"/>
      <c r="H76" s="824"/>
      <c r="I76" s="776"/>
      <c r="J76" s="777"/>
      <c r="K76" s="777"/>
      <c r="L76" s="777"/>
      <c r="M76" s="777"/>
      <c r="N76" s="777"/>
      <c r="O76" s="777"/>
      <c r="P76" s="777"/>
      <c r="Q76" s="777"/>
      <c r="R76" s="824"/>
    </row>
    <row r="77" spans="1:18">
      <c r="A77" s="5452" t="s">
        <v>1166</v>
      </c>
      <c r="B77" s="5266"/>
      <c r="C77" s="5266"/>
      <c r="D77" s="5266"/>
      <c r="E77" s="5266"/>
      <c r="F77" s="5266"/>
      <c r="G77" s="5266"/>
      <c r="H77" s="5453"/>
      <c r="I77" s="825"/>
      <c r="J77" s="73" t="s">
        <v>1167</v>
      </c>
      <c r="K77" s="73"/>
      <c r="L77" s="73"/>
      <c r="M77" s="775"/>
      <c r="N77" s="775"/>
      <c r="O77" s="775"/>
      <c r="P77" s="775"/>
      <c r="Q77" s="775"/>
      <c r="R77" s="826"/>
    </row>
    <row r="78" spans="1:18" ht="16" thickBot="1">
      <c r="A78" s="827"/>
      <c r="B78" s="774"/>
      <c r="C78" s="774"/>
      <c r="D78" s="774"/>
      <c r="E78" s="774"/>
      <c r="F78" s="774"/>
      <c r="G78" s="774"/>
      <c r="H78" s="828"/>
      <c r="I78" s="827"/>
      <c r="J78" s="774"/>
      <c r="K78" s="774"/>
      <c r="L78" s="774"/>
      <c r="M78" s="774"/>
      <c r="N78" s="774"/>
      <c r="O78" s="774"/>
      <c r="P78" s="774"/>
      <c r="Q78" s="774"/>
      <c r="R78" s="828"/>
    </row>
    <row r="79" spans="1:18">
      <c r="A79" s="880"/>
      <c r="B79" s="853"/>
      <c r="C79" s="896" t="s">
        <v>1225</v>
      </c>
      <c r="D79" s="893"/>
      <c r="E79" s="878"/>
      <c r="F79" s="896" t="s">
        <v>1225</v>
      </c>
      <c r="G79" s="893"/>
      <c r="H79" s="878"/>
      <c r="I79" s="897" t="s">
        <v>1225</v>
      </c>
      <c r="J79" s="893"/>
      <c r="K79" s="878"/>
      <c r="L79" s="896" t="s">
        <v>1225</v>
      </c>
      <c r="M79" s="893"/>
      <c r="N79" s="878"/>
      <c r="O79" s="896" t="s">
        <v>1225</v>
      </c>
      <c r="P79" s="893"/>
      <c r="Q79" s="878"/>
      <c r="R79" s="898"/>
    </row>
    <row r="80" spans="1:18">
      <c r="A80" s="881" t="s">
        <v>1686</v>
      </c>
      <c r="B80" s="826" t="s">
        <v>1740</v>
      </c>
      <c r="C80" s="774"/>
      <c r="D80" s="774"/>
      <c r="E80" s="828"/>
      <c r="F80" s="774"/>
      <c r="G80" s="774"/>
      <c r="H80" s="828"/>
      <c r="I80" s="871"/>
      <c r="J80" s="774"/>
      <c r="K80" s="828"/>
      <c r="L80" s="774"/>
      <c r="M80" s="774"/>
      <c r="N80" s="828"/>
      <c r="O80" s="774"/>
      <c r="P80" s="774"/>
      <c r="Q80" s="774"/>
      <c r="R80" s="881" t="s">
        <v>1686</v>
      </c>
    </row>
    <row r="81" spans="1:18" ht="16" thickBot="1">
      <c r="A81" s="883" t="s">
        <v>1689</v>
      </c>
      <c r="B81" s="885" t="s">
        <v>2935</v>
      </c>
      <c r="C81" s="819"/>
      <c r="D81" s="874" t="s">
        <v>2936</v>
      </c>
      <c r="E81" s="844"/>
      <c r="F81" s="819"/>
      <c r="G81" s="874" t="s">
        <v>2937</v>
      </c>
      <c r="H81" s="844"/>
      <c r="I81" s="899"/>
      <c r="J81" s="874" t="s">
        <v>2938</v>
      </c>
      <c r="K81" s="844"/>
      <c r="L81" s="874"/>
      <c r="M81" s="874" t="s">
        <v>2268</v>
      </c>
      <c r="N81" s="844"/>
      <c r="O81" s="819"/>
      <c r="P81" s="852" t="s">
        <v>2269</v>
      </c>
      <c r="Q81" s="874"/>
      <c r="R81" s="883" t="s">
        <v>1689</v>
      </c>
    </row>
    <row r="82" spans="1:18">
      <c r="A82" s="872">
        <v>1</v>
      </c>
      <c r="B82" s="828" t="s">
        <v>1226</v>
      </c>
      <c r="C82" s="774"/>
      <c r="D82" s="774"/>
      <c r="E82" s="826"/>
      <c r="F82" s="775"/>
      <c r="G82" s="775"/>
      <c r="H82" s="828"/>
      <c r="I82" s="827"/>
      <c r="J82" s="774"/>
      <c r="K82" s="828"/>
      <c r="L82" s="774"/>
      <c r="M82" s="775"/>
      <c r="N82" s="826"/>
      <c r="O82" s="775"/>
      <c r="P82" s="775"/>
      <c r="Q82" s="775"/>
      <c r="R82" s="872">
        <v>1</v>
      </c>
    </row>
    <row r="83" spans="1:18">
      <c r="A83" s="900"/>
      <c r="B83" s="839" t="s">
        <v>1227</v>
      </c>
      <c r="C83" s="785"/>
      <c r="D83" s="785"/>
      <c r="E83" s="860"/>
      <c r="F83" s="894"/>
      <c r="G83" s="894"/>
      <c r="H83" s="839"/>
      <c r="I83" s="784"/>
      <c r="J83" s="785"/>
      <c r="K83" s="839"/>
      <c r="L83" s="785"/>
      <c r="M83" s="894"/>
      <c r="N83" s="860"/>
      <c r="O83" s="894"/>
      <c r="P83" s="894"/>
      <c r="Q83" s="894"/>
      <c r="R83" s="900"/>
    </row>
    <row r="84" spans="1:18">
      <c r="A84" s="872">
        <v>2</v>
      </c>
      <c r="B84" s="828" t="s">
        <v>1228</v>
      </c>
      <c r="C84" s="774"/>
      <c r="D84" s="774"/>
      <c r="E84" s="783"/>
      <c r="F84" s="814"/>
      <c r="G84" s="814"/>
      <c r="H84" s="783"/>
      <c r="I84" s="827"/>
      <c r="J84" s="774"/>
      <c r="K84" s="828"/>
      <c r="L84" s="774"/>
      <c r="M84" s="814"/>
      <c r="N84" s="783"/>
      <c r="O84" s="814"/>
      <c r="P84" s="814"/>
      <c r="Q84" s="814"/>
      <c r="R84" s="872">
        <v>2</v>
      </c>
    </row>
    <row r="85" spans="1:18">
      <c r="A85" s="900"/>
      <c r="B85" s="839" t="s">
        <v>1229</v>
      </c>
      <c r="C85" s="785"/>
      <c r="D85" s="785"/>
      <c r="E85" s="860"/>
      <c r="F85" s="894"/>
      <c r="G85" s="894"/>
      <c r="H85" s="860"/>
      <c r="I85" s="784"/>
      <c r="J85" s="785"/>
      <c r="K85" s="839"/>
      <c r="L85" s="785"/>
      <c r="M85" s="894"/>
      <c r="N85" s="860"/>
      <c r="O85" s="894"/>
      <c r="P85" s="894"/>
      <c r="Q85" s="894"/>
      <c r="R85" s="900"/>
    </row>
    <row r="86" spans="1:18">
      <c r="A86" s="900">
        <v>3</v>
      </c>
      <c r="B86" s="839" t="s">
        <v>1230</v>
      </c>
      <c r="C86" s="901"/>
      <c r="D86" s="901"/>
      <c r="E86" s="902"/>
      <c r="F86" s="903"/>
      <c r="G86" s="903"/>
      <c r="H86" s="904"/>
      <c r="I86" s="905"/>
      <c r="J86" s="901"/>
      <c r="K86" s="904"/>
      <c r="L86" s="901"/>
      <c r="M86" s="903"/>
      <c r="N86" s="902"/>
      <c r="O86" s="903"/>
      <c r="P86" s="903"/>
      <c r="Q86" s="903"/>
      <c r="R86" s="900">
        <v>3</v>
      </c>
    </row>
    <row r="87" spans="1:18">
      <c r="A87" s="906">
        <v>4</v>
      </c>
      <c r="B87" s="839" t="s">
        <v>1231</v>
      </c>
      <c r="C87" s="901"/>
      <c r="D87" s="901"/>
      <c r="E87" s="904"/>
      <c r="F87" s="901"/>
      <c r="G87" s="901"/>
      <c r="H87" s="904"/>
      <c r="I87" s="907"/>
      <c r="J87" s="901"/>
      <c r="K87" s="904"/>
      <c r="L87" s="901"/>
      <c r="M87" s="901"/>
      <c r="N87" s="904"/>
      <c r="O87" s="901"/>
      <c r="P87" s="901"/>
      <c r="Q87" s="901"/>
      <c r="R87" s="900">
        <v>4</v>
      </c>
    </row>
    <row r="88" spans="1:18">
      <c r="A88" s="887">
        <v>5</v>
      </c>
      <c r="B88" s="828" t="s">
        <v>1232</v>
      </c>
      <c r="C88" s="908"/>
      <c r="D88" s="908"/>
      <c r="E88" s="909"/>
      <c r="F88" s="908"/>
      <c r="G88" s="908"/>
      <c r="H88" s="909"/>
      <c r="I88" s="910"/>
      <c r="J88" s="908"/>
      <c r="K88" s="909"/>
      <c r="L88" s="908"/>
      <c r="M88" s="908"/>
      <c r="N88" s="909"/>
      <c r="O88" s="908"/>
      <c r="P88" s="908"/>
      <c r="Q88" s="908"/>
      <c r="R88" s="872">
        <v>5</v>
      </c>
    </row>
    <row r="89" spans="1:18">
      <c r="A89" s="906"/>
      <c r="B89" s="839" t="s">
        <v>1233</v>
      </c>
      <c r="C89" s="901"/>
      <c r="D89" s="901"/>
      <c r="E89" s="904"/>
      <c r="F89" s="901"/>
      <c r="G89" s="901"/>
      <c r="H89" s="904"/>
      <c r="I89" s="907"/>
      <c r="J89" s="901"/>
      <c r="K89" s="904"/>
      <c r="L89" s="901"/>
      <c r="M89" s="901"/>
      <c r="N89" s="904"/>
      <c r="O89" s="901"/>
      <c r="P89" s="901"/>
      <c r="Q89" s="901"/>
      <c r="R89" s="900"/>
    </row>
    <row r="90" spans="1:18">
      <c r="A90" s="906">
        <v>6</v>
      </c>
      <c r="B90" s="839" t="s">
        <v>1234</v>
      </c>
      <c r="C90" s="901"/>
      <c r="D90" s="901"/>
      <c r="E90" s="904"/>
      <c r="F90" s="901"/>
      <c r="G90" s="901"/>
      <c r="H90" s="904"/>
      <c r="I90" s="907"/>
      <c r="J90" s="901"/>
      <c r="K90" s="904"/>
      <c r="L90" s="901"/>
      <c r="M90" s="901"/>
      <c r="N90" s="904"/>
      <c r="O90" s="901"/>
      <c r="P90" s="901"/>
      <c r="Q90" s="901"/>
      <c r="R90" s="900">
        <v>6</v>
      </c>
    </row>
    <row r="91" spans="1:18">
      <c r="A91" s="906">
        <v>7</v>
      </c>
      <c r="B91" s="839" t="s">
        <v>1235</v>
      </c>
      <c r="C91" s="785"/>
      <c r="D91" s="785"/>
      <c r="E91" s="839"/>
      <c r="F91" s="785"/>
      <c r="G91" s="785"/>
      <c r="H91" s="839"/>
      <c r="I91" s="911"/>
      <c r="J91" s="785"/>
      <c r="K91" s="839"/>
      <c r="L91" s="785"/>
      <c r="M91" s="785"/>
      <c r="N91" s="839"/>
      <c r="O91" s="785"/>
      <c r="P91" s="785"/>
      <c r="Q91" s="785"/>
      <c r="R91" s="900">
        <v>7</v>
      </c>
    </row>
    <row r="92" spans="1:18">
      <c r="A92" s="906">
        <v>8</v>
      </c>
      <c r="B92" s="839" t="s">
        <v>1236</v>
      </c>
      <c r="C92" s="785"/>
      <c r="D92" s="785"/>
      <c r="E92" s="839"/>
      <c r="F92" s="785"/>
      <c r="G92" s="785"/>
      <c r="H92" s="839"/>
      <c r="I92" s="911"/>
      <c r="J92" s="785"/>
      <c r="K92" s="839"/>
      <c r="L92" s="785"/>
      <c r="M92" s="785"/>
      <c r="N92" s="839"/>
      <c r="O92" s="785"/>
      <c r="P92" s="785"/>
      <c r="Q92" s="785"/>
      <c r="R92" s="900">
        <v>8</v>
      </c>
    </row>
    <row r="93" spans="1:18">
      <c r="A93" s="906">
        <v>9</v>
      </c>
      <c r="B93" s="839" t="s">
        <v>1237</v>
      </c>
      <c r="C93" s="785"/>
      <c r="D93" s="785"/>
      <c r="E93" s="839"/>
      <c r="F93" s="785"/>
      <c r="G93" s="785"/>
      <c r="H93" s="839"/>
      <c r="I93" s="911"/>
      <c r="J93" s="785"/>
      <c r="K93" s="839"/>
      <c r="L93" s="785"/>
      <c r="M93" s="785"/>
      <c r="N93" s="839"/>
      <c r="O93" s="785"/>
      <c r="P93" s="785"/>
      <c r="Q93" s="785"/>
      <c r="R93" s="900">
        <v>9</v>
      </c>
    </row>
    <row r="94" spans="1:18">
      <c r="A94" s="906">
        <v>10</v>
      </c>
      <c r="B94" s="839" t="s">
        <v>1238</v>
      </c>
      <c r="C94" s="785"/>
      <c r="D94" s="785"/>
      <c r="E94" s="839"/>
      <c r="F94" s="785"/>
      <c r="G94" s="785"/>
      <c r="H94" s="839"/>
      <c r="I94" s="911"/>
      <c r="J94" s="785"/>
      <c r="K94" s="839"/>
      <c r="L94" s="785"/>
      <c r="M94" s="785"/>
      <c r="N94" s="839"/>
      <c r="O94" s="785"/>
      <c r="P94" s="785"/>
      <c r="Q94" s="785"/>
      <c r="R94" s="900">
        <v>10</v>
      </c>
    </row>
    <row r="95" spans="1:18">
      <c r="A95" s="906">
        <v>11</v>
      </c>
      <c r="B95" s="839" t="s">
        <v>1239</v>
      </c>
      <c r="C95" s="895"/>
      <c r="D95" s="895"/>
      <c r="E95" s="912"/>
      <c r="F95" s="895"/>
      <c r="G95" s="895"/>
      <c r="H95" s="912"/>
      <c r="I95" s="913"/>
      <c r="J95" s="895"/>
      <c r="K95" s="912"/>
      <c r="L95" s="895"/>
      <c r="M95" s="895"/>
      <c r="N95" s="912"/>
      <c r="O95" s="895"/>
      <c r="P95" s="895"/>
      <c r="Q95" s="895"/>
      <c r="R95" s="900">
        <v>11</v>
      </c>
    </row>
    <row r="96" spans="1:18">
      <c r="A96" s="906">
        <v>12</v>
      </c>
      <c r="B96" s="839" t="s">
        <v>1240</v>
      </c>
      <c r="C96" s="895"/>
      <c r="D96" s="895"/>
      <c r="E96" s="912"/>
      <c r="F96" s="895"/>
      <c r="G96" s="895"/>
      <c r="H96" s="912"/>
      <c r="I96" s="913"/>
      <c r="J96" s="895"/>
      <c r="K96" s="912"/>
      <c r="L96" s="895"/>
      <c r="M96" s="895"/>
      <c r="N96" s="912"/>
      <c r="O96" s="895"/>
      <c r="P96" s="895"/>
      <c r="Q96" s="895"/>
      <c r="R96" s="900">
        <v>12</v>
      </c>
    </row>
    <row r="97" spans="1:18">
      <c r="A97" s="906">
        <v>13</v>
      </c>
      <c r="B97" s="839" t="s">
        <v>1241</v>
      </c>
      <c r="C97" s="914"/>
      <c r="D97" s="914"/>
      <c r="E97" s="915"/>
      <c r="F97" s="914"/>
      <c r="G97" s="914"/>
      <c r="H97" s="915"/>
      <c r="I97" s="916"/>
      <c r="J97" s="914"/>
      <c r="K97" s="915"/>
      <c r="L97" s="914"/>
      <c r="M97" s="914"/>
      <c r="N97" s="915"/>
      <c r="O97" s="914"/>
      <c r="P97" s="914"/>
      <c r="Q97" s="914"/>
      <c r="R97" s="900">
        <v>13</v>
      </c>
    </row>
    <row r="98" spans="1:18">
      <c r="A98" s="900">
        <v>14</v>
      </c>
      <c r="B98" s="839" t="s">
        <v>1242</v>
      </c>
      <c r="C98" s="895"/>
      <c r="D98" s="895"/>
      <c r="E98" s="912"/>
      <c r="F98" s="895"/>
      <c r="G98" s="895"/>
      <c r="H98" s="912"/>
      <c r="I98" s="917"/>
      <c r="J98" s="895"/>
      <c r="K98" s="912"/>
      <c r="L98" s="895"/>
      <c r="M98" s="895"/>
      <c r="N98" s="912"/>
      <c r="O98" s="895"/>
      <c r="P98" s="895"/>
      <c r="Q98" s="895"/>
      <c r="R98" s="900">
        <v>14</v>
      </c>
    </row>
    <row r="99" spans="1:18">
      <c r="A99" s="900">
        <v>15</v>
      </c>
      <c r="B99" s="839" t="s">
        <v>1243</v>
      </c>
      <c r="C99" s="895"/>
      <c r="D99" s="895"/>
      <c r="E99" s="912"/>
      <c r="F99" s="895"/>
      <c r="G99" s="895"/>
      <c r="H99" s="912"/>
      <c r="I99" s="917"/>
      <c r="J99" s="895"/>
      <c r="K99" s="912"/>
      <c r="L99" s="895"/>
      <c r="M99" s="895"/>
      <c r="N99" s="912"/>
      <c r="O99" s="895"/>
      <c r="P99" s="895"/>
      <c r="Q99" s="895"/>
      <c r="R99" s="900">
        <v>15</v>
      </c>
    </row>
    <row r="100" spans="1:18" s="1244" customFormat="1">
      <c r="A100" s="2222">
        <v>16</v>
      </c>
      <c r="B100" s="2223" t="s">
        <v>4049</v>
      </c>
      <c r="C100" s="1182"/>
      <c r="D100" s="1182"/>
      <c r="E100" s="2224"/>
      <c r="F100" s="1182"/>
      <c r="G100" s="1182"/>
      <c r="H100" s="2224"/>
      <c r="I100" s="2225"/>
      <c r="J100" s="1182"/>
      <c r="K100" s="2224"/>
      <c r="L100" s="1182"/>
      <c r="M100" s="1182"/>
      <c r="N100" s="2224"/>
      <c r="O100" s="1182"/>
      <c r="P100" s="1182"/>
      <c r="Q100" s="1182"/>
      <c r="R100" s="2222">
        <v>16</v>
      </c>
    </row>
    <row r="101" spans="1:18">
      <c r="A101" s="900">
        <v>17</v>
      </c>
      <c r="B101" s="839" t="s">
        <v>1244</v>
      </c>
      <c r="C101" s="914"/>
      <c r="D101" s="914">
        <f>SUM(D97:D100)</f>
        <v>0</v>
      </c>
      <c r="E101" s="915"/>
      <c r="F101" s="914"/>
      <c r="G101" s="914">
        <f>SUM(G97:G100)</f>
        <v>0</v>
      </c>
      <c r="H101" s="915"/>
      <c r="I101" s="918"/>
      <c r="J101" s="914">
        <f>SUM(J97:J100)</f>
        <v>0</v>
      </c>
      <c r="K101" s="915"/>
      <c r="L101" s="914"/>
      <c r="M101" s="914">
        <f>SUM(M97:M100)</f>
        <v>0</v>
      </c>
      <c r="N101" s="915"/>
      <c r="O101" s="914"/>
      <c r="P101" s="914">
        <f>SUM(P97:P100)</f>
        <v>0</v>
      </c>
      <c r="Q101" s="914"/>
      <c r="R101" s="900">
        <v>16</v>
      </c>
    </row>
    <row r="102" spans="1:18">
      <c r="A102" s="900">
        <v>18</v>
      </c>
      <c r="B102" s="2223" t="s">
        <v>4462</v>
      </c>
      <c r="C102" s="919"/>
      <c r="D102" s="919"/>
      <c r="E102" s="920"/>
      <c r="F102" s="919"/>
      <c r="G102" s="919"/>
      <c r="H102" s="920"/>
      <c r="I102" s="921"/>
      <c r="J102" s="919"/>
      <c r="K102" s="920"/>
      <c r="L102" s="919"/>
      <c r="M102" s="919"/>
      <c r="N102" s="920"/>
      <c r="O102" s="919"/>
      <c r="P102" s="919"/>
      <c r="Q102" s="919"/>
      <c r="R102" s="900">
        <v>17</v>
      </c>
    </row>
    <row r="103" spans="1:18">
      <c r="A103" s="900">
        <v>19</v>
      </c>
      <c r="B103" s="839" t="s">
        <v>1245</v>
      </c>
      <c r="C103" s="914"/>
      <c r="D103" s="914"/>
      <c r="E103" s="915"/>
      <c r="F103" s="914"/>
      <c r="G103" s="914"/>
      <c r="H103" s="915"/>
      <c r="I103" s="918"/>
      <c r="J103" s="914"/>
      <c r="K103" s="915"/>
      <c r="L103" s="914"/>
      <c r="M103" s="914"/>
      <c r="N103" s="915"/>
      <c r="O103" s="914"/>
      <c r="P103" s="914"/>
      <c r="Q103" s="914"/>
      <c r="R103" s="900">
        <v>18</v>
      </c>
    </row>
    <row r="104" spans="1:18">
      <c r="A104" s="900">
        <v>20</v>
      </c>
      <c r="B104" s="839" t="s">
        <v>2429</v>
      </c>
      <c r="C104" s="895"/>
      <c r="D104" s="895"/>
      <c r="E104" s="912"/>
      <c r="F104" s="895"/>
      <c r="G104" s="895"/>
      <c r="H104" s="912"/>
      <c r="I104" s="917"/>
      <c r="J104" s="895"/>
      <c r="K104" s="912"/>
      <c r="L104" s="895"/>
      <c r="M104" s="895"/>
      <c r="N104" s="912"/>
      <c r="O104" s="895"/>
      <c r="P104" s="895"/>
      <c r="Q104" s="895"/>
      <c r="R104" s="900">
        <v>19</v>
      </c>
    </row>
    <row r="105" spans="1:18">
      <c r="A105" s="900">
        <v>21</v>
      </c>
      <c r="B105" s="839" t="s">
        <v>1246</v>
      </c>
      <c r="C105" s="895"/>
      <c r="D105" s="895"/>
      <c r="E105" s="912"/>
      <c r="F105" s="895"/>
      <c r="G105" s="895"/>
      <c r="H105" s="912"/>
      <c r="I105" s="917"/>
      <c r="J105" s="895"/>
      <c r="K105" s="912"/>
      <c r="L105" s="895"/>
      <c r="M105" s="895"/>
      <c r="N105" s="912"/>
      <c r="O105" s="895"/>
      <c r="P105" s="895"/>
      <c r="Q105" s="895"/>
      <c r="R105" s="900">
        <v>20</v>
      </c>
    </row>
    <row r="106" spans="1:18">
      <c r="A106" s="900">
        <v>22</v>
      </c>
      <c r="B106" s="839" t="s">
        <v>1247</v>
      </c>
      <c r="C106" s="895"/>
      <c r="D106" s="895"/>
      <c r="E106" s="912"/>
      <c r="F106" s="895"/>
      <c r="G106" s="895"/>
      <c r="H106" s="912"/>
      <c r="I106" s="917"/>
      <c r="J106" s="895"/>
      <c r="K106" s="912"/>
      <c r="L106" s="895"/>
      <c r="M106" s="895"/>
      <c r="N106" s="912"/>
      <c r="O106" s="895"/>
      <c r="P106" s="895"/>
      <c r="Q106" s="895"/>
      <c r="R106" s="900">
        <v>21</v>
      </c>
    </row>
    <row r="107" spans="1:18">
      <c r="A107" s="900">
        <v>23</v>
      </c>
      <c r="B107" s="839" t="s">
        <v>1248</v>
      </c>
      <c r="C107" s="895"/>
      <c r="D107" s="895"/>
      <c r="E107" s="912"/>
      <c r="F107" s="895"/>
      <c r="G107" s="895"/>
      <c r="H107" s="912"/>
      <c r="I107" s="917"/>
      <c r="J107" s="895"/>
      <c r="K107" s="912"/>
      <c r="L107" s="895"/>
      <c r="M107" s="895"/>
      <c r="N107" s="912"/>
      <c r="O107" s="895"/>
      <c r="P107" s="895"/>
      <c r="Q107" s="895"/>
      <c r="R107" s="900">
        <v>22</v>
      </c>
    </row>
    <row r="108" spans="1:18">
      <c r="A108" s="900">
        <v>24</v>
      </c>
      <c r="B108" s="839" t="s">
        <v>2571</v>
      </c>
      <c r="C108" s="895"/>
      <c r="D108" s="895"/>
      <c r="E108" s="912"/>
      <c r="F108" s="895"/>
      <c r="G108" s="895"/>
      <c r="H108" s="912"/>
      <c r="I108" s="917"/>
      <c r="J108" s="895"/>
      <c r="K108" s="912"/>
      <c r="L108" s="895"/>
      <c r="M108" s="895"/>
      <c r="N108" s="912"/>
      <c r="O108" s="895"/>
      <c r="P108" s="895"/>
      <c r="Q108" s="895"/>
      <c r="R108" s="900">
        <v>23</v>
      </c>
    </row>
    <row r="109" spans="1:18">
      <c r="A109" s="900">
        <v>25</v>
      </c>
      <c r="B109" s="839" t="s">
        <v>2572</v>
      </c>
      <c r="C109" s="895"/>
      <c r="D109" s="895"/>
      <c r="E109" s="912"/>
      <c r="F109" s="895"/>
      <c r="G109" s="895"/>
      <c r="H109" s="912"/>
      <c r="I109" s="917"/>
      <c r="J109" s="895"/>
      <c r="K109" s="912"/>
      <c r="L109" s="895"/>
      <c r="M109" s="895"/>
      <c r="N109" s="912"/>
      <c r="O109" s="895"/>
      <c r="P109" s="895"/>
      <c r="Q109" s="895"/>
      <c r="R109" s="900">
        <v>24</v>
      </c>
    </row>
    <row r="110" spans="1:18">
      <c r="A110" s="900">
        <v>26</v>
      </c>
      <c r="B110" s="839" t="s">
        <v>2573</v>
      </c>
      <c r="C110" s="895"/>
      <c r="D110" s="895"/>
      <c r="E110" s="912"/>
      <c r="F110" s="895"/>
      <c r="G110" s="895"/>
      <c r="H110" s="912"/>
      <c r="I110" s="917"/>
      <c r="J110" s="895"/>
      <c r="K110" s="912"/>
      <c r="L110" s="895"/>
      <c r="M110" s="895"/>
      <c r="N110" s="912"/>
      <c r="O110" s="895"/>
      <c r="P110" s="895"/>
      <c r="Q110" s="895"/>
      <c r="R110" s="900">
        <v>25</v>
      </c>
    </row>
    <row r="111" spans="1:18">
      <c r="A111" s="900">
        <v>27</v>
      </c>
      <c r="B111" s="839" t="s">
        <v>575</v>
      </c>
      <c r="C111" s="895"/>
      <c r="D111" s="895"/>
      <c r="E111" s="912"/>
      <c r="F111" s="895"/>
      <c r="G111" s="895"/>
      <c r="H111" s="912"/>
      <c r="I111" s="917"/>
      <c r="J111" s="895"/>
      <c r="K111" s="912"/>
      <c r="L111" s="895"/>
      <c r="M111" s="895"/>
      <c r="N111" s="912"/>
      <c r="O111" s="895"/>
      <c r="P111" s="895"/>
      <c r="Q111" s="895"/>
      <c r="R111" s="900">
        <v>26</v>
      </c>
    </row>
    <row r="112" spans="1:18">
      <c r="A112" s="900">
        <v>28</v>
      </c>
      <c r="B112" s="839" t="s">
        <v>1268</v>
      </c>
      <c r="C112" s="895"/>
      <c r="D112" s="895"/>
      <c r="E112" s="912"/>
      <c r="F112" s="895"/>
      <c r="G112" s="895"/>
      <c r="H112" s="912"/>
      <c r="I112" s="917"/>
      <c r="J112" s="895"/>
      <c r="K112" s="912"/>
      <c r="L112" s="895"/>
      <c r="M112" s="895"/>
      <c r="N112" s="912"/>
      <c r="O112" s="895"/>
      <c r="P112" s="895"/>
      <c r="Q112" s="895"/>
      <c r="R112" s="900">
        <v>27</v>
      </c>
    </row>
    <row r="113" spans="1:18">
      <c r="A113" s="900">
        <v>29</v>
      </c>
      <c r="B113" s="839" t="s">
        <v>3529</v>
      </c>
      <c r="C113" s="895"/>
      <c r="D113" s="895"/>
      <c r="E113" s="912"/>
      <c r="F113" s="895"/>
      <c r="G113" s="895"/>
      <c r="H113" s="912"/>
      <c r="I113" s="917"/>
      <c r="J113" s="895"/>
      <c r="K113" s="912"/>
      <c r="L113" s="895"/>
      <c r="M113" s="895"/>
      <c r="N113" s="912"/>
      <c r="O113" s="895"/>
      <c r="P113" s="895"/>
      <c r="Q113" s="895"/>
      <c r="R113" s="900">
        <v>28</v>
      </c>
    </row>
    <row r="114" spans="1:18">
      <c r="A114" s="900">
        <v>30</v>
      </c>
      <c r="B114" s="839" t="s">
        <v>3534</v>
      </c>
      <c r="C114" s="895"/>
      <c r="D114" s="895"/>
      <c r="E114" s="912"/>
      <c r="F114" s="895"/>
      <c r="G114" s="895"/>
      <c r="H114" s="912"/>
      <c r="I114" s="917"/>
      <c r="J114" s="895"/>
      <c r="K114" s="912"/>
      <c r="L114" s="895"/>
      <c r="M114" s="895"/>
      <c r="N114" s="912"/>
      <c r="O114" s="895"/>
      <c r="P114" s="895"/>
      <c r="Q114" s="895"/>
      <c r="R114" s="900">
        <v>29</v>
      </c>
    </row>
    <row r="115" spans="1:18">
      <c r="A115" s="900">
        <v>31</v>
      </c>
      <c r="B115" s="839" t="s">
        <v>2574</v>
      </c>
      <c r="C115" s="895"/>
      <c r="D115" s="895"/>
      <c r="E115" s="912"/>
      <c r="F115" s="895"/>
      <c r="G115" s="895"/>
      <c r="H115" s="912"/>
      <c r="I115" s="917"/>
      <c r="J115" s="895"/>
      <c r="K115" s="912"/>
      <c r="L115" s="895"/>
      <c r="M115" s="895"/>
      <c r="N115" s="912"/>
      <c r="O115" s="895"/>
      <c r="P115" s="895"/>
      <c r="Q115" s="895"/>
      <c r="R115" s="900">
        <v>30</v>
      </c>
    </row>
    <row r="116" spans="1:18">
      <c r="A116" s="900">
        <v>32</v>
      </c>
      <c r="B116" s="839" t="s">
        <v>1063</v>
      </c>
      <c r="C116" s="895"/>
      <c r="D116" s="895"/>
      <c r="E116" s="912"/>
      <c r="F116" s="895"/>
      <c r="G116" s="895"/>
      <c r="H116" s="912"/>
      <c r="I116" s="917"/>
      <c r="J116" s="895"/>
      <c r="K116" s="912"/>
      <c r="L116" s="895"/>
      <c r="M116" s="895"/>
      <c r="N116" s="912"/>
      <c r="O116" s="895"/>
      <c r="P116" s="895"/>
      <c r="Q116" s="895"/>
      <c r="R116" s="900">
        <v>31</v>
      </c>
    </row>
    <row r="117" spans="1:18">
      <c r="A117" s="900">
        <v>33</v>
      </c>
      <c r="B117" s="839" t="s">
        <v>2575</v>
      </c>
      <c r="C117" s="895"/>
      <c r="D117" s="895"/>
      <c r="E117" s="912"/>
      <c r="F117" s="895"/>
      <c r="G117" s="895"/>
      <c r="H117" s="912"/>
      <c r="I117" s="917"/>
      <c r="J117" s="895"/>
      <c r="K117" s="912"/>
      <c r="L117" s="895"/>
      <c r="M117" s="895"/>
      <c r="N117" s="912"/>
      <c r="O117" s="895"/>
      <c r="P117" s="895"/>
      <c r="Q117" s="895"/>
      <c r="R117" s="900">
        <v>32</v>
      </c>
    </row>
    <row r="118" spans="1:18">
      <c r="A118" s="900">
        <v>34</v>
      </c>
      <c r="B118" s="839" t="s">
        <v>2576</v>
      </c>
      <c r="C118" s="914"/>
      <c r="D118" s="914">
        <f>SUM(D102:D117)</f>
        <v>0</v>
      </c>
      <c r="E118" s="915"/>
      <c r="F118" s="914"/>
      <c r="G118" s="914">
        <f>SUM(G102:G117)</f>
        <v>0</v>
      </c>
      <c r="H118" s="915"/>
      <c r="I118" s="918"/>
      <c r="J118" s="914">
        <f>SUM(J102:J117)</f>
        <v>0</v>
      </c>
      <c r="K118" s="915"/>
      <c r="L118" s="914"/>
      <c r="M118" s="914">
        <f>SUM(M102:M117)</f>
        <v>0</v>
      </c>
      <c r="N118" s="915"/>
      <c r="O118" s="914"/>
      <c r="P118" s="914">
        <f>SUM(P102:P117)</f>
        <v>0</v>
      </c>
      <c r="Q118" s="914"/>
      <c r="R118" s="900">
        <v>33</v>
      </c>
    </row>
    <row r="119" spans="1:18" ht="16" thickBot="1">
      <c r="A119" s="900">
        <v>35</v>
      </c>
      <c r="B119" s="839" t="s">
        <v>2577</v>
      </c>
      <c r="C119" s="922"/>
      <c r="D119" s="922"/>
      <c r="E119" s="923"/>
      <c r="F119" s="922"/>
      <c r="G119" s="922"/>
      <c r="H119" s="923"/>
      <c r="I119" s="924"/>
      <c r="J119" s="922"/>
      <c r="K119" s="923"/>
      <c r="L119" s="922"/>
      <c r="M119" s="922"/>
      <c r="N119" s="923"/>
      <c r="O119" s="922"/>
      <c r="P119" s="922"/>
      <c r="Q119" s="922"/>
      <c r="R119" s="900">
        <v>34</v>
      </c>
    </row>
    <row r="120" spans="1:18" ht="16" thickBot="1">
      <c r="A120" s="900">
        <v>36</v>
      </c>
      <c r="B120" s="839" t="s">
        <v>2578</v>
      </c>
      <c r="C120" s="877"/>
      <c r="D120" s="877"/>
      <c r="E120" s="877"/>
      <c r="F120" s="877"/>
      <c r="G120" s="877"/>
      <c r="H120" s="877"/>
      <c r="I120" s="925"/>
      <c r="J120" s="926"/>
      <c r="K120" s="877"/>
      <c r="L120" s="926"/>
      <c r="M120" s="926"/>
      <c r="N120" s="877"/>
      <c r="O120" s="926"/>
      <c r="P120" s="926"/>
      <c r="Q120" s="926"/>
      <c r="R120" s="900">
        <v>35</v>
      </c>
    </row>
    <row r="121" spans="1:18">
      <c r="A121" s="872">
        <v>37</v>
      </c>
      <c r="B121" s="828" t="s">
        <v>2579</v>
      </c>
      <c r="C121" s="828"/>
      <c r="D121" s="828"/>
      <c r="E121" s="828"/>
      <c r="F121" s="828"/>
      <c r="G121" s="828"/>
      <c r="H121" s="828"/>
      <c r="I121" s="872"/>
      <c r="J121" s="828"/>
      <c r="K121" s="828"/>
      <c r="L121" s="828"/>
      <c r="M121" s="828"/>
      <c r="N121" s="828"/>
      <c r="O121" s="828"/>
      <c r="P121" s="828"/>
      <c r="Q121" s="774"/>
      <c r="R121" s="872">
        <v>36</v>
      </c>
    </row>
    <row r="122" spans="1:18">
      <c r="A122" s="900"/>
      <c r="B122" s="839" t="s">
        <v>2580</v>
      </c>
      <c r="C122" s="839"/>
      <c r="D122" s="839"/>
      <c r="E122" s="839"/>
      <c r="F122" s="839"/>
      <c r="G122" s="839"/>
      <c r="H122" s="839"/>
      <c r="I122" s="900"/>
      <c r="J122" s="839"/>
      <c r="K122" s="839"/>
      <c r="L122" s="839"/>
      <c r="M122" s="839"/>
      <c r="N122" s="839"/>
      <c r="O122" s="839"/>
      <c r="P122" s="839"/>
      <c r="Q122" s="785"/>
      <c r="R122" s="900"/>
    </row>
    <row r="123" spans="1:18">
      <c r="A123" s="900">
        <v>38</v>
      </c>
      <c r="B123" s="839" t="s">
        <v>2581</v>
      </c>
      <c r="C123" s="912"/>
      <c r="D123" s="912"/>
      <c r="E123" s="912"/>
      <c r="F123" s="912"/>
      <c r="G123" s="912"/>
      <c r="H123" s="912"/>
      <c r="I123" s="927"/>
      <c r="J123" s="912"/>
      <c r="K123" s="912"/>
      <c r="L123" s="912"/>
      <c r="M123" s="912"/>
      <c r="N123" s="912"/>
      <c r="O123" s="912"/>
      <c r="P123" s="912"/>
      <c r="Q123" s="895"/>
      <c r="R123" s="900">
        <v>37</v>
      </c>
    </row>
    <row r="124" spans="1:18">
      <c r="A124" s="872">
        <v>39</v>
      </c>
      <c r="B124" s="828" t="s">
        <v>390</v>
      </c>
      <c r="C124" s="890"/>
      <c r="D124" s="890"/>
      <c r="E124" s="890"/>
      <c r="F124" s="890"/>
      <c r="G124" s="890"/>
      <c r="H124" s="890"/>
      <c r="I124" s="928"/>
      <c r="J124" s="890"/>
      <c r="K124" s="890"/>
      <c r="L124" s="890"/>
      <c r="M124" s="890"/>
      <c r="N124" s="890"/>
      <c r="O124" s="890"/>
      <c r="P124" s="890"/>
      <c r="Q124" s="838"/>
      <c r="R124" s="872">
        <v>38</v>
      </c>
    </row>
    <row r="125" spans="1:18">
      <c r="A125" s="900"/>
      <c r="B125" s="839" t="s">
        <v>391</v>
      </c>
      <c r="C125" s="912"/>
      <c r="D125" s="912"/>
      <c r="E125" s="912"/>
      <c r="F125" s="912"/>
      <c r="G125" s="912"/>
      <c r="H125" s="912"/>
      <c r="I125" s="927"/>
      <c r="J125" s="912"/>
      <c r="K125" s="912"/>
      <c r="L125" s="912"/>
      <c r="M125" s="912"/>
      <c r="N125" s="912"/>
      <c r="O125" s="912"/>
      <c r="P125" s="912"/>
      <c r="Q125" s="895"/>
      <c r="R125" s="900"/>
    </row>
    <row r="126" spans="1:18">
      <c r="A126" s="872">
        <v>40</v>
      </c>
      <c r="B126" s="828" t="s">
        <v>75</v>
      </c>
      <c r="C126" s="929"/>
      <c r="D126" s="929"/>
      <c r="E126" s="929"/>
      <c r="F126" s="929"/>
      <c r="G126" s="929"/>
      <c r="H126" s="929"/>
      <c r="I126" s="930"/>
      <c r="J126" s="929"/>
      <c r="K126" s="929"/>
      <c r="L126" s="929"/>
      <c r="M126" s="929"/>
      <c r="N126" s="929"/>
      <c r="O126" s="929"/>
      <c r="P126" s="929"/>
      <c r="Q126" s="931"/>
      <c r="R126" s="872">
        <v>39</v>
      </c>
    </row>
    <row r="127" spans="1:18">
      <c r="A127" s="900"/>
      <c r="B127" s="839" t="s">
        <v>76</v>
      </c>
      <c r="C127" s="932"/>
      <c r="D127" s="932"/>
      <c r="E127" s="932"/>
      <c r="F127" s="932"/>
      <c r="G127" s="932"/>
      <c r="H127" s="932"/>
      <c r="I127" s="933"/>
      <c r="J127" s="932"/>
      <c r="K127" s="932"/>
      <c r="L127" s="932"/>
      <c r="M127" s="932"/>
      <c r="N127" s="932"/>
      <c r="O127" s="932"/>
      <c r="P127" s="932"/>
      <c r="Q127" s="934"/>
      <c r="R127" s="900"/>
    </row>
    <row r="128" spans="1:18">
      <c r="A128" s="900">
        <v>41</v>
      </c>
      <c r="B128" s="839" t="s">
        <v>77</v>
      </c>
      <c r="C128" s="932"/>
      <c r="D128" s="932"/>
      <c r="E128" s="932"/>
      <c r="F128" s="932"/>
      <c r="G128" s="932"/>
      <c r="H128" s="932"/>
      <c r="I128" s="933"/>
      <c r="J128" s="932"/>
      <c r="K128" s="932"/>
      <c r="L128" s="932"/>
      <c r="M128" s="932"/>
      <c r="N128" s="932"/>
      <c r="O128" s="932"/>
      <c r="P128" s="932"/>
      <c r="Q128" s="934"/>
      <c r="R128" s="900">
        <v>40</v>
      </c>
    </row>
    <row r="129" spans="1:18">
      <c r="A129" s="900">
        <v>42</v>
      </c>
      <c r="B129" s="839" t="s">
        <v>78</v>
      </c>
      <c r="C129" s="932"/>
      <c r="D129" s="932"/>
      <c r="E129" s="932"/>
      <c r="F129" s="932"/>
      <c r="G129" s="932"/>
      <c r="H129" s="932"/>
      <c r="I129" s="933"/>
      <c r="J129" s="932"/>
      <c r="K129" s="932"/>
      <c r="L129" s="932"/>
      <c r="M129" s="932"/>
      <c r="N129" s="932"/>
      <c r="O129" s="932"/>
      <c r="P129" s="932"/>
      <c r="Q129" s="934"/>
      <c r="R129" s="900">
        <v>41</v>
      </c>
    </row>
    <row r="130" spans="1:18">
      <c r="A130" s="900">
        <v>43</v>
      </c>
      <c r="B130" s="839" t="s">
        <v>79</v>
      </c>
      <c r="C130" s="932"/>
      <c r="D130" s="932"/>
      <c r="E130" s="932"/>
      <c r="F130" s="932"/>
      <c r="G130" s="932"/>
      <c r="H130" s="932"/>
      <c r="I130" s="933"/>
      <c r="J130" s="932"/>
      <c r="K130" s="932"/>
      <c r="L130" s="932"/>
      <c r="M130" s="932"/>
      <c r="N130" s="932"/>
      <c r="O130" s="932"/>
      <c r="P130" s="932"/>
      <c r="Q130" s="934"/>
      <c r="R130" s="900">
        <v>42</v>
      </c>
    </row>
    <row r="131" spans="1:18" ht="16" thickBot="1">
      <c r="A131" s="891">
        <v>44</v>
      </c>
      <c r="B131" s="844" t="s">
        <v>80</v>
      </c>
      <c r="C131" s="935"/>
      <c r="D131" s="935"/>
      <c r="E131" s="935"/>
      <c r="F131" s="935"/>
      <c r="G131" s="935"/>
      <c r="H131" s="935"/>
      <c r="I131" s="936"/>
      <c r="J131" s="935"/>
      <c r="K131" s="935"/>
      <c r="L131" s="935"/>
      <c r="M131" s="935"/>
      <c r="N131" s="935"/>
      <c r="O131" s="935"/>
      <c r="P131" s="935"/>
      <c r="Q131" s="937"/>
      <c r="R131" s="891">
        <v>43</v>
      </c>
    </row>
    <row r="132" spans="1:18">
      <c r="A132" s="1310" t="s">
        <v>4508</v>
      </c>
      <c r="B132" s="2065"/>
      <c r="C132" s="2065"/>
      <c r="D132" s="774"/>
      <c r="E132" s="774"/>
      <c r="F132" s="774"/>
      <c r="G132" s="774"/>
      <c r="H132" s="774"/>
      <c r="I132" s="1310" t="s">
        <v>4508</v>
      </c>
      <c r="J132" s="2065"/>
      <c r="K132" s="2065"/>
      <c r="L132" s="774"/>
      <c r="M132" s="774"/>
      <c r="N132" s="774"/>
      <c r="O132" s="774"/>
      <c r="P132" s="774"/>
      <c r="Q132" s="775" t="s">
        <v>81</v>
      </c>
      <c r="R132" s="775"/>
    </row>
    <row r="133" spans="1:18">
      <c r="A133" s="775" t="s">
        <v>84</v>
      </c>
      <c r="B133" s="775"/>
      <c r="C133" s="775"/>
      <c r="D133" s="775"/>
      <c r="E133" s="775"/>
      <c r="F133" s="775"/>
      <c r="G133" s="775"/>
      <c r="H133" s="775"/>
      <c r="I133" s="775" t="s">
        <v>85</v>
      </c>
      <c r="J133" s="775"/>
      <c r="K133" s="775"/>
      <c r="L133" s="775"/>
      <c r="M133" s="775"/>
      <c r="N133" s="775"/>
      <c r="O133" s="775"/>
      <c r="P133" s="775"/>
      <c r="Q133" s="775"/>
      <c r="R133" s="775"/>
    </row>
  </sheetData>
  <mergeCells count="1">
    <mergeCell ref="A77:H77"/>
  </mergeCells>
  <printOptions horizontalCentered="1" verticalCentered="1"/>
  <pageMargins left="0.25" right="0.25" top="0.25" bottom="0.25" header="0" footer="0"/>
  <pageSetup scale="68" fitToWidth="2" fitToHeight="2" pageOrder="overThenDown" orientation="portrait" horizontalDpi="300" verticalDpi="300" r:id="rId1"/>
  <headerFooter alignWithMargins="0"/>
  <rowBreaks count="1" manualBreakCount="1">
    <brk id="73"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ransitionEvaluation="1">
    <tabColor rgb="FF92D050"/>
  </sheetPr>
  <dimension ref="A1:N139"/>
  <sheetViews>
    <sheetView zoomScale="70" zoomScaleNormal="70" workbookViewId="0"/>
  </sheetViews>
  <sheetFormatPr defaultColWidth="9.84375" defaultRowHeight="15.5"/>
  <cols>
    <col min="1" max="1" width="4.84375" customWidth="1"/>
    <col min="2" max="2" width="48.07421875" customWidth="1"/>
    <col min="3" max="3" width="14.84375" customWidth="1"/>
    <col min="4" max="4" width="16.07421875" customWidth="1"/>
    <col min="5" max="5" width="14.84375" customWidth="1"/>
    <col min="6" max="6" width="17" customWidth="1"/>
    <col min="7" max="7" width="2.84375" customWidth="1"/>
    <col min="8" max="8" width="15.84375" customWidth="1"/>
    <col min="9" max="9" width="18.4609375" customWidth="1"/>
    <col min="10" max="10" width="17.84375" customWidth="1"/>
    <col min="11" max="12" width="15.84375" customWidth="1"/>
    <col min="13" max="13" width="18.84375" customWidth="1"/>
    <col min="14" max="14" width="4.84375" customWidth="1"/>
  </cols>
  <sheetData>
    <row r="1" spans="1:14">
      <c r="A1" s="776" t="s">
        <v>1757</v>
      </c>
      <c r="B1" s="777"/>
      <c r="C1" s="866" t="s">
        <v>1307</v>
      </c>
      <c r="D1" s="869"/>
      <c r="E1" s="868" t="s">
        <v>1759</v>
      </c>
      <c r="F1" s="868" t="s">
        <v>1760</v>
      </c>
      <c r="G1" s="774"/>
      <c r="H1" s="776" t="s">
        <v>1757</v>
      </c>
      <c r="I1" s="824"/>
      <c r="J1" s="866" t="s">
        <v>1307</v>
      </c>
      <c r="K1" s="869"/>
      <c r="L1" s="868" t="s">
        <v>1759</v>
      </c>
      <c r="M1" s="870" t="s">
        <v>1760</v>
      </c>
      <c r="N1" s="853"/>
    </row>
    <row r="2" spans="1:14">
      <c r="A2" s="74" t="str">
        <f>'Data Sheet'!$C$25</f>
        <v xml:space="preserve">Niagara Mohawk Power Corporation </v>
      </c>
      <c r="B2" s="774"/>
      <c r="C2" s="827" t="s">
        <v>1100</v>
      </c>
      <c r="D2" s="774"/>
      <c r="E2" s="871" t="s">
        <v>1761</v>
      </c>
      <c r="F2" s="881"/>
      <c r="G2" s="774"/>
      <c r="H2" s="74" t="str">
        <f>'Data Sheet'!$C$25</f>
        <v xml:space="preserve">Niagara Mohawk Power Corporation </v>
      </c>
      <c r="I2" s="828"/>
      <c r="J2" s="827" t="s">
        <v>1100</v>
      </c>
      <c r="K2" s="774"/>
      <c r="L2" s="871" t="s">
        <v>1761</v>
      </c>
      <c r="M2" s="825"/>
      <c r="N2" s="826"/>
    </row>
    <row r="3" spans="1:14" ht="15" customHeight="1" thickBot="1">
      <c r="A3" s="843"/>
      <c r="B3" s="819"/>
      <c r="C3" s="843" t="s">
        <v>1101</v>
      </c>
      <c r="D3" s="844"/>
      <c r="E3" s="938" t="str">
        <f>'Data Sheet'!$C$40</f>
        <v>April 30, 2024</v>
      </c>
      <c r="F3" s="891" t="str">
        <f>'Data Sheet'!$C$38</f>
        <v>December 31, 2023</v>
      </c>
      <c r="G3" s="774"/>
      <c r="H3" s="843"/>
      <c r="I3" s="844"/>
      <c r="J3" s="843" t="s">
        <v>1101</v>
      </c>
      <c r="K3" s="844"/>
      <c r="L3" s="938" t="str">
        <f>'Data Sheet'!$C$40</f>
        <v>April 30, 2024</v>
      </c>
      <c r="M3" s="886" t="str">
        <f>'Data Sheet'!$C$38</f>
        <v>December 31, 2023</v>
      </c>
      <c r="N3" s="885"/>
    </row>
    <row r="4" spans="1:14" ht="15" customHeight="1" thickBot="1">
      <c r="A4" s="477" t="s">
        <v>86</v>
      </c>
      <c r="B4" s="478"/>
      <c r="C4" s="478"/>
      <c r="D4" s="874"/>
      <c r="E4" s="874"/>
      <c r="F4" s="875"/>
      <c r="G4" s="774"/>
      <c r="H4" s="477" t="s">
        <v>799</v>
      </c>
      <c r="I4" s="478"/>
      <c r="J4" s="478"/>
      <c r="K4" s="478"/>
      <c r="L4" s="874"/>
      <c r="M4" s="876"/>
      <c r="N4" s="844"/>
    </row>
    <row r="5" spans="1:14">
      <c r="A5" s="70"/>
      <c r="B5" s="73"/>
      <c r="C5" s="73"/>
      <c r="D5" s="775"/>
      <c r="E5" s="775"/>
      <c r="F5" s="853"/>
      <c r="G5" s="774"/>
      <c r="H5" s="70"/>
      <c r="I5" s="73"/>
      <c r="J5" s="73"/>
      <c r="K5" s="73"/>
      <c r="L5" s="775"/>
      <c r="M5" s="879"/>
      <c r="N5" s="828"/>
    </row>
    <row r="6" spans="1:14">
      <c r="A6" s="827" t="s">
        <v>800</v>
      </c>
      <c r="B6" s="774"/>
      <c r="C6" s="774" t="s">
        <v>801</v>
      </c>
      <c r="D6" s="774"/>
      <c r="E6" s="774"/>
      <c r="F6" s="828"/>
      <c r="G6" s="774"/>
      <c r="H6" s="827" t="s">
        <v>802</v>
      </c>
      <c r="I6" s="774"/>
      <c r="J6" s="774"/>
      <c r="K6" s="774" t="s">
        <v>803</v>
      </c>
      <c r="L6" s="774"/>
      <c r="M6" s="774"/>
      <c r="N6" s="828"/>
    </row>
    <row r="7" spans="1:14">
      <c r="A7" s="827" t="s">
        <v>804</v>
      </c>
      <c r="B7" s="774"/>
      <c r="C7" s="774" t="s">
        <v>805</v>
      </c>
      <c r="D7" s="774"/>
      <c r="E7" s="774"/>
      <c r="F7" s="828"/>
      <c r="G7" s="774"/>
      <c r="H7" s="827" t="s">
        <v>806</v>
      </c>
      <c r="I7" s="774"/>
      <c r="J7" s="774"/>
      <c r="K7" s="774" t="s">
        <v>807</v>
      </c>
      <c r="L7" s="774"/>
      <c r="M7" s="774"/>
      <c r="N7" s="828"/>
    </row>
    <row r="8" spans="1:14">
      <c r="A8" s="827" t="s">
        <v>808</v>
      </c>
      <c r="B8" s="774"/>
      <c r="C8" s="774" t="s">
        <v>809</v>
      </c>
      <c r="D8" s="774"/>
      <c r="E8" s="774"/>
      <c r="F8" s="828"/>
      <c r="G8" s="774"/>
      <c r="H8" s="827" t="s">
        <v>810</v>
      </c>
      <c r="I8" s="774"/>
      <c r="J8" s="774"/>
      <c r="K8" s="774" t="s">
        <v>811</v>
      </c>
      <c r="L8" s="774"/>
      <c r="M8" s="774"/>
      <c r="N8" s="828"/>
    </row>
    <row r="9" spans="1:14">
      <c r="A9" s="827" t="s">
        <v>812</v>
      </c>
      <c r="B9" s="774"/>
      <c r="C9" s="774" t="s">
        <v>813</v>
      </c>
      <c r="D9" s="774"/>
      <c r="E9" s="774"/>
      <c r="F9" s="828"/>
      <c r="G9" s="774"/>
      <c r="H9" s="827" t="s">
        <v>814</v>
      </c>
      <c r="I9" s="774"/>
      <c r="J9" s="774"/>
      <c r="K9" s="774"/>
      <c r="L9" s="774"/>
      <c r="M9" s="774"/>
      <c r="N9" s="828"/>
    </row>
    <row r="10" spans="1:14">
      <c r="A10" s="827" t="s">
        <v>815</v>
      </c>
      <c r="B10" s="774"/>
      <c r="C10" s="774" t="s">
        <v>816</v>
      </c>
      <c r="D10" s="774"/>
      <c r="E10" s="774"/>
      <c r="F10" s="828"/>
      <c r="G10" s="774"/>
      <c r="H10" s="827" t="s">
        <v>817</v>
      </c>
      <c r="I10" s="774"/>
      <c r="J10" s="774"/>
      <c r="K10" s="774"/>
      <c r="L10" s="774"/>
      <c r="M10" s="774"/>
      <c r="N10" s="828"/>
    </row>
    <row r="11" spans="1:14">
      <c r="A11" s="827" t="s">
        <v>818</v>
      </c>
      <c r="B11" s="774"/>
      <c r="C11" s="774"/>
      <c r="D11" s="774"/>
      <c r="E11" s="774"/>
      <c r="F11" s="828"/>
      <c r="G11" s="774"/>
      <c r="H11" s="827"/>
      <c r="I11" s="774"/>
      <c r="J11" s="774"/>
      <c r="K11" s="774"/>
      <c r="L11" s="774"/>
      <c r="M11" s="774"/>
      <c r="N11" s="828"/>
    </row>
    <row r="12" spans="1:14" ht="16" thickBot="1">
      <c r="A12" s="843"/>
      <c r="B12" s="819"/>
      <c r="C12" s="819"/>
      <c r="D12" s="819"/>
      <c r="E12" s="819"/>
      <c r="F12" s="844"/>
      <c r="G12" s="774"/>
      <c r="H12" s="843"/>
      <c r="I12" s="819"/>
      <c r="J12" s="819"/>
      <c r="K12" s="819"/>
      <c r="L12" s="819"/>
      <c r="M12" s="819"/>
      <c r="N12" s="844"/>
    </row>
    <row r="13" spans="1:14">
      <c r="A13" s="872"/>
      <c r="B13" s="828"/>
      <c r="C13" s="774"/>
      <c r="D13" s="828"/>
      <c r="E13" s="774"/>
      <c r="F13" s="1341"/>
      <c r="G13" s="774"/>
      <c r="H13" s="827"/>
      <c r="I13" s="828"/>
      <c r="J13" s="774"/>
      <c r="K13" s="828"/>
      <c r="L13" s="774"/>
      <c r="M13" s="828"/>
      <c r="N13" s="828"/>
    </row>
    <row r="14" spans="1:14">
      <c r="A14" s="882"/>
      <c r="B14" s="828"/>
      <c r="C14" s="774" t="s">
        <v>819</v>
      </c>
      <c r="D14" s="783"/>
      <c r="E14" s="774" t="s">
        <v>819</v>
      </c>
      <c r="F14" s="826"/>
      <c r="G14" s="774"/>
      <c r="H14" s="74" t="s">
        <v>820</v>
      </c>
      <c r="I14" s="826"/>
      <c r="J14" s="827" t="s">
        <v>820</v>
      </c>
      <c r="K14" s="828"/>
      <c r="L14" s="827" t="s">
        <v>820</v>
      </c>
      <c r="M14" s="828"/>
      <c r="N14" s="828"/>
    </row>
    <row r="15" spans="1:14">
      <c r="A15" s="881" t="s">
        <v>1686</v>
      </c>
      <c r="B15" s="826" t="s">
        <v>1740</v>
      </c>
      <c r="C15" s="774" t="s">
        <v>821</v>
      </c>
      <c r="D15" s="828"/>
      <c r="E15" s="774" t="s">
        <v>821</v>
      </c>
      <c r="F15" s="783"/>
      <c r="G15" s="774"/>
      <c r="H15" s="827" t="s">
        <v>822</v>
      </c>
      <c r="I15" s="783"/>
      <c r="J15" s="827" t="s">
        <v>822</v>
      </c>
      <c r="K15" s="828"/>
      <c r="L15" s="827" t="s">
        <v>822</v>
      </c>
      <c r="M15" s="828"/>
      <c r="N15" s="881" t="s">
        <v>1686</v>
      </c>
    </row>
    <row r="16" spans="1:14">
      <c r="A16" s="881" t="s">
        <v>1689</v>
      </c>
      <c r="B16" s="826"/>
      <c r="C16" s="774"/>
      <c r="D16" s="828"/>
      <c r="E16" s="774"/>
      <c r="F16" s="828"/>
      <c r="G16" s="774"/>
      <c r="H16" s="871"/>
      <c r="I16" s="783"/>
      <c r="J16" s="774"/>
      <c r="K16" s="828"/>
      <c r="L16" s="774"/>
      <c r="M16" s="828"/>
      <c r="N16" s="881" t="s">
        <v>1689</v>
      </c>
    </row>
    <row r="17" spans="1:14" ht="16" thickBot="1">
      <c r="A17" s="883"/>
      <c r="B17" s="885" t="s">
        <v>2935</v>
      </c>
      <c r="C17" s="874" t="s">
        <v>2936</v>
      </c>
      <c r="D17" s="885"/>
      <c r="E17" s="874" t="s">
        <v>2937</v>
      </c>
      <c r="F17" s="885"/>
      <c r="G17" s="774"/>
      <c r="H17" s="886" t="s">
        <v>2938</v>
      </c>
      <c r="I17" s="885"/>
      <c r="J17" s="874" t="s">
        <v>2268</v>
      </c>
      <c r="K17" s="885"/>
      <c r="L17" s="874" t="s">
        <v>2269</v>
      </c>
      <c r="M17" s="885"/>
      <c r="N17" s="883"/>
    </row>
    <row r="18" spans="1:14">
      <c r="A18" s="900">
        <v>1</v>
      </c>
      <c r="B18" s="839" t="s">
        <v>823</v>
      </c>
      <c r="C18" s="785"/>
      <c r="D18" s="839"/>
      <c r="E18" s="842"/>
      <c r="F18" s="837"/>
      <c r="G18" s="774"/>
      <c r="H18" s="784"/>
      <c r="I18" s="839"/>
      <c r="J18" s="785"/>
      <c r="K18" s="839"/>
      <c r="L18" s="842"/>
      <c r="M18" s="837"/>
      <c r="N18" s="900">
        <v>1</v>
      </c>
    </row>
    <row r="19" spans="1:14">
      <c r="A19" s="900">
        <v>2</v>
      </c>
      <c r="B19" s="839" t="s">
        <v>824</v>
      </c>
      <c r="C19" s="785"/>
      <c r="D19" s="839"/>
      <c r="E19" s="894"/>
      <c r="F19" s="860"/>
      <c r="G19" s="774"/>
      <c r="H19" s="784"/>
      <c r="I19" s="839"/>
      <c r="J19" s="785"/>
      <c r="K19" s="839"/>
      <c r="L19" s="894"/>
      <c r="M19" s="860"/>
      <c r="N19" s="900">
        <v>2</v>
      </c>
    </row>
    <row r="20" spans="1:14">
      <c r="A20" s="900">
        <v>3</v>
      </c>
      <c r="B20" s="839" t="s">
        <v>1230</v>
      </c>
      <c r="C20" s="785"/>
      <c r="D20" s="839"/>
      <c r="E20" s="894"/>
      <c r="F20" s="860"/>
      <c r="G20" s="774"/>
      <c r="H20" s="784"/>
      <c r="I20" s="839"/>
      <c r="J20" s="785"/>
      <c r="K20" s="839"/>
      <c r="L20" s="894"/>
      <c r="M20" s="860"/>
      <c r="N20" s="900">
        <v>3</v>
      </c>
    </row>
    <row r="21" spans="1:14">
      <c r="A21" s="906">
        <v>4</v>
      </c>
      <c r="B21" s="839" t="s">
        <v>1231</v>
      </c>
      <c r="C21" s="785"/>
      <c r="D21" s="839"/>
      <c r="E21" s="785"/>
      <c r="F21" s="839"/>
      <c r="G21" s="774"/>
      <c r="H21" s="911"/>
      <c r="I21" s="939"/>
      <c r="J21" s="785"/>
      <c r="K21" s="839"/>
      <c r="L21" s="785"/>
      <c r="M21" s="839"/>
      <c r="N21" s="906">
        <v>4</v>
      </c>
    </row>
    <row r="22" spans="1:14">
      <c r="A22" s="887">
        <v>5</v>
      </c>
      <c r="B22" s="828" t="s">
        <v>825</v>
      </c>
      <c r="C22" s="774"/>
      <c r="D22" s="828"/>
      <c r="E22" s="774"/>
      <c r="F22" s="828"/>
      <c r="G22" s="774"/>
      <c r="H22" s="888"/>
      <c r="I22" s="940"/>
      <c r="J22" s="774"/>
      <c r="K22" s="828"/>
      <c r="L22" s="774"/>
      <c r="M22" s="828"/>
      <c r="N22" s="887">
        <v>5</v>
      </c>
    </row>
    <row r="23" spans="1:14">
      <c r="A23" s="906"/>
      <c r="B23" s="839" t="s">
        <v>826</v>
      </c>
      <c r="C23" s="785"/>
      <c r="D23" s="839"/>
      <c r="E23" s="785"/>
      <c r="F23" s="839"/>
      <c r="G23" s="774"/>
      <c r="H23" s="911"/>
      <c r="I23" s="939"/>
      <c r="J23" s="785"/>
      <c r="K23" s="839"/>
      <c r="L23" s="785"/>
      <c r="M23" s="839"/>
      <c r="N23" s="906"/>
    </row>
    <row r="24" spans="1:14">
      <c r="A24" s="906">
        <v>6</v>
      </c>
      <c r="B24" s="839" t="s">
        <v>827</v>
      </c>
      <c r="C24" s="785"/>
      <c r="D24" s="839"/>
      <c r="E24" s="785"/>
      <c r="F24" s="839"/>
      <c r="G24" s="774"/>
      <c r="H24" s="911"/>
      <c r="I24" s="939"/>
      <c r="J24" s="785"/>
      <c r="K24" s="839"/>
      <c r="L24" s="785"/>
      <c r="M24" s="839"/>
      <c r="N24" s="906">
        <v>6</v>
      </c>
    </row>
    <row r="25" spans="1:14">
      <c r="A25" s="906">
        <v>7</v>
      </c>
      <c r="B25" s="839" t="s">
        <v>1235</v>
      </c>
      <c r="C25" s="785"/>
      <c r="D25" s="839"/>
      <c r="E25" s="785"/>
      <c r="F25" s="839"/>
      <c r="G25" s="774"/>
      <c r="H25" s="911"/>
      <c r="I25" s="939"/>
      <c r="J25" s="785"/>
      <c r="K25" s="839"/>
      <c r="L25" s="785"/>
      <c r="M25" s="839"/>
      <c r="N25" s="906">
        <v>7</v>
      </c>
    </row>
    <row r="26" spans="1:14">
      <c r="A26" s="906">
        <v>8</v>
      </c>
      <c r="B26" s="839" t="s">
        <v>828</v>
      </c>
      <c r="C26" s="785"/>
      <c r="D26" s="839"/>
      <c r="E26" s="785"/>
      <c r="F26" s="839"/>
      <c r="G26" s="774"/>
      <c r="H26" s="911"/>
      <c r="I26" s="939"/>
      <c r="J26" s="785"/>
      <c r="K26" s="839"/>
      <c r="L26" s="785"/>
      <c r="M26" s="839"/>
      <c r="N26" s="906">
        <v>8</v>
      </c>
    </row>
    <row r="27" spans="1:14">
      <c r="A27" s="906">
        <v>9</v>
      </c>
      <c r="B27" s="839" t="s">
        <v>829</v>
      </c>
      <c r="C27" s="785"/>
      <c r="D27" s="839"/>
      <c r="E27" s="785"/>
      <c r="F27" s="839"/>
      <c r="G27" s="774"/>
      <c r="H27" s="911"/>
      <c r="I27" s="939"/>
      <c r="J27" s="785"/>
      <c r="K27" s="839"/>
      <c r="L27" s="785"/>
      <c r="M27" s="839"/>
      <c r="N27" s="906">
        <v>9</v>
      </c>
    </row>
    <row r="28" spans="1:14">
      <c r="A28" s="906">
        <v>10</v>
      </c>
      <c r="B28" s="839" t="s">
        <v>830</v>
      </c>
      <c r="C28" s="785"/>
      <c r="D28" s="839"/>
      <c r="E28" s="785"/>
      <c r="F28" s="839"/>
      <c r="G28" s="774"/>
      <c r="H28" s="911"/>
      <c r="I28" s="939"/>
      <c r="J28" s="785"/>
      <c r="K28" s="839"/>
      <c r="L28" s="785"/>
      <c r="M28" s="839"/>
      <c r="N28" s="906">
        <v>10</v>
      </c>
    </row>
    <row r="29" spans="1:14">
      <c r="A29" s="906">
        <v>11</v>
      </c>
      <c r="B29" s="839" t="s">
        <v>1239</v>
      </c>
      <c r="C29" s="895"/>
      <c r="D29" s="912"/>
      <c r="E29" s="895"/>
      <c r="F29" s="912"/>
      <c r="G29" s="838"/>
      <c r="H29" s="913"/>
      <c r="I29" s="941"/>
      <c r="J29" s="895"/>
      <c r="K29" s="912"/>
      <c r="L29" s="895"/>
      <c r="M29" s="912"/>
      <c r="N29" s="906">
        <v>11</v>
      </c>
    </row>
    <row r="30" spans="1:14">
      <c r="A30" s="906">
        <v>12</v>
      </c>
      <c r="B30" s="839" t="s">
        <v>1240</v>
      </c>
      <c r="C30" s="895"/>
      <c r="D30" s="912"/>
      <c r="E30" s="895"/>
      <c r="F30" s="912"/>
      <c r="G30" s="838"/>
      <c r="H30" s="913"/>
      <c r="I30" s="941"/>
      <c r="J30" s="895"/>
      <c r="K30" s="912"/>
      <c r="L30" s="895"/>
      <c r="M30" s="912"/>
      <c r="N30" s="906">
        <v>12</v>
      </c>
    </row>
    <row r="31" spans="1:14">
      <c r="A31" s="906">
        <v>13</v>
      </c>
      <c r="B31" s="839" t="s">
        <v>831</v>
      </c>
      <c r="C31" s="785"/>
      <c r="D31" s="839"/>
      <c r="E31" s="785"/>
      <c r="F31" s="839"/>
      <c r="G31" s="774"/>
      <c r="H31" s="911"/>
      <c r="I31" s="939"/>
      <c r="J31" s="785"/>
      <c r="K31" s="839"/>
      <c r="L31" s="785"/>
      <c r="M31" s="839"/>
      <c r="N31" s="906">
        <v>13</v>
      </c>
    </row>
    <row r="32" spans="1:14">
      <c r="A32" s="900">
        <v>14</v>
      </c>
      <c r="B32" s="839" t="s">
        <v>832</v>
      </c>
      <c r="C32" s="914"/>
      <c r="D32" s="915"/>
      <c r="E32" s="914"/>
      <c r="F32" s="915"/>
      <c r="G32" s="942"/>
      <c r="H32" s="918"/>
      <c r="I32" s="915"/>
      <c r="J32" s="914"/>
      <c r="K32" s="915"/>
      <c r="L32" s="914"/>
      <c r="M32" s="915"/>
      <c r="N32" s="900">
        <v>14</v>
      </c>
    </row>
    <row r="33" spans="1:14">
      <c r="A33" s="900">
        <v>15</v>
      </c>
      <c r="B33" s="839" t="s">
        <v>833</v>
      </c>
      <c r="C33" s="895"/>
      <c r="D33" s="912"/>
      <c r="E33" s="895"/>
      <c r="F33" s="912"/>
      <c r="G33" s="838"/>
      <c r="H33" s="917"/>
      <c r="I33" s="912"/>
      <c r="J33" s="895"/>
      <c r="K33" s="912"/>
      <c r="L33" s="895"/>
      <c r="M33" s="912"/>
      <c r="N33" s="900">
        <v>15</v>
      </c>
    </row>
    <row r="34" spans="1:14">
      <c r="A34" s="900">
        <v>16</v>
      </c>
      <c r="B34" s="839" t="s">
        <v>201</v>
      </c>
      <c r="C34" s="895"/>
      <c r="D34" s="912"/>
      <c r="E34" s="895"/>
      <c r="F34" s="912"/>
      <c r="G34" s="838"/>
      <c r="H34" s="917"/>
      <c r="I34" s="912"/>
      <c r="J34" s="895"/>
      <c r="K34" s="912"/>
      <c r="L34" s="895"/>
      <c r="M34" s="912"/>
      <c r="N34" s="900">
        <v>16</v>
      </c>
    </row>
    <row r="35" spans="1:14">
      <c r="A35" s="900">
        <v>17</v>
      </c>
      <c r="B35" s="839" t="s">
        <v>202</v>
      </c>
      <c r="C35" s="895"/>
      <c r="D35" s="912"/>
      <c r="E35" s="895"/>
      <c r="F35" s="912"/>
      <c r="G35" s="838"/>
      <c r="H35" s="917"/>
      <c r="I35" s="912"/>
      <c r="J35" s="895"/>
      <c r="K35" s="912"/>
      <c r="L35" s="895"/>
      <c r="M35" s="912"/>
      <c r="N35" s="900">
        <v>17</v>
      </c>
    </row>
    <row r="36" spans="1:14">
      <c r="A36" s="900">
        <v>18</v>
      </c>
      <c r="B36" s="78" t="s">
        <v>203</v>
      </c>
      <c r="C36" s="895"/>
      <c r="D36" s="912"/>
      <c r="E36" s="895"/>
      <c r="F36" s="912"/>
      <c r="G36" s="838"/>
      <c r="H36" s="917"/>
      <c r="I36" s="912"/>
      <c r="J36" s="895"/>
      <c r="K36" s="912"/>
      <c r="L36" s="895"/>
      <c r="M36" s="912"/>
      <c r="N36" s="900">
        <v>18</v>
      </c>
    </row>
    <row r="37" spans="1:14" s="1244" customFormat="1">
      <c r="A37" s="2222">
        <v>19</v>
      </c>
      <c r="B37" s="2223" t="s">
        <v>4250</v>
      </c>
      <c r="C37" s="1182"/>
      <c r="D37" s="2224"/>
      <c r="E37" s="1182"/>
      <c r="F37" s="2224"/>
      <c r="G37" s="2088"/>
      <c r="H37" s="2225"/>
      <c r="I37" s="2224"/>
      <c r="J37" s="1182"/>
      <c r="K37" s="2224"/>
      <c r="L37" s="1182"/>
      <c r="M37" s="2224"/>
      <c r="N37" s="2222">
        <v>19</v>
      </c>
    </row>
    <row r="38" spans="1:14">
      <c r="A38" s="900">
        <v>20</v>
      </c>
      <c r="B38" s="78" t="s">
        <v>4050</v>
      </c>
      <c r="C38" s="914">
        <f>SUM(C32:C37)</f>
        <v>0</v>
      </c>
      <c r="D38" s="915"/>
      <c r="E38" s="914">
        <f>SUM(E32:E37)</f>
        <v>0</v>
      </c>
      <c r="F38" s="915"/>
      <c r="G38" s="942"/>
      <c r="H38" s="918">
        <f>SUM(H32:H37)</f>
        <v>0</v>
      </c>
      <c r="I38" s="915"/>
      <c r="J38" s="914">
        <f>SUM(J32:J37)</f>
        <v>0</v>
      </c>
      <c r="K38" s="915"/>
      <c r="L38" s="914">
        <f>SUM(L32:L37)</f>
        <v>0</v>
      </c>
      <c r="M38" s="915"/>
      <c r="N38" s="900">
        <v>20</v>
      </c>
    </row>
    <row r="39" spans="1:14">
      <c r="A39" s="900">
        <v>21</v>
      </c>
      <c r="B39" s="839" t="s">
        <v>205</v>
      </c>
      <c r="C39" s="943"/>
      <c r="D39" s="944"/>
      <c r="E39" s="943"/>
      <c r="F39" s="944"/>
      <c r="G39" s="945"/>
      <c r="H39" s="946"/>
      <c r="I39" s="944"/>
      <c r="J39" s="943"/>
      <c r="K39" s="944"/>
      <c r="L39" s="943"/>
      <c r="M39" s="944"/>
      <c r="N39" s="900">
        <v>21</v>
      </c>
    </row>
    <row r="40" spans="1:14">
      <c r="A40" s="900">
        <v>22</v>
      </c>
      <c r="B40" s="839" t="s">
        <v>206</v>
      </c>
      <c r="C40" s="785"/>
      <c r="D40" s="839"/>
      <c r="E40" s="785"/>
      <c r="F40" s="839"/>
      <c r="G40" s="774"/>
      <c r="H40" s="784"/>
      <c r="I40" s="839"/>
      <c r="J40" s="785"/>
      <c r="K40" s="839"/>
      <c r="L40" s="785"/>
      <c r="M40" s="839"/>
      <c r="N40" s="900">
        <v>22</v>
      </c>
    </row>
    <row r="41" spans="1:14">
      <c r="A41" s="900">
        <v>23</v>
      </c>
      <c r="B41" s="839" t="s">
        <v>207</v>
      </c>
      <c r="C41" s="914"/>
      <c r="D41" s="915"/>
      <c r="E41" s="914"/>
      <c r="F41" s="915"/>
      <c r="G41" s="942"/>
      <c r="H41" s="918"/>
      <c r="I41" s="915"/>
      <c r="J41" s="914"/>
      <c r="K41" s="915"/>
      <c r="L41" s="914"/>
      <c r="M41" s="915"/>
      <c r="N41" s="900">
        <v>23</v>
      </c>
    </row>
    <row r="42" spans="1:14">
      <c r="A42" s="900">
        <v>24</v>
      </c>
      <c r="B42" s="839" t="s">
        <v>208</v>
      </c>
      <c r="C42" s="895"/>
      <c r="D42" s="912"/>
      <c r="E42" s="895"/>
      <c r="F42" s="912"/>
      <c r="G42" s="838"/>
      <c r="H42" s="917"/>
      <c r="I42" s="912"/>
      <c r="J42" s="895"/>
      <c r="K42" s="912"/>
      <c r="L42" s="895"/>
      <c r="M42" s="912"/>
      <c r="N42" s="900">
        <v>24</v>
      </c>
    </row>
    <row r="43" spans="1:14">
      <c r="A43" s="900">
        <v>25</v>
      </c>
      <c r="B43" s="839" t="s">
        <v>209</v>
      </c>
      <c r="C43" s="895"/>
      <c r="D43" s="912"/>
      <c r="E43" s="895"/>
      <c r="F43" s="912"/>
      <c r="G43" s="838"/>
      <c r="H43" s="917"/>
      <c r="I43" s="912"/>
      <c r="J43" s="895"/>
      <c r="K43" s="912"/>
      <c r="L43" s="895"/>
      <c r="M43" s="912"/>
      <c r="N43" s="900">
        <v>25</v>
      </c>
    </row>
    <row r="44" spans="1:14">
      <c r="A44" s="900">
        <v>26</v>
      </c>
      <c r="B44" s="839" t="s">
        <v>210</v>
      </c>
      <c r="C44" s="895"/>
      <c r="D44" s="912"/>
      <c r="E44" s="895"/>
      <c r="F44" s="912"/>
      <c r="G44" s="838"/>
      <c r="H44" s="917"/>
      <c r="I44" s="912"/>
      <c r="J44" s="895"/>
      <c r="K44" s="912"/>
      <c r="L44" s="895"/>
      <c r="M44" s="912"/>
      <c r="N44" s="900">
        <v>26</v>
      </c>
    </row>
    <row r="45" spans="1:14">
      <c r="A45" s="900">
        <v>27</v>
      </c>
      <c r="B45" s="839" t="s">
        <v>211</v>
      </c>
      <c r="C45" s="895"/>
      <c r="D45" s="912"/>
      <c r="E45" s="895"/>
      <c r="F45" s="912"/>
      <c r="G45" s="838"/>
      <c r="H45" s="917"/>
      <c r="I45" s="912"/>
      <c r="J45" s="895"/>
      <c r="K45" s="912"/>
      <c r="L45" s="895"/>
      <c r="M45" s="912"/>
      <c r="N45" s="900">
        <v>27</v>
      </c>
    </row>
    <row r="46" spans="1:14">
      <c r="A46" s="900">
        <v>28</v>
      </c>
      <c r="B46" s="839" t="s">
        <v>212</v>
      </c>
      <c r="C46" s="895"/>
      <c r="D46" s="912"/>
      <c r="E46" s="895"/>
      <c r="F46" s="912"/>
      <c r="G46" s="838"/>
      <c r="H46" s="917"/>
      <c r="I46" s="912"/>
      <c r="J46" s="895"/>
      <c r="K46" s="912"/>
      <c r="L46" s="895"/>
      <c r="M46" s="912"/>
      <c r="N46" s="900">
        <v>28</v>
      </c>
    </row>
    <row r="47" spans="1:14">
      <c r="A47" s="900">
        <v>29</v>
      </c>
      <c r="B47" s="839" t="s">
        <v>213</v>
      </c>
      <c r="C47" s="895"/>
      <c r="D47" s="912"/>
      <c r="E47" s="895"/>
      <c r="F47" s="912"/>
      <c r="G47" s="838"/>
      <c r="H47" s="917"/>
      <c r="I47" s="912"/>
      <c r="J47" s="895"/>
      <c r="K47" s="912"/>
      <c r="L47" s="895"/>
      <c r="M47" s="912"/>
      <c r="N47" s="900">
        <v>29</v>
      </c>
    </row>
    <row r="48" spans="1:14">
      <c r="A48" s="900">
        <v>30</v>
      </c>
      <c r="B48" s="839" t="s">
        <v>214</v>
      </c>
      <c r="C48" s="895"/>
      <c r="D48" s="912"/>
      <c r="E48" s="895"/>
      <c r="F48" s="912"/>
      <c r="G48" s="838"/>
      <c r="H48" s="917"/>
      <c r="I48" s="912"/>
      <c r="J48" s="895"/>
      <c r="K48" s="912"/>
      <c r="L48" s="895"/>
      <c r="M48" s="912"/>
      <c r="N48" s="900">
        <v>30</v>
      </c>
    </row>
    <row r="49" spans="1:14">
      <c r="A49" s="900">
        <v>31</v>
      </c>
      <c r="B49" s="839" t="s">
        <v>215</v>
      </c>
      <c r="C49" s="895"/>
      <c r="D49" s="912"/>
      <c r="E49" s="895"/>
      <c r="F49" s="912"/>
      <c r="G49" s="838"/>
      <c r="H49" s="917"/>
      <c r="I49" s="912"/>
      <c r="J49" s="895"/>
      <c r="K49" s="912"/>
      <c r="L49" s="895"/>
      <c r="M49" s="912"/>
      <c r="N49" s="900">
        <v>31</v>
      </c>
    </row>
    <row r="50" spans="1:14">
      <c r="A50" s="900">
        <v>32</v>
      </c>
      <c r="B50" s="839" t="s">
        <v>216</v>
      </c>
      <c r="C50" s="895"/>
      <c r="D50" s="912"/>
      <c r="E50" s="895"/>
      <c r="F50" s="912"/>
      <c r="G50" s="838"/>
      <c r="H50" s="917"/>
      <c r="I50" s="912"/>
      <c r="K50" s="912"/>
      <c r="L50" s="895"/>
      <c r="M50" s="912"/>
      <c r="N50" s="900">
        <v>32</v>
      </c>
    </row>
    <row r="51" spans="1:14">
      <c r="A51" s="900">
        <v>33</v>
      </c>
      <c r="B51" s="839" t="s">
        <v>217</v>
      </c>
      <c r="C51" s="895"/>
      <c r="D51" s="912"/>
      <c r="E51" s="895"/>
      <c r="F51" s="912"/>
      <c r="G51" s="838"/>
      <c r="H51" s="917"/>
      <c r="I51" s="912"/>
      <c r="J51" s="895"/>
      <c r="K51" s="912"/>
      <c r="L51" s="895"/>
      <c r="M51" s="912"/>
      <c r="N51" s="900">
        <v>33</v>
      </c>
    </row>
    <row r="52" spans="1:14">
      <c r="A52" s="900">
        <v>34</v>
      </c>
      <c r="B52" s="839" t="s">
        <v>218</v>
      </c>
      <c r="C52" s="914">
        <f>SUM(C41:C51)</f>
        <v>0</v>
      </c>
      <c r="D52" s="915"/>
      <c r="E52" s="914">
        <f>SUM(E41:E51)</f>
        <v>0</v>
      </c>
      <c r="F52" s="915"/>
      <c r="G52" s="942"/>
      <c r="H52" s="918">
        <f>SUM(H41:H51)</f>
        <v>0</v>
      </c>
      <c r="I52" s="895"/>
      <c r="J52" s="914">
        <f>SUM(J41:J51)</f>
        <v>0</v>
      </c>
      <c r="K52" s="915"/>
      <c r="L52" s="914">
        <f>SUM(L41:L51)</f>
        <v>0</v>
      </c>
      <c r="M52" s="915"/>
      <c r="N52" s="900">
        <v>34</v>
      </c>
    </row>
    <row r="53" spans="1:14">
      <c r="A53" s="900">
        <v>35</v>
      </c>
      <c r="B53" s="839" t="s">
        <v>129</v>
      </c>
      <c r="C53" s="943"/>
      <c r="D53" s="944"/>
      <c r="E53" s="943"/>
      <c r="F53" s="944"/>
      <c r="G53" s="945"/>
      <c r="H53" s="946"/>
      <c r="I53" s="944"/>
      <c r="J53" s="943"/>
      <c r="K53" s="944"/>
      <c r="L53" s="943"/>
      <c r="M53" s="944"/>
      <c r="N53" s="900">
        <v>35</v>
      </c>
    </row>
    <row r="54" spans="1:14">
      <c r="A54" s="872"/>
      <c r="B54" s="828"/>
      <c r="C54" s="774"/>
      <c r="D54" s="828"/>
      <c r="E54" s="774"/>
      <c r="F54" s="828"/>
      <c r="G54" s="774"/>
      <c r="H54" s="827"/>
      <c r="I54" s="774"/>
      <c r="J54" s="774"/>
      <c r="K54" s="774"/>
      <c r="L54" s="774"/>
      <c r="M54" s="774"/>
      <c r="N54" s="872"/>
    </row>
    <row r="55" spans="1:14">
      <c r="A55" s="872"/>
      <c r="B55" s="828"/>
      <c r="C55" s="774"/>
      <c r="D55" s="828"/>
      <c r="E55" s="774"/>
      <c r="F55" s="828"/>
      <c r="G55" s="774"/>
      <c r="H55" s="827"/>
      <c r="I55" s="774"/>
      <c r="J55" s="774"/>
      <c r="K55" s="774"/>
      <c r="L55" s="774"/>
      <c r="M55" s="774"/>
      <c r="N55" s="872"/>
    </row>
    <row r="56" spans="1:14">
      <c r="A56" s="872"/>
      <c r="B56" s="828"/>
      <c r="C56" s="774"/>
      <c r="D56" s="828"/>
      <c r="E56" s="774"/>
      <c r="F56" s="828"/>
      <c r="G56" s="774"/>
      <c r="H56" s="827"/>
      <c r="I56" s="774"/>
      <c r="J56" s="774"/>
      <c r="K56" s="774"/>
      <c r="L56" s="774"/>
      <c r="M56" s="774"/>
      <c r="N56" s="872"/>
    </row>
    <row r="57" spans="1:14">
      <c r="A57" s="872"/>
      <c r="B57" s="828"/>
      <c r="C57" s="774"/>
      <c r="D57" s="828"/>
      <c r="E57" s="774"/>
      <c r="F57" s="828"/>
      <c r="G57" s="774"/>
      <c r="H57" s="827"/>
      <c r="I57" s="774"/>
      <c r="J57" s="774"/>
      <c r="K57" s="774"/>
      <c r="L57" s="774"/>
      <c r="M57" s="774"/>
      <c r="N57" s="872"/>
    </row>
    <row r="58" spans="1:14">
      <c r="A58" s="872"/>
      <c r="B58" s="828"/>
      <c r="C58" s="774"/>
      <c r="D58" s="828"/>
      <c r="E58" s="774"/>
      <c r="F58" s="828"/>
      <c r="G58" s="774"/>
      <c r="H58" s="827"/>
      <c r="I58" s="774"/>
      <c r="J58" s="774"/>
      <c r="K58" s="774"/>
      <c r="L58" s="774"/>
      <c r="M58" s="774"/>
      <c r="N58" s="872"/>
    </row>
    <row r="59" spans="1:14">
      <c r="A59" s="872"/>
      <c r="B59" s="828"/>
      <c r="C59" s="774"/>
      <c r="D59" s="828"/>
      <c r="E59" s="774"/>
      <c r="F59" s="828"/>
      <c r="G59" s="774"/>
      <c r="H59" s="827"/>
      <c r="I59" s="774"/>
      <c r="J59" s="774"/>
      <c r="K59" s="774"/>
      <c r="L59" s="774"/>
      <c r="M59" s="774"/>
      <c r="N59" s="872"/>
    </row>
    <row r="60" spans="1:14">
      <c r="A60" s="872"/>
      <c r="B60" s="828"/>
      <c r="C60" s="774"/>
      <c r="D60" s="828"/>
      <c r="E60" s="774"/>
      <c r="F60" s="828"/>
      <c r="G60" s="774"/>
      <c r="H60" s="827"/>
      <c r="I60" s="774"/>
      <c r="J60" s="774"/>
      <c r="K60" s="774"/>
      <c r="L60" s="774"/>
      <c r="M60" s="774"/>
      <c r="N60" s="872"/>
    </row>
    <row r="61" spans="1:14">
      <c r="A61" s="872"/>
      <c r="B61" s="828"/>
      <c r="C61" s="774"/>
      <c r="D61" s="828"/>
      <c r="E61" s="774"/>
      <c r="F61" s="828"/>
      <c r="G61" s="774"/>
      <c r="H61" s="827"/>
      <c r="I61" s="774"/>
      <c r="J61" s="774"/>
      <c r="K61" s="774"/>
      <c r="L61" s="774"/>
      <c r="M61" s="774"/>
      <c r="N61" s="872"/>
    </row>
    <row r="62" spans="1:14">
      <c r="A62" s="872"/>
      <c r="B62" s="828"/>
      <c r="C62" s="774"/>
      <c r="D62" s="828"/>
      <c r="E62" s="774"/>
      <c r="F62" s="828"/>
      <c r="G62" s="774"/>
      <c r="H62" s="827"/>
      <c r="I62" s="774"/>
      <c r="J62" s="774"/>
      <c r="K62" s="774"/>
      <c r="L62" s="774"/>
      <c r="M62" s="774"/>
      <c r="N62" s="872"/>
    </row>
    <row r="63" spans="1:14">
      <c r="A63" s="872"/>
      <c r="B63" s="828"/>
      <c r="C63" s="774"/>
      <c r="D63" s="828"/>
      <c r="E63" s="774"/>
      <c r="F63" s="828"/>
      <c r="G63" s="774"/>
      <c r="H63" s="827"/>
      <c r="I63" s="774"/>
      <c r="J63" s="774"/>
      <c r="K63" s="774"/>
      <c r="L63" s="774"/>
      <c r="M63" s="774"/>
      <c r="N63" s="872"/>
    </row>
    <row r="64" spans="1:14">
      <c r="A64" s="872"/>
      <c r="B64" s="828"/>
      <c r="C64" s="774"/>
      <c r="D64" s="828"/>
      <c r="E64" s="774"/>
      <c r="F64" s="828"/>
      <c r="G64" s="774"/>
      <c r="H64" s="827"/>
      <c r="I64" s="774"/>
      <c r="J64" s="774"/>
      <c r="K64" s="774"/>
      <c r="L64" s="774"/>
      <c r="M64" s="774"/>
      <c r="N64" s="872"/>
    </row>
    <row r="65" spans="1:14" ht="16" thickBot="1">
      <c r="A65" s="891"/>
      <c r="B65" s="844"/>
      <c r="C65" s="819"/>
      <c r="D65" s="844"/>
      <c r="E65" s="819"/>
      <c r="F65" s="844"/>
      <c r="G65" s="774"/>
      <c r="H65" s="843"/>
      <c r="I65" s="819"/>
      <c r="J65" s="819"/>
      <c r="K65" s="819"/>
      <c r="L65" s="819"/>
      <c r="M65" s="819"/>
      <c r="N65" s="891"/>
    </row>
    <row r="66" spans="1:14">
      <c r="A66" s="947"/>
      <c r="B66" s="947"/>
      <c r="C66" s="947"/>
      <c r="D66" s="947"/>
      <c r="E66" s="947"/>
      <c r="F66" s="947"/>
      <c r="G66" s="774"/>
      <c r="H66" s="947"/>
      <c r="I66" s="947"/>
      <c r="J66" s="947"/>
      <c r="K66" s="947"/>
      <c r="L66" s="947"/>
      <c r="M66" s="947"/>
      <c r="N66" s="947"/>
    </row>
    <row r="67" spans="1:14">
      <c r="A67" s="1310" t="s">
        <v>4501</v>
      </c>
      <c r="B67" s="1310"/>
      <c r="C67" s="774"/>
      <c r="D67" s="774"/>
      <c r="E67" s="774"/>
      <c r="F67" s="774"/>
      <c r="G67" s="774"/>
      <c r="H67" s="1310" t="s">
        <v>4501</v>
      </c>
      <c r="I67" s="1310"/>
      <c r="J67" s="774"/>
      <c r="K67" s="775"/>
    </row>
    <row r="68" spans="1:14">
      <c r="A68" s="775" t="s">
        <v>130</v>
      </c>
      <c r="B68" s="775"/>
      <c r="C68" s="775"/>
      <c r="D68" s="775"/>
      <c r="E68" s="775"/>
      <c r="F68" s="775"/>
      <c r="G68" s="774"/>
      <c r="H68" s="775" t="s">
        <v>131</v>
      </c>
      <c r="I68" s="775"/>
      <c r="J68" s="775"/>
      <c r="K68" s="775"/>
      <c r="L68" s="775"/>
      <c r="M68" s="775"/>
      <c r="N68" s="775"/>
    </row>
    <row r="71" spans="1:14">
      <c r="A71" s="73" t="s">
        <v>401</v>
      </c>
      <c r="B71" s="775"/>
      <c r="C71" s="775"/>
      <c r="D71" s="775"/>
      <c r="E71" s="775"/>
      <c r="F71" s="775"/>
    </row>
    <row r="73" spans="1:14" ht="16" thickBot="1">
      <c r="A73" s="833" t="str">
        <f>'Data Sheet'!$C$25</f>
        <v xml:space="preserve">Niagara Mohawk Power Corporation </v>
      </c>
      <c r="B73" s="774"/>
      <c r="C73" s="948"/>
      <c r="D73" s="948"/>
      <c r="E73" s="892" t="str">
        <f>'Data Sheet'!$C$40</f>
        <v>April 30, 2024</v>
      </c>
      <c r="F73" s="774" t="str">
        <f>'Data Sheet'!$C$38</f>
        <v>December 31, 2023</v>
      </c>
      <c r="G73" s="774"/>
      <c r="H73" s="833" t="str">
        <f>'Data Sheet'!$C$25</f>
        <v xml:space="preserve">Niagara Mohawk Power Corporation </v>
      </c>
      <c r="I73" s="774"/>
      <c r="J73" s="948"/>
      <c r="K73" s="948"/>
      <c r="L73" s="892" t="str">
        <f>'Data Sheet'!$C$40</f>
        <v>April 30, 2024</v>
      </c>
      <c r="M73" s="774" t="str">
        <f>'Data Sheet'!$C$38</f>
        <v>December 31, 2023</v>
      </c>
      <c r="N73" s="775"/>
    </row>
    <row r="74" spans="1:14">
      <c r="A74" s="776"/>
      <c r="B74" s="777"/>
      <c r="C74" s="777"/>
      <c r="D74" s="777"/>
      <c r="E74" s="777"/>
      <c r="F74" s="824"/>
      <c r="G74" s="774"/>
      <c r="H74" s="776"/>
      <c r="I74" s="777"/>
      <c r="J74" s="777"/>
      <c r="K74" s="777"/>
      <c r="L74" s="777"/>
      <c r="M74" s="777"/>
      <c r="N74" s="853"/>
    </row>
    <row r="75" spans="1:14">
      <c r="A75" s="70" t="s">
        <v>86</v>
      </c>
      <c r="B75" s="73"/>
      <c r="C75" s="73"/>
      <c r="D75" s="775"/>
      <c r="E75" s="775"/>
      <c r="F75" s="826"/>
      <c r="G75" s="774"/>
      <c r="H75" s="70" t="s">
        <v>86</v>
      </c>
      <c r="I75" s="73"/>
      <c r="J75" s="73"/>
      <c r="K75" s="775"/>
      <c r="L75" s="775"/>
      <c r="M75" s="775"/>
      <c r="N75" s="828"/>
    </row>
    <row r="76" spans="1:14" ht="16" thickBot="1">
      <c r="A76" s="477"/>
      <c r="B76" s="478"/>
      <c r="C76" s="478"/>
      <c r="D76" s="874"/>
      <c r="E76" s="874"/>
      <c r="F76" s="885"/>
      <c r="G76" s="774"/>
      <c r="H76" s="477"/>
      <c r="I76" s="478"/>
      <c r="J76" s="478"/>
      <c r="K76" s="478"/>
      <c r="L76" s="874"/>
      <c r="M76" s="874"/>
      <c r="N76" s="844"/>
    </row>
    <row r="77" spans="1:14">
      <c r="A77" s="776" t="s">
        <v>800</v>
      </c>
      <c r="B77" s="777"/>
      <c r="C77" s="777" t="s">
        <v>801</v>
      </c>
      <c r="D77" s="777"/>
      <c r="E77" s="777"/>
      <c r="F77" s="824"/>
      <c r="G77" s="774"/>
      <c r="H77" s="827" t="s">
        <v>802</v>
      </c>
      <c r="I77" s="774"/>
      <c r="J77" s="774"/>
      <c r="K77" s="774" t="s">
        <v>803</v>
      </c>
      <c r="L77" s="774"/>
      <c r="M77" s="774"/>
      <c r="N77" s="828"/>
    </row>
    <row r="78" spans="1:14">
      <c r="A78" s="827" t="s">
        <v>804</v>
      </c>
      <c r="B78" s="774"/>
      <c r="C78" s="774" t="s">
        <v>805</v>
      </c>
      <c r="D78" s="774"/>
      <c r="E78" s="774"/>
      <c r="F78" s="828"/>
      <c r="G78" s="774"/>
      <c r="H78" s="827" t="s">
        <v>806</v>
      </c>
      <c r="I78" s="774"/>
      <c r="J78" s="774"/>
      <c r="K78" s="774" t="s">
        <v>807</v>
      </c>
      <c r="L78" s="774"/>
      <c r="M78" s="774"/>
      <c r="N78" s="828"/>
    </row>
    <row r="79" spans="1:14">
      <c r="A79" s="827" t="s">
        <v>808</v>
      </c>
      <c r="B79" s="774"/>
      <c r="C79" s="774" t="s">
        <v>809</v>
      </c>
      <c r="D79" s="774"/>
      <c r="E79" s="774"/>
      <c r="F79" s="828"/>
      <c r="G79" s="774"/>
      <c r="H79" s="827" t="s">
        <v>810</v>
      </c>
      <c r="I79" s="774"/>
      <c r="J79" s="774"/>
      <c r="K79" s="774" t="s">
        <v>811</v>
      </c>
      <c r="L79" s="774"/>
      <c r="M79" s="774"/>
      <c r="N79" s="828"/>
    </row>
    <row r="80" spans="1:14">
      <c r="A80" s="827" t="s">
        <v>812</v>
      </c>
      <c r="B80" s="774"/>
      <c r="C80" s="774" t="s">
        <v>813</v>
      </c>
      <c r="D80" s="774"/>
      <c r="E80" s="774"/>
      <c r="F80" s="828"/>
      <c r="G80" s="774"/>
      <c r="H80" s="827" t="s">
        <v>814</v>
      </c>
      <c r="I80" s="774"/>
      <c r="J80" s="774"/>
      <c r="K80" s="774"/>
      <c r="L80" s="774"/>
      <c r="M80" s="774"/>
      <c r="N80" s="828"/>
    </row>
    <row r="81" spans="1:14">
      <c r="A81" s="827" t="s">
        <v>815</v>
      </c>
      <c r="B81" s="774"/>
      <c r="C81" s="774" t="s">
        <v>816</v>
      </c>
      <c r="D81" s="774"/>
      <c r="E81" s="774"/>
      <c r="F81" s="828"/>
      <c r="G81" s="774"/>
      <c r="H81" s="827" t="s">
        <v>817</v>
      </c>
      <c r="I81" s="774"/>
      <c r="J81" s="774"/>
      <c r="K81" s="774"/>
      <c r="L81" s="774"/>
      <c r="M81" s="774"/>
      <c r="N81" s="828"/>
    </row>
    <row r="82" spans="1:14">
      <c r="A82" s="827" t="s">
        <v>818</v>
      </c>
      <c r="B82" s="774"/>
      <c r="C82" s="774"/>
      <c r="D82" s="774"/>
      <c r="E82" s="774"/>
      <c r="F82" s="828"/>
      <c r="G82" s="774"/>
      <c r="H82" s="827"/>
      <c r="I82" s="774"/>
      <c r="J82" s="774"/>
      <c r="K82" s="774"/>
      <c r="L82" s="774"/>
      <c r="M82" s="774"/>
      <c r="N82" s="828"/>
    </row>
    <row r="83" spans="1:14" ht="16" thickBot="1">
      <c r="A83" s="843"/>
      <c r="B83" s="819"/>
      <c r="C83" s="819"/>
      <c r="D83" s="819"/>
      <c r="E83" s="819"/>
      <c r="F83" s="844"/>
      <c r="G83" s="774"/>
      <c r="H83" s="843"/>
      <c r="I83" s="819"/>
      <c r="J83" s="819"/>
      <c r="K83" s="819"/>
      <c r="L83" s="819"/>
      <c r="M83" s="819"/>
      <c r="N83" s="844"/>
    </row>
    <row r="84" spans="1:14">
      <c r="A84" s="872"/>
      <c r="B84" s="828"/>
      <c r="C84" s="774"/>
      <c r="D84" s="828"/>
      <c r="E84" s="774"/>
      <c r="F84" s="828"/>
      <c r="G84" s="774"/>
      <c r="H84" s="827"/>
      <c r="I84" s="828"/>
      <c r="J84" s="774"/>
      <c r="K84" s="828"/>
      <c r="L84" s="774"/>
      <c r="M84" s="828"/>
      <c r="N84" s="828"/>
    </row>
    <row r="85" spans="1:14">
      <c r="A85" s="882"/>
      <c r="B85" s="828"/>
      <c r="C85" s="774" t="s">
        <v>819</v>
      </c>
      <c r="D85" s="783"/>
      <c r="E85" s="774" t="s">
        <v>819</v>
      </c>
      <c r="F85" s="828"/>
      <c r="G85" s="774"/>
      <c r="H85" s="827" t="s">
        <v>820</v>
      </c>
      <c r="I85" s="826"/>
      <c r="J85" s="827" t="s">
        <v>820</v>
      </c>
      <c r="K85" s="828"/>
      <c r="L85" s="827" t="s">
        <v>820</v>
      </c>
      <c r="M85" s="828"/>
      <c r="N85" s="828"/>
    </row>
    <row r="86" spans="1:14">
      <c r="A86" s="881" t="s">
        <v>1686</v>
      </c>
      <c r="B86" s="826" t="s">
        <v>1740</v>
      </c>
      <c r="C86" s="774" t="s">
        <v>821</v>
      </c>
      <c r="D86" s="828"/>
      <c r="E86" s="774" t="s">
        <v>821</v>
      </c>
      <c r="F86" s="828"/>
      <c r="G86" s="774"/>
      <c r="H86" s="827" t="s">
        <v>822</v>
      </c>
      <c r="I86" s="783"/>
      <c r="J86" s="827" t="s">
        <v>822</v>
      </c>
      <c r="K86" s="828"/>
      <c r="L86" s="827" t="s">
        <v>822</v>
      </c>
      <c r="M86" s="828"/>
      <c r="N86" s="881" t="s">
        <v>1686</v>
      </c>
    </row>
    <row r="87" spans="1:14">
      <c r="A87" s="881" t="s">
        <v>1689</v>
      </c>
      <c r="B87" s="826"/>
      <c r="C87" s="774"/>
      <c r="D87" s="828"/>
      <c r="E87" s="774"/>
      <c r="F87" s="828"/>
      <c r="G87" s="774"/>
      <c r="H87" s="871"/>
      <c r="I87" s="783"/>
      <c r="J87" s="774"/>
      <c r="K87" s="828"/>
      <c r="L87" s="774"/>
      <c r="M87" s="828"/>
      <c r="N87" s="881" t="s">
        <v>1689</v>
      </c>
    </row>
    <row r="88" spans="1:14" ht="16" thickBot="1">
      <c r="A88" s="883"/>
      <c r="B88" s="885" t="s">
        <v>2935</v>
      </c>
      <c r="C88" s="874" t="s">
        <v>2936</v>
      </c>
      <c r="D88" s="885"/>
      <c r="E88" s="874" t="s">
        <v>2937</v>
      </c>
      <c r="F88" s="885"/>
      <c r="G88" s="774"/>
      <c r="H88" s="886" t="s">
        <v>2938</v>
      </c>
      <c r="I88" s="885"/>
      <c r="J88" s="874" t="s">
        <v>2268</v>
      </c>
      <c r="K88" s="885"/>
      <c r="L88" s="874" t="s">
        <v>2269</v>
      </c>
      <c r="M88" s="885"/>
      <c r="N88" s="883"/>
    </row>
    <row r="89" spans="1:14">
      <c r="A89" s="900">
        <v>1</v>
      </c>
      <c r="B89" s="839" t="s">
        <v>823</v>
      </c>
      <c r="C89" s="785"/>
      <c r="D89" s="839"/>
      <c r="E89" s="842"/>
      <c r="F89" s="837"/>
      <c r="G89" s="774"/>
      <c r="H89" s="784"/>
      <c r="I89" s="839"/>
      <c r="J89" s="785"/>
      <c r="K89" s="839"/>
      <c r="L89" s="842"/>
      <c r="M89" s="837"/>
      <c r="N89" s="900">
        <v>1</v>
      </c>
    </row>
    <row r="90" spans="1:14">
      <c r="A90" s="900">
        <v>2</v>
      </c>
      <c r="B90" s="839" t="s">
        <v>824</v>
      </c>
      <c r="C90" s="785"/>
      <c r="D90" s="839"/>
      <c r="E90" s="894"/>
      <c r="F90" s="860"/>
      <c r="G90" s="774"/>
      <c r="H90" s="784"/>
      <c r="I90" s="839"/>
      <c r="J90" s="785"/>
      <c r="K90" s="839"/>
      <c r="L90" s="894"/>
      <c r="M90" s="860"/>
      <c r="N90" s="900">
        <v>2</v>
      </c>
    </row>
    <row r="91" spans="1:14">
      <c r="A91" s="900">
        <v>3</v>
      </c>
      <c r="B91" s="839" t="s">
        <v>1230</v>
      </c>
      <c r="C91" s="785"/>
      <c r="D91" s="839"/>
      <c r="E91" s="894"/>
      <c r="F91" s="860"/>
      <c r="G91" s="774"/>
      <c r="H91" s="784"/>
      <c r="I91" s="839"/>
      <c r="J91" s="785"/>
      <c r="K91" s="839"/>
      <c r="L91" s="894"/>
      <c r="M91" s="860"/>
      <c r="N91" s="900">
        <v>3</v>
      </c>
    </row>
    <row r="92" spans="1:14">
      <c r="A92" s="906">
        <v>4</v>
      </c>
      <c r="B92" s="839" t="s">
        <v>1231</v>
      </c>
      <c r="C92" s="785"/>
      <c r="D92" s="839"/>
      <c r="E92" s="785"/>
      <c r="F92" s="839"/>
      <c r="G92" s="774"/>
      <c r="H92" s="911"/>
      <c r="I92" s="939"/>
      <c r="J92" s="785"/>
      <c r="K92" s="839"/>
      <c r="L92" s="785"/>
      <c r="M92" s="839"/>
      <c r="N92" s="906">
        <v>4</v>
      </c>
    </row>
    <row r="93" spans="1:14">
      <c r="A93" s="887">
        <v>5</v>
      </c>
      <c r="B93" s="828" t="s">
        <v>825</v>
      </c>
      <c r="C93" s="774"/>
      <c r="D93" s="828"/>
      <c r="E93" s="774"/>
      <c r="F93" s="828"/>
      <c r="G93" s="774"/>
      <c r="H93" s="888"/>
      <c r="I93" s="940"/>
      <c r="J93" s="774"/>
      <c r="K93" s="828"/>
      <c r="L93" s="774"/>
      <c r="M93" s="828"/>
      <c r="N93" s="887">
        <v>5</v>
      </c>
    </row>
    <row r="94" spans="1:14">
      <c r="A94" s="906"/>
      <c r="B94" s="839" t="s">
        <v>826</v>
      </c>
      <c r="C94" s="785"/>
      <c r="D94" s="839"/>
      <c r="E94" s="785"/>
      <c r="F94" s="839"/>
      <c r="G94" s="774"/>
      <c r="H94" s="911"/>
      <c r="I94" s="939"/>
      <c r="J94" s="785"/>
      <c r="K94" s="839"/>
      <c r="L94" s="785"/>
      <c r="M94" s="839"/>
      <c r="N94" s="906"/>
    </row>
    <row r="95" spans="1:14">
      <c r="A95" s="906">
        <v>6</v>
      </c>
      <c r="B95" s="839" t="s">
        <v>827</v>
      </c>
      <c r="C95" s="785"/>
      <c r="D95" s="839"/>
      <c r="E95" s="785"/>
      <c r="F95" s="839"/>
      <c r="G95" s="774"/>
      <c r="H95" s="911"/>
      <c r="I95" s="939"/>
      <c r="J95" s="785"/>
      <c r="K95" s="839"/>
      <c r="L95" s="785"/>
      <c r="M95" s="839"/>
      <c r="N95" s="906">
        <v>6</v>
      </c>
    </row>
    <row r="96" spans="1:14">
      <c r="A96" s="906">
        <v>7</v>
      </c>
      <c r="B96" s="839" t="s">
        <v>1235</v>
      </c>
      <c r="C96" s="785"/>
      <c r="D96" s="839"/>
      <c r="E96" s="785"/>
      <c r="F96" s="839"/>
      <c r="G96" s="774"/>
      <c r="H96" s="911"/>
      <c r="I96" s="939"/>
      <c r="J96" s="785"/>
      <c r="K96" s="839"/>
      <c r="L96" s="785"/>
      <c r="M96" s="839"/>
      <c r="N96" s="906">
        <v>7</v>
      </c>
    </row>
    <row r="97" spans="1:14">
      <c r="A97" s="906">
        <v>8</v>
      </c>
      <c r="B97" s="839" t="s">
        <v>828</v>
      </c>
      <c r="C97" s="785"/>
      <c r="D97" s="839"/>
      <c r="E97" s="785"/>
      <c r="F97" s="839"/>
      <c r="G97" s="774"/>
      <c r="H97" s="911"/>
      <c r="I97" s="939"/>
      <c r="J97" s="785"/>
      <c r="K97" s="839"/>
      <c r="L97" s="785"/>
      <c r="M97" s="839"/>
      <c r="N97" s="906">
        <v>8</v>
      </c>
    </row>
    <row r="98" spans="1:14">
      <c r="A98" s="906">
        <v>9</v>
      </c>
      <c r="B98" s="839" t="s">
        <v>829</v>
      </c>
      <c r="C98" s="785"/>
      <c r="D98" s="839"/>
      <c r="E98" s="785"/>
      <c r="F98" s="839"/>
      <c r="G98" s="774"/>
      <c r="H98" s="911"/>
      <c r="I98" s="939"/>
      <c r="J98" s="785"/>
      <c r="K98" s="839"/>
      <c r="L98" s="785"/>
      <c r="M98" s="839"/>
      <c r="N98" s="906">
        <v>9</v>
      </c>
    </row>
    <row r="99" spans="1:14">
      <c r="A99" s="906">
        <v>10</v>
      </c>
      <c r="B99" s="839" t="s">
        <v>830</v>
      </c>
      <c r="C99" s="785"/>
      <c r="D99" s="839"/>
      <c r="E99" s="785"/>
      <c r="F99" s="839"/>
      <c r="G99" s="774"/>
      <c r="H99" s="911"/>
      <c r="I99" s="939"/>
      <c r="J99" s="785"/>
      <c r="K99" s="839"/>
      <c r="L99" s="785"/>
      <c r="M99" s="839"/>
      <c r="N99" s="906">
        <v>10</v>
      </c>
    </row>
    <row r="100" spans="1:14">
      <c r="A100" s="906">
        <v>11</v>
      </c>
      <c r="B100" s="839" t="s">
        <v>1239</v>
      </c>
      <c r="C100" s="895"/>
      <c r="D100" s="912"/>
      <c r="E100" s="895"/>
      <c r="F100" s="912"/>
      <c r="G100" s="838"/>
      <c r="H100" s="913"/>
      <c r="I100" s="941"/>
      <c r="J100" s="895"/>
      <c r="K100" s="912"/>
      <c r="L100" s="895"/>
      <c r="M100" s="912"/>
      <c r="N100" s="906">
        <v>11</v>
      </c>
    </row>
    <row r="101" spans="1:14">
      <c r="A101" s="906">
        <v>12</v>
      </c>
      <c r="B101" s="839" t="s">
        <v>1240</v>
      </c>
      <c r="C101" s="895"/>
      <c r="D101" s="912"/>
      <c r="E101" s="895"/>
      <c r="F101" s="912"/>
      <c r="G101" s="838"/>
      <c r="H101" s="913"/>
      <c r="I101" s="941"/>
      <c r="J101" s="895"/>
      <c r="K101" s="912"/>
      <c r="L101" s="895"/>
      <c r="M101" s="912"/>
      <c r="N101" s="906">
        <v>12</v>
      </c>
    </row>
    <row r="102" spans="1:14">
      <c r="A102" s="906">
        <v>13</v>
      </c>
      <c r="B102" s="839" t="s">
        <v>831</v>
      </c>
      <c r="C102" s="785"/>
      <c r="D102" s="839"/>
      <c r="E102" s="785"/>
      <c r="F102" s="839"/>
      <c r="G102" s="774"/>
      <c r="H102" s="911"/>
      <c r="I102" s="939"/>
      <c r="J102" s="785"/>
      <c r="K102" s="839"/>
      <c r="L102" s="785"/>
      <c r="M102" s="839"/>
      <c r="N102" s="906">
        <v>13</v>
      </c>
    </row>
    <row r="103" spans="1:14">
      <c r="A103" s="900">
        <v>14</v>
      </c>
      <c r="B103" s="839" t="s">
        <v>832</v>
      </c>
      <c r="C103" s="914"/>
      <c r="D103" s="915"/>
      <c r="E103" s="914"/>
      <c r="F103" s="915"/>
      <c r="G103" s="942"/>
      <c r="H103" s="918"/>
      <c r="I103" s="915"/>
      <c r="J103" s="914"/>
      <c r="K103" s="915"/>
      <c r="L103" s="914"/>
      <c r="M103" s="915"/>
      <c r="N103" s="900">
        <v>14</v>
      </c>
    </row>
    <row r="104" spans="1:14">
      <c r="A104" s="900">
        <v>15</v>
      </c>
      <c r="B104" s="839" t="s">
        <v>833</v>
      </c>
      <c r="C104" s="895"/>
      <c r="D104" s="912"/>
      <c r="E104" s="895"/>
      <c r="F104" s="912"/>
      <c r="G104" s="838"/>
      <c r="H104" s="917"/>
      <c r="I104" s="912"/>
      <c r="J104" s="895"/>
      <c r="K104" s="912"/>
      <c r="L104" s="895"/>
      <c r="M104" s="912"/>
      <c r="N104" s="900">
        <v>15</v>
      </c>
    </row>
    <row r="105" spans="1:14">
      <c r="A105" s="900">
        <v>16</v>
      </c>
      <c r="B105" s="839" t="s">
        <v>201</v>
      </c>
      <c r="C105" s="895"/>
      <c r="D105" s="912"/>
      <c r="E105" s="895"/>
      <c r="F105" s="912"/>
      <c r="G105" s="838"/>
      <c r="H105" s="917"/>
      <c r="I105" s="912"/>
      <c r="J105" s="895"/>
      <c r="K105" s="912"/>
      <c r="L105" s="895"/>
      <c r="M105" s="912"/>
      <c r="N105" s="900">
        <v>16</v>
      </c>
    </row>
    <row r="106" spans="1:14">
      <c r="A106" s="900">
        <v>17</v>
      </c>
      <c r="B106" s="839" t="s">
        <v>202</v>
      </c>
      <c r="C106" s="895"/>
      <c r="D106" s="912"/>
      <c r="E106" s="895"/>
      <c r="F106" s="912"/>
      <c r="G106" s="838"/>
      <c r="H106" s="917"/>
      <c r="I106" s="912"/>
      <c r="J106" s="895"/>
      <c r="K106" s="912"/>
      <c r="L106" s="895"/>
      <c r="M106" s="912"/>
      <c r="N106" s="900">
        <v>17</v>
      </c>
    </row>
    <row r="107" spans="1:14">
      <c r="A107" s="900">
        <v>18</v>
      </c>
      <c r="B107" s="839" t="s">
        <v>203</v>
      </c>
      <c r="C107" s="895"/>
      <c r="D107" s="912"/>
      <c r="E107" s="895"/>
      <c r="F107" s="912"/>
      <c r="G107" s="838"/>
      <c r="H107" s="917"/>
      <c r="I107" s="912"/>
      <c r="J107" s="895"/>
      <c r="K107" s="912"/>
      <c r="L107" s="895"/>
      <c r="M107" s="912"/>
      <c r="N107" s="900">
        <v>18</v>
      </c>
    </row>
    <row r="108" spans="1:14" s="1244" customFormat="1">
      <c r="A108" s="2222">
        <v>19</v>
      </c>
      <c r="B108" s="2223" t="s">
        <v>4250</v>
      </c>
      <c r="C108" s="1182"/>
      <c r="D108" s="2224"/>
      <c r="E108" s="1182"/>
      <c r="F108" s="2224"/>
      <c r="G108" s="2088"/>
      <c r="H108" s="2225"/>
      <c r="I108" s="2224"/>
      <c r="J108" s="1182"/>
      <c r="K108" s="2224"/>
      <c r="L108" s="1182"/>
      <c r="M108" s="2224"/>
      <c r="N108" s="2222">
        <v>19</v>
      </c>
    </row>
    <row r="109" spans="1:14">
      <c r="A109" s="900">
        <v>20</v>
      </c>
      <c r="B109" s="839" t="s">
        <v>204</v>
      </c>
      <c r="C109" s="914">
        <f>SUM(C103:C108)</f>
        <v>0</v>
      </c>
      <c r="D109" s="915"/>
      <c r="E109" s="914">
        <f>SUM(E103:E108)</f>
        <v>0</v>
      </c>
      <c r="F109" s="915"/>
      <c r="G109" s="942"/>
      <c r="H109" s="918">
        <f>SUM(H103:H108)</f>
        <v>0</v>
      </c>
      <c r="I109" s="915"/>
      <c r="J109" s="914">
        <f>SUM(J103:J108)</f>
        <v>0</v>
      </c>
      <c r="K109" s="915"/>
      <c r="L109" s="914">
        <f>SUM(L103:L108)</f>
        <v>0</v>
      </c>
      <c r="M109" s="915"/>
      <c r="N109" s="900">
        <v>20</v>
      </c>
    </row>
    <row r="110" spans="1:14">
      <c r="A110" s="900">
        <v>21</v>
      </c>
      <c r="B110" s="839" t="s">
        <v>205</v>
      </c>
      <c r="C110" s="943"/>
      <c r="D110" s="944"/>
      <c r="E110" s="943"/>
      <c r="F110" s="944"/>
      <c r="G110" s="945"/>
      <c r="H110" s="946"/>
      <c r="I110" s="944"/>
      <c r="J110" s="943"/>
      <c r="K110" s="944"/>
      <c r="L110" s="943"/>
      <c r="M110" s="944"/>
      <c r="N110" s="900">
        <v>21</v>
      </c>
    </row>
    <row r="111" spans="1:14">
      <c r="A111" s="900">
        <v>22</v>
      </c>
      <c r="B111" s="839" t="s">
        <v>206</v>
      </c>
      <c r="C111" s="785"/>
      <c r="D111" s="839"/>
      <c r="E111" s="785"/>
      <c r="F111" s="839"/>
      <c r="G111" s="774"/>
      <c r="H111" s="784"/>
      <c r="I111" s="839"/>
      <c r="J111" s="785"/>
      <c r="K111" s="839"/>
      <c r="L111" s="785"/>
      <c r="M111" s="839"/>
      <c r="N111" s="900">
        <v>22</v>
      </c>
    </row>
    <row r="112" spans="1:14">
      <c r="A112" s="900">
        <v>23</v>
      </c>
      <c r="B112" s="839" t="s">
        <v>207</v>
      </c>
      <c r="C112" s="914"/>
      <c r="D112" s="915"/>
      <c r="E112" s="914"/>
      <c r="F112" s="915"/>
      <c r="G112" s="942"/>
      <c r="H112" s="918"/>
      <c r="I112" s="915"/>
      <c r="J112" s="914"/>
      <c r="K112" s="915"/>
      <c r="L112" s="914"/>
      <c r="M112" s="915"/>
      <c r="N112" s="900">
        <v>23</v>
      </c>
    </row>
    <row r="113" spans="1:14">
      <c r="A113" s="900">
        <v>24</v>
      </c>
      <c r="B113" s="839" t="s">
        <v>208</v>
      </c>
      <c r="C113" s="895"/>
      <c r="D113" s="912"/>
      <c r="E113" s="895"/>
      <c r="F113" s="912"/>
      <c r="G113" s="838"/>
      <c r="H113" s="917"/>
      <c r="I113" s="912"/>
      <c r="J113" s="895"/>
      <c r="K113" s="912"/>
      <c r="L113" s="895"/>
      <c r="M113" s="912"/>
      <c r="N113" s="900">
        <v>24</v>
      </c>
    </row>
    <row r="114" spans="1:14">
      <c r="A114" s="900">
        <v>25</v>
      </c>
      <c r="B114" s="839" t="s">
        <v>209</v>
      </c>
      <c r="C114" s="895"/>
      <c r="D114" s="912"/>
      <c r="E114" s="895"/>
      <c r="F114" s="912"/>
      <c r="G114" s="838"/>
      <c r="H114" s="917"/>
      <c r="I114" s="912"/>
      <c r="J114" s="895"/>
      <c r="K114" s="912"/>
      <c r="L114" s="895"/>
      <c r="M114" s="912"/>
      <c r="N114" s="900">
        <v>25</v>
      </c>
    </row>
    <row r="115" spans="1:14">
      <c r="A115" s="900">
        <v>26</v>
      </c>
      <c r="B115" s="839" t="s">
        <v>210</v>
      </c>
      <c r="C115" s="895"/>
      <c r="D115" s="912"/>
      <c r="E115" s="895"/>
      <c r="F115" s="912"/>
      <c r="G115" s="838"/>
      <c r="H115" s="917"/>
      <c r="I115" s="912"/>
      <c r="J115" s="895"/>
      <c r="K115" s="912"/>
      <c r="L115" s="895"/>
      <c r="M115" s="912"/>
      <c r="N115" s="900">
        <v>26</v>
      </c>
    </row>
    <row r="116" spans="1:14">
      <c r="A116" s="900">
        <v>27</v>
      </c>
      <c r="B116" s="839" t="s">
        <v>211</v>
      </c>
      <c r="C116" s="895"/>
      <c r="D116" s="912"/>
      <c r="E116" s="895"/>
      <c r="F116" s="912"/>
      <c r="G116" s="838"/>
      <c r="H116" s="917"/>
      <c r="I116" s="912"/>
      <c r="J116" s="895"/>
      <c r="K116" s="912"/>
      <c r="L116" s="895"/>
      <c r="M116" s="912"/>
      <c r="N116" s="900">
        <v>27</v>
      </c>
    </row>
    <row r="117" spans="1:14">
      <c r="A117" s="900">
        <v>28</v>
      </c>
      <c r="B117" s="839" t="s">
        <v>212</v>
      </c>
      <c r="C117" s="895"/>
      <c r="D117" s="912"/>
      <c r="E117" s="895"/>
      <c r="F117" s="912"/>
      <c r="G117" s="838"/>
      <c r="H117" s="917"/>
      <c r="I117" s="912"/>
      <c r="J117" s="895"/>
      <c r="K117" s="912"/>
      <c r="L117" s="895"/>
      <c r="M117" s="912"/>
      <c r="N117" s="900">
        <v>28</v>
      </c>
    </row>
    <row r="118" spans="1:14">
      <c r="A118" s="900">
        <v>29</v>
      </c>
      <c r="B118" s="839" t="s">
        <v>213</v>
      </c>
      <c r="C118" s="895"/>
      <c r="D118" s="912"/>
      <c r="E118" s="895"/>
      <c r="F118" s="912"/>
      <c r="G118" s="838"/>
      <c r="H118" s="917"/>
      <c r="I118" s="912"/>
      <c r="J118" s="895"/>
      <c r="K118" s="912"/>
      <c r="L118" s="895"/>
      <c r="M118" s="912"/>
      <c r="N118" s="900">
        <v>29</v>
      </c>
    </row>
    <row r="119" spans="1:14">
      <c r="A119" s="900">
        <v>30</v>
      </c>
      <c r="B119" s="839" t="s">
        <v>214</v>
      </c>
      <c r="C119" s="895"/>
      <c r="D119" s="912"/>
      <c r="E119" s="895"/>
      <c r="F119" s="912"/>
      <c r="G119" s="838"/>
      <c r="H119" s="917"/>
      <c r="I119" s="912"/>
      <c r="J119" s="895"/>
      <c r="K119" s="912"/>
      <c r="L119" s="895"/>
      <c r="M119" s="912"/>
      <c r="N119" s="900">
        <v>30</v>
      </c>
    </row>
    <row r="120" spans="1:14">
      <c r="A120" s="900">
        <v>31</v>
      </c>
      <c r="B120" s="839" t="s">
        <v>215</v>
      </c>
      <c r="C120" s="895"/>
      <c r="D120" s="912"/>
      <c r="E120" s="895"/>
      <c r="F120" s="912"/>
      <c r="G120" s="838"/>
      <c r="H120" s="917"/>
      <c r="I120" s="912"/>
      <c r="J120" s="895"/>
      <c r="K120" s="912"/>
      <c r="L120" s="895"/>
      <c r="M120" s="912"/>
      <c r="N120" s="900">
        <v>31</v>
      </c>
    </row>
    <row r="121" spans="1:14">
      <c r="A121" s="900">
        <v>32</v>
      </c>
      <c r="B121" s="839" t="s">
        <v>216</v>
      </c>
      <c r="C121" s="895"/>
      <c r="D121" s="912"/>
      <c r="E121" s="895"/>
      <c r="F121" s="912"/>
      <c r="G121" s="838"/>
      <c r="H121" s="917"/>
      <c r="I121" s="912"/>
      <c r="J121" s="2075"/>
      <c r="K121" s="912"/>
      <c r="L121" s="895"/>
      <c r="M121" s="912"/>
      <c r="N121" s="900">
        <v>32</v>
      </c>
    </row>
    <row r="122" spans="1:14">
      <c r="A122" s="900">
        <v>33</v>
      </c>
      <c r="B122" s="839" t="s">
        <v>217</v>
      </c>
      <c r="C122" s="895"/>
      <c r="D122" s="912"/>
      <c r="E122" s="895"/>
      <c r="F122" s="912"/>
      <c r="G122" s="838"/>
      <c r="H122" s="917"/>
      <c r="I122" s="912"/>
      <c r="J122" s="2081"/>
      <c r="K122" s="912"/>
      <c r="L122" s="895"/>
      <c r="M122" s="912"/>
      <c r="N122" s="900">
        <v>33</v>
      </c>
    </row>
    <row r="123" spans="1:14">
      <c r="A123" s="900">
        <v>34</v>
      </c>
      <c r="B123" s="839" t="s">
        <v>218</v>
      </c>
      <c r="C123" s="914">
        <f>SUM(C112:C122)</f>
        <v>0</v>
      </c>
      <c r="D123" s="915"/>
      <c r="E123" s="914">
        <f>SUM(E112:E122)</f>
        <v>0</v>
      </c>
      <c r="F123" s="915"/>
      <c r="G123" s="942"/>
      <c r="H123" s="918">
        <f>SUM(H112:H122)</f>
        <v>0</v>
      </c>
      <c r="I123" s="895"/>
      <c r="J123" s="918">
        <f>SUM(J112:J122)</f>
        <v>0</v>
      </c>
      <c r="K123" s="915"/>
      <c r="L123" s="914">
        <f>SUM(L112:L122)</f>
        <v>0</v>
      </c>
      <c r="M123" s="915"/>
      <c r="N123" s="900">
        <v>34</v>
      </c>
    </row>
    <row r="124" spans="1:14">
      <c r="A124" s="900">
        <v>35</v>
      </c>
      <c r="B124" s="839" t="s">
        <v>129</v>
      </c>
      <c r="C124" s="943"/>
      <c r="D124" s="944"/>
      <c r="E124" s="943"/>
      <c r="F124" s="944"/>
      <c r="G124" s="774"/>
      <c r="H124" s="784"/>
      <c r="I124" s="839"/>
      <c r="J124" s="785"/>
      <c r="K124" s="839"/>
      <c r="L124" s="785"/>
      <c r="M124" s="839"/>
      <c r="N124" s="900">
        <v>35</v>
      </c>
    </row>
    <row r="125" spans="1:14">
      <c r="A125" s="872"/>
      <c r="B125" s="828"/>
      <c r="C125" s="774"/>
      <c r="D125" s="828"/>
      <c r="E125" s="774"/>
      <c r="F125" s="828"/>
      <c r="G125" s="774"/>
      <c r="H125" s="827"/>
      <c r="I125" s="774"/>
      <c r="J125" s="774"/>
      <c r="K125" s="774"/>
      <c r="L125" s="774"/>
      <c r="M125" s="774"/>
      <c r="N125" s="872"/>
    </row>
    <row r="126" spans="1:14">
      <c r="A126" s="872"/>
      <c r="B126" s="828"/>
      <c r="C126" s="774"/>
      <c r="D126" s="828"/>
      <c r="E126" s="774"/>
      <c r="F126" s="828"/>
      <c r="G126" s="774"/>
      <c r="H126" s="827"/>
      <c r="I126" s="774"/>
      <c r="J126" s="774"/>
      <c r="K126" s="774"/>
      <c r="L126" s="774"/>
      <c r="M126" s="774"/>
      <c r="N126" s="872"/>
    </row>
    <row r="127" spans="1:14">
      <c r="A127" s="872"/>
      <c r="B127" s="828"/>
      <c r="C127" s="774"/>
      <c r="D127" s="828"/>
      <c r="E127" s="774"/>
      <c r="F127" s="828"/>
      <c r="G127" s="774"/>
      <c r="H127" s="827"/>
      <c r="I127" s="774"/>
      <c r="J127" s="774"/>
      <c r="K127" s="774"/>
      <c r="L127" s="774"/>
      <c r="M127" s="774"/>
      <c r="N127" s="872"/>
    </row>
    <row r="128" spans="1:14">
      <c r="A128" s="872"/>
      <c r="B128" s="828"/>
      <c r="C128" s="774"/>
      <c r="D128" s="828"/>
      <c r="E128" s="774"/>
      <c r="F128" s="828"/>
      <c r="G128" s="774"/>
      <c r="H128" s="827"/>
      <c r="I128" s="774"/>
      <c r="J128" s="774"/>
      <c r="K128" s="774"/>
      <c r="L128" s="774"/>
      <c r="M128" s="774"/>
      <c r="N128" s="872"/>
    </row>
    <row r="129" spans="1:14">
      <c r="A129" s="872"/>
      <c r="B129" s="828"/>
      <c r="C129" s="774"/>
      <c r="D129" s="828"/>
      <c r="E129" s="774"/>
      <c r="F129" s="828"/>
      <c r="G129" s="774"/>
      <c r="H129" s="827"/>
      <c r="I129" s="774"/>
      <c r="J129" s="774"/>
      <c r="K129" s="774"/>
      <c r="L129" s="774"/>
      <c r="M129" s="774"/>
      <c r="N129" s="872"/>
    </row>
    <row r="130" spans="1:14">
      <c r="A130" s="872"/>
      <c r="B130" s="828"/>
      <c r="C130" s="774"/>
      <c r="D130" s="828"/>
      <c r="E130" s="774"/>
      <c r="F130" s="828"/>
      <c r="G130" s="774"/>
      <c r="H130" s="827"/>
      <c r="I130" s="774"/>
      <c r="J130" s="774"/>
      <c r="K130" s="774"/>
      <c r="L130" s="774"/>
      <c r="M130" s="774"/>
      <c r="N130" s="872"/>
    </row>
    <row r="131" spans="1:14">
      <c r="A131" s="872"/>
      <c r="B131" s="828"/>
      <c r="C131" s="774"/>
      <c r="D131" s="828"/>
      <c r="E131" s="774"/>
      <c r="F131" s="828"/>
      <c r="G131" s="774"/>
      <c r="H131" s="827"/>
      <c r="I131" s="774"/>
      <c r="J131" s="774"/>
      <c r="K131" s="774"/>
      <c r="L131" s="774"/>
      <c r="M131" s="774"/>
      <c r="N131" s="872"/>
    </row>
    <row r="132" spans="1:14">
      <c r="A132" s="872"/>
      <c r="B132" s="828"/>
      <c r="C132" s="774"/>
      <c r="D132" s="828"/>
      <c r="E132" s="774"/>
      <c r="F132" s="828"/>
      <c r="G132" s="774"/>
      <c r="H132" s="827"/>
      <c r="J132" s="774"/>
      <c r="K132" s="774"/>
      <c r="L132" s="774"/>
      <c r="M132" s="774"/>
      <c r="N132" s="872"/>
    </row>
    <row r="133" spans="1:14">
      <c r="A133" s="872"/>
      <c r="B133" s="828"/>
      <c r="C133" s="774"/>
      <c r="D133" s="828"/>
      <c r="E133" s="774"/>
      <c r="F133" s="828"/>
      <c r="G133" s="774"/>
      <c r="H133" s="827"/>
      <c r="I133" s="774"/>
      <c r="J133" s="774"/>
      <c r="K133" s="774"/>
      <c r="L133" s="774"/>
      <c r="M133" s="774"/>
      <c r="N133" s="872"/>
    </row>
    <row r="134" spans="1:14">
      <c r="A134" s="872"/>
      <c r="B134" s="828"/>
      <c r="C134" s="774"/>
      <c r="D134" s="828"/>
      <c r="E134" s="774"/>
      <c r="F134" s="828"/>
      <c r="G134" s="774"/>
      <c r="H134" s="827"/>
      <c r="I134" s="774"/>
      <c r="J134" s="774"/>
      <c r="K134" s="774"/>
      <c r="L134" s="774"/>
      <c r="M134" s="774"/>
      <c r="N134" s="872"/>
    </row>
    <row r="135" spans="1:14">
      <c r="A135" s="872"/>
      <c r="B135" s="828"/>
      <c r="C135" s="774"/>
      <c r="D135" s="828"/>
      <c r="E135" s="774"/>
      <c r="F135" s="828"/>
      <c r="G135" s="774"/>
      <c r="H135" s="827"/>
      <c r="I135" s="774"/>
      <c r="J135" s="774"/>
      <c r="K135" s="774"/>
      <c r="L135" s="774"/>
      <c r="M135" s="774"/>
      <c r="N135" s="872"/>
    </row>
    <row r="136" spans="1:14" ht="16" thickBot="1">
      <c r="A136" s="891"/>
      <c r="B136" s="844"/>
      <c r="C136" s="819"/>
      <c r="D136" s="844"/>
      <c r="E136" s="819"/>
      <c r="F136" s="844"/>
      <c r="G136" s="774"/>
      <c r="H136" s="843"/>
      <c r="I136" s="819"/>
      <c r="J136" s="819"/>
      <c r="K136" s="819"/>
      <c r="L136" s="819"/>
      <c r="M136" s="819"/>
      <c r="N136" s="891"/>
    </row>
    <row r="137" spans="1:14">
      <c r="A137" s="947"/>
      <c r="B137" s="947"/>
      <c r="C137" s="947"/>
      <c r="D137" s="947"/>
      <c r="E137" s="947"/>
      <c r="F137" s="947"/>
      <c r="G137" s="774"/>
      <c r="H137" s="947"/>
      <c r="I137" s="947"/>
      <c r="J137" s="947"/>
      <c r="K137" s="947"/>
      <c r="L137" s="947"/>
      <c r="M137" s="947"/>
      <c r="N137" s="947"/>
    </row>
    <row r="138" spans="1:14">
      <c r="A138" s="1310" t="s">
        <v>4501</v>
      </c>
      <c r="B138" s="1310"/>
      <c r="C138" s="774"/>
      <c r="D138" s="774"/>
      <c r="E138" s="774"/>
      <c r="F138" s="774"/>
      <c r="G138" s="774"/>
      <c r="H138" s="1310" t="s">
        <v>4501</v>
      </c>
      <c r="I138" s="1310"/>
      <c r="J138" s="774"/>
      <c r="K138" s="775"/>
    </row>
    <row r="139" spans="1:14">
      <c r="A139" s="775" t="s">
        <v>132</v>
      </c>
      <c r="B139" s="775"/>
      <c r="C139" s="775"/>
      <c r="D139" s="775"/>
      <c r="E139" s="775"/>
      <c r="F139" s="775"/>
      <c r="G139" s="774"/>
      <c r="H139" s="775" t="s">
        <v>133</v>
      </c>
      <c r="I139" s="775"/>
      <c r="J139" s="775"/>
      <c r="K139" s="775"/>
      <c r="L139" s="775"/>
      <c r="M139" s="775"/>
      <c r="N139" s="775"/>
    </row>
  </sheetData>
  <printOptions horizontalCentered="1" verticalCentered="1"/>
  <pageMargins left="0.25" right="0.25" top="0.25" bottom="0.25" header="0" footer="0"/>
  <pageSetup scale="72" fitToWidth="2" fitToHeight="2" pageOrder="overThenDown"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ransitionEvaluation="1">
    <tabColor rgb="FF92D050"/>
    <pageSetUpPr fitToPage="1"/>
  </sheetPr>
  <dimension ref="A1:O62"/>
  <sheetViews>
    <sheetView zoomScale="70" zoomScaleNormal="70" workbookViewId="0"/>
  </sheetViews>
  <sheetFormatPr defaultColWidth="9.84375" defaultRowHeight="15.5"/>
  <cols>
    <col min="1" max="1" width="4.84375" customWidth="1"/>
    <col min="2" max="2" width="60.84375" customWidth="1"/>
    <col min="3" max="3" width="14.84375" customWidth="1"/>
    <col min="4" max="4" width="5.84375" customWidth="1"/>
    <col min="5" max="5" width="14.84375" customWidth="1"/>
    <col min="6" max="6" width="16.84375" customWidth="1"/>
    <col min="7" max="7" width="2.84375" style="1196" customWidth="1"/>
    <col min="8" max="13" width="16.84375" customWidth="1"/>
    <col min="14" max="14" width="4.84375" customWidth="1"/>
  </cols>
  <sheetData>
    <row r="1" spans="1:14">
      <c r="A1" s="776" t="s">
        <v>1757</v>
      </c>
      <c r="B1" s="777"/>
      <c r="C1" s="866" t="s">
        <v>1307</v>
      </c>
      <c r="D1" s="869"/>
      <c r="E1" s="868" t="s">
        <v>1759</v>
      </c>
      <c r="F1" s="868" t="s">
        <v>1760</v>
      </c>
      <c r="G1" s="2065"/>
      <c r="H1" s="776" t="s">
        <v>1757</v>
      </c>
      <c r="I1" s="824"/>
      <c r="J1" s="866" t="s">
        <v>1307</v>
      </c>
      <c r="K1" s="869"/>
      <c r="L1" s="868" t="s">
        <v>1759</v>
      </c>
      <c r="M1" s="870" t="s">
        <v>1760</v>
      </c>
      <c r="N1" s="853"/>
    </row>
    <row r="2" spans="1:14">
      <c r="A2" s="74" t="str">
        <f>'Data Sheet'!$C$25</f>
        <v xml:space="preserve">Niagara Mohawk Power Corporation </v>
      </c>
      <c r="B2" s="774"/>
      <c r="C2" s="827" t="s">
        <v>1100</v>
      </c>
      <c r="D2" s="774"/>
      <c r="E2" s="871" t="s">
        <v>1761</v>
      </c>
      <c r="F2" s="881"/>
      <c r="G2" s="2065"/>
      <c r="H2" s="74" t="str">
        <f>'Data Sheet'!$C$25</f>
        <v xml:space="preserve">Niagara Mohawk Power Corporation </v>
      </c>
      <c r="I2" s="828"/>
      <c r="J2" s="827" t="s">
        <v>1100</v>
      </c>
      <c r="K2" s="774"/>
      <c r="L2" s="871" t="s">
        <v>1761</v>
      </c>
      <c r="M2" s="825"/>
      <c r="N2" s="826"/>
    </row>
    <row r="3" spans="1:14" ht="15" customHeight="1" thickBot="1">
      <c r="A3" s="843"/>
      <c r="B3" s="819"/>
      <c r="C3" s="843" t="s">
        <v>1101</v>
      </c>
      <c r="D3" s="844"/>
      <c r="E3" s="938" t="str">
        <f>'Data Sheet'!$C$40</f>
        <v>April 30, 2024</v>
      </c>
      <c r="F3" s="1118" t="str">
        <f>'Data Sheet'!$C$38</f>
        <v>December 31, 2023</v>
      </c>
      <c r="G3" s="2065"/>
      <c r="H3" s="843"/>
      <c r="I3" s="844"/>
      <c r="J3" s="843" t="s">
        <v>1101</v>
      </c>
      <c r="K3" s="844"/>
      <c r="L3" s="938" t="str">
        <f>'Data Sheet'!$C$40</f>
        <v>April 30, 2024</v>
      </c>
      <c r="M3" s="886" t="str">
        <f>'Data Sheet'!$C$38</f>
        <v>December 31, 2023</v>
      </c>
      <c r="N3" s="885"/>
    </row>
    <row r="4" spans="1:14" ht="17.25" customHeight="1" thickBot="1">
      <c r="A4" s="477" t="s">
        <v>134</v>
      </c>
      <c r="B4" s="478"/>
      <c r="C4" s="478"/>
      <c r="D4" s="874"/>
      <c r="E4" s="874"/>
      <c r="F4" s="875"/>
      <c r="G4" s="2065"/>
      <c r="H4" s="477" t="s">
        <v>135</v>
      </c>
      <c r="I4" s="478"/>
      <c r="J4" s="478"/>
      <c r="K4" s="478"/>
      <c r="L4" s="874"/>
      <c r="M4" s="876"/>
      <c r="N4" s="844"/>
    </row>
    <row r="5" spans="1:14">
      <c r="A5" s="70"/>
      <c r="B5" s="73"/>
      <c r="C5" s="73"/>
      <c r="D5" s="775"/>
      <c r="E5" s="775"/>
      <c r="F5" s="853"/>
      <c r="G5" s="2065"/>
      <c r="H5" s="70"/>
      <c r="I5" s="73"/>
      <c r="J5" s="73"/>
      <c r="K5" s="73"/>
      <c r="L5" s="775"/>
      <c r="M5" s="879"/>
      <c r="N5" s="828"/>
    </row>
    <row r="6" spans="1:14">
      <c r="A6" s="827" t="s">
        <v>136</v>
      </c>
      <c r="B6" s="774"/>
      <c r="C6" s="774" t="s">
        <v>137</v>
      </c>
      <c r="D6" s="774"/>
      <c r="E6" s="774"/>
      <c r="F6" s="828"/>
      <c r="G6" s="2065"/>
      <c r="H6" s="827" t="s">
        <v>138</v>
      </c>
      <c r="I6" s="774"/>
      <c r="J6" s="774"/>
      <c r="K6" s="1310" t="s">
        <v>139</v>
      </c>
      <c r="L6" s="1310"/>
      <c r="M6" s="1310"/>
      <c r="N6" s="828"/>
    </row>
    <row r="7" spans="1:14">
      <c r="A7" s="827" t="s">
        <v>140</v>
      </c>
      <c r="B7" s="774"/>
      <c r="C7" s="774" t="s">
        <v>141</v>
      </c>
      <c r="D7" s="774"/>
      <c r="E7" s="774"/>
      <c r="F7" s="828"/>
      <c r="G7" s="2065"/>
      <c r="H7" s="827" t="s">
        <v>142</v>
      </c>
      <c r="I7" s="774"/>
      <c r="J7" s="774"/>
      <c r="K7" s="1310" t="s">
        <v>143</v>
      </c>
      <c r="L7" s="1310"/>
      <c r="M7" s="1310"/>
      <c r="N7" s="828"/>
    </row>
    <row r="8" spans="1:14">
      <c r="A8" s="827" t="s">
        <v>808</v>
      </c>
      <c r="B8" s="774"/>
      <c r="C8" s="774" t="s">
        <v>103</v>
      </c>
      <c r="D8" s="774"/>
      <c r="E8" s="774"/>
      <c r="F8" s="828"/>
      <c r="G8" s="2065"/>
      <c r="H8" s="1311" t="s">
        <v>4463</v>
      </c>
      <c r="I8" s="1310"/>
      <c r="J8" s="1310"/>
      <c r="K8" s="1310" t="s">
        <v>104</v>
      </c>
      <c r="L8" s="1310"/>
      <c r="M8" s="1310"/>
      <c r="N8" s="828"/>
    </row>
    <row r="9" spans="1:14">
      <c r="A9" s="827" t="s">
        <v>834</v>
      </c>
      <c r="B9" s="774"/>
      <c r="C9" s="774" t="s">
        <v>835</v>
      </c>
      <c r="D9" s="774"/>
      <c r="E9" s="774"/>
      <c r="F9" s="828"/>
      <c r="G9" s="2065"/>
      <c r="H9" s="1311" t="s">
        <v>836</v>
      </c>
      <c r="I9" s="1310"/>
      <c r="J9" s="1310"/>
      <c r="K9" s="1310" t="s">
        <v>837</v>
      </c>
      <c r="L9" s="1310"/>
      <c r="M9" s="1310"/>
      <c r="N9" s="828"/>
    </row>
    <row r="10" spans="1:14">
      <c r="A10" s="827" t="s">
        <v>838</v>
      </c>
      <c r="B10" s="774"/>
      <c r="C10" s="774" t="s">
        <v>839</v>
      </c>
      <c r="D10" s="774"/>
      <c r="E10" s="774"/>
      <c r="F10" s="828"/>
      <c r="G10" s="2065"/>
      <c r="H10" s="1311" t="s">
        <v>4464</v>
      </c>
      <c r="I10" s="1310"/>
      <c r="J10" s="1310"/>
      <c r="K10" s="1310" t="s">
        <v>840</v>
      </c>
      <c r="L10" s="1310"/>
      <c r="M10" s="1310"/>
      <c r="N10" s="828"/>
    </row>
    <row r="11" spans="1:14">
      <c r="A11" s="827" t="s">
        <v>841</v>
      </c>
      <c r="B11" s="774"/>
      <c r="C11" s="774" t="s">
        <v>842</v>
      </c>
      <c r="D11" s="774"/>
      <c r="E11" s="774"/>
      <c r="F11" s="828"/>
      <c r="G11" s="2065"/>
      <c r="H11" s="1311" t="s">
        <v>4465</v>
      </c>
      <c r="I11" s="1310"/>
      <c r="J11" s="1310"/>
      <c r="K11" s="1310" t="s">
        <v>843</v>
      </c>
      <c r="L11" s="1310"/>
      <c r="M11" s="1310"/>
      <c r="N11" s="828"/>
    </row>
    <row r="12" spans="1:14">
      <c r="A12" s="827" t="s">
        <v>144</v>
      </c>
      <c r="B12" s="774"/>
      <c r="C12" s="774" t="s">
        <v>145</v>
      </c>
      <c r="D12" s="774"/>
      <c r="E12" s="774"/>
      <c r="F12" s="828"/>
      <c r="G12" s="2065"/>
      <c r="H12" s="1311" t="s">
        <v>146</v>
      </c>
      <c r="I12" s="1310"/>
      <c r="J12" s="1310"/>
      <c r="K12" s="1310" t="s">
        <v>147</v>
      </c>
      <c r="L12" s="1310"/>
      <c r="M12" s="1310"/>
      <c r="N12" s="828"/>
    </row>
    <row r="13" spans="1:14">
      <c r="A13" s="827"/>
      <c r="B13" s="774"/>
      <c r="C13" s="774" t="s">
        <v>148</v>
      </c>
      <c r="D13" s="774"/>
      <c r="E13" s="774"/>
      <c r="F13" s="828"/>
      <c r="G13" s="2065"/>
      <c r="H13" s="1311" t="s">
        <v>149</v>
      </c>
      <c r="I13" s="1310"/>
      <c r="J13" s="1310"/>
      <c r="K13" s="1310" t="s">
        <v>150</v>
      </c>
      <c r="L13" s="1310"/>
      <c r="M13" s="1310"/>
      <c r="N13" s="828"/>
    </row>
    <row r="14" spans="1:14">
      <c r="A14" s="827"/>
      <c r="B14" s="774"/>
      <c r="C14" s="774"/>
      <c r="D14" s="774"/>
      <c r="E14" s="774"/>
      <c r="F14" s="828"/>
      <c r="G14" s="2065"/>
      <c r="H14" s="827"/>
      <c r="I14" s="774"/>
      <c r="J14" s="774"/>
      <c r="K14" s="774"/>
      <c r="L14" s="774"/>
      <c r="M14" s="774"/>
      <c r="N14" s="828"/>
    </row>
    <row r="15" spans="1:14" ht="16" thickBot="1">
      <c r="A15" s="843"/>
      <c r="B15" s="819"/>
      <c r="C15" s="819"/>
      <c r="D15" s="819"/>
      <c r="E15" s="819"/>
      <c r="F15" s="844"/>
      <c r="G15" s="2065"/>
      <c r="H15" s="843"/>
      <c r="I15" s="819"/>
      <c r="J15" s="819"/>
      <c r="K15" s="819"/>
      <c r="L15" s="819"/>
      <c r="M15" s="819"/>
      <c r="N15" s="844"/>
    </row>
    <row r="16" spans="1:14">
      <c r="A16" s="872"/>
      <c r="B16" s="774"/>
      <c r="C16" s="774"/>
      <c r="D16" s="828"/>
      <c r="E16" s="774"/>
      <c r="F16" s="828"/>
      <c r="G16" s="2065"/>
      <c r="H16" s="827"/>
      <c r="I16" s="828"/>
      <c r="J16" s="774"/>
      <c r="K16" s="828"/>
      <c r="L16" s="774"/>
      <c r="M16" s="828"/>
      <c r="N16" s="828"/>
    </row>
    <row r="17" spans="1:14">
      <c r="A17" s="882"/>
      <c r="B17" s="774"/>
      <c r="C17" s="774"/>
      <c r="D17" s="783"/>
      <c r="E17" s="774" t="s">
        <v>151</v>
      </c>
      <c r="F17" s="828"/>
      <c r="G17" s="2065"/>
      <c r="H17" s="827" t="s">
        <v>151</v>
      </c>
      <c r="I17" s="826"/>
      <c r="J17" s="827" t="s">
        <v>151</v>
      </c>
      <c r="K17" s="828"/>
      <c r="L17" s="827" t="s">
        <v>151</v>
      </c>
      <c r="M17" s="828"/>
      <c r="N17" s="828"/>
    </row>
    <row r="18" spans="1:14">
      <c r="A18" s="881" t="s">
        <v>1686</v>
      </c>
      <c r="B18" s="775" t="s">
        <v>1740</v>
      </c>
      <c r="C18" s="774"/>
      <c r="D18" s="828"/>
      <c r="E18" s="774" t="s">
        <v>1592</v>
      </c>
      <c r="F18" s="828"/>
      <c r="G18" s="2065"/>
      <c r="H18" s="827" t="s">
        <v>1592</v>
      </c>
      <c r="I18" s="783"/>
      <c r="J18" s="827" t="s">
        <v>1592</v>
      </c>
      <c r="K18" s="828"/>
      <c r="L18" s="827" t="s">
        <v>1592</v>
      </c>
      <c r="M18" s="828"/>
      <c r="N18" s="881" t="s">
        <v>1686</v>
      </c>
    </row>
    <row r="19" spans="1:14">
      <c r="A19" s="881" t="s">
        <v>1689</v>
      </c>
      <c r="B19" s="775"/>
      <c r="C19" s="774"/>
      <c r="D19" s="828"/>
      <c r="E19" s="774"/>
      <c r="F19" s="828"/>
      <c r="G19" s="2065"/>
      <c r="H19" s="871"/>
      <c r="I19" s="783"/>
      <c r="J19" s="774"/>
      <c r="K19" s="828"/>
      <c r="L19" s="774"/>
      <c r="M19" s="828"/>
      <c r="N19" s="881" t="s">
        <v>1689</v>
      </c>
    </row>
    <row r="20" spans="1:14" ht="16" thickBot="1">
      <c r="A20" s="883"/>
      <c r="B20" s="874" t="s">
        <v>2935</v>
      </c>
      <c r="C20" s="874"/>
      <c r="D20" s="885"/>
      <c r="E20" s="874" t="s">
        <v>2936</v>
      </c>
      <c r="F20" s="885"/>
      <c r="G20" s="2065"/>
      <c r="H20" s="886" t="s">
        <v>2937</v>
      </c>
      <c r="I20" s="885"/>
      <c r="J20" s="874" t="s">
        <v>2938</v>
      </c>
      <c r="K20" s="885"/>
      <c r="L20" s="874" t="s">
        <v>2268</v>
      </c>
      <c r="M20" s="885"/>
      <c r="N20" s="883"/>
    </row>
    <row r="21" spans="1:14">
      <c r="A21" s="900">
        <v>1</v>
      </c>
      <c r="B21" s="258" t="s">
        <v>824</v>
      </c>
      <c r="C21" s="785"/>
      <c r="D21" s="839"/>
      <c r="E21" s="842"/>
      <c r="F21" s="837"/>
      <c r="G21" s="2065"/>
      <c r="H21" s="784"/>
      <c r="I21" s="839"/>
      <c r="J21" s="785"/>
      <c r="K21" s="839"/>
      <c r="L21" s="842"/>
      <c r="M21" s="837"/>
      <c r="N21" s="900">
        <v>1</v>
      </c>
    </row>
    <row r="22" spans="1:14">
      <c r="A22" s="900">
        <v>2</v>
      </c>
      <c r="B22" s="258" t="s">
        <v>1230</v>
      </c>
      <c r="C22" s="785"/>
      <c r="D22" s="839"/>
      <c r="E22" s="894"/>
      <c r="F22" s="860"/>
      <c r="G22" s="2065"/>
      <c r="H22" s="784"/>
      <c r="I22" s="839"/>
      <c r="J22" s="785"/>
      <c r="K22" s="839"/>
      <c r="L22" s="894"/>
      <c r="M22" s="860"/>
      <c r="N22" s="900">
        <v>2</v>
      </c>
    </row>
    <row r="23" spans="1:14">
      <c r="A23" s="900">
        <v>3</v>
      </c>
      <c r="B23" s="258" t="s">
        <v>1231</v>
      </c>
      <c r="C23" s="785"/>
      <c r="D23" s="839"/>
      <c r="E23" s="894"/>
      <c r="F23" s="860"/>
      <c r="G23" s="2065"/>
      <c r="H23" s="784"/>
      <c r="I23" s="839"/>
      <c r="J23" s="785"/>
      <c r="K23" s="839"/>
      <c r="L23" s="894"/>
      <c r="M23" s="860"/>
      <c r="N23" s="900">
        <v>3</v>
      </c>
    </row>
    <row r="24" spans="1:14">
      <c r="A24" s="906">
        <v>4</v>
      </c>
      <c r="B24" s="258" t="s">
        <v>1593</v>
      </c>
      <c r="C24" s="785"/>
      <c r="D24" s="839"/>
      <c r="E24" s="785"/>
      <c r="F24" s="839"/>
      <c r="G24" s="2065"/>
      <c r="H24" s="911"/>
      <c r="I24" s="939"/>
      <c r="J24" s="785"/>
      <c r="K24" s="839"/>
      <c r="L24" s="785"/>
      <c r="M24" s="839"/>
      <c r="N24" s="906">
        <v>4</v>
      </c>
    </row>
    <row r="25" spans="1:14">
      <c r="A25" s="906">
        <v>5</v>
      </c>
      <c r="B25" s="258" t="s">
        <v>827</v>
      </c>
      <c r="C25" s="785"/>
      <c r="D25" s="839"/>
      <c r="E25" s="785"/>
      <c r="F25" s="839"/>
      <c r="G25" s="2065"/>
      <c r="H25" s="911"/>
      <c r="I25" s="939"/>
      <c r="J25" s="785"/>
      <c r="K25" s="839"/>
      <c r="L25" s="785"/>
      <c r="M25" s="839"/>
      <c r="N25" s="906">
        <v>5</v>
      </c>
    </row>
    <row r="26" spans="1:14">
      <c r="A26" s="906">
        <v>6</v>
      </c>
      <c r="B26" s="258" t="s">
        <v>2822</v>
      </c>
      <c r="C26" s="785"/>
      <c r="D26" s="839"/>
      <c r="E26" s="785"/>
      <c r="F26" s="839"/>
      <c r="G26" s="2065"/>
      <c r="H26" s="911"/>
      <c r="I26" s="939"/>
      <c r="J26" s="785"/>
      <c r="K26" s="839"/>
      <c r="L26" s="785"/>
      <c r="M26" s="839"/>
      <c r="N26" s="906">
        <v>6</v>
      </c>
    </row>
    <row r="27" spans="1:14">
      <c r="A27" s="906">
        <v>7</v>
      </c>
      <c r="B27" s="258" t="s">
        <v>828</v>
      </c>
      <c r="C27" s="785"/>
      <c r="D27" s="839"/>
      <c r="E27" s="785"/>
      <c r="F27" s="839"/>
      <c r="G27" s="2065"/>
      <c r="H27" s="911"/>
      <c r="I27" s="939"/>
      <c r="J27" s="785"/>
      <c r="K27" s="839"/>
      <c r="L27" s="785"/>
      <c r="M27" s="839"/>
      <c r="N27" s="906">
        <v>7</v>
      </c>
    </row>
    <row r="28" spans="1:14">
      <c r="A28" s="906">
        <v>8</v>
      </c>
      <c r="B28" s="258" t="s">
        <v>1239</v>
      </c>
      <c r="C28" s="785"/>
      <c r="D28" s="839"/>
      <c r="E28" s="785"/>
      <c r="F28" s="839"/>
      <c r="G28" s="2065"/>
      <c r="H28" s="911"/>
      <c r="I28" s="939"/>
      <c r="J28" s="785"/>
      <c r="K28" s="839"/>
      <c r="L28" s="785"/>
      <c r="M28" s="839"/>
      <c r="N28" s="906">
        <v>8</v>
      </c>
    </row>
    <row r="29" spans="1:14">
      <c r="A29" s="906">
        <v>9</v>
      </c>
      <c r="B29" s="258" t="s">
        <v>2823</v>
      </c>
      <c r="C29" s="785"/>
      <c r="D29" s="839"/>
      <c r="E29" s="785"/>
      <c r="F29" s="839"/>
      <c r="G29" s="2065"/>
      <c r="H29" s="911"/>
      <c r="I29" s="939"/>
      <c r="J29" s="785"/>
      <c r="K29" s="839"/>
      <c r="L29" s="785"/>
      <c r="M29" s="839"/>
      <c r="N29" s="906">
        <v>9</v>
      </c>
    </row>
    <row r="30" spans="1:14">
      <c r="A30" s="906">
        <v>10</v>
      </c>
      <c r="B30" s="258" t="s">
        <v>2824</v>
      </c>
      <c r="C30" s="785"/>
      <c r="D30" s="839"/>
      <c r="E30" s="785"/>
      <c r="F30" s="839"/>
      <c r="G30" s="2065"/>
      <c r="H30" s="911"/>
      <c r="I30" s="939"/>
      <c r="J30" s="785"/>
      <c r="K30" s="839"/>
      <c r="L30" s="785"/>
      <c r="M30" s="839"/>
      <c r="N30" s="906">
        <v>10</v>
      </c>
    </row>
    <row r="31" spans="1:14">
      <c r="A31" s="906">
        <v>11</v>
      </c>
      <c r="B31" s="258" t="s">
        <v>2825</v>
      </c>
      <c r="C31" s="785"/>
      <c r="D31" s="839"/>
      <c r="E31" s="785"/>
      <c r="F31" s="839"/>
      <c r="G31" s="2065"/>
      <c r="H31" s="911"/>
      <c r="I31" s="939"/>
      <c r="J31" s="785"/>
      <c r="K31" s="839"/>
      <c r="L31" s="785"/>
      <c r="M31" s="839"/>
      <c r="N31" s="906">
        <v>11</v>
      </c>
    </row>
    <row r="32" spans="1:14">
      <c r="A32" s="906">
        <v>12</v>
      </c>
      <c r="B32" s="258" t="s">
        <v>831</v>
      </c>
      <c r="C32" s="785"/>
      <c r="D32" s="839"/>
      <c r="E32" s="785"/>
      <c r="F32" s="839"/>
      <c r="G32" s="2065"/>
      <c r="H32" s="911"/>
      <c r="I32" s="939"/>
      <c r="J32" s="785"/>
      <c r="K32" s="839"/>
      <c r="L32" s="785"/>
      <c r="M32" s="839"/>
      <c r="N32" s="906">
        <v>12</v>
      </c>
    </row>
    <row r="33" spans="1:15">
      <c r="A33" s="906">
        <v>13</v>
      </c>
      <c r="B33" s="258" t="s">
        <v>832</v>
      </c>
      <c r="C33" s="785"/>
      <c r="D33" s="839"/>
      <c r="E33" s="785"/>
      <c r="F33" s="839"/>
      <c r="G33" s="2065"/>
      <c r="H33" s="911"/>
      <c r="I33" s="939"/>
      <c r="J33" s="785"/>
      <c r="K33" s="839"/>
      <c r="L33" s="785"/>
      <c r="M33" s="839"/>
      <c r="N33" s="906">
        <v>13</v>
      </c>
    </row>
    <row r="34" spans="1:15">
      <c r="A34" s="900">
        <v>14</v>
      </c>
      <c r="B34" s="258" t="s">
        <v>833</v>
      </c>
      <c r="C34" s="785"/>
      <c r="D34" s="839"/>
      <c r="E34" s="785"/>
      <c r="F34" s="839"/>
      <c r="G34" s="2065"/>
      <c r="H34" s="784"/>
      <c r="I34" s="839"/>
      <c r="J34" s="785"/>
      <c r="K34" s="839"/>
      <c r="L34" s="785"/>
      <c r="M34" s="839"/>
      <c r="N34" s="900">
        <v>14</v>
      </c>
    </row>
    <row r="35" spans="1:15">
      <c r="A35" s="900">
        <v>15</v>
      </c>
      <c r="B35" s="258" t="s">
        <v>201</v>
      </c>
      <c r="C35" s="785"/>
      <c r="D35" s="839"/>
      <c r="E35" s="785"/>
      <c r="F35" s="839"/>
      <c r="G35" s="2065"/>
      <c r="H35" s="784"/>
      <c r="I35" s="839"/>
      <c r="J35" s="785"/>
      <c r="K35" s="839"/>
      <c r="L35" s="785"/>
      <c r="M35" s="839"/>
      <c r="N35" s="900">
        <v>15</v>
      </c>
    </row>
    <row r="36" spans="1:15">
      <c r="A36" s="900">
        <v>16</v>
      </c>
      <c r="B36" s="258" t="s">
        <v>2826</v>
      </c>
      <c r="C36" s="785"/>
      <c r="D36" s="839"/>
      <c r="E36" s="785"/>
      <c r="F36" s="839"/>
      <c r="G36" s="2065"/>
      <c r="H36" s="784"/>
      <c r="I36" s="839"/>
      <c r="J36" s="785"/>
      <c r="K36" s="839"/>
      <c r="L36" s="785"/>
      <c r="M36" s="839"/>
      <c r="N36" s="900">
        <v>16</v>
      </c>
    </row>
    <row r="37" spans="1:15">
      <c r="A37" s="900">
        <v>17</v>
      </c>
      <c r="B37" s="258" t="s">
        <v>2827</v>
      </c>
      <c r="C37" s="785"/>
      <c r="D37" s="839"/>
      <c r="E37" s="785"/>
      <c r="F37" s="839"/>
      <c r="G37" s="2065"/>
      <c r="H37" s="784"/>
      <c r="I37" s="839"/>
      <c r="J37" s="785"/>
      <c r="K37" s="839"/>
      <c r="L37" s="785"/>
      <c r="M37" s="839"/>
      <c r="N37" s="900">
        <v>17</v>
      </c>
    </row>
    <row r="38" spans="1:15">
      <c r="A38" s="900">
        <v>18</v>
      </c>
      <c r="B38" s="258" t="s">
        <v>2828</v>
      </c>
      <c r="C38" s="785"/>
      <c r="D38" s="839"/>
      <c r="E38" s="785"/>
      <c r="F38" s="839"/>
      <c r="G38" s="2065"/>
      <c r="H38" s="784"/>
      <c r="I38" s="839"/>
      <c r="J38" s="785"/>
      <c r="K38" s="839"/>
      <c r="L38" s="785"/>
      <c r="M38" s="839"/>
      <c r="N38" s="900">
        <v>18</v>
      </c>
    </row>
    <row r="39" spans="1:15">
      <c r="A39" s="900">
        <v>19</v>
      </c>
      <c r="B39" s="258" t="s">
        <v>203</v>
      </c>
      <c r="C39" s="785"/>
      <c r="D39" s="839"/>
      <c r="E39" s="785"/>
      <c r="F39" s="839"/>
      <c r="G39" s="2065"/>
      <c r="H39" s="784"/>
      <c r="I39" s="839"/>
      <c r="J39" s="785"/>
      <c r="K39" s="839"/>
      <c r="L39" s="785"/>
      <c r="M39" s="839"/>
      <c r="N39" s="900">
        <v>19</v>
      </c>
    </row>
    <row r="40" spans="1:15" s="1309" customFormat="1">
      <c r="A40" s="2222">
        <v>20</v>
      </c>
      <c r="B40" s="1317" t="s">
        <v>4250</v>
      </c>
      <c r="C40" s="2226"/>
      <c r="D40" s="2223"/>
      <c r="E40" s="2226"/>
      <c r="F40" s="2223"/>
      <c r="G40" s="1310"/>
      <c r="H40" s="2227"/>
      <c r="I40" s="2223"/>
      <c r="J40" s="2226"/>
      <c r="K40" s="2223"/>
      <c r="L40" s="2226"/>
      <c r="M40" s="2223"/>
      <c r="N40" s="2222">
        <v>20</v>
      </c>
      <c r="O40" s="13"/>
    </row>
    <row r="41" spans="1:15">
      <c r="A41" s="900">
        <v>21</v>
      </c>
      <c r="B41" s="258" t="s">
        <v>2829</v>
      </c>
      <c r="C41" s="785"/>
      <c r="D41" s="839"/>
      <c r="E41" s="785"/>
      <c r="F41" s="839"/>
      <c r="G41" s="2065"/>
      <c r="H41" s="784"/>
      <c r="I41" s="839"/>
      <c r="J41" s="785"/>
      <c r="K41" s="839"/>
      <c r="L41" s="785"/>
      <c r="M41" s="839"/>
      <c r="N41" s="900">
        <v>21</v>
      </c>
    </row>
    <row r="42" spans="1:15">
      <c r="A42" s="900">
        <v>22</v>
      </c>
      <c r="B42" s="1317" t="s">
        <v>4094</v>
      </c>
      <c r="C42" s="785"/>
      <c r="D42" s="839"/>
      <c r="E42" s="785"/>
      <c r="F42" s="839"/>
      <c r="G42" s="2065"/>
      <c r="H42" s="784"/>
      <c r="I42" s="839"/>
      <c r="J42" s="785"/>
      <c r="K42" s="839"/>
      <c r="L42" s="785"/>
      <c r="M42" s="839"/>
      <c r="N42" s="900">
        <v>22</v>
      </c>
    </row>
    <row r="43" spans="1:15">
      <c r="A43" s="900">
        <v>23</v>
      </c>
      <c r="B43" s="258" t="s">
        <v>2784</v>
      </c>
      <c r="C43" s="785"/>
      <c r="D43" s="839"/>
      <c r="E43" s="785"/>
      <c r="F43" s="839"/>
      <c r="G43" s="2065"/>
      <c r="H43" s="784"/>
      <c r="I43" s="839"/>
      <c r="J43" s="785"/>
      <c r="K43" s="839"/>
      <c r="L43" s="785"/>
      <c r="M43" s="839"/>
      <c r="N43" s="900">
        <v>23</v>
      </c>
    </row>
    <row r="44" spans="1:15">
      <c r="A44" s="900">
        <v>24</v>
      </c>
      <c r="B44" s="258" t="s">
        <v>207</v>
      </c>
      <c r="C44" s="785"/>
      <c r="D44" s="839"/>
      <c r="E44" s="785"/>
      <c r="F44" s="839"/>
      <c r="G44" s="2065"/>
      <c r="H44" s="784"/>
      <c r="I44" s="839"/>
      <c r="J44" s="785"/>
      <c r="K44" s="839"/>
      <c r="L44" s="785"/>
      <c r="M44" s="839"/>
      <c r="N44" s="900">
        <v>24</v>
      </c>
    </row>
    <row r="45" spans="1:15">
      <c r="A45" s="900">
        <v>25</v>
      </c>
      <c r="B45" s="258" t="s">
        <v>208</v>
      </c>
      <c r="C45" s="785"/>
      <c r="D45" s="839"/>
      <c r="E45" s="785"/>
      <c r="F45" s="839"/>
      <c r="G45" s="2065"/>
      <c r="H45" s="784"/>
      <c r="I45" s="839"/>
      <c r="J45" s="785"/>
      <c r="K45" s="839"/>
      <c r="L45" s="785"/>
      <c r="M45" s="839"/>
      <c r="N45" s="900">
        <v>25</v>
      </c>
    </row>
    <row r="46" spans="1:15">
      <c r="A46" s="900">
        <v>26</v>
      </c>
      <c r="B46" s="258" t="s">
        <v>2785</v>
      </c>
      <c r="C46" s="785"/>
      <c r="D46" s="839"/>
      <c r="E46" s="785"/>
      <c r="F46" s="839"/>
      <c r="G46" s="2065"/>
      <c r="H46" s="784"/>
      <c r="I46" s="839"/>
      <c r="J46" s="785"/>
      <c r="K46" s="839"/>
      <c r="L46" s="785"/>
      <c r="M46" s="839"/>
      <c r="N46" s="900">
        <v>26</v>
      </c>
    </row>
    <row r="47" spans="1:15">
      <c r="A47" s="900">
        <v>27</v>
      </c>
      <c r="B47" s="258" t="s">
        <v>210</v>
      </c>
      <c r="C47" s="785"/>
      <c r="D47" s="839"/>
      <c r="E47" s="785"/>
      <c r="F47" s="839"/>
      <c r="G47" s="2065"/>
      <c r="H47" s="784"/>
      <c r="I47" s="839"/>
      <c r="J47" s="785"/>
      <c r="K47" s="839"/>
      <c r="L47" s="785"/>
      <c r="M47" s="839"/>
      <c r="N47" s="900">
        <v>27</v>
      </c>
    </row>
    <row r="48" spans="1:15">
      <c r="A48" s="900">
        <v>28</v>
      </c>
      <c r="B48" s="258" t="s">
        <v>2786</v>
      </c>
      <c r="C48" s="785"/>
      <c r="D48" s="839"/>
      <c r="E48" s="785"/>
      <c r="F48" s="839"/>
      <c r="G48" s="2065"/>
      <c r="H48" s="784"/>
      <c r="I48" s="839"/>
      <c r="J48" s="785"/>
      <c r="K48" s="839"/>
      <c r="L48" s="785"/>
      <c r="M48" s="839"/>
      <c r="N48" s="900">
        <v>28</v>
      </c>
    </row>
    <row r="49" spans="1:14">
      <c r="A49" s="900">
        <v>29</v>
      </c>
      <c r="B49" s="258" t="s">
        <v>212</v>
      </c>
      <c r="C49" s="785"/>
      <c r="D49" s="839"/>
      <c r="E49" s="785"/>
      <c r="F49" s="839"/>
      <c r="G49" s="2065"/>
      <c r="H49" s="784"/>
      <c r="I49" s="839"/>
      <c r="J49" s="785"/>
      <c r="K49" s="839"/>
      <c r="L49" s="785"/>
      <c r="M49" s="839"/>
      <c r="N49" s="900">
        <v>29</v>
      </c>
    </row>
    <row r="50" spans="1:14">
      <c r="A50" s="900">
        <v>30</v>
      </c>
      <c r="B50" s="258" t="s">
        <v>213</v>
      </c>
      <c r="C50" s="785"/>
      <c r="D50" s="839"/>
      <c r="E50" s="785"/>
      <c r="F50" s="839"/>
      <c r="G50" s="2065"/>
      <c r="H50" s="784"/>
      <c r="I50" s="839"/>
      <c r="J50" s="785"/>
      <c r="K50" s="839"/>
      <c r="L50" s="785"/>
      <c r="M50" s="839"/>
      <c r="N50" s="900">
        <v>30</v>
      </c>
    </row>
    <row r="51" spans="1:14">
      <c r="A51" s="900">
        <v>31</v>
      </c>
      <c r="B51" s="258" t="s">
        <v>214</v>
      </c>
      <c r="C51" s="785"/>
      <c r="D51" s="839"/>
      <c r="E51" s="785"/>
      <c r="F51" s="839"/>
      <c r="G51" s="2065"/>
      <c r="H51" s="784"/>
      <c r="I51" s="839"/>
      <c r="J51" s="785"/>
      <c r="K51" s="839"/>
      <c r="L51" s="785"/>
      <c r="M51" s="839"/>
      <c r="N51" s="900">
        <v>31</v>
      </c>
    </row>
    <row r="52" spans="1:14">
      <c r="A52" s="900">
        <v>32</v>
      </c>
      <c r="B52" s="258" t="s">
        <v>215</v>
      </c>
      <c r="C52" s="785"/>
      <c r="D52" s="839"/>
      <c r="E52" s="785"/>
      <c r="F52" s="839"/>
      <c r="G52" s="2065"/>
      <c r="H52" s="784"/>
      <c r="I52" s="839"/>
      <c r="J52" s="785"/>
      <c r="K52" s="839"/>
      <c r="L52" s="785"/>
      <c r="M52" s="839"/>
      <c r="N52" s="900">
        <v>32</v>
      </c>
    </row>
    <row r="53" spans="1:14">
      <c r="A53" s="900">
        <v>33</v>
      </c>
      <c r="B53" s="258" t="s">
        <v>216</v>
      </c>
      <c r="C53" s="785"/>
      <c r="D53" s="839"/>
      <c r="E53" s="785"/>
      <c r="F53" s="839"/>
      <c r="G53" s="2065"/>
      <c r="H53" s="784"/>
      <c r="I53" s="839"/>
      <c r="J53" s="785"/>
      <c r="K53" s="839"/>
      <c r="L53" s="785"/>
      <c r="M53" s="839"/>
      <c r="N53" s="900">
        <v>33</v>
      </c>
    </row>
    <row r="54" spans="1:14">
      <c r="A54" s="900">
        <v>34</v>
      </c>
      <c r="B54" s="258" t="s">
        <v>2787</v>
      </c>
      <c r="C54" s="785"/>
      <c r="D54" s="839"/>
      <c r="E54" s="785"/>
      <c r="F54" s="839"/>
      <c r="G54" s="2065"/>
      <c r="H54" s="784"/>
      <c r="I54" s="839"/>
      <c r="J54" s="785"/>
      <c r="K54" s="839"/>
      <c r="L54" s="785"/>
      <c r="M54" s="839"/>
      <c r="N54" s="900">
        <v>34</v>
      </c>
    </row>
    <row r="55" spans="1:14">
      <c r="A55" s="900">
        <v>35</v>
      </c>
      <c r="B55" s="258" t="s">
        <v>2788</v>
      </c>
      <c r="C55" s="785"/>
      <c r="D55" s="839"/>
      <c r="E55" s="785"/>
      <c r="F55" s="839"/>
      <c r="G55" s="2065"/>
      <c r="H55" s="784"/>
      <c r="I55" s="839"/>
      <c r="J55" s="785"/>
      <c r="K55" s="839"/>
      <c r="L55" s="785"/>
      <c r="M55" s="839"/>
      <c r="N55" s="900">
        <v>35</v>
      </c>
    </row>
    <row r="56" spans="1:14">
      <c r="A56" s="900">
        <v>36</v>
      </c>
      <c r="B56" s="258" t="s">
        <v>2789</v>
      </c>
      <c r="C56" s="785"/>
      <c r="D56" s="839"/>
      <c r="E56" s="785"/>
      <c r="F56" s="839"/>
      <c r="G56" s="2065"/>
      <c r="H56" s="784"/>
      <c r="I56" s="839"/>
      <c r="J56" s="785"/>
      <c r="K56" s="839"/>
      <c r="L56" s="785"/>
      <c r="M56" s="839"/>
      <c r="N56" s="900">
        <v>36</v>
      </c>
    </row>
    <row r="57" spans="1:14">
      <c r="A57" s="900">
        <v>37</v>
      </c>
      <c r="B57" s="258" t="s">
        <v>2790</v>
      </c>
      <c r="C57" s="785"/>
      <c r="D57" s="839"/>
      <c r="E57" s="785"/>
      <c r="F57" s="839"/>
      <c r="G57" s="2065"/>
      <c r="H57" s="784"/>
      <c r="I57" s="839"/>
      <c r="J57" s="785"/>
      <c r="K57" s="839"/>
      <c r="L57" s="785"/>
      <c r="M57" s="839"/>
      <c r="N57" s="900">
        <v>37</v>
      </c>
    </row>
    <row r="58" spans="1:14">
      <c r="A58" s="1316">
        <v>38</v>
      </c>
      <c r="B58" s="2169" t="s">
        <v>4466</v>
      </c>
      <c r="C58" s="1270"/>
      <c r="D58" s="828"/>
      <c r="E58" s="947"/>
      <c r="F58" s="828"/>
      <c r="G58" s="2065"/>
      <c r="H58" s="1313"/>
      <c r="I58" s="1314"/>
      <c r="J58" s="1315"/>
      <c r="K58" s="1314"/>
      <c r="L58" s="1315"/>
      <c r="M58" s="1314"/>
      <c r="N58" s="1316">
        <v>38</v>
      </c>
    </row>
    <row r="59" spans="1:14" s="1244" customFormat="1" ht="16" thickBot="1">
      <c r="A59" s="2231">
        <v>39</v>
      </c>
      <c r="B59" s="2232" t="s">
        <v>4093</v>
      </c>
      <c r="C59" s="2233"/>
      <c r="D59" s="2234"/>
      <c r="E59" s="2233"/>
      <c r="F59" s="2235"/>
      <c r="G59" s="1310"/>
      <c r="H59" s="2228"/>
      <c r="I59" s="2229"/>
      <c r="J59" s="2230"/>
      <c r="K59" s="2229"/>
      <c r="L59" s="2230"/>
      <c r="M59" s="2229"/>
      <c r="N59" s="2231">
        <v>39</v>
      </c>
    </row>
    <row r="61" spans="1:14">
      <c r="A61" s="1310" t="s">
        <v>4501</v>
      </c>
      <c r="B61" s="1310"/>
      <c r="C61" s="1310"/>
      <c r="D61" s="1310"/>
      <c r="E61" s="1310"/>
      <c r="F61" s="1310"/>
      <c r="G61" s="1310"/>
      <c r="H61" s="1310" t="s">
        <v>4501</v>
      </c>
      <c r="I61" s="1310"/>
    </row>
    <row r="62" spans="1:14">
      <c r="A62" s="775" t="s">
        <v>3257</v>
      </c>
      <c r="B62" s="775"/>
      <c r="C62" s="775"/>
      <c r="D62" s="775"/>
      <c r="E62" s="775"/>
      <c r="F62" s="775"/>
      <c r="G62" s="2065"/>
      <c r="H62" s="775" t="s">
        <v>3258</v>
      </c>
      <c r="I62" s="775"/>
      <c r="J62" s="775"/>
      <c r="K62" s="775"/>
      <c r="L62" s="775"/>
      <c r="M62" s="775"/>
      <c r="N62" s="775"/>
    </row>
  </sheetData>
  <printOptions horizontalCentered="1" verticalCentered="1"/>
  <pageMargins left="0.25" right="0.25" top="0.25" bottom="0.25" header="0" footer="0"/>
  <pageSetup scale="70" fitToWidth="2"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ransitionEvaluation="1">
    <tabColor rgb="FF92D050"/>
    <pageSetUpPr fitToPage="1"/>
  </sheetPr>
  <dimension ref="A1:P134"/>
  <sheetViews>
    <sheetView zoomScale="70" zoomScaleNormal="70" workbookViewId="0"/>
  </sheetViews>
  <sheetFormatPr defaultColWidth="9.84375" defaultRowHeight="15.5"/>
  <cols>
    <col min="1" max="1" width="4.84375" customWidth="1"/>
    <col min="2" max="3" width="16.84375" customWidth="1"/>
    <col min="4" max="4" width="12.53515625" customWidth="1"/>
    <col min="5" max="5" width="14.84375" customWidth="1"/>
    <col min="6" max="6" width="12.84375" customWidth="1"/>
    <col min="7" max="7" width="14.4609375" customWidth="1"/>
    <col min="8" max="8" width="18.53515625" customWidth="1"/>
    <col min="9" max="9" width="2.84375" customWidth="1"/>
    <col min="10" max="11" width="16.84375" customWidth="1"/>
    <col min="12" max="12" width="17.53515625" customWidth="1"/>
    <col min="13" max="15" width="16.84375" customWidth="1"/>
    <col min="16" max="16" width="4.84375" customWidth="1"/>
  </cols>
  <sheetData>
    <row r="1" spans="1:16">
      <c r="A1" s="776" t="s">
        <v>1757</v>
      </c>
      <c r="B1" s="777"/>
      <c r="C1" s="777"/>
      <c r="D1" s="869"/>
      <c r="E1" s="866" t="s">
        <v>1307</v>
      </c>
      <c r="F1" s="893"/>
      <c r="G1" s="868" t="s">
        <v>1759</v>
      </c>
      <c r="H1" s="853" t="s">
        <v>1760</v>
      </c>
      <c r="I1" s="774"/>
      <c r="J1" s="776" t="s">
        <v>1757</v>
      </c>
      <c r="K1" s="777"/>
      <c r="L1" s="866" t="s">
        <v>1307</v>
      </c>
      <c r="M1" s="779"/>
      <c r="N1" s="868" t="s">
        <v>1759</v>
      </c>
      <c r="O1" s="879" t="s">
        <v>1760</v>
      </c>
      <c r="P1" s="853"/>
    </row>
    <row r="2" spans="1:16">
      <c r="A2" s="74" t="str">
        <f>'Data Sheet'!$C$25</f>
        <v xml:space="preserve">Niagara Mohawk Power Corporation </v>
      </c>
      <c r="B2" s="774"/>
      <c r="C2" s="774"/>
      <c r="D2" s="774"/>
      <c r="E2" s="827" t="s">
        <v>1100</v>
      </c>
      <c r="F2" s="814"/>
      <c r="G2" s="881" t="s">
        <v>1761</v>
      </c>
      <c r="H2" s="828"/>
      <c r="I2" s="774"/>
      <c r="J2" s="74" t="str">
        <f>'Data Sheet'!$C$25</f>
        <v xml:space="preserve">Niagara Mohawk Power Corporation </v>
      </c>
      <c r="K2" s="774"/>
      <c r="L2" s="827" t="s">
        <v>1100</v>
      </c>
      <c r="M2" s="828"/>
      <c r="N2" s="881" t="s">
        <v>1761</v>
      </c>
      <c r="O2" s="825"/>
      <c r="P2" s="826"/>
    </row>
    <row r="3" spans="1:16" ht="15" customHeight="1" thickBot="1">
      <c r="A3" s="843"/>
      <c r="B3" s="819"/>
      <c r="C3" s="819"/>
      <c r="D3" s="819"/>
      <c r="E3" s="843" t="s">
        <v>1101</v>
      </c>
      <c r="F3" s="819"/>
      <c r="G3" s="949" t="str">
        <f>'Data Sheet'!$C$40</f>
        <v>April 30, 2024</v>
      </c>
      <c r="H3" s="1119" t="str">
        <f>'Data Sheet'!$C$38</f>
        <v>December 31, 2023</v>
      </c>
      <c r="I3" s="774"/>
      <c r="J3" s="843"/>
      <c r="K3" s="819"/>
      <c r="L3" s="843" t="s">
        <v>1101</v>
      </c>
      <c r="M3" s="844"/>
      <c r="N3" s="938" t="str">
        <f>'Data Sheet'!$C$40</f>
        <v>April 30, 2024</v>
      </c>
      <c r="O3" s="804" t="str">
        <f>'Data Sheet'!$C$38</f>
        <v>December 31, 2023</v>
      </c>
      <c r="P3" s="885"/>
    </row>
    <row r="4" spans="1:16" ht="17.25" customHeight="1" thickBot="1">
      <c r="A4" s="477" t="s">
        <v>3259</v>
      </c>
      <c r="B4" s="478"/>
      <c r="C4" s="478"/>
      <c r="D4" s="874"/>
      <c r="E4" s="874"/>
      <c r="F4" s="874"/>
      <c r="G4" s="876"/>
      <c r="H4" s="885"/>
      <c r="I4" s="774"/>
      <c r="J4" s="5454" t="s">
        <v>4468</v>
      </c>
      <c r="K4" s="5455"/>
      <c r="L4" s="5455"/>
      <c r="M4" s="5455"/>
      <c r="N4" s="5455"/>
      <c r="O4" s="5455"/>
      <c r="P4" s="5456"/>
    </row>
    <row r="5" spans="1:16">
      <c r="A5" s="70"/>
      <c r="B5" s="73"/>
      <c r="C5" s="73"/>
      <c r="D5" s="775"/>
      <c r="E5" s="775"/>
      <c r="F5" s="775"/>
      <c r="G5" s="879"/>
      <c r="H5" s="828"/>
      <c r="I5" s="774"/>
      <c r="J5" s="70"/>
      <c r="K5" s="73"/>
      <c r="L5" s="73"/>
      <c r="M5" s="775"/>
      <c r="N5" s="775"/>
      <c r="O5" s="879"/>
      <c r="P5" s="828"/>
    </row>
    <row r="6" spans="1:16">
      <c r="A6" s="827" t="s">
        <v>3261</v>
      </c>
      <c r="B6" s="774"/>
      <c r="C6" s="774"/>
      <c r="D6" s="774"/>
      <c r="E6" s="774" t="s">
        <v>3262</v>
      </c>
      <c r="F6" s="774"/>
      <c r="G6" s="774"/>
      <c r="H6" s="828"/>
      <c r="I6" s="774"/>
      <c r="J6" s="827" t="s">
        <v>3263</v>
      </c>
      <c r="K6" s="774"/>
      <c r="L6" s="774"/>
      <c r="M6" s="774" t="s">
        <v>3264</v>
      </c>
      <c r="N6" s="774"/>
      <c r="O6" s="774"/>
      <c r="P6" s="828"/>
    </row>
    <row r="7" spans="1:16">
      <c r="A7" s="827" t="s">
        <v>3265</v>
      </c>
      <c r="B7" s="774"/>
      <c r="C7" s="774"/>
      <c r="D7" s="774"/>
      <c r="E7" s="774" t="s">
        <v>3266</v>
      </c>
      <c r="F7" s="774"/>
      <c r="G7" s="774"/>
      <c r="H7" s="828"/>
      <c r="I7" s="774"/>
      <c r="J7" s="827" t="s">
        <v>3267</v>
      </c>
      <c r="K7" s="774"/>
      <c r="L7" s="774"/>
      <c r="M7" s="774" t="s">
        <v>3268</v>
      </c>
      <c r="N7" s="774"/>
      <c r="O7" s="774"/>
      <c r="P7" s="828"/>
    </row>
    <row r="8" spans="1:16">
      <c r="A8" s="827" t="s">
        <v>3269</v>
      </c>
      <c r="B8" s="774"/>
      <c r="C8" s="774"/>
      <c r="D8" s="774"/>
      <c r="E8" s="774" t="s">
        <v>3270</v>
      </c>
      <c r="F8" s="774"/>
      <c r="G8" s="774"/>
      <c r="H8" s="828"/>
      <c r="I8" s="774"/>
      <c r="J8" s="827" t="s">
        <v>3271</v>
      </c>
      <c r="K8" s="774"/>
      <c r="L8" s="774"/>
      <c r="M8" s="774" t="s">
        <v>3272</v>
      </c>
      <c r="N8" s="774"/>
      <c r="O8" s="774"/>
      <c r="P8" s="828"/>
    </row>
    <row r="9" spans="1:16">
      <c r="A9" s="827" t="s">
        <v>3273</v>
      </c>
      <c r="B9" s="774"/>
      <c r="C9" s="774"/>
      <c r="D9" s="774"/>
      <c r="E9" s="774" t="s">
        <v>3274</v>
      </c>
      <c r="F9" s="774"/>
      <c r="G9" s="774"/>
      <c r="H9" s="828"/>
      <c r="I9" s="774"/>
      <c r="J9" s="827" t="s">
        <v>3275</v>
      </c>
      <c r="K9" s="774"/>
      <c r="L9" s="774"/>
      <c r="M9" s="774" t="s">
        <v>3276</v>
      </c>
      <c r="N9" s="774"/>
      <c r="O9" s="774"/>
      <c r="P9" s="828"/>
    </row>
    <row r="10" spans="1:16">
      <c r="A10" s="827"/>
      <c r="B10" s="774"/>
      <c r="C10" s="774"/>
      <c r="D10" s="774"/>
      <c r="E10" s="774"/>
      <c r="F10" s="774"/>
      <c r="G10" s="774"/>
      <c r="H10" s="828"/>
      <c r="I10" s="774"/>
      <c r="J10" s="827" t="s">
        <v>3277</v>
      </c>
      <c r="K10" s="774"/>
      <c r="L10" s="774"/>
      <c r="M10" s="774" t="s">
        <v>3278</v>
      </c>
      <c r="N10" s="774"/>
      <c r="O10" s="774"/>
      <c r="P10" s="828"/>
    </row>
    <row r="11" spans="1:16" ht="16" thickBot="1">
      <c r="A11" s="827"/>
      <c r="B11" s="774"/>
      <c r="C11" s="774"/>
      <c r="D11" s="774"/>
      <c r="E11" s="774"/>
      <c r="F11" s="774"/>
      <c r="G11" s="774"/>
      <c r="H11" s="828"/>
      <c r="I11" s="774"/>
      <c r="J11" s="827"/>
      <c r="K11" s="774"/>
      <c r="L11" s="774"/>
      <c r="M11" s="774"/>
      <c r="N11" s="774"/>
      <c r="O11" s="774"/>
      <c r="P11" s="828"/>
    </row>
    <row r="12" spans="1:16" ht="16" thickBot="1">
      <c r="A12" s="880"/>
      <c r="B12" s="879"/>
      <c r="C12" s="853"/>
      <c r="D12" s="853"/>
      <c r="E12" s="878" t="s">
        <v>3279</v>
      </c>
      <c r="F12" s="878" t="s">
        <v>3280</v>
      </c>
      <c r="G12" s="853" t="s">
        <v>3280</v>
      </c>
      <c r="H12" s="824"/>
      <c r="I12" s="774"/>
      <c r="J12" s="1312" t="s">
        <v>4063</v>
      </c>
      <c r="K12" s="878"/>
      <c r="L12" s="876" t="s">
        <v>2784</v>
      </c>
      <c r="M12" s="875"/>
      <c r="N12" s="878"/>
      <c r="O12" s="878"/>
      <c r="P12" s="824"/>
    </row>
    <row r="13" spans="1:16">
      <c r="A13" s="881"/>
      <c r="B13" s="871"/>
      <c r="C13" s="783"/>
      <c r="D13" s="783" t="s">
        <v>2258</v>
      </c>
      <c r="E13" s="783" t="s">
        <v>3282</v>
      </c>
      <c r="F13" s="783" t="s">
        <v>3283</v>
      </c>
      <c r="G13" s="783" t="s">
        <v>3284</v>
      </c>
      <c r="H13" s="783"/>
      <c r="I13" s="774"/>
      <c r="J13" s="2236" t="s">
        <v>4064</v>
      </c>
      <c r="K13" s="881"/>
      <c r="L13" s="783"/>
      <c r="M13" s="783"/>
      <c r="N13" s="783" t="s">
        <v>3285</v>
      </c>
      <c r="O13" s="783" t="s">
        <v>3286</v>
      </c>
      <c r="P13" s="783"/>
    </row>
    <row r="14" spans="1:16">
      <c r="A14" s="881" t="s">
        <v>1686</v>
      </c>
      <c r="B14" s="825" t="s">
        <v>3287</v>
      </c>
      <c r="C14" s="826"/>
      <c r="D14" s="783" t="s">
        <v>3288</v>
      </c>
      <c r="E14" s="783" t="s">
        <v>3289</v>
      </c>
      <c r="F14" s="783" t="s">
        <v>1918</v>
      </c>
      <c r="G14" s="783" t="s">
        <v>2875</v>
      </c>
      <c r="H14" s="783" t="s">
        <v>2876</v>
      </c>
      <c r="I14" s="774"/>
      <c r="J14" s="2236" t="s">
        <v>4467</v>
      </c>
      <c r="K14" s="881" t="s">
        <v>3532</v>
      </c>
      <c r="L14" s="783"/>
      <c r="M14" s="783"/>
      <c r="N14" s="783" t="s">
        <v>503</v>
      </c>
      <c r="O14" s="783" t="s">
        <v>2877</v>
      </c>
      <c r="P14" s="881" t="s">
        <v>1686</v>
      </c>
    </row>
    <row r="15" spans="1:16">
      <c r="A15" s="881" t="s">
        <v>1689</v>
      </c>
      <c r="B15" s="825"/>
      <c r="C15" s="826"/>
      <c r="D15" s="783" t="s">
        <v>2878</v>
      </c>
      <c r="E15" s="783" t="s">
        <v>2879</v>
      </c>
      <c r="F15" s="783" t="s">
        <v>2880</v>
      </c>
      <c r="G15" s="783" t="s">
        <v>3281</v>
      </c>
      <c r="H15" s="783"/>
      <c r="I15" s="774"/>
      <c r="J15" s="881" t="s">
        <v>2881</v>
      </c>
      <c r="K15" s="881" t="s">
        <v>2882</v>
      </c>
      <c r="L15" s="783" t="s">
        <v>2429</v>
      </c>
      <c r="M15" s="783" t="s">
        <v>3524</v>
      </c>
      <c r="N15" s="783" t="s">
        <v>2429</v>
      </c>
      <c r="O15" s="783" t="s">
        <v>2883</v>
      </c>
      <c r="P15" s="881" t="s">
        <v>1689</v>
      </c>
    </row>
    <row r="16" spans="1:16">
      <c r="A16" s="881"/>
      <c r="B16" s="825"/>
      <c r="C16" s="826"/>
      <c r="D16" s="783"/>
      <c r="E16" s="783" t="s">
        <v>2884</v>
      </c>
      <c r="F16" s="783" t="s">
        <v>2885</v>
      </c>
      <c r="G16" s="783" t="s">
        <v>2886</v>
      </c>
      <c r="H16" s="783"/>
      <c r="I16" s="774"/>
      <c r="J16" s="881" t="s">
        <v>2887</v>
      </c>
      <c r="K16" s="881"/>
      <c r="L16" s="783"/>
      <c r="M16" s="783"/>
      <c r="N16" s="783"/>
      <c r="O16" s="783" t="s">
        <v>2888</v>
      </c>
      <c r="P16" s="881"/>
    </row>
    <row r="17" spans="1:16" ht="16" thickBot="1">
      <c r="A17" s="883"/>
      <c r="B17" s="874" t="s">
        <v>2935</v>
      </c>
      <c r="C17" s="885"/>
      <c r="D17" s="884" t="s">
        <v>2936</v>
      </c>
      <c r="E17" s="884" t="s">
        <v>2937</v>
      </c>
      <c r="F17" s="884" t="s">
        <v>2938</v>
      </c>
      <c r="G17" s="884" t="s">
        <v>2268</v>
      </c>
      <c r="H17" s="884" t="s">
        <v>2269</v>
      </c>
      <c r="I17" s="774"/>
      <c r="J17" s="883" t="s">
        <v>2270</v>
      </c>
      <c r="K17" s="884" t="s">
        <v>2271</v>
      </c>
      <c r="L17" s="884" t="s">
        <v>2272</v>
      </c>
      <c r="M17" s="884" t="s">
        <v>2273</v>
      </c>
      <c r="N17" s="884" t="s">
        <v>2274</v>
      </c>
      <c r="O17" s="884" t="s">
        <v>2275</v>
      </c>
      <c r="P17" s="883"/>
    </row>
    <row r="18" spans="1:16">
      <c r="A18" s="872">
        <v>1</v>
      </c>
      <c r="B18" s="888"/>
      <c r="C18" s="828"/>
      <c r="D18" s="828"/>
      <c r="E18" s="828"/>
      <c r="F18" s="828"/>
      <c r="G18" s="890"/>
      <c r="H18" s="890"/>
      <c r="I18" s="774"/>
      <c r="J18" s="928"/>
      <c r="K18" s="1140"/>
      <c r="L18" s="890"/>
      <c r="M18" s="890"/>
      <c r="N18" s="828"/>
      <c r="O18" s="828"/>
      <c r="P18" s="872">
        <v>1</v>
      </c>
    </row>
    <row r="19" spans="1:16">
      <c r="A19" s="872">
        <v>2</v>
      </c>
      <c r="B19" s="888"/>
      <c r="C19" s="828"/>
      <c r="D19" s="828"/>
      <c r="E19" s="828"/>
      <c r="F19" s="828"/>
      <c r="G19" s="890"/>
      <c r="H19" s="890"/>
      <c r="I19" s="774"/>
      <c r="J19" s="928"/>
      <c r="K19" s="1140"/>
      <c r="L19" s="890"/>
      <c r="M19" s="890"/>
      <c r="N19" s="828"/>
      <c r="O19" s="828"/>
      <c r="P19" s="872">
        <v>2</v>
      </c>
    </row>
    <row r="20" spans="1:16">
      <c r="A20" s="872">
        <v>3</v>
      </c>
      <c r="B20" s="888"/>
      <c r="C20" s="828"/>
      <c r="D20" s="828"/>
      <c r="E20" s="828"/>
      <c r="F20" s="828"/>
      <c r="G20" s="890"/>
      <c r="H20" s="890"/>
      <c r="I20" s="774"/>
      <c r="J20" s="928"/>
      <c r="K20" s="1140"/>
      <c r="L20" s="890"/>
      <c r="M20" s="890"/>
      <c r="N20" s="828"/>
      <c r="O20" s="828"/>
      <c r="P20" s="872">
        <v>3</v>
      </c>
    </row>
    <row r="21" spans="1:16">
      <c r="A21" s="872">
        <v>4</v>
      </c>
      <c r="B21" s="888"/>
      <c r="C21" s="828"/>
      <c r="D21" s="828"/>
      <c r="E21" s="828"/>
      <c r="F21" s="828"/>
      <c r="G21" s="890"/>
      <c r="H21" s="890"/>
      <c r="I21" s="774"/>
      <c r="J21" s="928"/>
      <c r="K21" s="1140"/>
      <c r="L21" s="890"/>
      <c r="M21" s="890"/>
      <c r="N21" s="828"/>
      <c r="O21" s="828"/>
      <c r="P21" s="872">
        <v>4</v>
      </c>
    </row>
    <row r="22" spans="1:16">
      <c r="A22" s="872">
        <v>5</v>
      </c>
      <c r="B22" s="888"/>
      <c r="C22" s="828"/>
      <c r="D22" s="828"/>
      <c r="E22" s="828"/>
      <c r="F22" s="828"/>
      <c r="G22" s="890"/>
      <c r="H22" s="890"/>
      <c r="I22" s="774"/>
      <c r="J22" s="928"/>
      <c r="K22" s="1140"/>
      <c r="L22" s="890"/>
      <c r="M22" s="890"/>
      <c r="N22" s="828"/>
      <c r="O22" s="828"/>
      <c r="P22" s="872">
        <v>5</v>
      </c>
    </row>
    <row r="23" spans="1:16">
      <c r="A23" s="872">
        <v>6</v>
      </c>
      <c r="B23" s="888"/>
      <c r="C23" s="828"/>
      <c r="D23" s="828"/>
      <c r="E23" s="828"/>
      <c r="F23" s="828"/>
      <c r="G23" s="890"/>
      <c r="H23" s="890"/>
      <c r="I23" s="774"/>
      <c r="J23" s="928"/>
      <c r="K23" s="1140"/>
      <c r="L23" s="890"/>
      <c r="M23" s="890"/>
      <c r="N23" s="828"/>
      <c r="O23" s="828"/>
      <c r="P23" s="872">
        <v>6</v>
      </c>
    </row>
    <row r="24" spans="1:16">
      <c r="A24" s="872">
        <v>7</v>
      </c>
      <c r="B24" s="888"/>
      <c r="C24" s="828"/>
      <c r="D24" s="828"/>
      <c r="E24" s="828"/>
      <c r="F24" s="828"/>
      <c r="G24" s="890"/>
      <c r="H24" s="890"/>
      <c r="I24" s="774"/>
      <c r="J24" s="928"/>
      <c r="K24" s="1140"/>
      <c r="L24" s="890"/>
      <c r="M24" s="890"/>
      <c r="N24" s="828"/>
      <c r="O24" s="828"/>
      <c r="P24" s="872">
        <v>7</v>
      </c>
    </row>
    <row r="25" spans="1:16">
      <c r="A25" s="872">
        <v>8</v>
      </c>
      <c r="B25" s="888"/>
      <c r="C25" s="828"/>
      <c r="D25" s="828"/>
      <c r="E25" s="828"/>
      <c r="F25" s="828"/>
      <c r="G25" s="890"/>
      <c r="H25" s="890"/>
      <c r="I25" s="774"/>
      <c r="J25" s="928"/>
      <c r="K25" s="1140"/>
      <c r="L25" s="890"/>
      <c r="M25" s="890"/>
      <c r="N25" s="828"/>
      <c r="O25" s="828"/>
      <c r="P25" s="872">
        <v>8</v>
      </c>
    </row>
    <row r="26" spans="1:16">
      <c r="A26" s="872">
        <v>9</v>
      </c>
      <c r="B26" s="888"/>
      <c r="C26" s="828"/>
      <c r="D26" s="828"/>
      <c r="E26" s="828"/>
      <c r="F26" s="828"/>
      <c r="G26" s="890"/>
      <c r="H26" s="890"/>
      <c r="I26" s="774"/>
      <c r="J26" s="928"/>
      <c r="K26" s="1140"/>
      <c r="L26" s="890"/>
      <c r="M26" s="890"/>
      <c r="N26" s="828"/>
      <c r="O26" s="828"/>
      <c r="P26" s="872">
        <v>9</v>
      </c>
    </row>
    <row r="27" spans="1:16">
      <c r="A27" s="872">
        <v>10</v>
      </c>
      <c r="B27" s="888"/>
      <c r="C27" s="828"/>
      <c r="D27" s="828"/>
      <c r="E27" s="828"/>
      <c r="F27" s="828"/>
      <c r="G27" s="890"/>
      <c r="H27" s="890"/>
      <c r="I27" s="774"/>
      <c r="J27" s="928"/>
      <c r="K27" s="1140"/>
      <c r="L27" s="890"/>
      <c r="M27" s="890"/>
      <c r="N27" s="828"/>
      <c r="O27" s="828"/>
      <c r="P27" s="872">
        <v>10</v>
      </c>
    </row>
    <row r="28" spans="1:16">
      <c r="A28" s="872">
        <v>11</v>
      </c>
      <c r="B28" s="888"/>
      <c r="C28" s="828"/>
      <c r="D28" s="828"/>
      <c r="E28" s="828"/>
      <c r="F28" s="828"/>
      <c r="G28" s="890"/>
      <c r="H28" s="890"/>
      <c r="I28" s="774"/>
      <c r="J28" s="928"/>
      <c r="K28" s="1140"/>
      <c r="L28" s="890"/>
      <c r="M28" s="890"/>
      <c r="N28" s="828"/>
      <c r="O28" s="828"/>
      <c r="P28" s="872">
        <v>11</v>
      </c>
    </row>
    <row r="29" spans="1:16">
      <c r="A29" s="872">
        <v>12</v>
      </c>
      <c r="B29" s="827"/>
      <c r="C29" s="828"/>
      <c r="D29" s="828"/>
      <c r="E29" s="828"/>
      <c r="F29" s="828"/>
      <c r="G29" s="890"/>
      <c r="H29" s="890"/>
      <c r="I29" s="774"/>
      <c r="J29" s="928"/>
      <c r="K29" s="928"/>
      <c r="L29" s="890"/>
      <c r="M29" s="890"/>
      <c r="N29" s="828"/>
      <c r="O29" s="828"/>
      <c r="P29" s="872">
        <v>12</v>
      </c>
    </row>
    <row r="30" spans="1:16">
      <c r="A30" s="872">
        <v>13</v>
      </c>
      <c r="B30" s="827"/>
      <c r="C30" s="828"/>
      <c r="D30" s="828"/>
      <c r="E30" s="828"/>
      <c r="F30" s="828"/>
      <c r="G30" s="890"/>
      <c r="H30" s="890"/>
      <c r="I30" s="774"/>
      <c r="J30" s="928"/>
      <c r="K30" s="928"/>
      <c r="L30" s="890"/>
      <c r="M30" s="890"/>
      <c r="N30" s="828"/>
      <c r="O30" s="828"/>
      <c r="P30" s="872">
        <v>13</v>
      </c>
    </row>
    <row r="31" spans="1:16">
      <c r="A31" s="872">
        <v>14</v>
      </c>
      <c r="B31" s="827"/>
      <c r="C31" s="828"/>
      <c r="D31" s="828"/>
      <c r="E31" s="828"/>
      <c r="F31" s="828"/>
      <c r="G31" s="890"/>
      <c r="H31" s="890"/>
      <c r="I31" s="774"/>
      <c r="J31" s="928"/>
      <c r="K31" s="928"/>
      <c r="L31" s="890"/>
      <c r="M31" s="890"/>
      <c r="N31" s="828"/>
      <c r="O31" s="828"/>
      <c r="P31" s="872">
        <v>14</v>
      </c>
    </row>
    <row r="32" spans="1:16">
      <c r="A32" s="872">
        <v>15</v>
      </c>
      <c r="B32" s="827"/>
      <c r="C32" s="828"/>
      <c r="D32" s="828"/>
      <c r="E32" s="828"/>
      <c r="F32" s="828"/>
      <c r="G32" s="890"/>
      <c r="H32" s="890"/>
      <c r="I32" s="774"/>
      <c r="J32" s="928"/>
      <c r="K32" s="928"/>
      <c r="L32" s="890"/>
      <c r="M32" s="890"/>
      <c r="N32" s="828"/>
      <c r="O32" s="828"/>
      <c r="P32" s="872">
        <v>15</v>
      </c>
    </row>
    <row r="33" spans="1:16">
      <c r="A33" s="872">
        <v>16</v>
      </c>
      <c r="B33" s="827"/>
      <c r="C33" s="828"/>
      <c r="D33" s="828"/>
      <c r="E33" s="828"/>
      <c r="F33" s="828"/>
      <c r="G33" s="890"/>
      <c r="H33" s="890"/>
      <c r="I33" s="774"/>
      <c r="J33" s="928"/>
      <c r="K33" s="928"/>
      <c r="L33" s="890"/>
      <c r="M33" s="890"/>
      <c r="N33" s="828"/>
      <c r="O33" s="828"/>
      <c r="P33" s="872">
        <v>16</v>
      </c>
    </row>
    <row r="34" spans="1:16">
      <c r="A34" s="872">
        <v>17</v>
      </c>
      <c r="B34" s="827"/>
      <c r="C34" s="828"/>
      <c r="D34" s="828"/>
      <c r="E34" s="828"/>
      <c r="F34" s="828"/>
      <c r="G34" s="890"/>
      <c r="H34" s="890"/>
      <c r="I34" s="774"/>
      <c r="J34" s="928"/>
      <c r="K34" s="928"/>
      <c r="L34" s="890"/>
      <c r="M34" s="890"/>
      <c r="N34" s="828"/>
      <c r="O34" s="828"/>
      <c r="P34" s="872">
        <v>17</v>
      </c>
    </row>
    <row r="35" spans="1:16">
      <c r="A35" s="872">
        <v>18</v>
      </c>
      <c r="B35" s="827"/>
      <c r="C35" s="828"/>
      <c r="D35" s="828"/>
      <c r="E35" s="828"/>
      <c r="F35" s="828"/>
      <c r="G35" s="890"/>
      <c r="H35" s="890"/>
      <c r="I35" s="774"/>
      <c r="J35" s="928"/>
      <c r="K35" s="928"/>
      <c r="L35" s="890"/>
      <c r="M35" s="890"/>
      <c r="N35" s="828"/>
      <c r="O35" s="828"/>
      <c r="P35" s="872">
        <v>18</v>
      </c>
    </row>
    <row r="36" spans="1:16">
      <c r="A36" s="872">
        <v>19</v>
      </c>
      <c r="B36" s="827"/>
      <c r="C36" s="828"/>
      <c r="D36" s="828"/>
      <c r="E36" s="828"/>
      <c r="F36" s="828"/>
      <c r="G36" s="890"/>
      <c r="H36" s="890"/>
      <c r="I36" s="774"/>
      <c r="J36" s="928"/>
      <c r="K36" s="928"/>
      <c r="L36" s="890"/>
      <c r="M36" s="890"/>
      <c r="N36" s="828"/>
      <c r="O36" s="828"/>
      <c r="P36" s="872">
        <v>19</v>
      </c>
    </row>
    <row r="37" spans="1:16">
      <c r="A37" s="872">
        <v>20</v>
      </c>
      <c r="B37" s="827"/>
      <c r="C37" s="828"/>
      <c r="D37" s="828"/>
      <c r="E37" s="828"/>
      <c r="F37" s="828"/>
      <c r="G37" s="890"/>
      <c r="H37" s="890"/>
      <c r="I37" s="774"/>
      <c r="J37" s="928"/>
      <c r="K37" s="928"/>
      <c r="L37" s="890"/>
      <c r="M37" s="890"/>
      <c r="N37" s="828"/>
      <c r="O37" s="828"/>
      <c r="P37" s="872">
        <v>20</v>
      </c>
    </row>
    <row r="38" spans="1:16">
      <c r="A38" s="872">
        <v>21</v>
      </c>
      <c r="B38" s="827"/>
      <c r="C38" s="828"/>
      <c r="D38" s="828"/>
      <c r="E38" s="828"/>
      <c r="F38" s="828"/>
      <c r="G38" s="890"/>
      <c r="H38" s="890"/>
      <c r="I38" s="774"/>
      <c r="J38" s="928"/>
      <c r="K38" s="928"/>
      <c r="L38" s="890"/>
      <c r="M38" s="890"/>
      <c r="N38" s="828"/>
      <c r="O38" s="828"/>
      <c r="P38" s="872">
        <v>21</v>
      </c>
    </row>
    <row r="39" spans="1:16">
      <c r="A39" s="872">
        <v>22</v>
      </c>
      <c r="B39" s="827"/>
      <c r="C39" s="828"/>
      <c r="D39" s="828"/>
      <c r="E39" s="828"/>
      <c r="F39" s="828"/>
      <c r="G39" s="890"/>
      <c r="H39" s="890"/>
      <c r="I39" s="774"/>
      <c r="J39" s="928"/>
      <c r="K39" s="928"/>
      <c r="L39" s="890"/>
      <c r="M39" s="890"/>
      <c r="N39" s="828"/>
      <c r="O39" s="828"/>
      <c r="P39" s="872">
        <v>22</v>
      </c>
    </row>
    <row r="40" spans="1:16">
      <c r="A40" s="872">
        <v>23</v>
      </c>
      <c r="B40" s="827"/>
      <c r="C40" s="828"/>
      <c r="D40" s="828"/>
      <c r="E40" s="828"/>
      <c r="F40" s="828"/>
      <c r="G40" s="890"/>
      <c r="H40" s="890"/>
      <c r="I40" s="774"/>
      <c r="J40" s="928"/>
      <c r="K40" s="928"/>
      <c r="L40" s="890"/>
      <c r="M40" s="890"/>
      <c r="N40" s="828"/>
      <c r="O40" s="828"/>
      <c r="P40" s="872">
        <v>23</v>
      </c>
    </row>
    <row r="41" spans="1:16">
      <c r="A41" s="872">
        <v>24</v>
      </c>
      <c r="B41" s="827"/>
      <c r="C41" s="828"/>
      <c r="D41" s="828"/>
      <c r="E41" s="828"/>
      <c r="F41" s="828"/>
      <c r="G41" s="890"/>
      <c r="H41" s="890"/>
      <c r="I41" s="774"/>
      <c r="J41" s="928"/>
      <c r="K41" s="928"/>
      <c r="L41" s="890"/>
      <c r="M41" s="890"/>
      <c r="N41" s="828"/>
      <c r="O41" s="828"/>
      <c r="P41" s="872">
        <v>24</v>
      </c>
    </row>
    <row r="42" spans="1:16">
      <c r="A42" s="872">
        <v>25</v>
      </c>
      <c r="B42" s="827"/>
      <c r="C42" s="828"/>
      <c r="D42" s="828"/>
      <c r="E42" s="828"/>
      <c r="F42" s="828"/>
      <c r="G42" s="890"/>
      <c r="H42" s="890"/>
      <c r="I42" s="774"/>
      <c r="J42" s="928"/>
      <c r="K42" s="928"/>
      <c r="L42" s="890"/>
      <c r="M42" s="890"/>
      <c r="N42" s="828"/>
      <c r="O42" s="828"/>
      <c r="P42" s="872">
        <v>25</v>
      </c>
    </row>
    <row r="43" spans="1:16">
      <c r="A43" s="872">
        <v>26</v>
      </c>
      <c r="B43" s="827"/>
      <c r="C43" s="828"/>
      <c r="D43" s="828"/>
      <c r="E43" s="828"/>
      <c r="F43" s="828"/>
      <c r="G43" s="890"/>
      <c r="H43" s="890"/>
      <c r="I43" s="774"/>
      <c r="J43" s="928"/>
      <c r="K43" s="928"/>
      <c r="L43" s="890"/>
      <c r="M43" s="890"/>
      <c r="N43" s="828"/>
      <c r="O43" s="828"/>
      <c r="P43" s="872">
        <v>26</v>
      </c>
    </row>
    <row r="44" spans="1:16">
      <c r="A44" s="872">
        <v>27</v>
      </c>
      <c r="B44" s="827"/>
      <c r="C44" s="828"/>
      <c r="D44" s="828"/>
      <c r="E44" s="828"/>
      <c r="F44" s="828"/>
      <c r="G44" s="890"/>
      <c r="H44" s="890"/>
      <c r="I44" s="774"/>
      <c r="J44" s="928"/>
      <c r="K44" s="928"/>
      <c r="L44" s="890"/>
      <c r="M44" s="890"/>
      <c r="N44" s="828"/>
      <c r="O44" s="828"/>
      <c r="P44" s="872">
        <v>27</v>
      </c>
    </row>
    <row r="45" spans="1:16">
      <c r="A45" s="872">
        <v>28</v>
      </c>
      <c r="B45" s="827"/>
      <c r="C45" s="828"/>
      <c r="D45" s="828"/>
      <c r="E45" s="828"/>
      <c r="F45" s="828"/>
      <c r="G45" s="890"/>
      <c r="H45" s="890"/>
      <c r="I45" s="774"/>
      <c r="J45" s="928"/>
      <c r="K45" s="928"/>
      <c r="L45" s="890"/>
      <c r="M45" s="890"/>
      <c r="N45" s="828"/>
      <c r="O45" s="828"/>
      <c r="P45" s="872">
        <v>28</v>
      </c>
    </row>
    <row r="46" spans="1:16">
      <c r="A46" s="872">
        <v>29</v>
      </c>
      <c r="B46" s="827"/>
      <c r="C46" s="828"/>
      <c r="D46" s="828"/>
      <c r="E46" s="828"/>
      <c r="F46" s="828"/>
      <c r="G46" s="890"/>
      <c r="H46" s="890"/>
      <c r="I46" s="774"/>
      <c r="J46" s="928"/>
      <c r="K46" s="928"/>
      <c r="L46" s="890"/>
      <c r="M46" s="890"/>
      <c r="N46" s="828"/>
      <c r="O46" s="828"/>
      <c r="P46" s="872">
        <v>29</v>
      </c>
    </row>
    <row r="47" spans="1:16">
      <c r="A47" s="872">
        <v>30</v>
      </c>
      <c r="B47" s="827"/>
      <c r="C47" s="828"/>
      <c r="D47" s="828"/>
      <c r="E47" s="828"/>
      <c r="F47" s="828"/>
      <c r="G47" s="890"/>
      <c r="H47" s="890"/>
      <c r="I47" s="774"/>
      <c r="J47" s="928"/>
      <c r="K47" s="928"/>
      <c r="L47" s="890"/>
      <c r="M47" s="890"/>
      <c r="N47" s="828"/>
      <c r="O47" s="828"/>
      <c r="P47" s="872">
        <v>30</v>
      </c>
    </row>
    <row r="48" spans="1:16">
      <c r="A48" s="872">
        <v>31</v>
      </c>
      <c r="B48" s="827"/>
      <c r="C48" s="828"/>
      <c r="D48" s="828"/>
      <c r="E48" s="828"/>
      <c r="F48" s="828"/>
      <c r="G48" s="890"/>
      <c r="H48" s="890"/>
      <c r="I48" s="774"/>
      <c r="J48" s="928"/>
      <c r="K48" s="928"/>
      <c r="L48" s="890"/>
      <c r="M48" s="890"/>
      <c r="N48" s="828"/>
      <c r="O48" s="828"/>
      <c r="P48" s="872">
        <v>31</v>
      </c>
    </row>
    <row r="49" spans="1:16">
      <c r="A49" s="872">
        <v>32</v>
      </c>
      <c r="B49" s="827"/>
      <c r="C49" s="828"/>
      <c r="D49" s="828"/>
      <c r="E49" s="828"/>
      <c r="F49" s="828"/>
      <c r="G49" s="890"/>
      <c r="H49" s="890"/>
      <c r="I49" s="774"/>
      <c r="J49" s="928"/>
      <c r="K49" s="928"/>
      <c r="L49" s="890"/>
      <c r="M49" s="890"/>
      <c r="N49" s="828"/>
      <c r="O49" s="828"/>
      <c r="P49" s="872">
        <v>32</v>
      </c>
    </row>
    <row r="50" spans="1:16">
      <c r="A50" s="872">
        <v>33</v>
      </c>
      <c r="B50" s="827"/>
      <c r="C50" s="828"/>
      <c r="D50" s="828"/>
      <c r="E50" s="828"/>
      <c r="F50" s="828"/>
      <c r="G50" s="890"/>
      <c r="H50" s="890"/>
      <c r="I50" s="774"/>
      <c r="J50" s="928"/>
      <c r="K50" s="928"/>
      <c r="L50" s="890"/>
      <c r="M50" s="890"/>
      <c r="N50" s="828"/>
      <c r="O50" s="828"/>
      <c r="P50" s="872">
        <v>33</v>
      </c>
    </row>
    <row r="51" spans="1:16">
      <c r="A51" s="872">
        <v>34</v>
      </c>
      <c r="B51" s="827"/>
      <c r="C51" s="828"/>
      <c r="D51" s="828"/>
      <c r="E51" s="828"/>
      <c r="F51" s="828"/>
      <c r="G51" s="890"/>
      <c r="H51" s="890"/>
      <c r="I51" s="774"/>
      <c r="J51" s="928"/>
      <c r="K51" s="928"/>
      <c r="L51" s="890"/>
      <c r="M51" s="890"/>
      <c r="N51" s="828"/>
      <c r="O51" s="828"/>
      <c r="P51" s="872">
        <v>34</v>
      </c>
    </row>
    <row r="52" spans="1:16">
      <c r="A52" s="872">
        <v>35</v>
      </c>
      <c r="B52" s="827"/>
      <c r="C52" s="828"/>
      <c r="D52" s="828"/>
      <c r="E52" s="828"/>
      <c r="F52" s="828"/>
      <c r="G52" s="890"/>
      <c r="H52" s="890"/>
      <c r="I52" s="774"/>
      <c r="J52" s="928"/>
      <c r="K52" s="928"/>
      <c r="L52" s="890"/>
      <c r="M52" s="890"/>
      <c r="N52" s="828"/>
      <c r="O52" s="828"/>
      <c r="P52" s="872">
        <v>35</v>
      </c>
    </row>
    <row r="53" spans="1:16">
      <c r="A53" s="872">
        <v>36</v>
      </c>
      <c r="B53" s="827"/>
      <c r="C53" s="828"/>
      <c r="D53" s="828"/>
      <c r="E53" s="828"/>
      <c r="F53" s="828"/>
      <c r="G53" s="890"/>
      <c r="H53" s="890"/>
      <c r="I53" s="774"/>
      <c r="J53" s="928"/>
      <c r="K53" s="928"/>
      <c r="L53" s="890"/>
      <c r="M53" s="890"/>
      <c r="N53" s="828"/>
      <c r="O53" s="828"/>
      <c r="P53" s="872">
        <v>36</v>
      </c>
    </row>
    <row r="54" spans="1:16">
      <c r="A54" s="872">
        <v>37</v>
      </c>
      <c r="B54" s="827"/>
      <c r="C54" s="828"/>
      <c r="D54" s="828"/>
      <c r="E54" s="828"/>
      <c r="F54" s="828"/>
      <c r="G54" s="890"/>
      <c r="H54" s="890"/>
      <c r="I54" s="774"/>
      <c r="J54" s="928"/>
      <c r="K54" s="928"/>
      <c r="L54" s="890"/>
      <c r="M54" s="890"/>
      <c r="N54" s="828"/>
      <c r="O54" s="828"/>
      <c r="P54" s="872">
        <v>37</v>
      </c>
    </row>
    <row r="55" spans="1:16">
      <c r="A55" s="872">
        <v>38</v>
      </c>
      <c r="B55" s="827"/>
      <c r="C55" s="828"/>
      <c r="D55" s="828"/>
      <c r="E55" s="828"/>
      <c r="F55" s="828"/>
      <c r="G55" s="890"/>
      <c r="H55" s="890"/>
      <c r="I55" s="774"/>
      <c r="J55" s="928"/>
      <c r="K55" s="928"/>
      <c r="L55" s="890"/>
      <c r="M55" s="890"/>
      <c r="N55" s="828"/>
      <c r="O55" s="828"/>
      <c r="P55" s="872">
        <v>38</v>
      </c>
    </row>
    <row r="56" spans="1:16">
      <c r="A56" s="872">
        <v>39</v>
      </c>
      <c r="B56" s="827"/>
      <c r="C56" s="828"/>
      <c r="D56" s="828"/>
      <c r="E56" s="828"/>
      <c r="F56" s="828"/>
      <c r="G56" s="890"/>
      <c r="H56" s="890"/>
      <c r="I56" s="774"/>
      <c r="J56" s="928"/>
      <c r="K56" s="928"/>
      <c r="L56" s="890"/>
      <c r="M56" s="890"/>
      <c r="N56" s="828"/>
      <c r="O56" s="828"/>
      <c r="P56" s="872">
        <v>39</v>
      </c>
    </row>
    <row r="57" spans="1:16">
      <c r="A57" s="872">
        <v>40</v>
      </c>
      <c r="B57" s="827"/>
      <c r="C57" s="828"/>
      <c r="D57" s="828"/>
      <c r="E57" s="828"/>
      <c r="F57" s="828"/>
      <c r="G57" s="890"/>
      <c r="H57" s="890"/>
      <c r="I57" s="774"/>
      <c r="J57" s="928"/>
      <c r="K57" s="928"/>
      <c r="L57" s="890"/>
      <c r="M57" s="890"/>
      <c r="N57" s="828"/>
      <c r="O57" s="828"/>
      <c r="P57" s="872">
        <v>40</v>
      </c>
    </row>
    <row r="58" spans="1:16">
      <c r="A58" s="872">
        <v>41</v>
      </c>
      <c r="B58" s="827"/>
      <c r="C58" s="828"/>
      <c r="D58" s="828"/>
      <c r="E58" s="828"/>
      <c r="F58" s="828"/>
      <c r="G58" s="890"/>
      <c r="H58" s="890"/>
      <c r="I58" s="774"/>
      <c r="J58" s="928"/>
      <c r="K58" s="928"/>
      <c r="L58" s="890"/>
      <c r="M58" s="890"/>
      <c r="N58" s="828"/>
      <c r="O58" s="828"/>
      <c r="P58" s="872">
        <v>41</v>
      </c>
    </row>
    <row r="59" spans="1:16">
      <c r="A59" s="872">
        <v>42</v>
      </c>
      <c r="B59" s="827"/>
      <c r="C59" s="828"/>
      <c r="D59" s="828"/>
      <c r="E59" s="828"/>
      <c r="F59" s="828"/>
      <c r="G59" s="890"/>
      <c r="H59" s="890"/>
      <c r="I59" s="774"/>
      <c r="J59" s="928"/>
      <c r="K59" s="928"/>
      <c r="L59" s="890"/>
      <c r="M59" s="890"/>
      <c r="N59" s="828"/>
      <c r="O59" s="828"/>
      <c r="P59" s="872">
        <v>42</v>
      </c>
    </row>
    <row r="60" spans="1:16">
      <c r="A60" s="872">
        <v>43</v>
      </c>
      <c r="B60" s="827"/>
      <c r="C60" s="828"/>
      <c r="D60" s="828"/>
      <c r="E60" s="828"/>
      <c r="F60" s="828"/>
      <c r="G60" s="890"/>
      <c r="H60" s="890"/>
      <c r="I60" s="774"/>
      <c r="J60" s="928"/>
      <c r="K60" s="928"/>
      <c r="L60" s="890"/>
      <c r="M60" s="890"/>
      <c r="N60" s="828"/>
      <c r="O60" s="828"/>
      <c r="P60" s="872">
        <v>43</v>
      </c>
    </row>
    <row r="61" spans="1:16">
      <c r="A61" s="872">
        <v>44</v>
      </c>
      <c r="B61" s="827"/>
      <c r="C61" s="828"/>
      <c r="D61" s="828"/>
      <c r="E61" s="828"/>
      <c r="F61" s="828"/>
      <c r="G61" s="890"/>
      <c r="H61" s="890"/>
      <c r="I61" s="774"/>
      <c r="J61" s="928"/>
      <c r="K61" s="928"/>
      <c r="L61" s="890"/>
      <c r="M61" s="890"/>
      <c r="N61" s="828"/>
      <c r="O61" s="828"/>
      <c r="P61" s="872">
        <v>44</v>
      </c>
    </row>
    <row r="62" spans="1:16">
      <c r="A62" s="872">
        <v>45</v>
      </c>
      <c r="B62" s="827"/>
      <c r="C62" s="828"/>
      <c r="D62" s="828"/>
      <c r="E62" s="828"/>
      <c r="F62" s="828"/>
      <c r="G62" s="890"/>
      <c r="H62" s="890"/>
      <c r="I62" s="774"/>
      <c r="J62" s="928"/>
      <c r="K62" s="928"/>
      <c r="L62" s="890"/>
      <c r="M62" s="890"/>
      <c r="N62" s="828"/>
      <c r="O62" s="828"/>
      <c r="P62" s="872">
        <v>45</v>
      </c>
    </row>
    <row r="63" spans="1:16" ht="16" thickBot="1">
      <c r="A63" s="891">
        <v>46</v>
      </c>
      <c r="B63" s="843"/>
      <c r="C63" s="884"/>
      <c r="D63" s="844"/>
      <c r="E63" s="844"/>
      <c r="F63" s="844"/>
      <c r="G63" s="935"/>
      <c r="H63" s="935"/>
      <c r="I63" s="774"/>
      <c r="J63" s="936"/>
      <c r="K63" s="936"/>
      <c r="L63" s="1141"/>
      <c r="M63" s="935"/>
      <c r="N63" s="844"/>
      <c r="O63" s="844"/>
      <c r="P63" s="891">
        <v>46</v>
      </c>
    </row>
    <row r="64" spans="1:16">
      <c r="A64" s="947"/>
      <c r="B64" s="947"/>
      <c r="C64" s="951"/>
      <c r="D64" s="947"/>
      <c r="E64" s="947"/>
      <c r="F64" s="947"/>
      <c r="G64" s="947"/>
      <c r="H64" s="947"/>
      <c r="I64" s="774"/>
      <c r="J64" s="947"/>
      <c r="K64" s="947"/>
      <c r="L64" s="951"/>
      <c r="M64" s="947"/>
      <c r="N64" s="947"/>
      <c r="O64" s="947"/>
      <c r="P64" s="947"/>
    </row>
    <row r="65" spans="1:16">
      <c r="A65" s="1310" t="s">
        <v>4501</v>
      </c>
      <c r="B65" s="2065"/>
      <c r="C65" s="2065"/>
      <c r="D65" s="774"/>
      <c r="E65" s="774"/>
      <c r="F65" s="774"/>
      <c r="G65" s="774"/>
      <c r="H65" s="774"/>
      <c r="I65" s="774"/>
      <c r="J65" s="1310" t="s">
        <v>4501</v>
      </c>
      <c r="K65" s="2065"/>
      <c r="L65" s="2065"/>
      <c r="M65" s="774"/>
      <c r="N65" s="774"/>
      <c r="O65" s="774"/>
      <c r="P65" s="822" t="s">
        <v>2889</v>
      </c>
    </row>
    <row r="66" spans="1:16">
      <c r="A66" s="775" t="s">
        <v>2890</v>
      </c>
      <c r="B66" s="775"/>
      <c r="C66" s="775"/>
      <c r="D66" s="775"/>
      <c r="E66" s="775"/>
      <c r="F66" s="775"/>
      <c r="G66" s="775"/>
      <c r="H66" s="775"/>
      <c r="I66" s="774"/>
      <c r="J66" s="775" t="s">
        <v>2891</v>
      </c>
      <c r="K66" s="775"/>
      <c r="L66" s="775"/>
      <c r="M66" s="775"/>
      <c r="N66" s="775"/>
      <c r="O66" s="775"/>
      <c r="P66" s="775"/>
    </row>
    <row r="68" spans="1:16">
      <c r="A68" s="73" t="s">
        <v>401</v>
      </c>
      <c r="B68" s="775"/>
      <c r="C68" s="775"/>
      <c r="D68" s="775"/>
      <c r="E68" s="775"/>
      <c r="F68" s="775"/>
      <c r="G68" s="775"/>
      <c r="H68" s="775"/>
    </row>
    <row r="70" spans="1:16" ht="16" thickBot="1">
      <c r="A70" s="833" t="str">
        <f>'Data Sheet'!$C$25</f>
        <v xml:space="preserve">Niagara Mohawk Power Corporation </v>
      </c>
      <c r="B70" s="774"/>
      <c r="C70" s="774"/>
      <c r="D70" s="948"/>
      <c r="E70" s="948"/>
      <c r="F70" s="814"/>
      <c r="G70" s="892" t="str">
        <f>'Data Sheet'!$C$40</f>
        <v>April 30, 2024</v>
      </c>
      <c r="H70" s="774" t="str">
        <f>'Data Sheet'!$C$38</f>
        <v>December 31, 2023</v>
      </c>
      <c r="I70" s="774"/>
      <c r="J70" s="833" t="str">
        <f>'Data Sheet'!$C$25</f>
        <v xml:space="preserve">Niagara Mohawk Power Corporation </v>
      </c>
      <c r="K70" s="774"/>
      <c r="L70" s="948"/>
      <c r="M70" s="948"/>
      <c r="N70" s="892" t="str">
        <f>'Data Sheet'!$C$40</f>
        <v>April 30, 2024</v>
      </c>
      <c r="O70" s="774" t="str">
        <f>'Data Sheet'!$C$38</f>
        <v>December 31, 2023</v>
      </c>
      <c r="P70" s="775"/>
    </row>
    <row r="71" spans="1:16">
      <c r="A71" s="776"/>
      <c r="B71" s="777"/>
      <c r="C71" s="777"/>
      <c r="D71" s="777"/>
      <c r="E71" s="777"/>
      <c r="F71" s="777"/>
      <c r="G71" s="777"/>
      <c r="H71" s="824"/>
      <c r="I71" s="774"/>
      <c r="J71" s="776"/>
      <c r="K71" s="777"/>
      <c r="L71" s="777"/>
      <c r="M71" s="777"/>
      <c r="N71" s="777"/>
      <c r="O71" s="777"/>
      <c r="P71" s="853"/>
    </row>
    <row r="72" spans="1:16">
      <c r="A72" s="70" t="s">
        <v>3259</v>
      </c>
      <c r="B72" s="73"/>
      <c r="C72" s="73"/>
      <c r="D72" s="775"/>
      <c r="E72" s="775"/>
      <c r="F72" s="775"/>
      <c r="G72" s="775"/>
      <c r="H72" s="826"/>
      <c r="I72" s="774"/>
      <c r="J72" s="70" t="s">
        <v>3260</v>
      </c>
      <c r="K72" s="73"/>
      <c r="L72" s="73"/>
      <c r="M72" s="775"/>
      <c r="N72" s="775"/>
      <c r="O72" s="775"/>
      <c r="P72" s="826"/>
    </row>
    <row r="73" spans="1:16" ht="16" thickBot="1">
      <c r="A73" s="477"/>
      <c r="B73" s="478"/>
      <c r="C73" s="478"/>
      <c r="D73" s="874"/>
      <c r="E73" s="874"/>
      <c r="F73" s="874"/>
      <c r="G73" s="874"/>
      <c r="H73" s="844"/>
      <c r="I73" s="774"/>
      <c r="J73" s="477"/>
      <c r="K73" s="478"/>
      <c r="L73" s="478"/>
      <c r="M73" s="874"/>
      <c r="N73" s="874"/>
      <c r="O73" s="874"/>
      <c r="P73" s="844"/>
    </row>
    <row r="74" spans="1:16">
      <c r="A74" s="827" t="s">
        <v>3261</v>
      </c>
      <c r="B74" s="774"/>
      <c r="C74" s="774"/>
      <c r="D74" s="774"/>
      <c r="E74" s="774" t="s">
        <v>3262</v>
      </c>
      <c r="F74" s="774"/>
      <c r="G74" s="774"/>
      <c r="H74" s="828"/>
      <c r="I74" s="774"/>
      <c r="J74" s="827" t="s">
        <v>3263</v>
      </c>
      <c r="K74" s="774"/>
      <c r="L74" s="774"/>
      <c r="M74" s="774" t="s">
        <v>3264</v>
      </c>
      <c r="N74" s="774"/>
      <c r="O74" s="774"/>
      <c r="P74" s="828"/>
    </row>
    <row r="75" spans="1:16">
      <c r="A75" s="827" t="s">
        <v>3265</v>
      </c>
      <c r="B75" s="774"/>
      <c r="C75" s="774"/>
      <c r="D75" s="774"/>
      <c r="E75" s="774" t="s">
        <v>3266</v>
      </c>
      <c r="F75" s="774"/>
      <c r="G75" s="774"/>
      <c r="H75" s="828"/>
      <c r="I75" s="774"/>
      <c r="J75" s="827" t="s">
        <v>3267</v>
      </c>
      <c r="K75" s="774"/>
      <c r="L75" s="774"/>
      <c r="M75" s="774" t="s">
        <v>3268</v>
      </c>
      <c r="N75" s="774"/>
      <c r="O75" s="774"/>
      <c r="P75" s="828"/>
    </row>
    <row r="76" spans="1:16">
      <c r="A76" s="827" t="s">
        <v>3269</v>
      </c>
      <c r="B76" s="774"/>
      <c r="C76" s="774"/>
      <c r="D76" s="774"/>
      <c r="E76" s="774" t="s">
        <v>3270</v>
      </c>
      <c r="F76" s="774"/>
      <c r="G76" s="774"/>
      <c r="H76" s="828"/>
      <c r="I76" s="774"/>
      <c r="J76" s="827" t="s">
        <v>3271</v>
      </c>
      <c r="K76" s="774"/>
      <c r="L76" s="774"/>
      <c r="M76" s="774" t="s">
        <v>3272</v>
      </c>
      <c r="N76" s="774"/>
      <c r="O76" s="774"/>
      <c r="P76" s="828"/>
    </row>
    <row r="77" spans="1:16">
      <c r="A77" s="827" t="s">
        <v>3273</v>
      </c>
      <c r="B77" s="774"/>
      <c r="C77" s="774"/>
      <c r="D77" s="774"/>
      <c r="E77" s="774" t="s">
        <v>3274</v>
      </c>
      <c r="F77" s="774"/>
      <c r="G77" s="774"/>
      <c r="H77" s="828"/>
      <c r="I77" s="774"/>
      <c r="J77" s="827" t="s">
        <v>3275</v>
      </c>
      <c r="K77" s="774"/>
      <c r="L77" s="774"/>
      <c r="M77" s="774" t="s">
        <v>3276</v>
      </c>
      <c r="N77" s="774"/>
      <c r="O77" s="774"/>
      <c r="P77" s="828"/>
    </row>
    <row r="78" spans="1:16">
      <c r="A78" s="827"/>
      <c r="B78" s="774"/>
      <c r="C78" s="774"/>
      <c r="D78" s="774"/>
      <c r="E78" s="774"/>
      <c r="F78" s="774"/>
      <c r="G78" s="774"/>
      <c r="H78" s="828"/>
      <c r="I78" s="774"/>
      <c r="J78" s="827" t="s">
        <v>3277</v>
      </c>
      <c r="K78" s="774"/>
      <c r="L78" s="774"/>
      <c r="M78" s="774" t="s">
        <v>3278</v>
      </c>
      <c r="N78" s="774"/>
      <c r="O78" s="774"/>
      <c r="P78" s="828"/>
    </row>
    <row r="79" spans="1:16" ht="16" thickBot="1">
      <c r="A79" s="827"/>
      <c r="B79" s="774"/>
      <c r="C79" s="774"/>
      <c r="D79" s="774"/>
      <c r="E79" s="774"/>
      <c r="F79" s="774"/>
      <c r="G79" s="774"/>
      <c r="H79" s="828"/>
      <c r="I79" s="774"/>
      <c r="J79" s="827"/>
      <c r="K79" s="774"/>
      <c r="L79" s="774"/>
      <c r="M79" s="774"/>
      <c r="N79" s="774"/>
      <c r="O79" s="774"/>
      <c r="P79" s="828"/>
    </row>
    <row r="80" spans="1:16" ht="16" thickBot="1">
      <c r="A80" s="880"/>
      <c r="B80" s="879"/>
      <c r="C80" s="853"/>
      <c r="D80" s="853"/>
      <c r="E80" s="878" t="s">
        <v>3279</v>
      </c>
      <c r="F80" s="878" t="s">
        <v>3280</v>
      </c>
      <c r="G80" s="853" t="s">
        <v>3280</v>
      </c>
      <c r="H80" s="824"/>
      <c r="I80" s="774"/>
      <c r="J80" s="1312" t="s">
        <v>4063</v>
      </c>
      <c r="K80" s="878"/>
      <c r="L80" s="876" t="s">
        <v>2784</v>
      </c>
      <c r="M80" s="875"/>
      <c r="N80" s="878"/>
      <c r="O80" s="878"/>
      <c r="P80" s="824"/>
    </row>
    <row r="81" spans="1:16">
      <c r="A81" s="881"/>
      <c r="B81" s="871"/>
      <c r="C81" s="783"/>
      <c r="D81" s="783" t="s">
        <v>2258</v>
      </c>
      <c r="E81" s="783" t="s">
        <v>3282</v>
      </c>
      <c r="F81" s="783" t="s">
        <v>3283</v>
      </c>
      <c r="G81" s="783" t="s">
        <v>3284</v>
      </c>
      <c r="H81" s="783"/>
      <c r="I81" s="774"/>
      <c r="J81" s="2236" t="s">
        <v>4064</v>
      </c>
      <c r="K81" s="881"/>
      <c r="L81" s="783"/>
      <c r="M81" s="783"/>
      <c r="N81" s="783" t="s">
        <v>3285</v>
      </c>
      <c r="O81" s="783" t="s">
        <v>3286</v>
      </c>
      <c r="P81" s="783"/>
    </row>
    <row r="82" spans="1:16">
      <c r="A82" s="881" t="s">
        <v>1686</v>
      </c>
      <c r="B82" s="825" t="s">
        <v>3287</v>
      </c>
      <c r="C82" s="826"/>
      <c r="D82" s="783" t="s">
        <v>3288</v>
      </c>
      <c r="E82" s="783" t="s">
        <v>3289</v>
      </c>
      <c r="F82" s="783" t="s">
        <v>1918</v>
      </c>
      <c r="G82" s="783" t="s">
        <v>2875</v>
      </c>
      <c r="H82" s="783" t="s">
        <v>2876</v>
      </c>
      <c r="I82" s="774"/>
      <c r="J82" s="2236" t="s">
        <v>4467</v>
      </c>
      <c r="K82" s="881" t="s">
        <v>3532</v>
      </c>
      <c r="L82" s="783"/>
      <c r="M82" s="783"/>
      <c r="N82" s="783" t="s">
        <v>503</v>
      </c>
      <c r="O82" s="783" t="s">
        <v>2877</v>
      </c>
      <c r="P82" s="881" t="s">
        <v>1686</v>
      </c>
    </row>
    <row r="83" spans="1:16">
      <c r="A83" s="881" t="s">
        <v>1689</v>
      </c>
      <c r="B83" s="825"/>
      <c r="C83" s="826"/>
      <c r="D83" s="783" t="s">
        <v>2878</v>
      </c>
      <c r="E83" s="783" t="s">
        <v>2879</v>
      </c>
      <c r="F83" s="783" t="s">
        <v>2880</v>
      </c>
      <c r="G83" s="783" t="s">
        <v>3281</v>
      </c>
      <c r="H83" s="783"/>
      <c r="I83" s="774"/>
      <c r="J83" s="881" t="s">
        <v>2881</v>
      </c>
      <c r="K83" s="881" t="s">
        <v>2882</v>
      </c>
      <c r="L83" s="783" t="s">
        <v>2429</v>
      </c>
      <c r="M83" s="783" t="s">
        <v>3524</v>
      </c>
      <c r="N83" s="783" t="s">
        <v>2429</v>
      </c>
      <c r="O83" s="783" t="s">
        <v>2883</v>
      </c>
      <c r="P83" s="881" t="s">
        <v>1689</v>
      </c>
    </row>
    <row r="84" spans="1:16">
      <c r="A84" s="881"/>
      <c r="B84" s="825"/>
      <c r="C84" s="826"/>
      <c r="D84" s="783"/>
      <c r="E84" s="783" t="s">
        <v>2884</v>
      </c>
      <c r="F84" s="783" t="s">
        <v>2885</v>
      </c>
      <c r="G84" s="783" t="s">
        <v>2886</v>
      </c>
      <c r="H84" s="783"/>
      <c r="I84" s="774"/>
      <c r="J84" s="881" t="s">
        <v>2887</v>
      </c>
      <c r="K84" s="881"/>
      <c r="L84" s="783"/>
      <c r="M84" s="783"/>
      <c r="N84" s="783"/>
      <c r="O84" s="783" t="s">
        <v>2888</v>
      </c>
      <c r="P84" s="881"/>
    </row>
    <row r="85" spans="1:16" ht="16" thickBot="1">
      <c r="A85" s="883"/>
      <c r="B85" s="874" t="s">
        <v>2935</v>
      </c>
      <c r="C85" s="885"/>
      <c r="D85" s="884" t="s">
        <v>2936</v>
      </c>
      <c r="E85" s="884" t="s">
        <v>2937</v>
      </c>
      <c r="F85" s="884" t="s">
        <v>2938</v>
      </c>
      <c r="G85" s="884" t="s">
        <v>2268</v>
      </c>
      <c r="H85" s="884" t="s">
        <v>2269</v>
      </c>
      <c r="I85" s="774"/>
      <c r="J85" s="883" t="s">
        <v>2270</v>
      </c>
      <c r="K85" s="884" t="s">
        <v>2271</v>
      </c>
      <c r="L85" s="884" t="s">
        <v>2272</v>
      </c>
      <c r="M85" s="884" t="s">
        <v>2273</v>
      </c>
      <c r="N85" s="884" t="s">
        <v>2274</v>
      </c>
      <c r="O85" s="884" t="s">
        <v>2275</v>
      </c>
      <c r="P85" s="883"/>
    </row>
    <row r="86" spans="1:16">
      <c r="A86" s="872">
        <v>1</v>
      </c>
      <c r="B86" s="888"/>
      <c r="C86" s="828"/>
      <c r="D86" s="828"/>
      <c r="E86" s="828"/>
      <c r="F86" s="828"/>
      <c r="G86" s="890"/>
      <c r="H86" s="890"/>
      <c r="I86" s="774"/>
      <c r="J86" s="928"/>
      <c r="K86" s="1140"/>
      <c r="L86" s="890"/>
      <c r="M86" s="890"/>
      <c r="N86" s="828"/>
      <c r="O86" s="828"/>
      <c r="P86" s="872">
        <v>1</v>
      </c>
    </row>
    <row r="87" spans="1:16">
      <c r="A87" s="872">
        <v>2</v>
      </c>
      <c r="B87" s="888"/>
      <c r="C87" s="828"/>
      <c r="D87" s="828"/>
      <c r="E87" s="828"/>
      <c r="F87" s="828"/>
      <c r="G87" s="890"/>
      <c r="H87" s="890"/>
      <c r="I87" s="774"/>
      <c r="J87" s="928"/>
      <c r="K87" s="1140"/>
      <c r="L87" s="890"/>
      <c r="M87" s="890"/>
      <c r="N87" s="828"/>
      <c r="O87" s="828"/>
      <c r="P87" s="872">
        <v>2</v>
      </c>
    </row>
    <row r="88" spans="1:16">
      <c r="A88" s="872">
        <v>3</v>
      </c>
      <c r="B88" s="888"/>
      <c r="C88" s="828"/>
      <c r="D88" s="828"/>
      <c r="E88" s="828"/>
      <c r="F88" s="828"/>
      <c r="G88" s="890"/>
      <c r="H88" s="890"/>
      <c r="I88" s="774"/>
      <c r="J88" s="928"/>
      <c r="K88" s="1140"/>
      <c r="L88" s="890"/>
      <c r="M88" s="890"/>
      <c r="N88" s="828"/>
      <c r="O88" s="828"/>
      <c r="P88" s="872">
        <v>3</v>
      </c>
    </row>
    <row r="89" spans="1:16">
      <c r="A89" s="872">
        <v>4</v>
      </c>
      <c r="B89" s="888"/>
      <c r="C89" s="828"/>
      <c r="D89" s="828"/>
      <c r="E89" s="828"/>
      <c r="F89" s="828"/>
      <c r="G89" s="890"/>
      <c r="H89" s="890"/>
      <c r="I89" s="774"/>
      <c r="J89" s="928"/>
      <c r="K89" s="1140"/>
      <c r="L89" s="890"/>
      <c r="M89" s="890"/>
      <c r="N89" s="828"/>
      <c r="O89" s="828"/>
      <c r="P89" s="872">
        <v>4</v>
      </c>
    </row>
    <row r="90" spans="1:16">
      <c r="A90" s="872">
        <v>5</v>
      </c>
      <c r="B90" s="888"/>
      <c r="C90" s="828"/>
      <c r="D90" s="828"/>
      <c r="E90" s="828"/>
      <c r="F90" s="828"/>
      <c r="G90" s="890"/>
      <c r="H90" s="890"/>
      <c r="I90" s="774"/>
      <c r="J90" s="928"/>
      <c r="K90" s="1140"/>
      <c r="L90" s="890"/>
      <c r="M90" s="890"/>
      <c r="N90" s="828"/>
      <c r="O90" s="828"/>
      <c r="P90" s="872">
        <v>5</v>
      </c>
    </row>
    <row r="91" spans="1:16">
      <c r="A91" s="872">
        <v>6</v>
      </c>
      <c r="B91" s="888"/>
      <c r="C91" s="828"/>
      <c r="D91" s="828"/>
      <c r="E91" s="828"/>
      <c r="F91" s="828"/>
      <c r="G91" s="890"/>
      <c r="H91" s="890"/>
      <c r="I91" s="774"/>
      <c r="J91" s="928"/>
      <c r="K91" s="1140"/>
      <c r="L91" s="890"/>
      <c r="M91" s="890"/>
      <c r="N91" s="828"/>
      <c r="O91" s="828"/>
      <c r="P91" s="872">
        <v>6</v>
      </c>
    </row>
    <row r="92" spans="1:16">
      <c r="A92" s="872">
        <v>7</v>
      </c>
      <c r="B92" s="888"/>
      <c r="C92" s="828"/>
      <c r="D92" s="828"/>
      <c r="E92" s="828"/>
      <c r="F92" s="828"/>
      <c r="G92" s="890"/>
      <c r="H92" s="890"/>
      <c r="I92" s="774"/>
      <c r="J92" s="928"/>
      <c r="K92" s="1140"/>
      <c r="L92" s="890"/>
      <c r="M92" s="890"/>
      <c r="N92" s="828"/>
      <c r="O92" s="828"/>
      <c r="P92" s="872">
        <v>7</v>
      </c>
    </row>
    <row r="93" spans="1:16">
      <c r="A93" s="872">
        <v>8</v>
      </c>
      <c r="B93" s="888"/>
      <c r="C93" s="828"/>
      <c r="D93" s="828"/>
      <c r="E93" s="828"/>
      <c r="F93" s="828"/>
      <c r="G93" s="890"/>
      <c r="H93" s="890"/>
      <c r="I93" s="774"/>
      <c r="J93" s="928"/>
      <c r="K93" s="1140"/>
      <c r="L93" s="890"/>
      <c r="M93" s="890"/>
      <c r="N93" s="828"/>
      <c r="O93" s="828"/>
      <c r="P93" s="872">
        <v>8</v>
      </c>
    </row>
    <row r="94" spans="1:16">
      <c r="A94" s="872">
        <v>9</v>
      </c>
      <c r="B94" s="888"/>
      <c r="C94" s="828"/>
      <c r="D94" s="828"/>
      <c r="E94" s="828"/>
      <c r="F94" s="828"/>
      <c r="G94" s="890"/>
      <c r="H94" s="890"/>
      <c r="I94" s="774"/>
      <c r="J94" s="928"/>
      <c r="K94" s="1140"/>
      <c r="L94" s="890"/>
      <c r="M94" s="890"/>
      <c r="N94" s="828"/>
      <c r="O94" s="828"/>
      <c r="P94" s="872">
        <v>9</v>
      </c>
    </row>
    <row r="95" spans="1:16">
      <c r="A95" s="872">
        <v>10</v>
      </c>
      <c r="B95" s="888"/>
      <c r="C95" s="828"/>
      <c r="D95" s="828"/>
      <c r="E95" s="828"/>
      <c r="F95" s="828"/>
      <c r="G95" s="890"/>
      <c r="H95" s="890"/>
      <c r="I95" s="774"/>
      <c r="J95" s="928"/>
      <c r="K95" s="1140"/>
      <c r="L95" s="890"/>
      <c r="M95" s="890"/>
      <c r="N95" s="828"/>
      <c r="O95" s="828"/>
      <c r="P95" s="872">
        <v>10</v>
      </c>
    </row>
    <row r="96" spans="1:16">
      <c r="A96" s="872">
        <v>11</v>
      </c>
      <c r="B96" s="888"/>
      <c r="C96" s="828"/>
      <c r="D96" s="828"/>
      <c r="E96" s="828"/>
      <c r="F96" s="828"/>
      <c r="G96" s="890"/>
      <c r="H96" s="890"/>
      <c r="I96" s="774"/>
      <c r="J96" s="928"/>
      <c r="K96" s="1140"/>
      <c r="L96" s="890"/>
      <c r="M96" s="890"/>
      <c r="N96" s="828"/>
      <c r="O96" s="828"/>
      <c r="P96" s="872">
        <v>11</v>
      </c>
    </row>
    <row r="97" spans="1:16">
      <c r="A97" s="872">
        <v>12</v>
      </c>
      <c r="B97" s="827"/>
      <c r="C97" s="828"/>
      <c r="D97" s="828"/>
      <c r="E97" s="828"/>
      <c r="F97" s="828"/>
      <c r="G97" s="890"/>
      <c r="H97" s="890"/>
      <c r="I97" s="774"/>
      <c r="J97" s="928"/>
      <c r="K97" s="928"/>
      <c r="L97" s="890"/>
      <c r="M97" s="890"/>
      <c r="N97" s="828"/>
      <c r="O97" s="828"/>
      <c r="P97" s="872">
        <v>12</v>
      </c>
    </row>
    <row r="98" spans="1:16">
      <c r="A98" s="872">
        <v>13</v>
      </c>
      <c r="B98" s="827"/>
      <c r="C98" s="828"/>
      <c r="D98" s="828"/>
      <c r="E98" s="828"/>
      <c r="F98" s="828"/>
      <c r="G98" s="890"/>
      <c r="H98" s="890"/>
      <c r="I98" s="774"/>
      <c r="J98" s="928"/>
      <c r="K98" s="928"/>
      <c r="L98" s="890"/>
      <c r="M98" s="890"/>
      <c r="N98" s="828"/>
      <c r="O98" s="828"/>
      <c r="P98" s="872">
        <v>13</v>
      </c>
    </row>
    <row r="99" spans="1:16">
      <c r="A99" s="872">
        <v>14</v>
      </c>
      <c r="B99" s="827"/>
      <c r="C99" s="828"/>
      <c r="D99" s="828"/>
      <c r="E99" s="828"/>
      <c r="F99" s="828"/>
      <c r="G99" s="890"/>
      <c r="H99" s="890"/>
      <c r="I99" s="774"/>
      <c r="J99" s="928"/>
      <c r="K99" s="928"/>
      <c r="L99" s="890"/>
      <c r="M99" s="890"/>
      <c r="N99" s="828"/>
      <c r="O99" s="828"/>
      <c r="P99" s="872">
        <v>14</v>
      </c>
    </row>
    <row r="100" spans="1:16">
      <c r="A100" s="872">
        <v>15</v>
      </c>
      <c r="B100" s="827"/>
      <c r="C100" s="828"/>
      <c r="D100" s="828"/>
      <c r="E100" s="828"/>
      <c r="F100" s="828"/>
      <c r="G100" s="890"/>
      <c r="H100" s="890"/>
      <c r="I100" s="774"/>
      <c r="J100" s="928"/>
      <c r="K100" s="928"/>
      <c r="L100" s="890"/>
      <c r="M100" s="890"/>
      <c r="N100" s="828"/>
      <c r="O100" s="828"/>
      <c r="P100" s="872">
        <v>15</v>
      </c>
    </row>
    <row r="101" spans="1:16">
      <c r="A101" s="872">
        <v>16</v>
      </c>
      <c r="B101" s="827"/>
      <c r="C101" s="828"/>
      <c r="D101" s="828"/>
      <c r="E101" s="828"/>
      <c r="F101" s="828"/>
      <c r="G101" s="890"/>
      <c r="H101" s="890"/>
      <c r="I101" s="774"/>
      <c r="J101" s="928"/>
      <c r="K101" s="928"/>
      <c r="L101" s="890"/>
      <c r="M101" s="890"/>
      <c r="N101" s="828"/>
      <c r="O101" s="828"/>
      <c r="P101" s="872">
        <v>16</v>
      </c>
    </row>
    <row r="102" spans="1:16">
      <c r="A102" s="872">
        <v>17</v>
      </c>
      <c r="B102" s="827"/>
      <c r="C102" s="828"/>
      <c r="D102" s="828"/>
      <c r="E102" s="828"/>
      <c r="F102" s="828"/>
      <c r="G102" s="890"/>
      <c r="H102" s="890"/>
      <c r="I102" s="774"/>
      <c r="J102" s="928"/>
      <c r="K102" s="928"/>
      <c r="L102" s="890"/>
      <c r="M102" s="890"/>
      <c r="N102" s="828"/>
      <c r="O102" s="828"/>
      <c r="P102" s="872">
        <v>17</v>
      </c>
    </row>
    <row r="103" spans="1:16">
      <c r="A103" s="872">
        <v>18</v>
      </c>
      <c r="B103" s="827"/>
      <c r="C103" s="828"/>
      <c r="D103" s="828"/>
      <c r="E103" s="828"/>
      <c r="F103" s="828"/>
      <c r="G103" s="890"/>
      <c r="H103" s="890"/>
      <c r="I103" s="774"/>
      <c r="J103" s="928"/>
      <c r="K103" s="928"/>
      <c r="L103" s="890"/>
      <c r="M103" s="890"/>
      <c r="N103" s="828"/>
      <c r="O103" s="828"/>
      <c r="P103" s="872">
        <v>18</v>
      </c>
    </row>
    <row r="104" spans="1:16">
      <c r="A104" s="872">
        <v>19</v>
      </c>
      <c r="B104" s="827"/>
      <c r="C104" s="828"/>
      <c r="D104" s="828"/>
      <c r="E104" s="828"/>
      <c r="F104" s="828"/>
      <c r="G104" s="890"/>
      <c r="H104" s="890"/>
      <c r="I104" s="774"/>
      <c r="J104" s="928"/>
      <c r="K104" s="928"/>
      <c r="L104" s="890"/>
      <c r="M104" s="890"/>
      <c r="N104" s="828"/>
      <c r="O104" s="828"/>
      <c r="P104" s="872">
        <v>19</v>
      </c>
    </row>
    <row r="105" spans="1:16">
      <c r="A105" s="872">
        <v>20</v>
      </c>
      <c r="B105" s="827"/>
      <c r="C105" s="828"/>
      <c r="D105" s="828"/>
      <c r="E105" s="828"/>
      <c r="F105" s="828"/>
      <c r="G105" s="890"/>
      <c r="H105" s="890"/>
      <c r="I105" s="774"/>
      <c r="J105" s="928"/>
      <c r="K105" s="928"/>
      <c r="L105" s="890"/>
      <c r="M105" s="890"/>
      <c r="N105" s="828"/>
      <c r="O105" s="828"/>
      <c r="P105" s="872">
        <v>20</v>
      </c>
    </row>
    <row r="106" spans="1:16">
      <c r="A106" s="872">
        <v>21</v>
      </c>
      <c r="B106" s="827"/>
      <c r="C106" s="828"/>
      <c r="D106" s="828"/>
      <c r="E106" s="828"/>
      <c r="F106" s="828"/>
      <c r="G106" s="890"/>
      <c r="H106" s="890"/>
      <c r="I106" s="774"/>
      <c r="J106" s="928"/>
      <c r="K106" s="928"/>
      <c r="L106" s="890"/>
      <c r="M106" s="890"/>
      <c r="N106" s="828"/>
      <c r="O106" s="828"/>
      <c r="P106" s="872">
        <v>21</v>
      </c>
    </row>
    <row r="107" spans="1:16">
      <c r="A107" s="872">
        <v>22</v>
      </c>
      <c r="B107" s="827"/>
      <c r="C107" s="828"/>
      <c r="D107" s="828"/>
      <c r="E107" s="828"/>
      <c r="F107" s="828"/>
      <c r="G107" s="890"/>
      <c r="H107" s="890"/>
      <c r="I107" s="774"/>
      <c r="J107" s="928"/>
      <c r="K107" s="928"/>
      <c r="L107" s="890"/>
      <c r="M107" s="890"/>
      <c r="N107" s="828"/>
      <c r="O107" s="828"/>
      <c r="P107" s="872">
        <v>22</v>
      </c>
    </row>
    <row r="108" spans="1:16">
      <c r="A108" s="872">
        <v>23</v>
      </c>
      <c r="B108" s="827"/>
      <c r="C108" s="828"/>
      <c r="D108" s="828"/>
      <c r="E108" s="828"/>
      <c r="F108" s="828"/>
      <c r="G108" s="890"/>
      <c r="H108" s="890"/>
      <c r="I108" s="774"/>
      <c r="J108" s="928"/>
      <c r="K108" s="928"/>
      <c r="L108" s="890"/>
      <c r="M108" s="890"/>
      <c r="N108" s="828"/>
      <c r="O108" s="828"/>
      <c r="P108" s="872">
        <v>23</v>
      </c>
    </row>
    <row r="109" spans="1:16">
      <c r="A109" s="872">
        <v>24</v>
      </c>
      <c r="B109" s="827"/>
      <c r="C109" s="828"/>
      <c r="D109" s="828"/>
      <c r="E109" s="828"/>
      <c r="F109" s="828"/>
      <c r="G109" s="890"/>
      <c r="H109" s="890"/>
      <c r="I109" s="774"/>
      <c r="J109" s="928"/>
      <c r="K109" s="928"/>
      <c r="L109" s="890"/>
      <c r="M109" s="890"/>
      <c r="N109" s="828"/>
      <c r="O109" s="828"/>
      <c r="P109" s="872">
        <v>24</v>
      </c>
    </row>
    <row r="110" spans="1:16">
      <c r="A110" s="872">
        <v>25</v>
      </c>
      <c r="B110" s="827"/>
      <c r="C110" s="828"/>
      <c r="D110" s="828"/>
      <c r="E110" s="828"/>
      <c r="F110" s="828"/>
      <c r="G110" s="890"/>
      <c r="H110" s="890"/>
      <c r="I110" s="774"/>
      <c r="J110" s="928"/>
      <c r="K110" s="928"/>
      <c r="L110" s="890"/>
      <c r="M110" s="890"/>
      <c r="N110" s="828"/>
      <c r="O110" s="828"/>
      <c r="P110" s="872">
        <v>25</v>
      </c>
    </row>
    <row r="111" spans="1:16">
      <c r="A111" s="872">
        <v>26</v>
      </c>
      <c r="B111" s="827"/>
      <c r="C111" s="828"/>
      <c r="D111" s="828"/>
      <c r="E111" s="828"/>
      <c r="F111" s="828"/>
      <c r="G111" s="890"/>
      <c r="H111" s="890"/>
      <c r="I111" s="774"/>
      <c r="J111" s="928"/>
      <c r="K111" s="928"/>
      <c r="L111" s="890"/>
      <c r="M111" s="890"/>
      <c r="N111" s="828"/>
      <c r="O111" s="828"/>
      <c r="P111" s="872">
        <v>26</v>
      </c>
    </row>
    <row r="112" spans="1:16">
      <c r="A112" s="872">
        <v>27</v>
      </c>
      <c r="B112" s="827"/>
      <c r="C112" s="828"/>
      <c r="D112" s="828"/>
      <c r="E112" s="828"/>
      <c r="F112" s="828"/>
      <c r="G112" s="890"/>
      <c r="H112" s="890"/>
      <c r="I112" s="774"/>
      <c r="J112" s="928"/>
      <c r="K112" s="928"/>
      <c r="L112" s="890"/>
      <c r="M112" s="890"/>
      <c r="N112" s="828"/>
      <c r="O112" s="828"/>
      <c r="P112" s="872">
        <v>27</v>
      </c>
    </row>
    <row r="113" spans="1:16">
      <c r="A113" s="872">
        <v>28</v>
      </c>
      <c r="B113" s="827"/>
      <c r="C113" s="828"/>
      <c r="D113" s="828"/>
      <c r="E113" s="828"/>
      <c r="F113" s="828"/>
      <c r="G113" s="890"/>
      <c r="H113" s="890"/>
      <c r="I113" s="774"/>
      <c r="J113" s="928"/>
      <c r="K113" s="928"/>
      <c r="L113" s="890"/>
      <c r="M113" s="890"/>
      <c r="N113" s="828"/>
      <c r="O113" s="828"/>
      <c r="P113" s="872">
        <v>28</v>
      </c>
    </row>
    <row r="114" spans="1:16">
      <c r="A114" s="872">
        <v>29</v>
      </c>
      <c r="B114" s="827"/>
      <c r="C114" s="828"/>
      <c r="D114" s="828"/>
      <c r="E114" s="828"/>
      <c r="F114" s="828"/>
      <c r="G114" s="890"/>
      <c r="H114" s="890"/>
      <c r="I114" s="774"/>
      <c r="J114" s="928"/>
      <c r="K114" s="928"/>
      <c r="L114" s="890"/>
      <c r="M114" s="890"/>
      <c r="N114" s="828"/>
      <c r="O114" s="828"/>
      <c r="P114" s="872">
        <v>29</v>
      </c>
    </row>
    <row r="115" spans="1:16">
      <c r="A115" s="872">
        <v>30</v>
      </c>
      <c r="B115" s="827"/>
      <c r="C115" s="828"/>
      <c r="D115" s="828"/>
      <c r="E115" s="828"/>
      <c r="F115" s="828"/>
      <c r="G115" s="890"/>
      <c r="H115" s="890"/>
      <c r="I115" s="774"/>
      <c r="J115" s="928"/>
      <c r="K115" s="928"/>
      <c r="L115" s="890"/>
      <c r="M115" s="890"/>
      <c r="N115" s="828"/>
      <c r="O115" s="828"/>
      <c r="P115" s="872">
        <v>30</v>
      </c>
    </row>
    <row r="116" spans="1:16">
      <c r="A116" s="872">
        <v>31</v>
      </c>
      <c r="B116" s="827"/>
      <c r="C116" s="828"/>
      <c r="D116" s="828"/>
      <c r="E116" s="828"/>
      <c r="F116" s="828"/>
      <c r="G116" s="890"/>
      <c r="H116" s="890"/>
      <c r="I116" s="774"/>
      <c r="J116" s="928"/>
      <c r="K116" s="928"/>
      <c r="L116" s="890"/>
      <c r="M116" s="890"/>
      <c r="N116" s="828"/>
      <c r="O116" s="828"/>
      <c r="P116" s="872">
        <v>31</v>
      </c>
    </row>
    <row r="117" spans="1:16">
      <c r="A117" s="872">
        <v>32</v>
      </c>
      <c r="B117" s="827"/>
      <c r="C117" s="828"/>
      <c r="D117" s="828"/>
      <c r="E117" s="828"/>
      <c r="F117" s="828"/>
      <c r="G117" s="890"/>
      <c r="H117" s="890"/>
      <c r="I117" s="774"/>
      <c r="J117" s="928"/>
      <c r="K117" s="928"/>
      <c r="L117" s="890"/>
      <c r="M117" s="890"/>
      <c r="N117" s="828"/>
      <c r="O117" s="828"/>
      <c r="P117" s="872">
        <v>32</v>
      </c>
    </row>
    <row r="118" spans="1:16">
      <c r="A118" s="872">
        <v>33</v>
      </c>
      <c r="B118" s="827"/>
      <c r="C118" s="828"/>
      <c r="D118" s="828"/>
      <c r="E118" s="828"/>
      <c r="F118" s="828"/>
      <c r="G118" s="890"/>
      <c r="H118" s="890"/>
      <c r="I118" s="774"/>
      <c r="J118" s="928"/>
      <c r="K118" s="928"/>
      <c r="L118" s="890"/>
      <c r="M118" s="890"/>
      <c r="N118" s="828"/>
      <c r="O118" s="828"/>
      <c r="P118" s="872">
        <v>33</v>
      </c>
    </row>
    <row r="119" spans="1:16">
      <c r="A119" s="872">
        <v>34</v>
      </c>
      <c r="B119" s="827"/>
      <c r="C119" s="828"/>
      <c r="D119" s="828"/>
      <c r="E119" s="828"/>
      <c r="F119" s="828"/>
      <c r="G119" s="890"/>
      <c r="H119" s="890"/>
      <c r="I119" s="774"/>
      <c r="J119" s="928"/>
      <c r="K119" s="928"/>
      <c r="L119" s="890"/>
      <c r="M119" s="890"/>
      <c r="N119" s="828"/>
      <c r="O119" s="828"/>
      <c r="P119" s="872">
        <v>34</v>
      </c>
    </row>
    <row r="120" spans="1:16">
      <c r="A120" s="872">
        <v>35</v>
      </c>
      <c r="B120" s="827"/>
      <c r="C120" s="828"/>
      <c r="D120" s="828"/>
      <c r="E120" s="828"/>
      <c r="F120" s="828"/>
      <c r="G120" s="890"/>
      <c r="H120" s="890"/>
      <c r="I120" s="774"/>
      <c r="J120" s="928"/>
      <c r="K120" s="928"/>
      <c r="L120" s="890"/>
      <c r="M120" s="890"/>
      <c r="N120" s="828"/>
      <c r="O120" s="828"/>
      <c r="P120" s="872">
        <v>35</v>
      </c>
    </row>
    <row r="121" spans="1:16">
      <c r="A121" s="872">
        <v>36</v>
      </c>
      <c r="B121" s="827"/>
      <c r="C121" s="828"/>
      <c r="D121" s="828"/>
      <c r="E121" s="828"/>
      <c r="F121" s="828"/>
      <c r="G121" s="890"/>
      <c r="H121" s="890"/>
      <c r="I121" s="774"/>
      <c r="J121" s="928"/>
      <c r="K121" s="928"/>
      <c r="L121" s="890"/>
      <c r="M121" s="890"/>
      <c r="N121" s="828"/>
      <c r="O121" s="828"/>
      <c r="P121" s="872">
        <v>36</v>
      </c>
    </row>
    <row r="122" spans="1:16">
      <c r="A122" s="872">
        <v>37</v>
      </c>
      <c r="B122" s="827"/>
      <c r="C122" s="828"/>
      <c r="D122" s="828"/>
      <c r="E122" s="828"/>
      <c r="F122" s="828"/>
      <c r="G122" s="890"/>
      <c r="H122" s="890"/>
      <c r="I122" s="774"/>
      <c r="J122" s="928"/>
      <c r="K122" s="928"/>
      <c r="L122" s="890"/>
      <c r="M122" s="890"/>
      <c r="N122" s="828"/>
      <c r="O122" s="828"/>
      <c r="P122" s="872">
        <v>37</v>
      </c>
    </row>
    <row r="123" spans="1:16">
      <c r="A123" s="872">
        <v>38</v>
      </c>
      <c r="B123" s="827"/>
      <c r="C123" s="828"/>
      <c r="D123" s="828"/>
      <c r="E123" s="828"/>
      <c r="F123" s="828"/>
      <c r="G123" s="890"/>
      <c r="H123" s="890"/>
      <c r="I123" s="774"/>
      <c r="J123" s="928"/>
      <c r="K123" s="928"/>
      <c r="L123" s="890"/>
      <c r="M123" s="890"/>
      <c r="N123" s="828"/>
      <c r="O123" s="828"/>
      <c r="P123" s="872">
        <v>38</v>
      </c>
    </row>
    <row r="124" spans="1:16">
      <c r="A124" s="872">
        <v>39</v>
      </c>
      <c r="B124" s="827"/>
      <c r="C124" s="828"/>
      <c r="D124" s="828"/>
      <c r="E124" s="828"/>
      <c r="F124" s="828"/>
      <c r="G124" s="890"/>
      <c r="H124" s="890"/>
      <c r="I124" s="774"/>
      <c r="J124" s="928"/>
      <c r="K124" s="928"/>
      <c r="L124" s="890"/>
      <c r="M124" s="890"/>
      <c r="N124" s="828"/>
      <c r="O124" s="828"/>
      <c r="P124" s="872">
        <v>39</v>
      </c>
    </row>
    <row r="125" spans="1:16">
      <c r="A125" s="872">
        <v>40</v>
      </c>
      <c r="B125" s="827"/>
      <c r="C125" s="828"/>
      <c r="D125" s="828"/>
      <c r="E125" s="828"/>
      <c r="F125" s="828"/>
      <c r="G125" s="890"/>
      <c r="H125" s="890"/>
      <c r="I125" s="774"/>
      <c r="J125" s="928"/>
      <c r="K125" s="928"/>
      <c r="L125" s="890"/>
      <c r="M125" s="890"/>
      <c r="N125" s="828"/>
      <c r="O125" s="828"/>
      <c r="P125" s="872">
        <v>40</v>
      </c>
    </row>
    <row r="126" spans="1:16">
      <c r="A126" s="872">
        <v>41</v>
      </c>
      <c r="B126" s="827"/>
      <c r="C126" s="828"/>
      <c r="D126" s="828"/>
      <c r="E126" s="828"/>
      <c r="F126" s="828"/>
      <c r="G126" s="890"/>
      <c r="H126" s="890"/>
      <c r="I126" s="774"/>
      <c r="J126" s="928"/>
      <c r="K126" s="928"/>
      <c r="L126" s="890"/>
      <c r="M126" s="890"/>
      <c r="N126" s="828"/>
      <c r="O126" s="828"/>
      <c r="P126" s="872">
        <v>41</v>
      </c>
    </row>
    <row r="127" spans="1:16">
      <c r="A127" s="872">
        <v>42</v>
      </c>
      <c r="B127" s="827"/>
      <c r="C127" s="828"/>
      <c r="D127" s="828"/>
      <c r="E127" s="828"/>
      <c r="F127" s="828"/>
      <c r="G127" s="890"/>
      <c r="H127" s="890"/>
      <c r="I127" s="774"/>
      <c r="J127" s="928"/>
      <c r="K127" s="928"/>
      <c r="L127" s="890"/>
      <c r="M127" s="890"/>
      <c r="N127" s="828"/>
      <c r="O127" s="828"/>
      <c r="P127" s="872">
        <v>42</v>
      </c>
    </row>
    <row r="128" spans="1:16">
      <c r="A128" s="872">
        <v>43</v>
      </c>
      <c r="B128" s="827"/>
      <c r="C128" s="828"/>
      <c r="D128" s="828"/>
      <c r="E128" s="828"/>
      <c r="F128" s="828"/>
      <c r="G128" s="890"/>
      <c r="H128" s="890"/>
      <c r="I128" s="774"/>
      <c r="J128" s="928"/>
      <c r="K128" s="928"/>
      <c r="L128" s="890"/>
      <c r="M128" s="890"/>
      <c r="N128" s="828"/>
      <c r="O128" s="828"/>
      <c r="P128" s="872">
        <v>43</v>
      </c>
    </row>
    <row r="129" spans="1:16">
      <c r="A129" s="872">
        <v>44</v>
      </c>
      <c r="B129" s="827"/>
      <c r="C129" s="828"/>
      <c r="D129" s="828"/>
      <c r="E129" s="828"/>
      <c r="F129" s="828"/>
      <c r="G129" s="890"/>
      <c r="H129" s="890"/>
      <c r="I129" s="774"/>
      <c r="J129" s="928"/>
      <c r="K129" s="928"/>
      <c r="L129" s="890"/>
      <c r="M129" s="890"/>
      <c r="N129" s="828"/>
      <c r="O129" s="828"/>
      <c r="P129" s="872">
        <v>44</v>
      </c>
    </row>
    <row r="130" spans="1:16">
      <c r="A130" s="872">
        <v>45</v>
      </c>
      <c r="B130" s="827"/>
      <c r="C130" s="828"/>
      <c r="D130" s="828"/>
      <c r="E130" s="828"/>
      <c r="F130" s="828"/>
      <c r="G130" s="890"/>
      <c r="H130" s="890"/>
      <c r="I130" s="774"/>
      <c r="J130" s="928"/>
      <c r="K130" s="928"/>
      <c r="L130" s="890"/>
      <c r="M130" s="890"/>
      <c r="N130" s="828"/>
      <c r="O130" s="828"/>
      <c r="P130" s="872">
        <v>45</v>
      </c>
    </row>
    <row r="131" spans="1:16" ht="16" thickBot="1">
      <c r="A131" s="891">
        <v>46</v>
      </c>
      <c r="B131" s="843"/>
      <c r="C131" s="884"/>
      <c r="D131" s="844"/>
      <c r="E131" s="844"/>
      <c r="F131" s="844"/>
      <c r="G131" s="935"/>
      <c r="H131" s="935"/>
      <c r="I131" s="774"/>
      <c r="J131" s="936"/>
      <c r="K131" s="936"/>
      <c r="L131" s="1141"/>
      <c r="M131" s="935"/>
      <c r="N131" s="844"/>
      <c r="O131" s="844"/>
      <c r="P131" s="891">
        <v>46</v>
      </c>
    </row>
    <row r="132" spans="1:16">
      <c r="A132" s="947"/>
      <c r="B132" s="947"/>
      <c r="C132" s="951"/>
      <c r="D132" s="947"/>
      <c r="E132" s="947"/>
      <c r="F132" s="947"/>
      <c r="G132" s="947"/>
      <c r="H132" s="947"/>
      <c r="I132" s="774"/>
      <c r="J132" s="947"/>
      <c r="K132" s="947"/>
      <c r="L132" s="951"/>
      <c r="M132" s="947"/>
      <c r="N132" s="947"/>
      <c r="O132" s="947"/>
      <c r="P132" s="947"/>
    </row>
    <row r="133" spans="1:16">
      <c r="A133" s="1310" t="s">
        <v>4501</v>
      </c>
      <c r="B133" s="2065"/>
      <c r="C133" s="2065"/>
      <c r="D133" s="774"/>
      <c r="E133" s="774"/>
      <c r="F133" s="774"/>
      <c r="G133" s="774"/>
      <c r="H133" s="774"/>
      <c r="I133" s="774"/>
      <c r="J133" s="1310" t="s">
        <v>4501</v>
      </c>
      <c r="K133" s="2065"/>
      <c r="L133" s="2065"/>
      <c r="M133" s="774"/>
      <c r="N133" s="774"/>
      <c r="O133" s="774"/>
      <c r="P133" s="822" t="s">
        <v>2889</v>
      </c>
    </row>
    <row r="134" spans="1:16">
      <c r="A134" s="775" t="s">
        <v>2892</v>
      </c>
      <c r="B134" s="775"/>
      <c r="C134" s="775"/>
      <c r="D134" s="775"/>
      <c r="E134" s="775"/>
      <c r="F134" s="775"/>
      <c r="G134" s="775"/>
      <c r="H134" s="775"/>
      <c r="I134" s="774"/>
      <c r="J134" s="775" t="s">
        <v>2893</v>
      </c>
      <c r="K134" s="775"/>
      <c r="L134" s="775"/>
      <c r="M134" s="775"/>
      <c r="N134" s="775"/>
      <c r="O134" s="775"/>
      <c r="P134" s="775"/>
    </row>
  </sheetData>
  <mergeCells count="1">
    <mergeCell ref="J4:P4"/>
  </mergeCells>
  <printOptions horizontalCentered="1" verticalCentered="1"/>
  <pageMargins left="0.5" right="0.5" top="0.5" bottom="0.5" header="0" footer="0"/>
  <pageSetup scale="71" fitToWidth="2" fitToHeight="2" pageOrder="overThenDown"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92D050"/>
  </sheetPr>
  <dimension ref="A1:U148"/>
  <sheetViews>
    <sheetView zoomScale="70" zoomScaleNormal="70" workbookViewId="0">
      <selection activeCell="P27" sqref="P27"/>
    </sheetView>
  </sheetViews>
  <sheetFormatPr defaultRowHeight="15.5"/>
  <cols>
    <col min="1" max="1" width="4.84375" customWidth="1"/>
    <col min="2" max="2" width="39.84375" customWidth="1"/>
    <col min="3" max="3" width="26.84375" customWidth="1"/>
    <col min="4" max="4" width="27.4609375" customWidth="1"/>
    <col min="5" max="5" width="23.53515625" customWidth="1"/>
    <col min="6" max="6" width="22.07421875" customWidth="1"/>
    <col min="7" max="8" width="13.4609375" customWidth="1"/>
    <col min="9" max="9" width="25.07421875" customWidth="1"/>
    <col min="10" max="11" width="13.4609375" customWidth="1"/>
    <col min="12" max="12" width="17.07421875" customWidth="1"/>
    <col min="13" max="13" width="20.84375" customWidth="1"/>
    <col min="14" max="14" width="19" style="13" customWidth="1"/>
    <col min="15" max="15" width="19" customWidth="1"/>
    <col min="16" max="16" width="20.4609375" bestFit="1" customWidth="1"/>
    <col min="17" max="17" width="13.84375" bestFit="1" customWidth="1"/>
    <col min="18" max="18" width="9.07421875" bestFit="1" customWidth="1"/>
    <col min="19" max="19" width="13.84375" bestFit="1" customWidth="1"/>
    <col min="20" max="20" width="9.84375" bestFit="1" customWidth="1"/>
    <col min="21" max="21" width="3.4609375" bestFit="1" customWidth="1"/>
  </cols>
  <sheetData>
    <row r="1" spans="1:21" ht="16" thickBot="1">
      <c r="A1" s="1197"/>
      <c r="B1" s="1197"/>
      <c r="C1" s="1197"/>
      <c r="D1" s="1197"/>
      <c r="E1" s="1197"/>
      <c r="F1" s="1197"/>
      <c r="G1" s="1197"/>
      <c r="H1" s="1197"/>
      <c r="I1" s="1197"/>
      <c r="J1" s="1197"/>
      <c r="K1" s="1197"/>
      <c r="L1" s="1197"/>
      <c r="M1" s="1197"/>
      <c r="N1" s="1198"/>
    </row>
    <row r="2" spans="1:21" ht="16" thickTop="1">
      <c r="A2" s="1147" t="s">
        <v>3199</v>
      </c>
      <c r="B2" s="1148"/>
      <c r="C2" s="1149" t="s">
        <v>3200</v>
      </c>
      <c r="D2" s="1150" t="s">
        <v>1759</v>
      </c>
      <c r="E2" s="1152" t="s">
        <v>1760</v>
      </c>
      <c r="F2" s="1147" t="s">
        <v>1757</v>
      </c>
      <c r="G2" s="1149"/>
      <c r="H2" s="1151" t="s">
        <v>3200</v>
      </c>
      <c r="I2" s="1149"/>
      <c r="J2" s="1151" t="s">
        <v>1759</v>
      </c>
      <c r="K2" s="1149"/>
      <c r="L2" s="1151" t="s">
        <v>1760</v>
      </c>
      <c r="M2" s="1152"/>
      <c r="N2" s="1147" t="s">
        <v>1757</v>
      </c>
      <c r="O2" s="1149"/>
      <c r="P2" s="1151" t="s">
        <v>3200</v>
      </c>
      <c r="Q2" s="1151" t="s">
        <v>1759</v>
      </c>
      <c r="R2" s="1149"/>
      <c r="S2" s="1151" t="s">
        <v>1760</v>
      </c>
      <c r="T2" s="1149"/>
      <c r="U2" s="1152"/>
    </row>
    <row r="3" spans="1:21">
      <c r="A3" s="74" t="str">
        <f>'Data Sheet'!$C$25</f>
        <v xml:space="preserve">Niagara Mohawk Power Corporation </v>
      </c>
      <c r="B3" s="83"/>
      <c r="C3" s="685" t="s">
        <v>3201</v>
      </c>
      <c r="D3" s="80" t="s">
        <v>3219</v>
      </c>
      <c r="E3" s="1154"/>
      <c r="F3" s="74" t="str">
        <f>'Data Sheet'!$C$25</f>
        <v xml:space="preserve">Niagara Mohawk Power Corporation </v>
      </c>
      <c r="G3" s="685"/>
      <c r="H3" s="93" t="s">
        <v>3201</v>
      </c>
      <c r="I3" s="685"/>
      <c r="J3" s="93" t="s">
        <v>3219</v>
      </c>
      <c r="K3" s="685"/>
      <c r="L3" s="93"/>
      <c r="M3" s="1154"/>
      <c r="N3" s="74" t="str">
        <f>'Data Sheet'!$C$25</f>
        <v xml:space="preserve">Niagara Mohawk Power Corporation </v>
      </c>
      <c r="O3" s="685"/>
      <c r="P3" s="93" t="s">
        <v>3201</v>
      </c>
      <c r="Q3" s="93" t="s">
        <v>3219</v>
      </c>
      <c r="R3" s="685"/>
      <c r="S3" s="93"/>
      <c r="T3" s="685"/>
      <c r="U3" s="1154"/>
    </row>
    <row r="4" spans="1:21" ht="16" thickBot="1">
      <c r="A4" s="1155" t="s">
        <v>3202</v>
      </c>
      <c r="B4" s="83"/>
      <c r="C4" s="685" t="s">
        <v>3203</v>
      </c>
      <c r="D4" s="949" t="str">
        <f>'Data Sheet'!$C$40</f>
        <v>April 30, 2024</v>
      </c>
      <c r="E4" s="1119" t="str">
        <f>'Data Sheet'!$C$38</f>
        <v>December 31, 2023</v>
      </c>
      <c r="F4" s="1155"/>
      <c r="G4" s="79"/>
      <c r="H4" s="95" t="s">
        <v>3203</v>
      </c>
      <c r="I4" s="1318"/>
      <c r="J4" s="95" t="str">
        <f>'Data Sheet'!$C$40</f>
        <v>April 30, 2024</v>
      </c>
      <c r="L4" s="95" t="str">
        <f>'Data Sheet'!$C$38</f>
        <v>December 31, 2023</v>
      </c>
      <c r="M4" s="1156"/>
      <c r="N4" s="1155"/>
      <c r="O4" s="79"/>
      <c r="P4" s="95" t="s">
        <v>3203</v>
      </c>
      <c r="Q4" s="95" t="str">
        <f>'Data Sheet'!$C$40</f>
        <v>April 30, 2024</v>
      </c>
      <c r="R4" s="1319" t="s">
        <v>1746</v>
      </c>
      <c r="S4" s="95" t="str">
        <f>'Data Sheet'!$C$38</f>
        <v>December 31, 2023</v>
      </c>
      <c r="T4" s="79"/>
      <c r="U4" s="1156"/>
    </row>
    <row r="5" spans="1:21">
      <c r="A5" s="1199" t="s">
        <v>4095</v>
      </c>
      <c r="B5" s="195"/>
      <c r="C5" s="195"/>
      <c r="D5" s="195"/>
      <c r="E5" s="1158"/>
      <c r="F5" s="1199" t="s">
        <v>4096</v>
      </c>
      <c r="G5" s="195"/>
      <c r="H5" s="195"/>
      <c r="I5" s="195"/>
      <c r="J5" s="195"/>
      <c r="K5" s="195"/>
      <c r="L5" s="195"/>
      <c r="M5" s="1158"/>
      <c r="N5" s="1199" t="s">
        <v>4096</v>
      </c>
      <c r="O5" s="195"/>
      <c r="P5" s="195"/>
      <c r="Q5" s="195"/>
      <c r="R5" s="195"/>
      <c r="S5" s="195"/>
      <c r="T5" s="195"/>
      <c r="U5" s="1158"/>
    </row>
    <row r="6" spans="1:21">
      <c r="A6" s="1153" t="s">
        <v>4097</v>
      </c>
      <c r="B6" s="685"/>
      <c r="C6" s="685"/>
      <c r="D6" s="685"/>
      <c r="E6" s="1154"/>
      <c r="F6" s="1153" t="s">
        <v>4098</v>
      </c>
      <c r="G6" s="685"/>
      <c r="H6" s="685"/>
      <c r="I6" s="685"/>
      <c r="J6" s="685"/>
      <c r="K6" s="685"/>
      <c r="L6" s="685"/>
      <c r="M6" s="1154"/>
      <c r="N6" s="1153"/>
      <c r="O6" s="685"/>
      <c r="P6" s="685"/>
      <c r="Q6" s="685"/>
      <c r="R6" s="685"/>
      <c r="S6" s="685"/>
      <c r="T6" s="685"/>
      <c r="U6" s="1154"/>
    </row>
    <row r="7" spans="1:21">
      <c r="A7" s="1153" t="s">
        <v>4099</v>
      </c>
      <c r="B7" s="1161"/>
      <c r="C7" s="1161"/>
      <c r="D7" s="1161"/>
      <c r="E7" s="1154"/>
      <c r="F7" s="1153" t="s">
        <v>4100</v>
      </c>
      <c r="G7" s="1161"/>
      <c r="H7" s="1161"/>
      <c r="I7" s="1161"/>
      <c r="J7" s="1161"/>
      <c r="K7" s="1161"/>
      <c r="L7" s="1161"/>
      <c r="M7" s="1154"/>
      <c r="N7" s="1153"/>
      <c r="O7" s="1161"/>
      <c r="P7" s="1161"/>
      <c r="Q7" s="1161"/>
      <c r="R7" s="1161"/>
      <c r="S7" s="1161"/>
      <c r="T7" s="1161"/>
      <c r="U7" s="1154"/>
    </row>
    <row r="8" spans="1:21">
      <c r="A8" s="1153" t="s">
        <v>4101</v>
      </c>
      <c r="B8" s="1161"/>
      <c r="C8" s="1161"/>
      <c r="D8" s="1161"/>
      <c r="E8" s="1154"/>
      <c r="F8" s="1320" t="s">
        <v>4116</v>
      </c>
      <c r="G8" s="1161"/>
      <c r="H8" s="1161"/>
      <c r="I8" s="1161"/>
      <c r="J8" s="1161"/>
      <c r="K8" s="1161"/>
      <c r="L8" s="1161"/>
      <c r="M8" s="1154"/>
      <c r="N8" s="1320"/>
      <c r="O8" s="1161"/>
      <c r="P8" s="1161"/>
      <c r="Q8" s="1161"/>
      <c r="R8" s="1161"/>
      <c r="S8" s="1161"/>
      <c r="T8" s="1161"/>
      <c r="U8" s="1154"/>
    </row>
    <row r="9" spans="1:21">
      <c r="A9" s="1320" t="s">
        <v>4102</v>
      </c>
      <c r="B9" s="1161"/>
      <c r="C9" s="1161"/>
      <c r="D9" s="1161"/>
      <c r="E9" s="1154"/>
      <c r="F9" s="1320" t="s">
        <v>4117</v>
      </c>
      <c r="G9" s="1161"/>
      <c r="H9" s="1161"/>
      <c r="I9" s="1161"/>
      <c r="J9" s="1161"/>
      <c r="K9" s="1161"/>
      <c r="L9" s="1161"/>
      <c r="M9" s="1154"/>
      <c r="N9" s="1320"/>
      <c r="O9" s="1161"/>
      <c r="P9" s="1161"/>
      <c r="Q9" s="1161"/>
      <c r="R9" s="1161"/>
      <c r="S9" s="1161"/>
      <c r="T9" s="1161"/>
      <c r="U9" s="1154"/>
    </row>
    <row r="10" spans="1:21">
      <c r="A10" s="1153" t="s">
        <v>4103</v>
      </c>
      <c r="B10" s="1161"/>
      <c r="C10" s="1161"/>
      <c r="D10" s="1161"/>
      <c r="E10" s="1154"/>
      <c r="F10" s="1153" t="s">
        <v>4115</v>
      </c>
      <c r="G10" s="1161"/>
      <c r="H10" s="1161"/>
      <c r="I10" s="1161"/>
      <c r="J10" s="1161"/>
      <c r="K10" s="1161"/>
      <c r="L10" s="1161"/>
      <c r="M10" s="1154"/>
      <c r="N10" s="1153"/>
      <c r="O10" s="1161"/>
      <c r="P10" s="1161"/>
      <c r="Q10" s="1161"/>
      <c r="R10" s="1161"/>
      <c r="S10" s="1161"/>
      <c r="T10" s="1161"/>
      <c r="U10" s="1154"/>
    </row>
    <row r="11" spans="1:21">
      <c r="A11" s="1153" t="s">
        <v>4104</v>
      </c>
      <c r="B11" s="1161"/>
      <c r="C11" s="1161"/>
      <c r="D11" s="1161"/>
      <c r="E11" s="1154"/>
      <c r="F11" s="1320" t="s">
        <v>4118</v>
      </c>
      <c r="G11" s="1161"/>
      <c r="H11" s="1161"/>
      <c r="I11" s="1161"/>
      <c r="J11" s="1161"/>
      <c r="K11" s="1161"/>
      <c r="L11" s="1161"/>
      <c r="M11" s="1154"/>
      <c r="N11" s="1320"/>
      <c r="O11" s="1161"/>
      <c r="P11" s="1161"/>
      <c r="Q11" s="1161"/>
      <c r="R11" s="1161"/>
      <c r="S11" s="1161"/>
      <c r="T11" s="1161"/>
      <c r="U11" s="1154"/>
    </row>
    <row r="12" spans="1:21">
      <c r="A12" s="1153" t="s">
        <v>4105</v>
      </c>
      <c r="B12" s="1161"/>
      <c r="C12" s="1161"/>
      <c r="D12" s="1161"/>
      <c r="E12" s="1154"/>
      <c r="F12" s="1320" t="s">
        <v>4119</v>
      </c>
      <c r="G12" s="1161"/>
      <c r="H12" s="1161"/>
      <c r="I12" s="1161"/>
      <c r="J12" s="1161"/>
      <c r="K12" s="1161"/>
      <c r="L12" s="1161"/>
      <c r="M12" s="1154"/>
      <c r="N12" s="1320"/>
      <c r="O12" s="1161"/>
      <c r="P12" s="1161"/>
      <c r="Q12" s="1161"/>
      <c r="R12" s="1161"/>
      <c r="S12" s="1161"/>
      <c r="T12" s="1161"/>
      <c r="U12" s="1154"/>
    </row>
    <row r="13" spans="1:21">
      <c r="A13" s="1153"/>
      <c r="B13" s="1161"/>
      <c r="C13" s="1161"/>
      <c r="D13" s="1161"/>
      <c r="E13" s="1154"/>
      <c r="F13" s="1320" t="s">
        <v>4120</v>
      </c>
      <c r="G13" s="1161"/>
      <c r="H13" s="1161"/>
      <c r="I13" s="1161"/>
      <c r="J13" s="1161"/>
      <c r="K13" s="1161"/>
      <c r="L13" s="1161"/>
      <c r="M13" s="1154"/>
      <c r="N13" s="1320"/>
      <c r="O13" s="1161"/>
      <c r="P13" s="1161"/>
      <c r="Q13" s="1161"/>
      <c r="R13" s="1161"/>
      <c r="S13" s="1161"/>
      <c r="T13" s="1161"/>
      <c r="U13" s="1154"/>
    </row>
    <row r="14" spans="1:21">
      <c r="A14" s="1153"/>
      <c r="B14" s="685"/>
      <c r="C14" s="1200"/>
      <c r="D14" s="1200"/>
      <c r="E14" s="1201"/>
      <c r="F14" s="1155"/>
      <c r="G14" s="79"/>
      <c r="H14" s="79"/>
      <c r="I14" s="1200"/>
      <c r="J14" s="1200"/>
      <c r="K14" s="685"/>
      <c r="L14" s="1200"/>
      <c r="M14" s="1201"/>
      <c r="N14" s="1155"/>
      <c r="O14" s="79"/>
      <c r="P14" s="79"/>
      <c r="Q14" s="1200"/>
      <c r="R14" s="685"/>
      <c r="S14" s="1200"/>
      <c r="T14" s="79"/>
      <c r="U14" s="1201"/>
    </row>
    <row r="15" spans="1:21">
      <c r="A15" s="1202"/>
      <c r="B15" s="1164"/>
      <c r="C15" s="1203"/>
      <c r="D15" s="1203"/>
      <c r="E15" s="1204"/>
      <c r="F15" s="5457" t="s">
        <v>4109</v>
      </c>
      <c r="G15" s="5458"/>
      <c r="H15" s="5459"/>
      <c r="I15" s="5460" t="s">
        <v>4110</v>
      </c>
      <c r="J15" s="5461"/>
      <c r="K15" s="5462"/>
      <c r="L15" s="1206"/>
      <c r="M15" s="1204"/>
      <c r="N15" s="1334"/>
      <c r="O15" s="1335" t="s">
        <v>4121</v>
      </c>
      <c r="P15" s="1261"/>
      <c r="Q15" s="1203"/>
      <c r="R15" s="1336"/>
      <c r="S15" s="1206"/>
      <c r="T15" s="690"/>
      <c r="U15" s="1204"/>
    </row>
    <row r="16" spans="1:21">
      <c r="A16" s="1165"/>
      <c r="B16" s="1166"/>
      <c r="C16" s="1178"/>
      <c r="D16" s="1178"/>
      <c r="E16" s="1208"/>
      <c r="F16" s="1207"/>
      <c r="G16" s="690"/>
      <c r="H16" s="1321"/>
      <c r="I16" s="1322"/>
      <c r="J16" s="690"/>
      <c r="K16" s="1323"/>
      <c r="L16" s="1206"/>
      <c r="M16" s="1208"/>
      <c r="N16" s="1207"/>
      <c r="O16" s="690" t="s">
        <v>4122</v>
      </c>
      <c r="P16" s="250"/>
      <c r="Q16" s="1337"/>
      <c r="R16" s="1166"/>
      <c r="S16" s="1206"/>
      <c r="T16" s="690"/>
      <c r="U16" s="1208"/>
    </row>
    <row r="17" spans="1:21">
      <c r="A17" s="1165"/>
      <c r="B17" s="1166"/>
      <c r="C17" s="1178"/>
      <c r="D17" s="1178"/>
      <c r="E17" s="1208"/>
      <c r="F17" s="1165"/>
      <c r="G17" s="1337"/>
      <c r="H17" s="250"/>
      <c r="I17" s="1178"/>
      <c r="J17" s="1178"/>
      <c r="K17" s="1262"/>
      <c r="L17" s="1206"/>
      <c r="M17" s="1208"/>
      <c r="N17" s="1165"/>
      <c r="O17" s="1337" t="s">
        <v>4123</v>
      </c>
      <c r="P17" s="250"/>
      <c r="Q17" s="1178"/>
      <c r="R17" s="1262"/>
      <c r="S17" s="1206"/>
      <c r="T17" s="690"/>
      <c r="U17" s="1208"/>
    </row>
    <row r="18" spans="1:21">
      <c r="A18" s="1165"/>
      <c r="B18" s="1166"/>
      <c r="C18" s="1178"/>
      <c r="D18" s="1178"/>
      <c r="E18" s="1208"/>
      <c r="F18" s="1207"/>
      <c r="G18" s="690"/>
      <c r="H18" s="1166"/>
      <c r="I18" s="1262"/>
      <c r="J18" s="1262"/>
      <c r="K18" s="1262"/>
      <c r="L18" s="1206"/>
      <c r="M18" s="1208"/>
      <c r="N18" s="1207" t="s">
        <v>4124</v>
      </c>
      <c r="O18" s="690" t="s">
        <v>4125</v>
      </c>
      <c r="P18" s="1166" t="s">
        <v>4126</v>
      </c>
      <c r="Q18" s="1178"/>
      <c r="R18" s="1262"/>
      <c r="S18" s="1206"/>
      <c r="T18" s="690"/>
      <c r="U18" s="1208"/>
    </row>
    <row r="19" spans="1:21">
      <c r="A19" s="1165"/>
      <c r="B19" s="1166"/>
      <c r="C19" s="1178" t="s">
        <v>4251</v>
      </c>
      <c r="D19" s="1178"/>
      <c r="E19" s="1208"/>
      <c r="F19" s="1207"/>
      <c r="G19" s="690"/>
      <c r="H19" s="1166"/>
      <c r="I19" s="1262"/>
      <c r="J19" s="1262"/>
      <c r="K19" s="1262"/>
      <c r="L19" s="1206" t="s">
        <v>4108</v>
      </c>
      <c r="M19" s="1205" t="s">
        <v>4111</v>
      </c>
      <c r="N19" s="1207" t="s">
        <v>4112</v>
      </c>
      <c r="O19" s="690" t="s">
        <v>4127</v>
      </c>
      <c r="P19" s="1166" t="s">
        <v>4127</v>
      </c>
      <c r="Q19" s="1206" t="s">
        <v>4128</v>
      </c>
      <c r="R19" s="1338" t="s">
        <v>2172</v>
      </c>
      <c r="S19" s="1206" t="s">
        <v>1335</v>
      </c>
      <c r="T19" s="690" t="s">
        <v>1336</v>
      </c>
      <c r="U19" s="1208"/>
    </row>
    <row r="20" spans="1:21">
      <c r="A20" s="1165" t="s">
        <v>1686</v>
      </c>
      <c r="B20" s="1166" t="s">
        <v>4106</v>
      </c>
      <c r="C20" s="1178" t="s">
        <v>3503</v>
      </c>
      <c r="D20" s="1178" t="s">
        <v>4107</v>
      </c>
      <c r="E20" s="1205" t="s">
        <v>4108</v>
      </c>
      <c r="F20" s="1207" t="s">
        <v>2172</v>
      </c>
      <c r="G20" s="690" t="s">
        <v>1335</v>
      </c>
      <c r="H20" s="1166" t="s">
        <v>1336</v>
      </c>
      <c r="I20" s="1262" t="s">
        <v>2172</v>
      </c>
      <c r="J20" s="1262" t="s">
        <v>1335</v>
      </c>
      <c r="K20" s="1262" t="s">
        <v>1336</v>
      </c>
      <c r="L20" s="1206" t="s">
        <v>3508</v>
      </c>
      <c r="M20" s="1205" t="s">
        <v>4112</v>
      </c>
      <c r="N20" s="1207" t="s">
        <v>4129</v>
      </c>
      <c r="O20" s="690" t="s">
        <v>4130</v>
      </c>
      <c r="P20" s="1166" t="s">
        <v>4130</v>
      </c>
      <c r="Q20" s="1337" t="s">
        <v>1131</v>
      </c>
      <c r="R20" s="1166" t="s">
        <v>4131</v>
      </c>
      <c r="S20" s="1206" t="s">
        <v>4131</v>
      </c>
      <c r="T20" s="690" t="s">
        <v>4131</v>
      </c>
      <c r="U20" s="1208"/>
    </row>
    <row r="21" spans="1:21">
      <c r="A21" s="1339" t="s">
        <v>1689</v>
      </c>
      <c r="B21" s="1166" t="s">
        <v>2935</v>
      </c>
      <c r="C21" s="1209" t="s">
        <v>2936</v>
      </c>
      <c r="D21" s="1178" t="s">
        <v>2937</v>
      </c>
      <c r="E21" s="2066" t="s">
        <v>2938</v>
      </c>
      <c r="F21" s="1165" t="s">
        <v>2268</v>
      </c>
      <c r="G21" s="250" t="s">
        <v>2269</v>
      </c>
      <c r="H21" s="1211" t="s">
        <v>2270</v>
      </c>
      <c r="I21" s="1211" t="s">
        <v>2271</v>
      </c>
      <c r="J21" s="1211" t="s">
        <v>2272</v>
      </c>
      <c r="K21" s="1324" t="s">
        <v>2273</v>
      </c>
      <c r="L21" s="1212" t="s">
        <v>2274</v>
      </c>
      <c r="M21" s="2066" t="s">
        <v>2275</v>
      </c>
      <c r="N21" s="1165" t="s">
        <v>168</v>
      </c>
      <c r="O21" s="250" t="s">
        <v>169</v>
      </c>
      <c r="P21" s="1211" t="s">
        <v>170</v>
      </c>
      <c r="Q21" s="1324" t="s">
        <v>171</v>
      </c>
      <c r="R21" s="1212" t="s">
        <v>1038</v>
      </c>
      <c r="S21" s="1212" t="s">
        <v>4132</v>
      </c>
      <c r="T21" s="544" t="s">
        <v>4133</v>
      </c>
      <c r="U21" s="1213"/>
    </row>
    <row r="22" spans="1:21">
      <c r="A22" s="1214">
        <v>1</v>
      </c>
      <c r="B22" s="1171"/>
      <c r="C22" s="1172"/>
      <c r="D22" s="1179"/>
      <c r="E22" s="1220"/>
      <c r="F22" s="1215"/>
      <c r="G22" s="1216"/>
      <c r="H22" s="1217"/>
      <c r="I22" s="1216"/>
      <c r="J22" s="1325"/>
      <c r="K22" s="1218"/>
      <c r="L22" s="1326"/>
      <c r="M22" s="1220"/>
      <c r="N22" s="1215"/>
      <c r="O22" s="1216"/>
      <c r="P22" s="1217"/>
      <c r="Q22" s="1325" t="s">
        <v>4134</v>
      </c>
      <c r="R22" s="1218"/>
      <c r="S22" s="1326"/>
      <c r="T22" s="1219"/>
      <c r="U22" s="1220">
        <v>1</v>
      </c>
    </row>
    <row r="23" spans="1:21">
      <c r="A23" s="1214">
        <v>2</v>
      </c>
      <c r="B23" s="1171"/>
      <c r="C23" s="1172"/>
      <c r="D23" s="1174"/>
      <c r="E23" s="1224"/>
      <c r="F23" s="1221"/>
      <c r="G23" s="279"/>
      <c r="H23" s="279"/>
      <c r="I23" s="400"/>
      <c r="J23" s="1327"/>
      <c r="K23" s="1222"/>
      <c r="L23" s="1222"/>
      <c r="M23" s="1224"/>
      <c r="N23" s="1221"/>
      <c r="O23" s="279"/>
      <c r="P23" s="279"/>
      <c r="Q23" s="1327" t="s">
        <v>4135</v>
      </c>
      <c r="R23" s="1222"/>
      <c r="S23" s="1222"/>
      <c r="T23" s="1223"/>
      <c r="U23" s="1224">
        <v>2</v>
      </c>
    </row>
    <row r="24" spans="1:21">
      <c r="A24" s="1214">
        <v>3</v>
      </c>
      <c r="B24" s="1171"/>
      <c r="C24" s="1172"/>
      <c r="D24" s="1174"/>
      <c r="E24" s="1224"/>
      <c r="F24" s="1225"/>
      <c r="G24" s="212"/>
      <c r="H24" s="212"/>
      <c r="I24" s="229"/>
      <c r="J24" s="1176"/>
      <c r="K24" s="1226"/>
      <c r="L24" s="1226"/>
      <c r="M24" s="1224"/>
      <c r="N24" s="1225"/>
      <c r="O24" s="212"/>
      <c r="P24" s="212"/>
      <c r="Q24" s="1176" t="s">
        <v>4136</v>
      </c>
      <c r="R24" s="1226"/>
      <c r="S24" s="1226"/>
      <c r="T24" s="1223"/>
      <c r="U24" s="1224">
        <v>3</v>
      </c>
    </row>
    <row r="25" spans="1:21">
      <c r="A25" s="1214">
        <v>4</v>
      </c>
      <c r="B25" s="1171"/>
      <c r="C25" s="1172"/>
      <c r="D25" s="1176"/>
      <c r="E25" s="1224"/>
      <c r="F25" s="1225"/>
      <c r="G25" s="212"/>
      <c r="H25" s="212"/>
      <c r="I25" s="229"/>
      <c r="J25" s="1176"/>
      <c r="K25" s="1226"/>
      <c r="L25" s="1226"/>
      <c r="M25" s="1224"/>
      <c r="N25" s="1225"/>
      <c r="O25" s="212"/>
      <c r="P25" s="212"/>
      <c r="Q25" s="1176" t="s">
        <v>4137</v>
      </c>
      <c r="R25" s="1226"/>
      <c r="S25" s="1226"/>
      <c r="T25" s="1223"/>
      <c r="U25" s="1224">
        <v>4</v>
      </c>
    </row>
    <row r="26" spans="1:21">
      <c r="A26" s="1214">
        <v>5</v>
      </c>
      <c r="B26" s="1171"/>
      <c r="C26" s="1172"/>
      <c r="D26" s="1176"/>
      <c r="E26" s="1224"/>
      <c r="F26" s="1225"/>
      <c r="G26" s="584"/>
      <c r="H26" s="584"/>
      <c r="I26" s="219"/>
      <c r="J26" s="1191"/>
      <c r="K26" s="1227"/>
      <c r="L26" s="1227"/>
      <c r="M26" s="1224"/>
      <c r="N26" s="1225"/>
      <c r="O26" s="584"/>
      <c r="P26" s="584"/>
      <c r="Q26" s="1191" t="s">
        <v>2252</v>
      </c>
      <c r="R26" s="1227"/>
      <c r="S26" s="1227"/>
      <c r="T26" s="1223"/>
      <c r="U26" s="1224">
        <v>5</v>
      </c>
    </row>
    <row r="27" spans="1:21">
      <c r="A27" s="1214">
        <v>6</v>
      </c>
      <c r="B27" s="1171"/>
      <c r="C27" s="1172"/>
      <c r="D27" s="1180"/>
      <c r="E27" s="1224"/>
      <c r="F27" s="1228"/>
      <c r="G27" s="1229"/>
      <c r="H27" s="1229"/>
      <c r="I27" s="1328"/>
      <c r="J27" s="1229"/>
      <c r="K27" s="1230"/>
      <c r="L27" s="1229"/>
      <c r="M27" s="1224"/>
      <c r="N27" s="1228"/>
      <c r="O27" s="1229"/>
      <c r="P27" s="1229"/>
      <c r="Q27" s="1229"/>
      <c r="R27" s="1230"/>
      <c r="S27" s="1229"/>
      <c r="T27" s="1223"/>
      <c r="U27" s="1224">
        <v>6</v>
      </c>
    </row>
    <row r="28" spans="1:21">
      <c r="A28" s="1214">
        <v>7</v>
      </c>
      <c r="B28" s="1171"/>
      <c r="C28" s="1172"/>
      <c r="D28" s="1183"/>
      <c r="E28" s="1224"/>
      <c r="F28" s="1231"/>
      <c r="G28" s="1232"/>
      <c r="H28" s="1229"/>
      <c r="I28" s="1329"/>
      <c r="J28" s="1232"/>
      <c r="K28" s="1233"/>
      <c r="L28" s="1232"/>
      <c r="M28" s="1224"/>
      <c r="N28" s="1231"/>
      <c r="O28" s="1232"/>
      <c r="P28" s="1229"/>
      <c r="Q28" s="1232"/>
      <c r="R28" s="1233"/>
      <c r="S28" s="1232"/>
      <c r="T28" s="1223"/>
      <c r="U28" s="1224">
        <v>7</v>
      </c>
    </row>
    <row r="29" spans="1:21">
      <c r="A29" s="1214">
        <v>8</v>
      </c>
      <c r="B29" s="1171"/>
      <c r="C29" s="1172"/>
      <c r="D29" s="1176"/>
      <c r="E29" s="1224"/>
      <c r="F29" s="1225"/>
      <c r="G29" s="402"/>
      <c r="H29" s="402"/>
      <c r="I29" s="403"/>
      <c r="J29" s="1330"/>
      <c r="K29" s="1234"/>
      <c r="L29" s="1234"/>
      <c r="M29" s="1224"/>
      <c r="N29" s="1225"/>
      <c r="O29" s="402"/>
      <c r="P29" s="402"/>
      <c r="Q29" s="1330"/>
      <c r="R29" s="1234"/>
      <c r="S29" s="1234"/>
      <c r="T29" s="1223"/>
      <c r="U29" s="1224">
        <v>8</v>
      </c>
    </row>
    <row r="30" spans="1:21">
      <c r="A30" s="1214">
        <v>9</v>
      </c>
      <c r="B30" s="1171"/>
      <c r="C30" s="1172"/>
      <c r="D30" s="1176"/>
      <c r="E30" s="1224"/>
      <c r="F30" s="1235"/>
      <c r="G30" s="212"/>
      <c r="H30" s="212"/>
      <c r="I30" s="229"/>
      <c r="J30" s="1176"/>
      <c r="K30" s="1226"/>
      <c r="L30" s="1226"/>
      <c r="M30" s="1224"/>
      <c r="N30" s="1235"/>
      <c r="O30" s="212"/>
      <c r="P30" s="212"/>
      <c r="Q30" s="1176"/>
      <c r="R30" s="1226"/>
      <c r="S30" s="1226"/>
      <c r="T30" s="1223"/>
      <c r="U30" s="1224">
        <v>9</v>
      </c>
    </row>
    <row r="31" spans="1:21">
      <c r="A31" s="1214">
        <v>10</v>
      </c>
      <c r="B31" s="1171"/>
      <c r="C31" s="1172"/>
      <c r="D31" s="1176"/>
      <c r="E31" s="1224"/>
      <c r="F31" s="1225"/>
      <c r="G31" s="212"/>
      <c r="H31" s="212"/>
      <c r="I31" s="229"/>
      <c r="J31" s="1176"/>
      <c r="K31" s="1226"/>
      <c r="L31" s="1226"/>
      <c r="M31" s="1224"/>
      <c r="N31" s="1225"/>
      <c r="O31" s="212"/>
      <c r="P31" s="212"/>
      <c r="Q31" s="1176"/>
      <c r="R31" s="1226"/>
      <c r="S31" s="1226"/>
      <c r="T31" s="1223"/>
      <c r="U31" s="1224">
        <v>10</v>
      </c>
    </row>
    <row r="32" spans="1:21">
      <c r="A32" s="1214">
        <v>11</v>
      </c>
      <c r="B32" s="1171"/>
      <c r="C32" s="1172"/>
      <c r="D32" s="1176"/>
      <c r="E32" s="1224"/>
      <c r="F32" s="1225"/>
      <c r="G32" s="212"/>
      <c r="H32" s="212"/>
      <c r="I32" s="229"/>
      <c r="J32" s="1176"/>
      <c r="K32" s="1226"/>
      <c r="L32" s="1226"/>
      <c r="M32" s="1224"/>
      <c r="N32" s="1225"/>
      <c r="O32" s="212"/>
      <c r="P32" s="212"/>
      <c r="Q32" s="1176"/>
      <c r="R32" s="1226"/>
      <c r="S32" s="1226"/>
      <c r="T32" s="1223"/>
      <c r="U32" s="1224">
        <v>11</v>
      </c>
    </row>
    <row r="33" spans="1:21">
      <c r="A33" s="1214">
        <v>12</v>
      </c>
      <c r="B33" s="1171"/>
      <c r="C33" s="1172"/>
      <c r="D33" s="1176"/>
      <c r="E33" s="1224"/>
      <c r="F33" s="1225"/>
      <c r="G33" s="212"/>
      <c r="H33" s="212"/>
      <c r="I33" s="229"/>
      <c r="J33" s="1176"/>
      <c r="K33" s="1226"/>
      <c r="L33" s="1226"/>
      <c r="M33" s="1224"/>
      <c r="N33" s="1225"/>
      <c r="O33" s="212"/>
      <c r="P33" s="212"/>
      <c r="Q33" s="1176"/>
      <c r="R33" s="1226"/>
      <c r="S33" s="1226"/>
      <c r="T33" s="1223"/>
      <c r="U33" s="1224">
        <v>12</v>
      </c>
    </row>
    <row r="34" spans="1:21">
      <c r="A34" s="1214">
        <v>13</v>
      </c>
      <c r="B34" s="1171"/>
      <c r="C34" s="1172"/>
      <c r="D34" s="1176"/>
      <c r="E34" s="1224"/>
      <c r="F34" s="1225"/>
      <c r="G34" s="212"/>
      <c r="H34" s="212"/>
      <c r="I34" s="229"/>
      <c r="J34" s="1176"/>
      <c r="K34" s="1226"/>
      <c r="L34" s="1226"/>
      <c r="M34" s="1224"/>
      <c r="N34" s="1225"/>
      <c r="O34" s="212"/>
      <c r="P34" s="212"/>
      <c r="Q34" s="1176"/>
      <c r="R34" s="1226"/>
      <c r="S34" s="1226"/>
      <c r="T34" s="1223"/>
      <c r="U34" s="1224">
        <v>13</v>
      </c>
    </row>
    <row r="35" spans="1:21">
      <c r="A35" s="1214">
        <v>14</v>
      </c>
      <c r="B35" s="1171"/>
      <c r="C35" s="1172"/>
      <c r="D35" s="1176"/>
      <c r="E35" s="1224"/>
      <c r="F35" s="1225"/>
      <c r="G35" s="212"/>
      <c r="H35" s="212"/>
      <c r="I35" s="229"/>
      <c r="J35" s="1176"/>
      <c r="K35" s="1226"/>
      <c r="L35" s="1226"/>
      <c r="M35" s="1224"/>
      <c r="N35" s="1225"/>
      <c r="O35" s="212"/>
      <c r="P35" s="212"/>
      <c r="Q35" s="1176"/>
      <c r="R35" s="1226"/>
      <c r="S35" s="1226"/>
      <c r="T35" s="1223"/>
      <c r="U35" s="1224">
        <v>14</v>
      </c>
    </row>
    <row r="36" spans="1:21">
      <c r="A36" s="1214">
        <v>15</v>
      </c>
      <c r="B36" s="1171"/>
      <c r="C36" s="1172"/>
      <c r="D36" s="1176"/>
      <c r="E36" s="1224"/>
      <c r="F36" s="1225"/>
      <c r="G36" s="584"/>
      <c r="H36" s="584"/>
      <c r="I36" s="219"/>
      <c r="J36" s="1191"/>
      <c r="K36" s="1226"/>
      <c r="L36" s="1226"/>
      <c r="M36" s="1224"/>
      <c r="N36" s="1225"/>
      <c r="O36" s="584"/>
      <c r="P36" s="584"/>
      <c r="Q36" s="1191"/>
      <c r="R36" s="1226"/>
      <c r="S36" s="1226"/>
      <c r="T36" s="1223"/>
      <c r="U36" s="1224">
        <v>15</v>
      </c>
    </row>
    <row r="37" spans="1:21">
      <c r="A37" s="1214">
        <v>16</v>
      </c>
      <c r="B37" s="1171"/>
      <c r="C37" s="1172"/>
      <c r="D37" s="1186"/>
      <c r="E37" s="1224"/>
      <c r="F37" s="1236"/>
      <c r="G37" s="1229"/>
      <c r="H37" s="1230"/>
      <c r="I37" s="1331"/>
      <c r="J37" s="1229"/>
      <c r="K37" s="1237"/>
      <c r="L37" s="1237"/>
      <c r="M37" s="1224"/>
      <c r="N37" s="1236"/>
      <c r="O37" s="1229"/>
      <c r="P37" s="1230"/>
      <c r="Q37" s="1229"/>
      <c r="R37" s="1237"/>
      <c r="S37" s="1237"/>
      <c r="T37" s="1223"/>
      <c r="U37" s="1224">
        <v>16</v>
      </c>
    </row>
    <row r="38" spans="1:21">
      <c r="A38" s="1214">
        <v>17</v>
      </c>
      <c r="B38" s="1171"/>
      <c r="C38" s="1172"/>
      <c r="D38" s="1186"/>
      <c r="E38" s="1224"/>
      <c r="F38" s="1238"/>
      <c r="G38" s="1239"/>
      <c r="H38" s="1239"/>
      <c r="I38" s="1182"/>
      <c r="J38" s="1183"/>
      <c r="K38" s="1237"/>
      <c r="L38" s="1237"/>
      <c r="M38" s="1224"/>
      <c r="N38" s="1238"/>
      <c r="O38" s="1239"/>
      <c r="P38" s="1239"/>
      <c r="Q38" s="1183"/>
      <c r="R38" s="1237"/>
      <c r="S38" s="1237"/>
      <c r="T38" s="1223"/>
      <c r="U38" s="1224">
        <v>17</v>
      </c>
    </row>
    <row r="39" spans="1:21">
      <c r="A39" s="1214">
        <v>18</v>
      </c>
      <c r="B39" s="1171"/>
      <c r="C39" s="1172"/>
      <c r="D39" s="1176"/>
      <c r="E39" s="1224"/>
      <c r="F39" s="1225"/>
      <c r="G39" s="212"/>
      <c r="H39" s="212"/>
      <c r="I39" s="229"/>
      <c r="J39" s="1176"/>
      <c r="K39" s="1226"/>
      <c r="L39" s="1226"/>
      <c r="M39" s="1224"/>
      <c r="N39" s="1225"/>
      <c r="O39" s="212"/>
      <c r="P39" s="212"/>
      <c r="Q39" s="1176"/>
      <c r="R39" s="1226"/>
      <c r="S39" s="1226"/>
      <c r="T39" s="1223"/>
      <c r="U39" s="1224">
        <v>18</v>
      </c>
    </row>
    <row r="40" spans="1:21">
      <c r="A40" s="1214">
        <v>19</v>
      </c>
      <c r="B40" s="1171"/>
      <c r="C40" s="1172"/>
      <c r="D40" s="1176"/>
      <c r="E40" s="1224"/>
      <c r="F40" s="1225"/>
      <c r="G40" s="212"/>
      <c r="H40" s="212"/>
      <c r="I40" s="229"/>
      <c r="J40" s="1176"/>
      <c r="K40" s="1226"/>
      <c r="L40" s="1226"/>
      <c r="M40" s="1224"/>
      <c r="N40" s="1225"/>
      <c r="O40" s="212"/>
      <c r="P40" s="212"/>
      <c r="Q40" s="1176"/>
      <c r="R40" s="1226"/>
      <c r="S40" s="1227"/>
      <c r="T40" s="1223"/>
      <c r="U40" s="1224">
        <v>19</v>
      </c>
    </row>
    <row r="41" spans="1:21">
      <c r="A41" s="1214">
        <v>20</v>
      </c>
      <c r="B41" s="1171"/>
      <c r="C41" s="1172"/>
      <c r="D41" s="1176"/>
      <c r="E41" s="1224"/>
      <c r="F41" s="1225"/>
      <c r="G41" s="212"/>
      <c r="H41" s="212"/>
      <c r="I41" s="229"/>
      <c r="J41" s="1176"/>
      <c r="K41" s="1226"/>
      <c r="L41" s="1226"/>
      <c r="M41" s="1224"/>
      <c r="N41" s="1225"/>
      <c r="O41" s="212"/>
      <c r="P41" s="212"/>
      <c r="Q41" s="1176"/>
      <c r="R41" s="1226"/>
      <c r="S41" s="2525"/>
      <c r="T41" s="1223"/>
      <c r="U41" s="1224">
        <v>20</v>
      </c>
    </row>
    <row r="42" spans="1:21">
      <c r="A42" s="1214">
        <v>21</v>
      </c>
      <c r="B42" s="1171"/>
      <c r="C42" s="1172"/>
      <c r="D42" s="1176"/>
      <c r="E42" s="1224"/>
      <c r="F42" s="1225"/>
      <c r="G42" s="212"/>
      <c r="H42" s="212"/>
      <c r="I42" s="229"/>
      <c r="J42" s="1176"/>
      <c r="K42" s="1226"/>
      <c r="L42" s="1226"/>
      <c r="M42" s="1224"/>
      <c r="N42" s="1225"/>
      <c r="O42" s="212"/>
      <c r="P42" s="212"/>
      <c r="Q42" s="1176"/>
      <c r="R42" s="1226"/>
      <c r="S42" s="1226"/>
      <c r="T42" s="1223"/>
      <c r="U42" s="1224">
        <v>21</v>
      </c>
    </row>
    <row r="43" spans="1:21">
      <c r="A43" s="1214">
        <v>22</v>
      </c>
      <c r="B43" s="1171"/>
      <c r="C43" s="1172"/>
      <c r="D43" s="1176"/>
      <c r="E43" s="1224"/>
      <c r="F43" s="1225"/>
      <c r="G43" s="212"/>
      <c r="H43" s="212"/>
      <c r="I43" s="229"/>
      <c r="J43" s="1176"/>
      <c r="K43" s="1226"/>
      <c r="L43" s="1226"/>
      <c r="M43" s="1224"/>
      <c r="N43" s="1225"/>
      <c r="O43" s="212"/>
      <c r="P43" s="212"/>
      <c r="Q43" s="1176"/>
      <c r="R43" s="1226"/>
      <c r="S43" s="1226"/>
      <c r="T43" s="1223"/>
      <c r="U43" s="1224">
        <v>22</v>
      </c>
    </row>
    <row r="44" spans="1:21">
      <c r="A44" s="1214">
        <v>23</v>
      </c>
      <c r="B44" s="1171"/>
      <c r="C44" s="1172"/>
      <c r="D44" s="1176"/>
      <c r="E44" s="1224"/>
      <c r="F44" s="1225"/>
      <c r="G44" s="212"/>
      <c r="H44" s="212"/>
      <c r="I44" s="229"/>
      <c r="J44" s="1176"/>
      <c r="K44" s="1226"/>
      <c r="L44" s="1226"/>
      <c r="M44" s="1224"/>
      <c r="N44" s="1225"/>
      <c r="O44" s="212"/>
      <c r="P44" s="212"/>
      <c r="Q44" s="1176"/>
      <c r="R44" s="1226"/>
      <c r="S44" s="1226"/>
      <c r="T44" s="1223"/>
      <c r="U44" s="1224">
        <v>23</v>
      </c>
    </row>
    <row r="45" spans="1:21">
      <c r="A45" s="1214">
        <v>24</v>
      </c>
      <c r="B45" s="1171"/>
      <c r="C45" s="1172"/>
      <c r="D45" s="1186"/>
      <c r="E45" s="1224"/>
      <c r="F45" s="1240"/>
      <c r="G45" s="1180"/>
      <c r="H45" s="1237"/>
      <c r="I45" s="1185"/>
      <c r="J45" s="1186"/>
      <c r="K45" s="1237"/>
      <c r="L45" s="1237"/>
      <c r="M45" s="1224"/>
      <c r="N45" s="1240"/>
      <c r="O45" s="1180"/>
      <c r="P45" s="1237"/>
      <c r="Q45" s="1186"/>
      <c r="R45" s="1237"/>
      <c r="S45" s="1237"/>
      <c r="T45" s="1223"/>
      <c r="U45" s="1224">
        <v>24</v>
      </c>
    </row>
    <row r="46" spans="1:21">
      <c r="A46" s="1214">
        <v>25</v>
      </c>
      <c r="B46" s="1171"/>
      <c r="C46" s="1172"/>
      <c r="D46" s="1176"/>
      <c r="E46" s="1224"/>
      <c r="F46" s="1225"/>
      <c r="G46" s="402"/>
      <c r="H46" s="212"/>
      <c r="I46" s="229"/>
      <c r="J46" s="1176"/>
      <c r="K46" s="1226"/>
      <c r="L46" s="1226"/>
      <c r="M46" s="1224"/>
      <c r="N46" s="1225"/>
      <c r="O46" s="402"/>
      <c r="P46" s="212"/>
      <c r="Q46" s="1176"/>
      <c r="R46" s="1226"/>
      <c r="S46" s="1226"/>
      <c r="T46" s="1223"/>
      <c r="U46" s="1224">
        <v>25</v>
      </c>
    </row>
    <row r="47" spans="1:21">
      <c r="A47" s="1214">
        <v>26</v>
      </c>
      <c r="B47" s="1171"/>
      <c r="C47" s="1172"/>
      <c r="D47" s="1176"/>
      <c r="E47" s="1224"/>
      <c r="F47" s="1225"/>
      <c r="G47" s="212"/>
      <c r="H47" s="212"/>
      <c r="I47" s="229"/>
      <c r="J47" s="1176"/>
      <c r="K47" s="1226"/>
      <c r="L47" s="1226"/>
      <c r="M47" s="1224"/>
      <c r="N47" s="1225"/>
      <c r="O47" s="212"/>
      <c r="P47" s="212"/>
      <c r="Q47" s="1176"/>
      <c r="R47" s="1226"/>
      <c r="S47" s="1226"/>
      <c r="T47" s="1223"/>
      <c r="U47" s="1224">
        <v>26</v>
      </c>
    </row>
    <row r="48" spans="1:21">
      <c r="A48" s="1214">
        <v>27</v>
      </c>
      <c r="B48" s="1171"/>
      <c r="C48" s="1172"/>
      <c r="D48" s="1176"/>
      <c r="E48" s="1224"/>
      <c r="F48" s="1225"/>
      <c r="G48" s="212"/>
      <c r="H48" s="212"/>
      <c r="I48" s="229"/>
      <c r="J48" s="1176"/>
      <c r="K48" s="1226"/>
      <c r="L48" s="1226"/>
      <c r="M48" s="1224"/>
      <c r="N48" s="1225"/>
      <c r="O48" s="212"/>
      <c r="P48" s="212"/>
      <c r="Q48" s="1176"/>
      <c r="R48" s="1226"/>
      <c r="S48" s="1226"/>
      <c r="T48" s="1223"/>
      <c r="U48" s="1224">
        <v>27</v>
      </c>
    </row>
    <row r="49" spans="1:21">
      <c r="A49" s="1214">
        <v>28</v>
      </c>
      <c r="B49" s="1171"/>
      <c r="C49" s="1172"/>
      <c r="D49" s="1176"/>
      <c r="E49" s="1224"/>
      <c r="F49" s="1225"/>
      <c r="G49" s="212"/>
      <c r="H49" s="212"/>
      <c r="I49" s="229"/>
      <c r="J49" s="1176"/>
      <c r="K49" s="1226"/>
      <c r="L49" s="1226"/>
      <c r="M49" s="1224"/>
      <c r="N49" s="1225"/>
      <c r="O49" s="212"/>
      <c r="P49" s="212"/>
      <c r="Q49" s="1176"/>
      <c r="R49" s="1226"/>
      <c r="S49" s="1226"/>
      <c r="T49" s="1223"/>
      <c r="U49" s="1224">
        <v>28</v>
      </c>
    </row>
    <row r="50" spans="1:21">
      <c r="A50" s="1214">
        <v>29</v>
      </c>
      <c r="B50" s="1171"/>
      <c r="C50" s="1172"/>
      <c r="D50" s="1176"/>
      <c r="E50" s="1224"/>
      <c r="F50" s="1225"/>
      <c r="G50" s="212"/>
      <c r="H50" s="212"/>
      <c r="I50" s="229"/>
      <c r="J50" s="1176"/>
      <c r="K50" s="1226"/>
      <c r="L50" s="1226"/>
      <c r="M50" s="1224"/>
      <c r="N50" s="1225"/>
      <c r="O50" s="212"/>
      <c r="P50" s="212"/>
      <c r="Q50" s="1176"/>
      <c r="R50" s="1226"/>
      <c r="S50" s="1226"/>
      <c r="T50" s="1223"/>
      <c r="U50" s="1224">
        <v>29</v>
      </c>
    </row>
    <row r="51" spans="1:21">
      <c r="A51" s="1214">
        <v>30</v>
      </c>
      <c r="B51" s="1171"/>
      <c r="C51" s="1172"/>
      <c r="D51" s="1176"/>
      <c r="E51" s="1224"/>
      <c r="F51" s="1225"/>
      <c r="G51" s="212"/>
      <c r="H51" s="212"/>
      <c r="I51" s="229"/>
      <c r="J51" s="1176"/>
      <c r="K51" s="1226"/>
      <c r="L51" s="1226"/>
      <c r="M51" s="1224"/>
      <c r="N51" s="1225"/>
      <c r="O51" s="212"/>
      <c r="P51" s="212"/>
      <c r="Q51" s="1176"/>
      <c r="R51" s="1226"/>
      <c r="S51" s="1226"/>
      <c r="T51" s="1223"/>
      <c r="U51" s="1224">
        <v>30</v>
      </c>
    </row>
    <row r="52" spans="1:21">
      <c r="A52" s="1214">
        <v>31</v>
      </c>
      <c r="B52" s="1171"/>
      <c r="C52" s="1172"/>
      <c r="D52" s="1176"/>
      <c r="E52" s="1224"/>
      <c r="F52" s="1225"/>
      <c r="G52" s="212"/>
      <c r="H52" s="212"/>
      <c r="I52" s="229"/>
      <c r="J52" s="1176"/>
      <c r="K52" s="1226"/>
      <c r="L52" s="1226"/>
      <c r="M52" s="1224"/>
      <c r="N52" s="1225"/>
      <c r="O52" s="212"/>
      <c r="P52" s="212"/>
      <c r="Q52" s="1176"/>
      <c r="R52" s="1226"/>
      <c r="S52" s="1226"/>
      <c r="T52" s="1223"/>
      <c r="U52" s="1224">
        <v>31</v>
      </c>
    </row>
    <row r="53" spans="1:21">
      <c r="A53" s="1214">
        <v>32</v>
      </c>
      <c r="B53" s="1171"/>
      <c r="C53" s="1172"/>
      <c r="D53" s="1176"/>
      <c r="E53" s="1224"/>
      <c r="F53" s="1225"/>
      <c r="G53" s="212"/>
      <c r="H53" s="212"/>
      <c r="I53" s="229"/>
      <c r="J53" s="1176"/>
      <c r="K53" s="1226"/>
      <c r="L53" s="1226"/>
      <c r="M53" s="1224"/>
      <c r="N53" s="1225"/>
      <c r="O53" s="212"/>
      <c r="P53" s="212"/>
      <c r="Q53" s="1176"/>
      <c r="R53" s="1226"/>
      <c r="S53" s="1226"/>
      <c r="T53" s="1223"/>
      <c r="U53" s="1224">
        <v>32</v>
      </c>
    </row>
    <row r="54" spans="1:21">
      <c r="A54" s="1214">
        <v>33</v>
      </c>
      <c r="B54" s="1171"/>
      <c r="C54" s="1172"/>
      <c r="D54" s="1186"/>
      <c r="E54" s="1224"/>
      <c r="F54" s="1240"/>
      <c r="G54" s="1186"/>
      <c r="H54" s="1237"/>
      <c r="I54" s="1185"/>
      <c r="J54" s="1186"/>
      <c r="K54" s="1237"/>
      <c r="L54" s="1237"/>
      <c r="M54" s="1224"/>
      <c r="N54" s="1240"/>
      <c r="O54" s="1186"/>
      <c r="P54" s="1237"/>
      <c r="Q54" s="1186"/>
      <c r="R54" s="1237"/>
      <c r="S54" s="1237"/>
      <c r="T54" s="1223"/>
      <c r="U54" s="1224">
        <v>33</v>
      </c>
    </row>
    <row r="55" spans="1:21">
      <c r="A55" s="1214">
        <v>34</v>
      </c>
      <c r="B55" s="1171"/>
      <c r="C55" s="1172"/>
      <c r="D55" s="1176"/>
      <c r="E55" s="1224"/>
      <c r="F55" s="1225"/>
      <c r="G55" s="212"/>
      <c r="H55" s="212"/>
      <c r="I55" s="229"/>
      <c r="J55" s="1176"/>
      <c r="K55" s="1226"/>
      <c r="L55" s="1226"/>
      <c r="M55" s="1224"/>
      <c r="N55" s="1225"/>
      <c r="O55" s="212"/>
      <c r="P55" s="212"/>
      <c r="Q55" s="1176"/>
      <c r="R55" s="1226"/>
      <c r="S55" s="1226"/>
      <c r="T55" s="1223"/>
      <c r="U55" s="1224">
        <v>34</v>
      </c>
    </row>
    <row r="56" spans="1:21">
      <c r="A56" s="1214">
        <v>35</v>
      </c>
      <c r="B56" s="1171"/>
      <c r="C56" s="1172"/>
      <c r="D56" s="1176"/>
      <c r="E56" s="1224"/>
      <c r="F56" s="1225"/>
      <c r="G56" s="212"/>
      <c r="H56" s="212"/>
      <c r="I56" s="229"/>
      <c r="J56" s="1176"/>
      <c r="K56" s="1226"/>
      <c r="L56" s="1226"/>
      <c r="M56" s="1224"/>
      <c r="N56" s="1225"/>
      <c r="O56" s="212"/>
      <c r="P56" s="212"/>
      <c r="Q56" s="1176"/>
      <c r="R56" s="1226"/>
      <c r="S56" s="1226"/>
      <c r="T56" s="1223"/>
      <c r="U56" s="1224">
        <v>35</v>
      </c>
    </row>
    <row r="57" spans="1:21">
      <c r="A57" s="1214">
        <v>36</v>
      </c>
      <c r="B57" s="1171"/>
      <c r="C57" s="1172"/>
      <c r="D57" s="1176"/>
      <c r="E57" s="1224"/>
      <c r="F57" s="1225"/>
      <c r="G57" s="212"/>
      <c r="H57" s="212"/>
      <c r="I57" s="229"/>
      <c r="J57" s="1176"/>
      <c r="K57" s="1226"/>
      <c r="L57" s="1226"/>
      <c r="M57" s="1224"/>
      <c r="N57" s="1225"/>
      <c r="O57" s="212"/>
      <c r="P57" s="212"/>
      <c r="Q57" s="1176"/>
      <c r="R57" s="1226"/>
      <c r="S57" s="1226"/>
      <c r="T57" s="1223"/>
      <c r="U57" s="1224">
        <v>36</v>
      </c>
    </row>
    <row r="58" spans="1:21">
      <c r="A58" s="1214">
        <v>37</v>
      </c>
      <c r="B58" s="1171"/>
      <c r="C58" s="1172"/>
      <c r="D58" s="1176"/>
      <c r="E58" s="1224"/>
      <c r="F58" s="1225"/>
      <c r="G58" s="212"/>
      <c r="H58" s="212"/>
      <c r="I58" s="229"/>
      <c r="J58" s="1176"/>
      <c r="K58" s="1226"/>
      <c r="L58" s="1226"/>
      <c r="M58" s="1224"/>
      <c r="N58" s="1225"/>
      <c r="O58" s="212"/>
      <c r="P58" s="212"/>
      <c r="Q58" s="1176"/>
      <c r="R58" s="1226"/>
      <c r="S58" s="1226"/>
      <c r="T58" s="1223"/>
      <c r="U58" s="1224">
        <v>37</v>
      </c>
    </row>
    <row r="59" spans="1:21">
      <c r="A59" s="1214">
        <v>38</v>
      </c>
      <c r="B59" s="1171"/>
      <c r="C59" s="1172"/>
      <c r="D59" s="1176"/>
      <c r="E59" s="1224"/>
      <c r="F59" s="1225"/>
      <c r="G59" s="212"/>
      <c r="H59" s="212"/>
      <c r="I59" s="229"/>
      <c r="J59" s="1332"/>
      <c r="K59" s="1226"/>
      <c r="L59" s="1226"/>
      <c r="M59" s="1224"/>
      <c r="N59" s="1225"/>
      <c r="O59" s="212"/>
      <c r="P59" s="212"/>
      <c r="Q59" s="1332"/>
      <c r="R59" s="1226"/>
      <c r="S59" s="1226"/>
      <c r="T59" s="1223"/>
      <c r="U59" s="1224">
        <v>38</v>
      </c>
    </row>
    <row r="60" spans="1:21" ht="16" thickBot="1">
      <c r="A60" s="1241">
        <v>39</v>
      </c>
      <c r="B60" s="1193" t="s">
        <v>2253</v>
      </c>
      <c r="C60" s="1194">
        <f>SUM(C22:C59)</f>
        <v>0</v>
      </c>
      <c r="D60" s="1194">
        <f>SUM(D22:D59)</f>
        <v>0</v>
      </c>
      <c r="E60" s="1242">
        <f>SUM(E22:E59)</f>
        <v>0</v>
      </c>
      <c r="F60" s="1333">
        <f t="shared" ref="F60:T60" si="0">SUM(F22:F59)</f>
        <v>0</v>
      </c>
      <c r="G60" s="1194">
        <f t="shared" si="0"/>
        <v>0</v>
      </c>
      <c r="H60" s="1194">
        <f t="shared" si="0"/>
        <v>0</v>
      </c>
      <c r="I60" s="1194">
        <f t="shared" si="0"/>
        <v>0</v>
      </c>
      <c r="J60" s="1194">
        <f t="shared" si="0"/>
        <v>0</v>
      </c>
      <c r="K60" s="1194">
        <f t="shared" si="0"/>
        <v>0</v>
      </c>
      <c r="L60" s="1194">
        <f t="shared" si="0"/>
        <v>0</v>
      </c>
      <c r="M60" s="1242">
        <f t="shared" si="0"/>
        <v>0</v>
      </c>
      <c r="N60" s="1333">
        <f t="shared" si="0"/>
        <v>0</v>
      </c>
      <c r="O60" s="1194">
        <f t="shared" si="0"/>
        <v>0</v>
      </c>
      <c r="P60" s="1194">
        <f t="shared" si="0"/>
        <v>0</v>
      </c>
      <c r="Q60" s="1194" t="s">
        <v>2253</v>
      </c>
      <c r="R60" s="1194">
        <f>SUM(R22:R59)</f>
        <v>0</v>
      </c>
      <c r="S60" s="1194">
        <f t="shared" si="0"/>
        <v>0</v>
      </c>
      <c r="T60" s="1194">
        <f t="shared" si="0"/>
        <v>0</v>
      </c>
      <c r="U60" s="1242">
        <v>39</v>
      </c>
    </row>
    <row r="61" spans="1:21" ht="16" thickTop="1">
      <c r="A61" s="685"/>
      <c r="B61" s="685"/>
      <c r="C61" s="685"/>
      <c r="D61" s="835"/>
      <c r="E61" s="835"/>
      <c r="F61" s="835"/>
      <c r="G61" s="835"/>
      <c r="H61" s="835"/>
      <c r="I61" s="835"/>
      <c r="J61" s="835"/>
      <c r="K61" s="835"/>
      <c r="L61" s="835"/>
      <c r="M61" s="21"/>
      <c r="N61" s="21"/>
    </row>
    <row r="62" spans="1:21">
      <c r="A62" s="21" t="s">
        <v>4492</v>
      </c>
      <c r="B62" s="21"/>
      <c r="C62" s="21"/>
      <c r="D62" s="21"/>
      <c r="E62" s="21"/>
      <c r="F62" s="21" t="s">
        <v>4492</v>
      </c>
      <c r="G62" s="21"/>
      <c r="H62" s="21"/>
      <c r="I62" s="21"/>
      <c r="J62" s="21"/>
      <c r="K62" s="21"/>
      <c r="L62" s="21"/>
      <c r="M62" s="21"/>
      <c r="N62" s="21" t="s">
        <v>4492</v>
      </c>
    </row>
    <row r="63" spans="1:21">
      <c r="A63" s="71" t="s">
        <v>4113</v>
      </c>
      <c r="B63" s="71"/>
      <c r="C63" s="71"/>
      <c r="D63" s="71"/>
      <c r="E63" s="71"/>
      <c r="F63" s="71" t="s">
        <v>4114</v>
      </c>
      <c r="G63" s="71"/>
      <c r="H63" s="71"/>
      <c r="I63" s="71"/>
      <c r="J63" s="71"/>
      <c r="K63" s="71"/>
      <c r="L63" s="71"/>
      <c r="M63" s="71"/>
      <c r="N63" s="71" t="s">
        <v>4138</v>
      </c>
      <c r="O63" s="71"/>
      <c r="P63" s="71"/>
      <c r="Q63" s="71"/>
      <c r="R63" s="71"/>
      <c r="S63" s="71"/>
      <c r="T63" s="71"/>
      <c r="U63" s="71"/>
    </row>
    <row r="64" spans="1:21">
      <c r="N64" s="21"/>
    </row>
    <row r="65" spans="13:14">
      <c r="N65" s="685"/>
    </row>
    <row r="66" spans="13:14">
      <c r="N66" s="685"/>
    </row>
    <row r="67" spans="13:14">
      <c r="N67" s="685"/>
    </row>
    <row r="68" spans="13:14">
      <c r="N68" s="685"/>
    </row>
    <row r="69" spans="13:14">
      <c r="N69" s="690"/>
    </row>
    <row r="70" spans="13:14">
      <c r="N70" s="690"/>
    </row>
    <row r="71" spans="13:14">
      <c r="N71" s="690"/>
    </row>
    <row r="72" spans="13:14">
      <c r="N72" s="690"/>
    </row>
    <row r="73" spans="13:14">
      <c r="N73" s="690"/>
    </row>
    <row r="74" spans="13:14">
      <c r="N74" s="690"/>
    </row>
    <row r="75" spans="13:14">
      <c r="M75" s="686"/>
      <c r="N75" s="690"/>
    </row>
    <row r="76" spans="13:14">
      <c r="N76" s="690"/>
    </row>
    <row r="77" spans="13:14">
      <c r="N77" s="690"/>
    </row>
    <row r="78" spans="13:14">
      <c r="N78" s="690"/>
    </row>
    <row r="79" spans="13:14">
      <c r="N79" s="690"/>
    </row>
    <row r="80" spans="13:14">
      <c r="N80" s="690"/>
    </row>
    <row r="81" spans="14:14">
      <c r="N81" s="690"/>
    </row>
    <row r="82" spans="14:14">
      <c r="N82" s="690"/>
    </row>
    <row r="83" spans="14:14">
      <c r="N83" s="690"/>
    </row>
    <row r="84" spans="14:14">
      <c r="N84" s="690"/>
    </row>
    <row r="85" spans="14:14">
      <c r="N85" s="690"/>
    </row>
    <row r="86" spans="14:14">
      <c r="N86" s="690"/>
    </row>
    <row r="87" spans="14:14">
      <c r="N87" s="690"/>
    </row>
    <row r="88" spans="14:14">
      <c r="N88" s="690"/>
    </row>
    <row r="89" spans="14:14">
      <c r="N89" s="690"/>
    </row>
    <row r="90" spans="14:14">
      <c r="N90" s="690"/>
    </row>
    <row r="91" spans="14:14">
      <c r="N91" s="690"/>
    </row>
    <row r="92" spans="14:14">
      <c r="N92" s="690"/>
    </row>
    <row r="93" spans="14:14">
      <c r="N93" s="690"/>
    </row>
    <row r="94" spans="14:14">
      <c r="N94" s="690"/>
    </row>
    <row r="95" spans="14:14">
      <c r="N95" s="690"/>
    </row>
    <row r="96" spans="14:14">
      <c r="N96" s="690"/>
    </row>
    <row r="97" spans="14:14">
      <c r="N97" s="690"/>
    </row>
    <row r="98" spans="14:14">
      <c r="N98" s="690"/>
    </row>
    <row r="99" spans="14:14">
      <c r="N99" s="690"/>
    </row>
    <row r="100" spans="14:14">
      <c r="N100" s="690"/>
    </row>
    <row r="101" spans="14:14">
      <c r="N101" s="690"/>
    </row>
    <row r="102" spans="14:14">
      <c r="N102" s="690"/>
    </row>
    <row r="103" spans="14:14">
      <c r="N103" s="690"/>
    </row>
    <row r="104" spans="14:14">
      <c r="N104" s="690"/>
    </row>
    <row r="105" spans="14:14">
      <c r="N105" s="690"/>
    </row>
    <row r="106" spans="14:14">
      <c r="N106" s="690"/>
    </row>
    <row r="107" spans="14:14">
      <c r="N107" s="690"/>
    </row>
    <row r="108" spans="14:14">
      <c r="N108" s="690"/>
    </row>
    <row r="109" spans="14:14">
      <c r="N109" s="690"/>
    </row>
    <row r="110" spans="14:14">
      <c r="N110" s="690"/>
    </row>
    <row r="111" spans="14:14">
      <c r="N111" s="690"/>
    </row>
    <row r="112" spans="14:14">
      <c r="N112" s="690"/>
    </row>
    <row r="113" spans="14:14">
      <c r="N113" s="690"/>
    </row>
    <row r="114" spans="14:14">
      <c r="N114" s="690"/>
    </row>
    <row r="115" spans="14:14">
      <c r="N115" s="690"/>
    </row>
    <row r="116" spans="14:14">
      <c r="N116" s="690"/>
    </row>
    <row r="117" spans="14:14">
      <c r="N117" s="690"/>
    </row>
    <row r="118" spans="14:14">
      <c r="N118" s="690"/>
    </row>
    <row r="119" spans="14:14">
      <c r="N119" s="690"/>
    </row>
    <row r="120" spans="14:14">
      <c r="N120" s="690"/>
    </row>
    <row r="121" spans="14:14">
      <c r="N121" s="685"/>
    </row>
    <row r="122" spans="14:14">
      <c r="N122" s="1243"/>
    </row>
    <row r="123" spans="14:14">
      <c r="N123" s="834"/>
    </row>
    <row r="124" spans="14:14">
      <c r="N124" s="685"/>
    </row>
    <row r="125" spans="14:14">
      <c r="N125" s="685"/>
    </row>
    <row r="126" spans="14:14">
      <c r="N126" s="685"/>
    </row>
    <row r="127" spans="14:14">
      <c r="N127" s="685"/>
    </row>
    <row r="128" spans="14:14">
      <c r="N128" s="685"/>
    </row>
    <row r="129" spans="14:14">
      <c r="N129" s="685"/>
    </row>
    <row r="130" spans="14:14">
      <c r="N130" s="685"/>
    </row>
    <row r="131" spans="14:14">
      <c r="N131" s="685"/>
    </row>
    <row r="132" spans="14:14">
      <c r="N132" s="685"/>
    </row>
    <row r="133" spans="14:14">
      <c r="N133" s="685"/>
    </row>
    <row r="134" spans="14:14">
      <c r="N134" s="685"/>
    </row>
    <row r="135" spans="14:14">
      <c r="N135" s="685"/>
    </row>
    <row r="136" spans="14:14">
      <c r="N136" s="685"/>
    </row>
    <row r="137" spans="14:14">
      <c r="N137" s="685"/>
    </row>
    <row r="138" spans="14:14">
      <c r="N138" s="687"/>
    </row>
    <row r="139" spans="14:14">
      <c r="N139" s="687"/>
    </row>
    <row r="140" spans="14:14">
      <c r="N140" s="687"/>
    </row>
    <row r="141" spans="14:14">
      <c r="N141" s="687"/>
    </row>
    <row r="142" spans="14:14">
      <c r="N142" s="687"/>
    </row>
    <row r="143" spans="14:14">
      <c r="N143" s="687"/>
    </row>
    <row r="144" spans="14:14">
      <c r="N144" s="687"/>
    </row>
    <row r="145" spans="14:14">
      <c r="N145" s="687"/>
    </row>
    <row r="146" spans="14:14">
      <c r="N146" s="687"/>
    </row>
    <row r="147" spans="14:14">
      <c r="N147" s="687"/>
    </row>
    <row r="148" spans="14:14">
      <c r="N148" s="687"/>
    </row>
  </sheetData>
  <mergeCells count="2">
    <mergeCell ref="F15:H15"/>
    <mergeCell ref="I15:K15"/>
  </mergeCells>
  <pageMargins left="0.7" right="0.7" top="0.75" bottom="0.75" header="0.3" footer="0.3"/>
  <pageSetup scale="54" fitToWidth="3" orientation="portrait" r:id="rId1"/>
  <colBreaks count="2" manualBreakCount="2">
    <brk id="5" max="63" man="1"/>
    <brk id="13" max="63"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92D050"/>
  </sheetPr>
  <dimension ref="A1:K200"/>
  <sheetViews>
    <sheetView view="pageBreakPreview" topLeftCell="A7" zoomScale="60" zoomScaleNormal="100" workbookViewId="0"/>
  </sheetViews>
  <sheetFormatPr defaultRowHeight="15.5"/>
  <cols>
    <col min="1" max="1" width="4.84375" customWidth="1"/>
    <col min="2" max="2" width="34.07421875" customWidth="1"/>
    <col min="3" max="3" width="20.07421875" customWidth="1"/>
    <col min="4" max="4" width="25.84375" customWidth="1"/>
    <col min="5" max="6" width="18.84375" customWidth="1"/>
    <col min="7" max="7" width="20.4609375" customWidth="1"/>
    <col min="8" max="8" width="20.07421875" customWidth="1"/>
    <col min="9" max="9" width="25.07421875" customWidth="1"/>
    <col min="10" max="10" width="13.4609375" customWidth="1"/>
    <col min="11" max="11" width="3.4609375" bestFit="1" customWidth="1"/>
  </cols>
  <sheetData>
    <row r="1" spans="1:11" ht="16" thickBot="1">
      <c r="A1" s="1618"/>
      <c r="B1" s="1618"/>
      <c r="C1" s="1618"/>
      <c r="D1" s="1618"/>
      <c r="E1" s="1618"/>
      <c r="F1" s="1618"/>
      <c r="G1" s="1618"/>
      <c r="H1" s="1618"/>
      <c r="I1" s="1618"/>
      <c r="J1" s="1618"/>
    </row>
    <row r="2" spans="1:11">
      <c r="A2" s="3254" t="s">
        <v>3199</v>
      </c>
      <c r="B2" s="3305"/>
      <c r="C2" s="3544" t="s">
        <v>3200</v>
      </c>
      <c r="D2" s="3306" t="s">
        <v>1759</v>
      </c>
      <c r="E2" s="3274" t="s">
        <v>1760</v>
      </c>
      <c r="F2" s="3254" t="s">
        <v>1757</v>
      </c>
      <c r="G2" s="3544"/>
      <c r="H2" s="3307" t="s">
        <v>3200</v>
      </c>
      <c r="I2" s="3307" t="s">
        <v>1759</v>
      </c>
      <c r="J2" s="3307" t="s">
        <v>1760</v>
      </c>
      <c r="K2" s="3274"/>
    </row>
    <row r="3" spans="1:11">
      <c r="A3" s="4224" t="str">
        <f>'Data Sheet'!$C$25</f>
        <v xml:space="preserve">Niagara Mohawk Power Corporation </v>
      </c>
      <c r="B3" s="2309"/>
      <c r="C3" s="1533" t="s">
        <v>3201</v>
      </c>
      <c r="D3" s="1376" t="s">
        <v>3219</v>
      </c>
      <c r="E3" s="4228"/>
      <c r="F3" s="4224" t="str">
        <f>'Data Sheet'!$C$25</f>
        <v xml:space="preserve">Niagara Mohawk Power Corporation </v>
      </c>
      <c r="G3" s="1533"/>
      <c r="H3" s="1536" t="s">
        <v>3201</v>
      </c>
      <c r="I3" s="1536" t="s">
        <v>3219</v>
      </c>
      <c r="J3" s="1536"/>
      <c r="K3" s="4228"/>
    </row>
    <row r="4" spans="1:11">
      <c r="A4" s="4352" t="s">
        <v>3202</v>
      </c>
      <c r="B4" s="2309"/>
      <c r="C4" s="1533" t="s">
        <v>3203</v>
      </c>
      <c r="D4" s="1625" t="str">
        <f>'Data Sheet'!$C$40</f>
        <v>April 30, 2024</v>
      </c>
      <c r="E4" s="3565" t="str">
        <f>'Data Sheet'!$C$38</f>
        <v>December 31, 2023</v>
      </c>
      <c r="F4" s="4352"/>
      <c r="G4" s="1463"/>
      <c r="H4" s="1625" t="s">
        <v>3203</v>
      </c>
      <c r="I4" s="1625" t="str">
        <f>'Data Sheet'!$C$40</f>
        <v>April 30, 2024</v>
      </c>
      <c r="J4" s="1625" t="str">
        <f>'Data Sheet'!$C$38</f>
        <v>December 31, 2023</v>
      </c>
      <c r="K4" s="3278"/>
    </row>
    <row r="5" spans="1:11">
      <c r="A5" s="3566" t="s">
        <v>4139</v>
      </c>
      <c r="B5" s="1541"/>
      <c r="C5" s="1541"/>
      <c r="D5" s="1541"/>
      <c r="E5" s="3312"/>
      <c r="F5" s="3566" t="s">
        <v>4140</v>
      </c>
      <c r="G5" s="1541"/>
      <c r="H5" s="1541"/>
      <c r="I5" s="1541"/>
      <c r="J5" s="1541"/>
      <c r="K5" s="3312"/>
    </row>
    <row r="6" spans="1:11">
      <c r="A6" s="4224" t="s">
        <v>4141</v>
      </c>
      <c r="B6" s="1533"/>
      <c r="C6" s="1533"/>
      <c r="D6" s="1533"/>
      <c r="E6" s="4228"/>
      <c r="F6" s="4224"/>
      <c r="G6" s="1533"/>
      <c r="H6" s="1533"/>
      <c r="I6" s="1533"/>
      <c r="J6" s="1533"/>
      <c r="K6" s="4228"/>
    </row>
    <row r="7" spans="1:11">
      <c r="A7" s="4224" t="s">
        <v>4142</v>
      </c>
      <c r="B7" s="1545"/>
      <c r="C7" s="1545"/>
      <c r="D7" s="1545"/>
      <c r="E7" s="4228"/>
      <c r="F7" s="4224"/>
      <c r="G7" s="1545"/>
      <c r="H7" s="1545"/>
      <c r="I7" s="1545"/>
      <c r="J7" s="1545"/>
      <c r="K7" s="4228"/>
    </row>
    <row r="8" spans="1:11">
      <c r="A8" s="4224" t="s">
        <v>4143</v>
      </c>
      <c r="B8" s="1545"/>
      <c r="C8" s="1545"/>
      <c r="D8" s="1545"/>
      <c r="E8" s="4228"/>
      <c r="F8" s="4903"/>
      <c r="G8" s="1545"/>
      <c r="H8" s="1545"/>
      <c r="I8" s="1545"/>
      <c r="J8" s="1545"/>
      <c r="K8" s="4228"/>
    </row>
    <row r="9" spans="1:11">
      <c r="A9" s="4224" t="s">
        <v>4144</v>
      </c>
      <c r="B9" s="1545"/>
      <c r="C9" s="1545"/>
      <c r="D9" s="1545"/>
      <c r="E9" s="4228"/>
      <c r="F9" s="4903"/>
      <c r="G9" s="1545"/>
      <c r="H9" s="1545"/>
      <c r="I9" s="1545"/>
      <c r="J9" s="1545"/>
      <c r="K9" s="4228"/>
    </row>
    <row r="10" spans="1:11">
      <c r="A10" s="4903" t="s">
        <v>4145</v>
      </c>
      <c r="B10" s="1545"/>
      <c r="C10" s="1545"/>
      <c r="D10" s="1545"/>
      <c r="E10" s="4228"/>
      <c r="F10" s="4224"/>
      <c r="G10" s="1545"/>
      <c r="H10" s="1545"/>
      <c r="I10" s="1545"/>
      <c r="J10" s="1545"/>
      <c r="K10" s="4228"/>
    </row>
    <row r="11" spans="1:11">
      <c r="A11" s="4903" t="s">
        <v>4146</v>
      </c>
      <c r="B11" s="1545"/>
      <c r="C11" s="1545"/>
      <c r="D11" s="1545"/>
      <c r="E11" s="4228"/>
      <c r="F11" s="4903"/>
      <c r="G11" s="1545"/>
      <c r="H11" s="1545"/>
      <c r="I11" s="1545"/>
      <c r="J11" s="1545"/>
      <c r="K11" s="4228"/>
    </row>
    <row r="12" spans="1:11">
      <c r="A12" s="4903" t="s">
        <v>4147</v>
      </c>
      <c r="B12" s="1545"/>
      <c r="C12" s="1545"/>
      <c r="D12" s="1545"/>
      <c r="E12" s="4228"/>
      <c r="F12" s="4903"/>
      <c r="G12" s="1545"/>
      <c r="H12" s="1545"/>
      <c r="I12" s="1545"/>
      <c r="J12" s="1545"/>
      <c r="K12" s="4228"/>
    </row>
    <row r="13" spans="1:11">
      <c r="A13" s="4224" t="s">
        <v>4148</v>
      </c>
      <c r="B13" s="1545"/>
      <c r="C13" s="1545"/>
      <c r="D13" s="1545"/>
      <c r="E13" s="4228"/>
      <c r="F13" s="4903"/>
      <c r="G13" s="1545"/>
      <c r="H13" s="1545"/>
      <c r="I13" s="1545"/>
      <c r="J13" s="1545"/>
      <c r="K13" s="4228"/>
    </row>
    <row r="14" spans="1:11">
      <c r="A14" s="4224" t="s">
        <v>4149</v>
      </c>
      <c r="B14" s="1545"/>
      <c r="C14" s="1545"/>
      <c r="D14" s="1545"/>
      <c r="E14" s="4228"/>
      <c r="F14" s="4903"/>
      <c r="G14" s="1545"/>
      <c r="H14" s="1545"/>
      <c r="I14" s="1545"/>
      <c r="J14" s="1545"/>
      <c r="K14" s="4228"/>
    </row>
    <row r="15" spans="1:11">
      <c r="A15" s="4224"/>
      <c r="B15" s="1533"/>
      <c r="C15" s="1547"/>
      <c r="D15" s="1547"/>
      <c r="E15" s="4368"/>
      <c r="F15" s="4352"/>
      <c r="G15" s="1463"/>
      <c r="H15" s="1463"/>
      <c r="I15" s="1547"/>
      <c r="J15" s="1547"/>
      <c r="K15" s="4368"/>
    </row>
    <row r="16" spans="1:11">
      <c r="A16" s="4904"/>
      <c r="B16" s="4437"/>
      <c r="C16" s="4438"/>
      <c r="D16" s="4438"/>
      <c r="E16" s="4470"/>
      <c r="F16" s="5463" t="s">
        <v>4150</v>
      </c>
      <c r="G16" s="5464"/>
      <c r="H16" s="5464"/>
      <c r="I16" s="5464"/>
      <c r="J16" s="5465"/>
      <c r="K16" s="4764"/>
    </row>
    <row r="17" spans="1:11">
      <c r="A17" s="4427" t="s">
        <v>1686</v>
      </c>
      <c r="B17" s="2320" t="s">
        <v>4106</v>
      </c>
      <c r="C17" s="2321" t="s">
        <v>4251</v>
      </c>
      <c r="D17" s="2321" t="s">
        <v>4107</v>
      </c>
      <c r="E17" s="4674" t="s">
        <v>4151</v>
      </c>
      <c r="F17" s="4427" t="s">
        <v>4152</v>
      </c>
      <c r="G17" s="1340" t="s">
        <v>3524</v>
      </c>
      <c r="H17" s="1321" t="s">
        <v>4153</v>
      </c>
      <c r="I17" s="1322" t="s">
        <v>4154</v>
      </c>
      <c r="J17" s="4422" t="s">
        <v>2752</v>
      </c>
      <c r="K17" s="4765"/>
    </row>
    <row r="18" spans="1:11">
      <c r="A18" s="4905" t="s">
        <v>1689</v>
      </c>
      <c r="B18" s="2320" t="s">
        <v>2935</v>
      </c>
      <c r="C18" s="2321" t="s">
        <v>3503</v>
      </c>
      <c r="D18" s="2321" t="s">
        <v>2937</v>
      </c>
      <c r="E18" s="4674" t="s">
        <v>921</v>
      </c>
      <c r="F18" s="4909" t="s">
        <v>4155</v>
      </c>
      <c r="G18" s="1337" t="s">
        <v>2269</v>
      </c>
      <c r="H18" s="4421" t="s">
        <v>4156</v>
      </c>
      <c r="I18" s="2321" t="s">
        <v>4124</v>
      </c>
      <c r="J18" s="2321" t="s">
        <v>2272</v>
      </c>
      <c r="K18" s="4765"/>
    </row>
    <row r="19" spans="1:11">
      <c r="A19" s="4905"/>
      <c r="B19" s="2320"/>
      <c r="C19" s="2321" t="s">
        <v>2936</v>
      </c>
      <c r="D19" s="2321"/>
      <c r="E19" s="4674" t="s">
        <v>2938</v>
      </c>
      <c r="F19" s="4909" t="s">
        <v>4157</v>
      </c>
      <c r="G19" s="1337"/>
      <c r="H19" s="2320" t="s">
        <v>2270</v>
      </c>
      <c r="I19" s="1262" t="s">
        <v>4112</v>
      </c>
      <c r="J19" s="1262"/>
      <c r="K19" s="4765"/>
    </row>
    <row r="20" spans="1:11">
      <c r="A20" s="4427"/>
      <c r="B20" s="2320"/>
      <c r="C20" s="2321"/>
      <c r="D20" s="2321"/>
      <c r="E20" s="4765"/>
      <c r="F20" s="4909" t="s">
        <v>2268</v>
      </c>
      <c r="G20" s="4422"/>
      <c r="H20" s="2320"/>
      <c r="I20" s="1262" t="s">
        <v>2271</v>
      </c>
      <c r="J20" s="1262"/>
      <c r="K20" s="4765"/>
    </row>
    <row r="21" spans="1:11">
      <c r="A21" s="4905"/>
      <c r="B21" s="2320"/>
      <c r="C21" s="1567"/>
      <c r="D21" s="2321"/>
      <c r="E21" s="4906"/>
      <c r="F21" s="4427"/>
      <c r="G21" s="4421"/>
      <c r="H21" s="1211"/>
      <c r="I21" s="1211"/>
      <c r="J21" s="1211"/>
      <c r="K21" s="4906"/>
    </row>
    <row r="22" spans="1:11">
      <c r="A22" s="3586">
        <v>1</v>
      </c>
      <c r="B22" s="2322" t="s">
        <v>7138</v>
      </c>
      <c r="C22" s="2323" t="s">
        <v>1336</v>
      </c>
      <c r="D22" s="1574" t="s">
        <v>7136</v>
      </c>
      <c r="E22" s="4907">
        <v>6054654</v>
      </c>
      <c r="F22" s="4910">
        <v>0</v>
      </c>
      <c r="G22" s="1577">
        <v>0</v>
      </c>
      <c r="H22" s="1217">
        <v>0</v>
      </c>
      <c r="I22" s="1577">
        <v>0</v>
      </c>
      <c r="J22" s="1325">
        <v>0</v>
      </c>
      <c r="K22" s="4911">
        <v>1</v>
      </c>
    </row>
    <row r="23" spans="1:11">
      <c r="A23" s="3586">
        <v>2</v>
      </c>
      <c r="B23" s="2322"/>
      <c r="C23" s="2323"/>
      <c r="D23" s="1579"/>
      <c r="E23" s="4413"/>
      <c r="F23" s="4912"/>
      <c r="G23" s="1582"/>
      <c r="H23" s="1582"/>
      <c r="I23" s="1888"/>
      <c r="J23" s="1327"/>
      <c r="K23" s="4413">
        <v>2</v>
      </c>
    </row>
    <row r="24" spans="1:11">
      <c r="A24" s="3586">
        <v>3</v>
      </c>
      <c r="B24" s="2322"/>
      <c r="C24" s="2323"/>
      <c r="D24" s="1579"/>
      <c r="E24" s="4413"/>
      <c r="F24" s="3553"/>
      <c r="G24" s="1588"/>
      <c r="H24" s="1588"/>
      <c r="I24" s="1668"/>
      <c r="J24" s="2324"/>
      <c r="K24" s="4413">
        <v>3</v>
      </c>
    </row>
    <row r="25" spans="1:11">
      <c r="A25" s="3586">
        <v>4</v>
      </c>
      <c r="B25" s="2322"/>
      <c r="C25" s="2323"/>
      <c r="D25" s="2324"/>
      <c r="E25" s="4413"/>
      <c r="F25" s="3553"/>
      <c r="G25" s="1588"/>
      <c r="H25" s="1588"/>
      <c r="I25" s="1668"/>
      <c r="J25" s="2324"/>
      <c r="K25" s="4413">
        <v>4</v>
      </c>
    </row>
    <row r="26" spans="1:11">
      <c r="A26" s="3586">
        <v>5</v>
      </c>
      <c r="B26" s="2322"/>
      <c r="C26" s="2323"/>
      <c r="D26" s="2324"/>
      <c r="E26" s="4413"/>
      <c r="F26" s="3553"/>
      <c r="G26" s="1590"/>
      <c r="H26" s="1590"/>
      <c r="I26" s="219"/>
      <c r="J26" s="1191"/>
      <c r="K26" s="4413">
        <v>5</v>
      </c>
    </row>
    <row r="27" spans="1:11">
      <c r="A27" s="3586">
        <v>6</v>
      </c>
      <c r="B27" s="2322"/>
      <c r="C27" s="2323"/>
      <c r="D27" s="2316"/>
      <c r="E27" s="4413"/>
      <c r="F27" s="4913"/>
      <c r="G27" s="1594"/>
      <c r="H27" s="1594"/>
      <c r="I27" s="1328"/>
      <c r="J27" s="1594"/>
      <c r="K27" s="4413">
        <v>6</v>
      </c>
    </row>
    <row r="28" spans="1:11">
      <c r="A28" s="3586">
        <v>7</v>
      </c>
      <c r="B28" s="2322"/>
      <c r="C28" s="2323"/>
      <c r="D28" s="2317"/>
      <c r="E28" s="4413"/>
      <c r="F28" s="4143"/>
      <c r="G28" s="1598"/>
      <c r="H28" s="1594"/>
      <c r="I28" s="1329"/>
      <c r="J28" s="1598"/>
      <c r="K28" s="4413">
        <v>7</v>
      </c>
    </row>
    <row r="29" spans="1:11">
      <c r="A29" s="3586">
        <v>8</v>
      </c>
      <c r="B29" s="2322"/>
      <c r="C29" s="2323"/>
      <c r="D29" s="2324"/>
      <c r="E29" s="4413"/>
      <c r="F29" s="3553"/>
      <c r="G29" s="2325"/>
      <c r="H29" s="2325"/>
      <c r="I29" s="1889"/>
      <c r="J29" s="1330"/>
      <c r="K29" s="4413">
        <v>8</v>
      </c>
    </row>
    <row r="30" spans="1:11">
      <c r="A30" s="3586">
        <v>9</v>
      </c>
      <c r="B30" s="2322"/>
      <c r="C30" s="2323"/>
      <c r="D30" s="2324"/>
      <c r="E30" s="4413"/>
      <c r="F30" s="3552"/>
      <c r="G30" s="1588"/>
      <c r="H30" s="1588"/>
      <c r="I30" s="1668"/>
      <c r="J30" s="2324"/>
      <c r="K30" s="4413">
        <v>9</v>
      </c>
    </row>
    <row r="31" spans="1:11">
      <c r="A31" s="3586">
        <v>10</v>
      </c>
      <c r="B31" s="2322"/>
      <c r="C31" s="2323"/>
      <c r="D31" s="2324"/>
      <c r="E31" s="4413"/>
      <c r="F31" s="3553"/>
      <c r="G31" s="1588"/>
      <c r="H31" s="1588"/>
      <c r="I31" s="1668"/>
      <c r="J31" s="2324"/>
      <c r="K31" s="4413">
        <v>10</v>
      </c>
    </row>
    <row r="32" spans="1:11">
      <c r="A32" s="3586">
        <v>11</v>
      </c>
      <c r="B32" s="2322"/>
      <c r="C32" s="2323"/>
      <c r="D32" s="2324"/>
      <c r="E32" s="4413"/>
      <c r="F32" s="3553"/>
      <c r="G32" s="1588"/>
      <c r="H32" s="1588"/>
      <c r="I32" s="1668"/>
      <c r="J32" s="2324"/>
      <c r="K32" s="4413">
        <v>11</v>
      </c>
    </row>
    <row r="33" spans="1:11">
      <c r="A33" s="3586">
        <v>12</v>
      </c>
      <c r="B33" s="2322"/>
      <c r="C33" s="2323"/>
      <c r="D33" s="2324"/>
      <c r="E33" s="4413"/>
      <c r="F33" s="3553"/>
      <c r="G33" s="1588"/>
      <c r="H33" s="1588"/>
      <c r="I33" s="1668"/>
      <c r="J33" s="2324"/>
      <c r="K33" s="4413">
        <v>12</v>
      </c>
    </row>
    <row r="34" spans="1:11">
      <c r="A34" s="3586">
        <v>13</v>
      </c>
      <c r="B34" s="2322"/>
      <c r="C34" s="2323"/>
      <c r="D34" s="2324"/>
      <c r="E34" s="4413"/>
      <c r="F34" s="3553"/>
      <c r="G34" s="1588"/>
      <c r="H34" s="1588"/>
      <c r="I34" s="1668"/>
      <c r="J34" s="2324"/>
      <c r="K34" s="4413">
        <v>13</v>
      </c>
    </row>
    <row r="35" spans="1:11">
      <c r="A35" s="3586">
        <v>14</v>
      </c>
      <c r="B35" s="2322"/>
      <c r="C35" s="2323"/>
      <c r="D35" s="2324"/>
      <c r="E35" s="4413"/>
      <c r="F35" s="3553"/>
      <c r="G35" s="1588"/>
      <c r="H35" s="1588"/>
      <c r="I35" s="1668"/>
      <c r="J35" s="2324"/>
      <c r="K35" s="4413">
        <v>14</v>
      </c>
    </row>
    <row r="36" spans="1:11">
      <c r="A36" s="3586">
        <v>15</v>
      </c>
      <c r="B36" s="2322"/>
      <c r="C36" s="2323"/>
      <c r="D36" s="2324"/>
      <c r="E36" s="4413"/>
      <c r="F36" s="3553"/>
      <c r="G36" s="1590"/>
      <c r="H36" s="1590"/>
      <c r="I36" s="219"/>
      <c r="J36" s="1191"/>
      <c r="K36" s="4413">
        <v>15</v>
      </c>
    </row>
    <row r="37" spans="1:11">
      <c r="A37" s="3586">
        <v>16</v>
      </c>
      <c r="B37" s="2322"/>
      <c r="C37" s="2323"/>
      <c r="D37" s="2326"/>
      <c r="E37" s="4413"/>
      <c r="F37" s="4914"/>
      <c r="G37" s="1594"/>
      <c r="H37" s="1230"/>
      <c r="I37" s="1331"/>
      <c r="J37" s="1594"/>
      <c r="K37" s="4413">
        <v>16</v>
      </c>
    </row>
    <row r="38" spans="1:11">
      <c r="A38" s="3586">
        <v>17</v>
      </c>
      <c r="B38" s="2322"/>
      <c r="C38" s="2323"/>
      <c r="D38" s="2326"/>
      <c r="E38" s="4413"/>
      <c r="F38" s="3556"/>
      <c r="G38" s="2327"/>
      <c r="H38" s="2327"/>
      <c r="I38" s="2738"/>
      <c r="J38" s="2317"/>
      <c r="K38" s="4413">
        <v>17</v>
      </c>
    </row>
    <row r="39" spans="1:11">
      <c r="A39" s="3586">
        <v>18</v>
      </c>
      <c r="B39" s="2322"/>
      <c r="C39" s="2323"/>
      <c r="D39" s="2324"/>
      <c r="E39" s="4413"/>
      <c r="F39" s="3553"/>
      <c r="G39" s="1588"/>
      <c r="H39" s="1588"/>
      <c r="I39" s="1668"/>
      <c r="J39" s="2324"/>
      <c r="K39" s="4413">
        <v>18</v>
      </c>
    </row>
    <row r="40" spans="1:11">
      <c r="A40" s="3586">
        <v>19</v>
      </c>
      <c r="B40" s="2322"/>
      <c r="C40" s="2323"/>
      <c r="D40" s="2324"/>
      <c r="E40" s="4413"/>
      <c r="F40" s="3553"/>
      <c r="G40" s="1588"/>
      <c r="H40" s="1588"/>
      <c r="I40" s="1668"/>
      <c r="J40" s="2324"/>
      <c r="K40" s="4413">
        <v>19</v>
      </c>
    </row>
    <row r="41" spans="1:11">
      <c r="A41" s="3586">
        <v>20</v>
      </c>
      <c r="B41" s="2322"/>
      <c r="C41" s="2323"/>
      <c r="D41" s="2324"/>
      <c r="E41" s="4413"/>
      <c r="F41" s="3553"/>
      <c r="G41" s="1588"/>
      <c r="H41" s="1588"/>
      <c r="I41" s="1668"/>
      <c r="J41" s="2324"/>
      <c r="K41" s="4413">
        <v>20</v>
      </c>
    </row>
    <row r="42" spans="1:11">
      <c r="A42" s="3586">
        <v>21</v>
      </c>
      <c r="B42" s="2322"/>
      <c r="C42" s="2323"/>
      <c r="D42" s="2324"/>
      <c r="E42" s="4413"/>
      <c r="F42" s="3553"/>
      <c r="G42" s="1588"/>
      <c r="H42" s="1588"/>
      <c r="I42" s="1668"/>
      <c r="J42" s="2324"/>
      <c r="K42" s="4413">
        <v>21</v>
      </c>
    </row>
    <row r="43" spans="1:11">
      <c r="A43" s="3586">
        <v>22</v>
      </c>
      <c r="B43" s="2322"/>
      <c r="C43" s="2323"/>
      <c r="D43" s="2324"/>
      <c r="E43" s="4413"/>
      <c r="F43" s="3553"/>
      <c r="G43" s="1588"/>
      <c r="H43" s="1588"/>
      <c r="I43" s="1668"/>
      <c r="J43" s="2324"/>
      <c r="K43" s="4413">
        <v>22</v>
      </c>
    </row>
    <row r="44" spans="1:11">
      <c r="A44" s="3586">
        <v>23</v>
      </c>
      <c r="B44" s="2322"/>
      <c r="C44" s="2323"/>
      <c r="D44" s="2324"/>
      <c r="E44" s="4413"/>
      <c r="F44" s="3553"/>
      <c r="G44" s="1588"/>
      <c r="H44" s="1588"/>
      <c r="I44" s="1668"/>
      <c r="J44" s="2324"/>
      <c r="K44" s="4413">
        <v>23</v>
      </c>
    </row>
    <row r="45" spans="1:11">
      <c r="A45" s="3586">
        <v>24</v>
      </c>
      <c r="B45" s="2322"/>
      <c r="C45" s="2323"/>
      <c r="D45" s="2326"/>
      <c r="E45" s="4413"/>
      <c r="F45" s="4915"/>
      <c r="G45" s="2316"/>
      <c r="H45" s="1604"/>
      <c r="I45" s="2124"/>
      <c r="J45" s="2326"/>
      <c r="K45" s="4413">
        <v>24</v>
      </c>
    </row>
    <row r="46" spans="1:11">
      <c r="A46" s="3586">
        <v>25</v>
      </c>
      <c r="B46" s="2322"/>
      <c r="C46" s="2323"/>
      <c r="D46" s="2324"/>
      <c r="E46" s="4413"/>
      <c r="F46" s="3553"/>
      <c r="G46" s="2325"/>
      <c r="H46" s="1588"/>
      <c r="I46" s="1668"/>
      <c r="J46" s="2324"/>
      <c r="K46" s="4413">
        <v>25</v>
      </c>
    </row>
    <row r="47" spans="1:11">
      <c r="A47" s="3586">
        <v>26</v>
      </c>
      <c r="B47" s="2322"/>
      <c r="C47" s="2323"/>
      <c r="D47" s="2324"/>
      <c r="E47" s="4413"/>
      <c r="F47" s="3553"/>
      <c r="G47" s="1588"/>
      <c r="H47" s="1588"/>
      <c r="I47" s="1668"/>
      <c r="J47" s="2324"/>
      <c r="K47" s="4413">
        <v>26</v>
      </c>
    </row>
    <row r="48" spans="1:11">
      <c r="A48" s="3586">
        <v>27</v>
      </c>
      <c r="B48" s="2322"/>
      <c r="C48" s="2323"/>
      <c r="D48" s="2324"/>
      <c r="E48" s="4413"/>
      <c r="F48" s="3553"/>
      <c r="G48" s="1588"/>
      <c r="H48" s="1588"/>
      <c r="I48" s="1668"/>
      <c r="J48" s="2324"/>
      <c r="K48" s="4413">
        <v>27</v>
      </c>
    </row>
    <row r="49" spans="1:11">
      <c r="A49" s="3586">
        <v>28</v>
      </c>
      <c r="B49" s="2322"/>
      <c r="C49" s="2323"/>
      <c r="D49" s="2324"/>
      <c r="E49" s="4413"/>
      <c r="F49" s="3553"/>
      <c r="G49" s="1588"/>
      <c r="H49" s="1588"/>
      <c r="I49" s="1668"/>
      <c r="J49" s="2324"/>
      <c r="K49" s="4413">
        <v>28</v>
      </c>
    </row>
    <row r="50" spans="1:11">
      <c r="A50" s="3586">
        <v>29</v>
      </c>
      <c r="B50" s="2322"/>
      <c r="C50" s="2323"/>
      <c r="D50" s="2324"/>
      <c r="E50" s="4413"/>
      <c r="F50" s="3553"/>
      <c r="G50" s="1588"/>
      <c r="H50" s="1588"/>
      <c r="I50" s="1668"/>
      <c r="J50" s="2324"/>
      <c r="K50" s="4413">
        <v>29</v>
      </c>
    </row>
    <row r="51" spans="1:11">
      <c r="A51" s="3586">
        <v>30</v>
      </c>
      <c r="B51" s="2322"/>
      <c r="C51" s="2323"/>
      <c r="D51" s="2324"/>
      <c r="E51" s="4413"/>
      <c r="F51" s="3553"/>
      <c r="G51" s="1588"/>
      <c r="H51" s="1588"/>
      <c r="I51" s="1668"/>
      <c r="J51" s="2324"/>
      <c r="K51" s="4413">
        <v>30</v>
      </c>
    </row>
    <row r="52" spans="1:11">
      <c r="A52" s="3586">
        <v>31</v>
      </c>
      <c r="B52" s="2322"/>
      <c r="C52" s="2323"/>
      <c r="D52" s="2324"/>
      <c r="E52" s="4413"/>
      <c r="F52" s="3553"/>
      <c r="G52" s="1588"/>
      <c r="H52" s="1588"/>
      <c r="I52" s="1668"/>
      <c r="J52" s="2324"/>
      <c r="K52" s="4413">
        <v>31</v>
      </c>
    </row>
    <row r="53" spans="1:11">
      <c r="A53" s="3586">
        <v>32</v>
      </c>
      <c r="B53" s="2322"/>
      <c r="C53" s="2323"/>
      <c r="D53" s="2324"/>
      <c r="E53" s="4413"/>
      <c r="F53" s="3553"/>
      <c r="G53" s="1588"/>
      <c r="H53" s="1588"/>
      <c r="I53" s="1668"/>
      <c r="J53" s="2324"/>
      <c r="K53" s="4413">
        <v>32</v>
      </c>
    </row>
    <row r="54" spans="1:11">
      <c r="A54" s="3586">
        <v>33</v>
      </c>
      <c r="B54" s="2322"/>
      <c r="C54" s="2323"/>
      <c r="D54" s="2326"/>
      <c r="E54" s="4413"/>
      <c r="F54" s="4915"/>
      <c r="G54" s="2326"/>
      <c r="H54" s="1604"/>
      <c r="I54" s="2124"/>
      <c r="J54" s="2326"/>
      <c r="K54" s="4413">
        <v>33</v>
      </c>
    </row>
    <row r="55" spans="1:11">
      <c r="A55" s="3586">
        <v>34</v>
      </c>
      <c r="B55" s="2322"/>
      <c r="C55" s="2323"/>
      <c r="D55" s="2324"/>
      <c r="E55" s="4413"/>
      <c r="F55" s="3553"/>
      <c r="G55" s="1588"/>
      <c r="H55" s="1588"/>
      <c r="I55" s="1668"/>
      <c r="J55" s="2324"/>
      <c r="K55" s="4413">
        <v>34</v>
      </c>
    </row>
    <row r="56" spans="1:11">
      <c r="A56" s="3586">
        <v>35</v>
      </c>
      <c r="B56" s="2322"/>
      <c r="C56" s="2323"/>
      <c r="D56" s="2324"/>
      <c r="E56" s="4413"/>
      <c r="F56" s="3553"/>
      <c r="G56" s="1588"/>
      <c r="H56" s="1588"/>
      <c r="I56" s="1668"/>
      <c r="J56" s="2324"/>
      <c r="K56" s="4413">
        <v>35</v>
      </c>
    </row>
    <row r="57" spans="1:11">
      <c r="A57" s="3586">
        <v>36</v>
      </c>
      <c r="B57" s="2322"/>
      <c r="C57" s="2323"/>
      <c r="D57" s="2324"/>
      <c r="E57" s="4413"/>
      <c r="F57" s="3553"/>
      <c r="G57" s="1588"/>
      <c r="H57" s="1588"/>
      <c r="I57" s="1668"/>
      <c r="J57" s="2324"/>
      <c r="K57" s="4413">
        <v>36</v>
      </c>
    </row>
    <row r="58" spans="1:11">
      <c r="A58" s="3586">
        <v>37</v>
      </c>
      <c r="B58" s="2322"/>
      <c r="C58" s="2323"/>
      <c r="D58" s="2324"/>
      <c r="E58" s="4413"/>
      <c r="F58" s="3553"/>
      <c r="G58" s="1588"/>
      <c r="H58" s="1588"/>
      <c r="I58" s="1668"/>
      <c r="J58" s="2324"/>
      <c r="K58" s="4413">
        <v>37</v>
      </c>
    </row>
    <row r="59" spans="1:11">
      <c r="A59" s="3586">
        <v>38</v>
      </c>
      <c r="B59" s="2322"/>
      <c r="C59" s="2323"/>
      <c r="D59" s="2324"/>
      <c r="E59" s="4413"/>
      <c r="F59" s="3553"/>
      <c r="G59" s="1588"/>
      <c r="H59" s="1588"/>
      <c r="I59" s="1668"/>
      <c r="J59" s="1332"/>
      <c r="K59" s="4413">
        <v>38</v>
      </c>
    </row>
    <row r="60" spans="1:11" ht="16" thickBot="1">
      <c r="A60" s="3588">
        <v>39</v>
      </c>
      <c r="B60" s="3322" t="s">
        <v>2253</v>
      </c>
      <c r="C60" s="4534">
        <f>SUM(C22:C59)</f>
        <v>0</v>
      </c>
      <c r="D60" s="4534">
        <f t="shared" ref="D60:J60" si="0">SUM(D22:D59)</f>
        <v>0</v>
      </c>
      <c r="E60" s="4908">
        <f t="shared" si="0"/>
        <v>6054654</v>
      </c>
      <c r="F60" s="4916">
        <f t="shared" si="0"/>
        <v>0</v>
      </c>
      <c r="G60" s="4534">
        <f t="shared" si="0"/>
        <v>0</v>
      </c>
      <c r="H60" s="4534">
        <f t="shared" si="0"/>
        <v>0</v>
      </c>
      <c r="I60" s="4534">
        <f t="shared" si="0"/>
        <v>0</v>
      </c>
      <c r="J60" s="4534">
        <f t="shared" si="0"/>
        <v>0</v>
      </c>
      <c r="K60" s="4917">
        <v>39</v>
      </c>
    </row>
    <row r="61" spans="1:11">
      <c r="A61" s="685"/>
      <c r="B61" s="685"/>
      <c r="C61" s="685"/>
      <c r="D61" s="835"/>
      <c r="E61" s="835"/>
      <c r="F61" s="835"/>
      <c r="G61" s="835"/>
      <c r="H61" s="835"/>
      <c r="I61" s="835"/>
      <c r="J61" s="835"/>
    </row>
    <row r="62" spans="1:11">
      <c r="A62" s="21" t="s">
        <v>4492</v>
      </c>
      <c r="B62" s="21"/>
      <c r="C62" s="21"/>
      <c r="D62" s="21"/>
      <c r="E62" s="21"/>
      <c r="F62" s="21" t="s">
        <v>4492</v>
      </c>
      <c r="G62" s="21"/>
      <c r="H62" s="21"/>
      <c r="I62" s="21"/>
      <c r="J62" s="21"/>
    </row>
    <row r="63" spans="1:11">
      <c r="A63" s="71" t="s">
        <v>4252</v>
      </c>
      <c r="B63" s="71"/>
      <c r="C63" s="71"/>
      <c r="D63" s="71"/>
      <c r="E63" s="71"/>
      <c r="F63" s="71" t="s">
        <v>4253</v>
      </c>
      <c r="G63" s="71"/>
      <c r="H63" s="71"/>
      <c r="I63" s="71"/>
      <c r="J63" s="71"/>
      <c r="K63" s="71"/>
    </row>
    <row r="125" spans="1:5" ht="16" thickBot="1"/>
    <row r="126" spans="1:5">
      <c r="A126" s="4232"/>
      <c r="B126" s="4233"/>
      <c r="C126" s="4233"/>
      <c r="D126" s="4233"/>
      <c r="E126" s="4234"/>
    </row>
    <row r="127" spans="1:5">
      <c r="A127" s="4583"/>
      <c r="B127" s="1618"/>
      <c r="C127" s="1618"/>
      <c r="D127" s="1618"/>
      <c r="E127" s="4236"/>
    </row>
    <row r="128" spans="1:5">
      <c r="A128" s="4583"/>
      <c r="B128" s="1618"/>
      <c r="C128" s="1618"/>
      <c r="D128" s="1618"/>
      <c r="E128" s="4236"/>
    </row>
    <row r="129" spans="1:6">
      <c r="A129" s="4583"/>
      <c r="B129" s="1618"/>
      <c r="C129" s="1618"/>
      <c r="D129" s="1618"/>
      <c r="E129" s="4236"/>
    </row>
    <row r="130" spans="1:6">
      <c r="A130" s="4583"/>
      <c r="B130" s="1618"/>
      <c r="C130" s="1618"/>
      <c r="D130" s="1618"/>
      <c r="E130" s="4236"/>
    </row>
    <row r="131" spans="1:6">
      <c r="A131" s="4583"/>
      <c r="B131" s="1618"/>
      <c r="C131" s="1618"/>
      <c r="D131" s="1618"/>
      <c r="E131" s="4236"/>
    </row>
    <row r="132" spans="1:6">
      <c r="A132" s="4583"/>
      <c r="B132" s="1618"/>
      <c r="C132" s="1551"/>
      <c r="D132" s="1551"/>
      <c r="E132" s="4236"/>
    </row>
    <row r="133" spans="1:6">
      <c r="A133" s="4583"/>
      <c r="B133" s="1618"/>
      <c r="C133" s="4488"/>
      <c r="D133" s="4488"/>
      <c r="E133" s="4236"/>
    </row>
    <row r="134" spans="1:6">
      <c r="A134" s="4583"/>
      <c r="B134" s="1618"/>
      <c r="C134" s="4488"/>
      <c r="D134" s="4488"/>
      <c r="E134" s="4236"/>
    </row>
    <row r="135" spans="1:6">
      <c r="A135" s="4583"/>
      <c r="B135" s="1618"/>
      <c r="C135" s="4488"/>
      <c r="D135" s="4488"/>
      <c r="E135" s="4236"/>
      <c r="F135" s="1618"/>
    </row>
    <row r="136" spans="1:6">
      <c r="A136" s="4583"/>
      <c r="B136" s="1618"/>
      <c r="C136" s="4488"/>
      <c r="D136" s="4488"/>
      <c r="E136" s="4236"/>
      <c r="F136" s="4236"/>
    </row>
    <row r="137" spans="1:6">
      <c r="A137" s="4583"/>
      <c r="B137" s="1618"/>
      <c r="C137" s="4488"/>
      <c r="D137" s="4488"/>
      <c r="E137" s="4236"/>
      <c r="F137" s="4236"/>
    </row>
    <row r="138" spans="1:6">
      <c r="A138" s="4583"/>
      <c r="B138" s="1618"/>
      <c r="C138" s="4488"/>
      <c r="D138" s="4488"/>
      <c r="E138" s="4236"/>
      <c r="F138" s="4236"/>
    </row>
    <row r="139" spans="1:6">
      <c r="A139" s="4583"/>
      <c r="B139" s="1618"/>
      <c r="C139" s="4488"/>
      <c r="D139" s="4488"/>
      <c r="E139" s="4236"/>
      <c r="F139" s="4236"/>
    </row>
    <row r="140" spans="1:6">
      <c r="A140" s="4583"/>
      <c r="B140" s="1618"/>
      <c r="C140" s="4488"/>
      <c r="D140" s="4488"/>
      <c r="E140" s="4236"/>
      <c r="F140" s="4236"/>
    </row>
    <row r="141" spans="1:6">
      <c r="A141" s="4583"/>
      <c r="B141" s="1618"/>
      <c r="C141" s="4488"/>
      <c r="D141" s="4488"/>
      <c r="E141" s="4236"/>
      <c r="F141" s="4236"/>
    </row>
    <row r="142" spans="1:6">
      <c r="A142" s="4583"/>
      <c r="B142" s="1618"/>
      <c r="C142" s="4488"/>
      <c r="D142" s="4488"/>
      <c r="E142" s="4236"/>
      <c r="F142" s="4236"/>
    </row>
    <row r="143" spans="1:6">
      <c r="A143" s="4583"/>
      <c r="B143" s="1618"/>
      <c r="C143" s="4488"/>
      <c r="D143" s="4488"/>
      <c r="E143" s="4236"/>
      <c r="F143" s="4236"/>
    </row>
    <row r="144" spans="1:6">
      <c r="A144" s="4583"/>
      <c r="B144" s="1618"/>
      <c r="C144" s="4488"/>
      <c r="D144" s="4488"/>
      <c r="E144" s="4236"/>
      <c r="F144" s="4236"/>
    </row>
    <row r="145" spans="1:6">
      <c r="A145" s="4583"/>
      <c r="B145" s="1618"/>
      <c r="C145" s="4488"/>
      <c r="D145" s="4488"/>
      <c r="E145" s="4236"/>
      <c r="F145" s="4236"/>
    </row>
    <row r="146" spans="1:6">
      <c r="A146" s="4583"/>
      <c r="B146" s="1618"/>
      <c r="C146" s="4488"/>
      <c r="D146" s="4488"/>
      <c r="E146" s="4236"/>
      <c r="F146" s="4236"/>
    </row>
    <row r="147" spans="1:6">
      <c r="A147" s="4583"/>
      <c r="B147" s="1618"/>
      <c r="C147" s="4488"/>
      <c r="D147" s="4488"/>
      <c r="E147" s="4236"/>
      <c r="F147" s="4236"/>
    </row>
    <row r="148" spans="1:6">
      <c r="A148" s="4583"/>
      <c r="B148" s="1618"/>
      <c r="C148" s="4488"/>
      <c r="D148" s="4488"/>
      <c r="E148" s="4236"/>
      <c r="F148" s="4236"/>
    </row>
    <row r="149" spans="1:6">
      <c r="A149" s="4583"/>
      <c r="B149" s="1618"/>
      <c r="C149" s="4488"/>
      <c r="D149" s="4488"/>
      <c r="E149" s="4236"/>
      <c r="F149" s="4236"/>
    </row>
    <row r="150" spans="1:6">
      <c r="A150" s="4583"/>
      <c r="B150" s="1618"/>
      <c r="C150" s="4488"/>
      <c r="D150" s="4488"/>
      <c r="E150" s="4236"/>
      <c r="F150" s="4236"/>
    </row>
    <row r="151" spans="1:6">
      <c r="A151" s="4583"/>
      <c r="B151" s="1618"/>
      <c r="C151" s="4488"/>
      <c r="D151" s="4488"/>
      <c r="E151" s="4236"/>
      <c r="F151" s="4236"/>
    </row>
    <row r="152" spans="1:6">
      <c r="A152" s="4583"/>
      <c r="B152" s="1618"/>
      <c r="C152" s="4488"/>
      <c r="D152" s="4488"/>
      <c r="E152" s="4236"/>
      <c r="F152" s="4236"/>
    </row>
    <row r="153" spans="1:6">
      <c r="A153" s="4583"/>
      <c r="B153" s="1618"/>
      <c r="C153" s="4488"/>
      <c r="D153" s="4488"/>
      <c r="E153" s="4236"/>
      <c r="F153" s="4236"/>
    </row>
    <row r="154" spans="1:6">
      <c r="A154" s="4583"/>
      <c r="B154" s="1618"/>
      <c r="C154" s="4488"/>
      <c r="D154" s="4488"/>
      <c r="E154" s="4236"/>
      <c r="F154" s="4236"/>
    </row>
    <row r="155" spans="1:6">
      <c r="A155" s="4583"/>
      <c r="B155" s="1618"/>
      <c r="C155" s="4488"/>
      <c r="D155" s="4488"/>
      <c r="E155" s="4236"/>
      <c r="F155" s="4236"/>
    </row>
    <row r="156" spans="1:6">
      <c r="A156" s="4583"/>
      <c r="B156" s="1618"/>
      <c r="C156" s="4488"/>
      <c r="D156" s="4488"/>
      <c r="E156" s="4236"/>
      <c r="F156" s="4236"/>
    </row>
    <row r="157" spans="1:6">
      <c r="A157" s="4583"/>
      <c r="B157" s="1618"/>
      <c r="C157" s="4488"/>
      <c r="D157" s="4488"/>
      <c r="E157" s="4236"/>
      <c r="F157" s="4236"/>
    </row>
    <row r="158" spans="1:6">
      <c r="A158" s="4583"/>
      <c r="B158" s="1618"/>
      <c r="C158" s="4488"/>
      <c r="D158" s="4488"/>
      <c r="E158" s="4236"/>
      <c r="F158" s="4236"/>
    </row>
    <row r="159" spans="1:6">
      <c r="A159" s="4583"/>
      <c r="B159" s="1618"/>
      <c r="C159" s="4488"/>
      <c r="D159" s="4488"/>
      <c r="E159" s="4236"/>
      <c r="F159" s="4236"/>
    </row>
    <row r="160" spans="1:6">
      <c r="A160" s="4583"/>
      <c r="B160" s="1618"/>
      <c r="C160" s="4488"/>
      <c r="D160" s="4488"/>
      <c r="E160" s="4236"/>
      <c r="F160" s="4236"/>
    </row>
    <row r="161" spans="1:6">
      <c r="A161" s="4583"/>
      <c r="B161" s="1618"/>
      <c r="C161" s="4488"/>
      <c r="D161" s="4488"/>
      <c r="E161" s="4236"/>
      <c r="F161" s="4236"/>
    </row>
    <row r="162" spans="1:6">
      <c r="A162" s="4583"/>
      <c r="B162" s="1618"/>
      <c r="C162" s="4488"/>
      <c r="D162" s="4488"/>
      <c r="E162" s="4236"/>
      <c r="F162" s="4236"/>
    </row>
    <row r="163" spans="1:6">
      <c r="A163" s="4583"/>
      <c r="B163" s="1618"/>
      <c r="C163" s="4488"/>
      <c r="D163" s="4488"/>
      <c r="E163" s="4236"/>
      <c r="F163" s="4236"/>
    </row>
    <row r="164" spans="1:6">
      <c r="A164" s="4583"/>
      <c r="B164" s="1618"/>
      <c r="C164" s="4488"/>
      <c r="D164" s="4488"/>
      <c r="E164" s="4236"/>
      <c r="F164" s="4236"/>
    </row>
    <row r="165" spans="1:6">
      <c r="A165" s="4583"/>
      <c r="B165" s="1618"/>
      <c r="C165" s="4488"/>
      <c r="D165" s="4488"/>
      <c r="E165" s="4236"/>
      <c r="F165" s="4236"/>
    </row>
    <row r="166" spans="1:6">
      <c r="A166" s="4583"/>
      <c r="B166" s="1618"/>
      <c r="C166" s="4488"/>
      <c r="D166" s="4488"/>
      <c r="E166" s="4236"/>
      <c r="F166" s="4236"/>
    </row>
    <row r="167" spans="1:6">
      <c r="A167" s="4583"/>
      <c r="B167" s="1618"/>
      <c r="C167" s="4488"/>
      <c r="D167" s="4488"/>
      <c r="E167" s="4236"/>
      <c r="F167" s="4236"/>
    </row>
    <row r="168" spans="1:6">
      <c r="A168" s="4583"/>
      <c r="B168" s="1618"/>
      <c r="C168" s="4488"/>
      <c r="D168" s="4488"/>
      <c r="E168" s="4236"/>
      <c r="F168" s="4236"/>
    </row>
    <row r="169" spans="1:6">
      <c r="A169" s="4583"/>
      <c r="B169" s="1618"/>
      <c r="C169" s="4488"/>
      <c r="D169" s="4488"/>
      <c r="E169" s="4236"/>
      <c r="F169" s="4236"/>
    </row>
    <row r="170" spans="1:6">
      <c r="A170" s="4583"/>
      <c r="B170" s="1618"/>
      <c r="C170" s="4488"/>
      <c r="D170" s="4488"/>
      <c r="E170" s="4236"/>
      <c r="F170" s="4236"/>
    </row>
    <row r="171" spans="1:6">
      <c r="A171" s="4583"/>
      <c r="B171" s="1618"/>
      <c r="C171" s="4488"/>
      <c r="D171" s="4488"/>
      <c r="E171" s="4236"/>
      <c r="F171" s="4236"/>
    </row>
    <row r="172" spans="1:6">
      <c r="A172" s="4583"/>
      <c r="B172" s="1618"/>
      <c r="C172" s="4488"/>
      <c r="D172" s="4488"/>
      <c r="E172" s="4236"/>
      <c r="F172" s="4236"/>
    </row>
    <row r="173" spans="1:6">
      <c r="A173" s="4583"/>
      <c r="B173" s="1618"/>
      <c r="C173" s="4488"/>
      <c r="D173" s="4488"/>
      <c r="E173" s="4236"/>
      <c r="F173" s="4236"/>
    </row>
    <row r="174" spans="1:6">
      <c r="A174" s="4583"/>
      <c r="B174" s="1618"/>
      <c r="C174" s="4488"/>
      <c r="D174" s="4488"/>
      <c r="E174" s="4236"/>
      <c r="F174" s="4236"/>
    </row>
    <row r="175" spans="1:6">
      <c r="A175" s="4583"/>
      <c r="B175" s="1618"/>
      <c r="C175" s="4488"/>
      <c r="D175" s="4488"/>
      <c r="E175" s="4236"/>
      <c r="F175" s="4236"/>
    </row>
    <row r="176" spans="1:6">
      <c r="A176" s="4583"/>
      <c r="B176" s="1618"/>
      <c r="C176" s="4488"/>
      <c r="D176" s="4488"/>
      <c r="E176" s="4236"/>
      <c r="F176" s="4236"/>
    </row>
    <row r="177" spans="1:6">
      <c r="A177" s="4583"/>
      <c r="B177" s="1618"/>
      <c r="C177" s="4488"/>
      <c r="D177" s="4488"/>
      <c r="E177" s="4236"/>
      <c r="F177" s="4236"/>
    </row>
    <row r="178" spans="1:6">
      <c r="A178" s="4583"/>
      <c r="B178" s="1618"/>
      <c r="C178" s="4488"/>
      <c r="D178" s="4488"/>
      <c r="E178" s="4236"/>
      <c r="F178" s="4236"/>
    </row>
    <row r="179" spans="1:6">
      <c r="A179" s="4583"/>
      <c r="B179" s="1618"/>
      <c r="C179" s="3109"/>
      <c r="D179" s="3109"/>
      <c r="E179" s="4236"/>
      <c r="F179" s="4236"/>
    </row>
    <row r="180" spans="1:6">
      <c r="A180" s="4583"/>
      <c r="B180" s="1618"/>
      <c r="C180" s="1618"/>
      <c r="D180" s="1618"/>
      <c r="E180" s="4236"/>
      <c r="F180" s="4236"/>
    </row>
    <row r="181" spans="1:6" ht="16" thickBot="1">
      <c r="A181" s="4237"/>
      <c r="B181" s="4257"/>
      <c r="C181" s="4257"/>
      <c r="D181" s="4257"/>
      <c r="E181" s="4239"/>
      <c r="F181" s="4236"/>
    </row>
    <row r="182" spans="1:6">
      <c r="A182" s="4235"/>
      <c r="B182" s="1618"/>
      <c r="C182" s="1618"/>
      <c r="D182" s="1618"/>
      <c r="E182" s="1618"/>
      <c r="F182" s="4236"/>
    </row>
    <row r="183" spans="1:6">
      <c r="A183" s="4235"/>
      <c r="B183" s="1618"/>
      <c r="C183" s="1618"/>
      <c r="D183" s="1618"/>
      <c r="E183" s="1618"/>
      <c r="F183" s="4236"/>
    </row>
    <row r="184" spans="1:6">
      <c r="A184" s="4235"/>
      <c r="B184" s="1618"/>
      <c r="C184" s="1618"/>
      <c r="D184" s="1618"/>
      <c r="E184" s="1618"/>
      <c r="F184" s="4236"/>
    </row>
    <row r="185" spans="1:6">
      <c r="A185" s="4235"/>
      <c r="B185" s="1618"/>
      <c r="C185" s="1618"/>
      <c r="D185" s="1618"/>
      <c r="E185" s="1618"/>
      <c r="F185" s="4236"/>
    </row>
    <row r="186" spans="1:6">
      <c r="A186" s="4235"/>
      <c r="B186" s="1618"/>
      <c r="C186" s="1618"/>
      <c r="D186" s="1618"/>
      <c r="E186" s="1618"/>
      <c r="F186" s="4236"/>
    </row>
    <row r="187" spans="1:6">
      <c r="A187" s="4235"/>
      <c r="B187" s="1618"/>
      <c r="C187" s="1618"/>
      <c r="D187" s="1618"/>
      <c r="E187" s="1618"/>
      <c r="F187" s="4236"/>
    </row>
    <row r="188" spans="1:6">
      <c r="A188" s="4235"/>
      <c r="B188" s="1618"/>
      <c r="C188" s="1618"/>
      <c r="D188" s="1618"/>
      <c r="E188" s="1618"/>
      <c r="F188" s="4236"/>
    </row>
    <row r="189" spans="1:6">
      <c r="A189" s="4235"/>
      <c r="B189" s="1618"/>
      <c r="C189" s="1618"/>
      <c r="D189" s="1618"/>
      <c r="E189" s="1618"/>
      <c r="F189" s="4236"/>
    </row>
    <row r="190" spans="1:6">
      <c r="A190" s="4235"/>
      <c r="B190" s="1618"/>
      <c r="C190" s="1618"/>
      <c r="D190" s="1618"/>
      <c r="E190" s="1618"/>
      <c r="F190" s="4236"/>
    </row>
    <row r="191" spans="1:6">
      <c r="A191" s="4235"/>
      <c r="B191" s="1618"/>
      <c r="C191" s="1618"/>
      <c r="D191" s="1618"/>
      <c r="E191" s="1618"/>
      <c r="F191" s="4236"/>
    </row>
    <row r="192" spans="1:6">
      <c r="A192" s="4235"/>
      <c r="B192" s="1618"/>
      <c r="C192" s="1618"/>
      <c r="D192" s="1618"/>
      <c r="E192" s="1618"/>
      <c r="F192" s="4236"/>
    </row>
    <row r="193" spans="1:6">
      <c r="A193" s="4235"/>
      <c r="B193" s="1618"/>
      <c r="C193" s="1618"/>
      <c r="D193" s="1618"/>
      <c r="E193" s="1618"/>
      <c r="F193" s="4236"/>
    </row>
    <row r="194" spans="1:6">
      <c r="A194" s="4235"/>
      <c r="B194" s="1618"/>
      <c r="C194" s="1618"/>
      <c r="D194" s="1618"/>
      <c r="E194" s="1618"/>
      <c r="F194" s="4236"/>
    </row>
    <row r="195" spans="1:6">
      <c r="A195" s="4235"/>
      <c r="B195" s="1618"/>
      <c r="C195" s="1618"/>
      <c r="D195" s="1618"/>
      <c r="E195" s="1618"/>
      <c r="F195" s="4236"/>
    </row>
    <row r="196" spans="1:6">
      <c r="A196" s="4235"/>
      <c r="B196" s="1618"/>
      <c r="C196" s="1618"/>
      <c r="D196" s="1618"/>
      <c r="E196" s="1618"/>
      <c r="F196" s="4236"/>
    </row>
    <row r="197" spans="1:6">
      <c r="A197" s="4235"/>
      <c r="B197" s="1618"/>
      <c r="C197" s="1618"/>
      <c r="D197" s="1618"/>
      <c r="E197" s="1618"/>
      <c r="F197" s="4236"/>
    </row>
    <row r="198" spans="1:6">
      <c r="A198" s="4235"/>
      <c r="B198" s="1618"/>
      <c r="C198" s="1618"/>
      <c r="D198" s="1618"/>
      <c r="E198" s="1618"/>
      <c r="F198" s="4236"/>
    </row>
    <row r="199" spans="1:6">
      <c r="A199" s="4235"/>
      <c r="B199" s="1618"/>
      <c r="C199" s="1618"/>
      <c r="D199" s="1618"/>
      <c r="E199" s="1618"/>
      <c r="F199" s="4236"/>
    </row>
    <row r="200" spans="1:6" ht="16" thickBot="1">
      <c r="A200" s="4237"/>
      <c r="B200" s="4257"/>
      <c r="C200" s="4257"/>
      <c r="D200" s="4257"/>
      <c r="E200" s="4257"/>
      <c r="F200" s="4239"/>
    </row>
  </sheetData>
  <mergeCells count="1">
    <mergeCell ref="F16:J16"/>
  </mergeCells>
  <pageMargins left="0.7" right="0.7" top="0.75" bottom="0.75" header="0.3" footer="0.3"/>
  <pageSetup scale="73" orientation="portrait" r:id="rId1"/>
  <colBreaks count="1" manualBreakCount="1">
    <brk id="5"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ransitionEvaluation="1">
    <tabColor rgb="FF92D050"/>
  </sheetPr>
  <dimension ref="A1:AO200"/>
  <sheetViews>
    <sheetView view="pageBreakPreview" topLeftCell="A25" zoomScale="60" zoomScaleNormal="70" workbookViewId="0">
      <selection activeCell="V1" sqref="V1:AO1048576"/>
    </sheetView>
  </sheetViews>
  <sheetFormatPr defaultColWidth="9.84375" defaultRowHeight="15.5"/>
  <cols>
    <col min="1" max="1" width="4.84375" style="2531" customWidth="1"/>
    <col min="2" max="2" width="23.84375" style="2531" customWidth="1"/>
    <col min="3" max="3" width="22.07421875" style="2531" customWidth="1"/>
    <col min="4" max="5" width="12.84375" style="2531" customWidth="1"/>
    <col min="6" max="6" width="18.84375" style="2531" customWidth="1"/>
    <col min="7" max="7" width="15.07421875" style="2531" customWidth="1"/>
    <col min="8" max="8" width="16.53515625" style="2531" customWidth="1"/>
    <col min="9" max="9" width="18.07421875" style="2531" customWidth="1"/>
    <col min="10" max="10" width="2.84375" style="2531" customWidth="1"/>
    <col min="11" max="11" width="25.07421875" style="2531" customWidth="1"/>
    <col min="12" max="12" width="13.84375" style="2531" customWidth="1"/>
    <col min="13" max="13" width="15.07421875" style="2531" customWidth="1"/>
    <col min="14" max="14" width="13.84375" style="2531" customWidth="1"/>
    <col min="15" max="15" width="11.84375" style="2531" customWidth="1"/>
    <col min="16" max="16" width="13.84375" style="2531" customWidth="1"/>
    <col min="17" max="17" width="15.84375" style="2531" customWidth="1"/>
    <col min="18" max="18" width="13.84375" style="2531" customWidth="1"/>
    <col min="19" max="19" width="4.84375" style="2531" customWidth="1"/>
    <col min="20" max="20" width="9.84375" style="2531" customWidth="1"/>
    <col min="21" max="21" width="13.07421875" style="3066" customWidth="1"/>
    <col min="22" max="22" width="9.84375" customWidth="1"/>
    <col min="23" max="23" width="15.07421875" customWidth="1"/>
    <col min="24" max="24" width="10.4609375" customWidth="1"/>
    <col min="25" max="34" width="9.84375" customWidth="1"/>
    <col min="35" max="35" width="13.07421875" customWidth="1"/>
    <col min="36" max="36" width="9.84375" customWidth="1"/>
    <col min="37" max="37" width="14.3046875" bestFit="1" customWidth="1"/>
    <col min="38" max="38" width="9.84375" customWidth="1"/>
    <col min="39" max="39" width="15.3046875" bestFit="1" customWidth="1"/>
    <col min="40" max="40" width="14.53515625" customWidth="1"/>
    <col min="41" max="41" width="15.3046875" bestFit="1" customWidth="1"/>
    <col min="42" max="42" width="9.84375" style="2531" customWidth="1"/>
    <col min="43" max="16384" width="9.84375" style="2531"/>
  </cols>
  <sheetData>
    <row r="1" spans="1:19">
      <c r="A1" s="2559" t="s">
        <v>1757</v>
      </c>
      <c r="B1" s="2560"/>
      <c r="C1" s="2560"/>
      <c r="D1" s="2561"/>
      <c r="E1" s="2561"/>
      <c r="F1" s="2562" t="s">
        <v>1307</v>
      </c>
      <c r="G1" s="2563"/>
      <c r="H1" s="2564" t="s">
        <v>1759</v>
      </c>
      <c r="I1" s="2565" t="s">
        <v>1760</v>
      </c>
      <c r="J1" s="2566"/>
      <c r="K1" s="2559" t="s">
        <v>1757</v>
      </c>
      <c r="L1" s="2560"/>
      <c r="M1" s="2560"/>
      <c r="N1" s="2562" t="s">
        <v>1307</v>
      </c>
      <c r="O1" s="2561"/>
      <c r="P1" s="2560"/>
      <c r="Q1" s="2564" t="s">
        <v>1759</v>
      </c>
      <c r="R1" s="2562" t="s">
        <v>1760</v>
      </c>
      <c r="S1" s="2567"/>
    </row>
    <row r="2" spans="1:19">
      <c r="A2" s="2568" t="s">
        <v>4544</v>
      </c>
      <c r="B2" s="2566"/>
      <c r="C2" s="2566"/>
      <c r="D2" s="2566"/>
      <c r="E2" s="2566"/>
      <c r="F2" s="2568" t="s">
        <v>5956</v>
      </c>
      <c r="G2" s="2569"/>
      <c r="H2" s="2570" t="s">
        <v>1761</v>
      </c>
      <c r="I2" s="2571"/>
      <c r="J2" s="2566"/>
      <c r="K2" s="2568" t="s">
        <v>4544</v>
      </c>
      <c r="L2" s="2566"/>
      <c r="M2" s="2566"/>
      <c r="N2" s="2568" t="s">
        <v>5956</v>
      </c>
      <c r="O2" s="2566"/>
      <c r="P2" s="2566"/>
      <c r="Q2" s="2570" t="s">
        <v>1761</v>
      </c>
      <c r="R2" s="2572"/>
      <c r="S2" s="2573"/>
    </row>
    <row r="3" spans="1:19" ht="15" customHeight="1" thickBot="1">
      <c r="A3" s="2574"/>
      <c r="B3" s="2575"/>
      <c r="C3" s="2575"/>
      <c r="D3" s="2575"/>
      <c r="E3" s="2575"/>
      <c r="F3" s="2574" t="s">
        <v>1101</v>
      </c>
      <c r="G3" s="2576"/>
      <c r="H3" s="952" t="str">
        <f>'Data Sheet'!$C$40</f>
        <v>April 30, 2024</v>
      </c>
      <c r="I3" s="891" t="str">
        <f>'Data Sheet'!$C$38</f>
        <v>December 31, 2023</v>
      </c>
      <c r="J3" s="2566"/>
      <c r="K3" s="2574"/>
      <c r="L3" s="2575"/>
      <c r="M3" s="2575"/>
      <c r="N3" s="2574" t="s">
        <v>1101</v>
      </c>
      <c r="O3" s="2575"/>
      <c r="P3" s="2578"/>
      <c r="Q3" s="952" t="str">
        <f>'Data Sheet'!$C$40</f>
        <v>April 30, 2024</v>
      </c>
      <c r="R3" s="891" t="str">
        <f>'Data Sheet'!$C$38</f>
        <v>December 31, 2023</v>
      </c>
      <c r="S3" s="2579"/>
    </row>
    <row r="4" spans="1:19" ht="15" customHeight="1" thickBot="1">
      <c r="A4" s="2580" t="s">
        <v>2894</v>
      </c>
      <c r="B4" s="2581"/>
      <c r="C4" s="2581"/>
      <c r="D4" s="2582"/>
      <c r="E4" s="2582"/>
      <c r="F4" s="2582"/>
      <c r="G4" s="2582"/>
      <c r="H4" s="2583"/>
      <c r="I4" s="2579"/>
      <c r="J4" s="2566"/>
      <c r="K4" s="2580" t="s">
        <v>2895</v>
      </c>
      <c r="L4" s="2581"/>
      <c r="M4" s="2581"/>
      <c r="N4" s="2582"/>
      <c r="O4" s="2582"/>
      <c r="P4" s="2582"/>
      <c r="Q4" s="2582"/>
      <c r="R4" s="2583"/>
      <c r="S4" s="2579"/>
    </row>
    <row r="5" spans="1:19">
      <c r="A5" s="2584"/>
      <c r="B5" s="2585"/>
      <c r="C5" s="2585"/>
      <c r="D5" s="2586"/>
      <c r="E5" s="2586"/>
      <c r="F5" s="2586"/>
      <c r="G5" s="2586"/>
      <c r="H5" s="2587"/>
      <c r="I5" s="2588"/>
      <c r="J5" s="2566"/>
      <c r="K5" s="2584"/>
      <c r="L5" s="2585"/>
      <c r="M5" s="2585"/>
      <c r="N5" s="2586"/>
      <c r="O5" s="2586"/>
      <c r="P5" s="2586"/>
      <c r="Q5" s="2586"/>
      <c r="R5" s="2587"/>
      <c r="S5" s="2588"/>
    </row>
    <row r="6" spans="1:19">
      <c r="A6" s="2589" t="s">
        <v>2896</v>
      </c>
      <c r="B6" s="2590"/>
      <c r="C6" s="2590"/>
      <c r="D6" s="2590"/>
      <c r="E6" s="2590"/>
      <c r="F6" s="2590" t="s">
        <v>2897</v>
      </c>
      <c r="G6" s="2590"/>
      <c r="H6" s="2590"/>
      <c r="I6" s="2591"/>
      <c r="J6" s="2566"/>
      <c r="K6" s="2589" t="s">
        <v>2898</v>
      </c>
      <c r="L6" s="2590"/>
      <c r="M6" s="2590"/>
      <c r="N6" s="2590"/>
      <c r="O6" s="2590" t="s">
        <v>2899</v>
      </c>
      <c r="P6" s="2590"/>
      <c r="Q6" s="2590"/>
      <c r="R6" s="2590"/>
      <c r="S6" s="2591"/>
    </row>
    <row r="7" spans="1:19">
      <c r="A7" s="2589" t="s">
        <v>2900</v>
      </c>
      <c r="B7" s="2590"/>
      <c r="C7" s="2590"/>
      <c r="D7" s="2590"/>
      <c r="E7" s="2590"/>
      <c r="F7" s="2590" t="s">
        <v>2901</v>
      </c>
      <c r="G7" s="2590"/>
      <c r="H7" s="2590"/>
      <c r="I7" s="2591"/>
      <c r="J7" s="2566"/>
      <c r="K7" s="2589" t="s">
        <v>2902</v>
      </c>
      <c r="L7" s="2590"/>
      <c r="M7" s="2590"/>
      <c r="N7" s="2590"/>
      <c r="O7" s="2590" t="s">
        <v>2903</v>
      </c>
      <c r="P7" s="2590"/>
      <c r="Q7" s="2590"/>
      <c r="R7" s="2590"/>
      <c r="S7" s="2591"/>
    </row>
    <row r="8" spans="1:19">
      <c r="A8" s="2589" t="s">
        <v>1176</v>
      </c>
      <c r="B8" s="2590"/>
      <c r="C8" s="2590"/>
      <c r="D8" s="2590"/>
      <c r="E8" s="2590"/>
      <c r="F8" s="2590" t="s">
        <v>1177</v>
      </c>
      <c r="G8" s="2590"/>
      <c r="H8" s="2590"/>
      <c r="I8" s="2591"/>
      <c r="J8" s="2566"/>
      <c r="K8" s="2589" t="s">
        <v>1178</v>
      </c>
      <c r="L8" s="2590"/>
      <c r="M8" s="2590"/>
      <c r="N8" s="2590"/>
      <c r="O8" s="2590" t="s">
        <v>1179</v>
      </c>
      <c r="P8" s="2590"/>
      <c r="Q8" s="2590"/>
      <c r="R8" s="2590"/>
      <c r="S8" s="2591"/>
    </row>
    <row r="9" spans="1:19">
      <c r="A9" s="2589" t="s">
        <v>1180</v>
      </c>
      <c r="B9" s="2590"/>
      <c r="C9" s="2590"/>
      <c r="D9" s="2590"/>
      <c r="E9" s="2590"/>
      <c r="F9" s="2590" t="s">
        <v>1181</v>
      </c>
      <c r="G9" s="2590"/>
      <c r="H9" s="2590"/>
      <c r="I9" s="2591"/>
      <c r="J9" s="2566"/>
      <c r="K9" s="2589" t="s">
        <v>1182</v>
      </c>
      <c r="L9" s="2590"/>
      <c r="M9" s="2590"/>
      <c r="N9" s="2590"/>
      <c r="O9" s="2590" t="s">
        <v>1183</v>
      </c>
      <c r="P9" s="2590"/>
      <c r="Q9" s="2590"/>
      <c r="R9" s="2590"/>
      <c r="S9" s="2591"/>
    </row>
    <row r="10" spans="1:19">
      <c r="A10" s="2589" t="s">
        <v>1184</v>
      </c>
      <c r="B10" s="2590"/>
      <c r="C10" s="2590"/>
      <c r="D10" s="2590"/>
      <c r="E10" s="2590"/>
      <c r="F10" s="2590" t="s">
        <v>1185</v>
      </c>
      <c r="G10" s="2590"/>
      <c r="H10" s="2590"/>
      <c r="I10" s="2591"/>
      <c r="J10" s="2566"/>
      <c r="K10" s="2589" t="s">
        <v>1186</v>
      </c>
      <c r="L10" s="2590"/>
      <c r="M10" s="2590"/>
      <c r="N10" s="2590"/>
      <c r="O10" s="2590" t="s">
        <v>1187</v>
      </c>
      <c r="P10" s="2590"/>
      <c r="Q10" s="2590"/>
      <c r="R10" s="2590"/>
      <c r="S10" s="2591"/>
    </row>
    <row r="11" spans="1:19">
      <c r="A11" s="2589" t="s">
        <v>1188</v>
      </c>
      <c r="B11" s="2590"/>
      <c r="C11" s="2590"/>
      <c r="D11" s="2590"/>
      <c r="E11" s="2590"/>
      <c r="F11" s="2590" t="s">
        <v>1189</v>
      </c>
      <c r="G11" s="2590"/>
      <c r="H11" s="2590"/>
      <c r="I11" s="2591"/>
      <c r="J11" s="2566"/>
      <c r="K11" s="2589" t="s">
        <v>1190</v>
      </c>
      <c r="L11" s="2590"/>
      <c r="M11" s="2590"/>
      <c r="N11" s="2590"/>
      <c r="O11" s="2590" t="s">
        <v>1191</v>
      </c>
      <c r="P11" s="2590"/>
      <c r="Q11" s="2590"/>
      <c r="R11" s="2590"/>
      <c r="S11" s="2591"/>
    </row>
    <row r="12" spans="1:19">
      <c r="A12" s="2589" t="s">
        <v>1192</v>
      </c>
      <c r="B12" s="2590"/>
      <c r="C12" s="2590"/>
      <c r="D12" s="2590"/>
      <c r="E12" s="2590"/>
      <c r="F12" s="2590" t="s">
        <v>1193</v>
      </c>
      <c r="G12" s="2590"/>
      <c r="H12" s="2590"/>
      <c r="I12" s="2591"/>
      <c r="J12" s="2566"/>
      <c r="K12" s="2589" t="s">
        <v>1194</v>
      </c>
      <c r="L12" s="2590"/>
      <c r="M12" s="2590"/>
      <c r="N12" s="2590"/>
      <c r="O12" s="2590" t="s">
        <v>1195</v>
      </c>
      <c r="P12" s="2590"/>
      <c r="Q12" s="2590"/>
      <c r="R12" s="2590"/>
      <c r="S12" s="2591"/>
    </row>
    <row r="13" spans="1:19">
      <c r="A13" s="2589" t="s">
        <v>1196</v>
      </c>
      <c r="B13" s="2590"/>
      <c r="C13" s="2590"/>
      <c r="D13" s="2590"/>
      <c r="E13" s="2590"/>
      <c r="F13" s="2590" t="s">
        <v>1197</v>
      </c>
      <c r="G13" s="2590"/>
      <c r="H13" s="2590"/>
      <c r="I13" s="2591"/>
      <c r="J13" s="2566"/>
      <c r="K13" s="2589" t="s">
        <v>1198</v>
      </c>
      <c r="L13" s="2590"/>
      <c r="M13" s="2590"/>
      <c r="N13" s="2590"/>
      <c r="O13" s="2590" t="s">
        <v>1199</v>
      </c>
      <c r="P13" s="2590"/>
      <c r="Q13" s="2590"/>
      <c r="R13" s="2590"/>
      <c r="S13" s="2591"/>
    </row>
    <row r="14" spans="1:19">
      <c r="A14" s="2589" t="s">
        <v>1200</v>
      </c>
      <c r="B14" s="2590"/>
      <c r="C14" s="2590"/>
      <c r="D14" s="2590"/>
      <c r="E14" s="2590"/>
      <c r="F14" s="2590" t="s">
        <v>1201</v>
      </c>
      <c r="G14" s="2590"/>
      <c r="H14" s="2590"/>
      <c r="I14" s="2591"/>
      <c r="J14" s="2566"/>
      <c r="K14" s="2589" t="s">
        <v>2530</v>
      </c>
      <c r="L14" s="2590"/>
      <c r="M14" s="2590"/>
      <c r="N14" s="2590"/>
      <c r="O14" s="2590" t="s">
        <v>2531</v>
      </c>
      <c r="P14" s="2590"/>
      <c r="Q14" s="2590"/>
      <c r="R14" s="2590"/>
      <c r="S14" s="2591"/>
    </row>
    <row r="15" spans="1:19">
      <c r="A15" s="2589" t="s">
        <v>2532</v>
      </c>
      <c r="B15" s="2590"/>
      <c r="C15" s="2590"/>
      <c r="D15" s="2590"/>
      <c r="E15" s="2590"/>
      <c r="F15" s="2590" t="s">
        <v>2533</v>
      </c>
      <c r="G15" s="2590"/>
      <c r="H15" s="2590"/>
      <c r="I15" s="2591"/>
      <c r="J15" s="2566"/>
      <c r="K15" s="2589" t="s">
        <v>2534</v>
      </c>
      <c r="L15" s="2590"/>
      <c r="M15" s="2590"/>
      <c r="N15" s="2590"/>
      <c r="O15" s="2590" t="s">
        <v>2535</v>
      </c>
      <c r="P15" s="2590"/>
      <c r="Q15" s="2590"/>
      <c r="R15" s="2590"/>
      <c r="S15" s="2591"/>
    </row>
    <row r="16" spans="1:19">
      <c r="A16" s="2589" t="s">
        <v>2536</v>
      </c>
      <c r="B16" s="2590"/>
      <c r="C16" s="2590"/>
      <c r="D16" s="2590"/>
      <c r="E16" s="2590"/>
      <c r="F16" s="2590" t="s">
        <v>2537</v>
      </c>
      <c r="G16" s="2590"/>
      <c r="H16" s="2590"/>
      <c r="I16" s="2591"/>
      <c r="J16" s="2566"/>
      <c r="K16" s="2589" t="s">
        <v>2538</v>
      </c>
      <c r="L16" s="2590"/>
      <c r="M16" s="2590"/>
      <c r="N16" s="2590"/>
      <c r="O16" s="2590" t="s">
        <v>1195</v>
      </c>
      <c r="P16" s="2590"/>
      <c r="Q16" s="2590"/>
      <c r="R16" s="2590"/>
      <c r="S16" s="2591"/>
    </row>
    <row r="17" spans="1:21">
      <c r="A17" s="2589" t="s">
        <v>2539</v>
      </c>
      <c r="B17" s="2590"/>
      <c r="C17" s="2590"/>
      <c r="D17" s="2590"/>
      <c r="E17" s="2590"/>
      <c r="F17" s="2590" t="s">
        <v>2540</v>
      </c>
      <c r="G17" s="2590"/>
      <c r="H17" s="2590"/>
      <c r="I17" s="2591"/>
      <c r="J17" s="2566"/>
      <c r="K17" s="2589" t="s">
        <v>2541</v>
      </c>
      <c r="L17" s="2590"/>
      <c r="M17" s="2590"/>
      <c r="N17" s="2590"/>
      <c r="O17" s="2590" t="s">
        <v>2542</v>
      </c>
      <c r="P17" s="2590"/>
      <c r="Q17" s="2590"/>
      <c r="R17" s="2590"/>
      <c r="S17" s="2591"/>
    </row>
    <row r="18" spans="1:21">
      <c r="A18" s="2589" t="s">
        <v>2543</v>
      </c>
      <c r="B18" s="2590"/>
      <c r="C18" s="2590"/>
      <c r="D18" s="2590"/>
      <c r="E18" s="2590"/>
      <c r="F18" s="2590" t="s">
        <v>2544</v>
      </c>
      <c r="G18" s="2590"/>
      <c r="H18" s="2590"/>
      <c r="I18" s="2591"/>
      <c r="J18" s="2566"/>
      <c r="K18" s="2589" t="s">
        <v>2545</v>
      </c>
      <c r="L18" s="2590"/>
      <c r="M18" s="2590"/>
      <c r="N18" s="2590"/>
      <c r="O18" s="2590" t="s">
        <v>2546</v>
      </c>
      <c r="P18" s="2590"/>
      <c r="Q18" s="2590"/>
      <c r="R18" s="2590"/>
      <c r="S18" s="2591"/>
    </row>
    <row r="19" spans="1:21">
      <c r="A19" s="2589" t="s">
        <v>2547</v>
      </c>
      <c r="B19" s="2590"/>
      <c r="C19" s="2590"/>
      <c r="D19" s="2590"/>
      <c r="E19" s="2590"/>
      <c r="F19" s="2590" t="s">
        <v>2548</v>
      </c>
      <c r="G19" s="2590"/>
      <c r="H19" s="2590"/>
      <c r="I19" s="2591"/>
      <c r="J19" s="2566"/>
      <c r="K19" s="2589"/>
      <c r="L19" s="2590"/>
      <c r="M19" s="2590"/>
      <c r="N19" s="2590"/>
      <c r="O19" s="2590"/>
      <c r="P19" s="2590"/>
      <c r="Q19" s="2590"/>
      <c r="R19" s="2590"/>
      <c r="S19" s="2591"/>
    </row>
    <row r="20" spans="1:21" ht="16" thickBot="1">
      <c r="A20" s="2592"/>
      <c r="B20" s="2593"/>
      <c r="C20" s="2593"/>
      <c r="D20" s="2593"/>
      <c r="E20" s="2593"/>
      <c r="F20" s="2593"/>
      <c r="G20" s="2593"/>
      <c r="H20" s="2593"/>
      <c r="I20" s="2594"/>
      <c r="J20" s="2566"/>
      <c r="K20" s="2589"/>
      <c r="L20" s="2590"/>
      <c r="M20" s="2590"/>
      <c r="N20" s="2590"/>
      <c r="O20" s="2590"/>
      <c r="P20" s="2590"/>
      <c r="Q20" s="2590"/>
      <c r="R20" s="2590"/>
      <c r="S20" s="2591"/>
    </row>
    <row r="21" spans="1:21">
      <c r="A21" s="2595"/>
      <c r="B21" s="2566"/>
      <c r="C21" s="2596"/>
      <c r="D21" s="2597" t="s">
        <v>2549</v>
      </c>
      <c r="E21" s="2573"/>
      <c r="F21" s="2596"/>
      <c r="G21" s="2597" t="s">
        <v>2550</v>
      </c>
      <c r="H21" s="2597"/>
      <c r="I21" s="2598"/>
      <c r="J21" s="2566"/>
      <c r="K21" s="2595"/>
      <c r="L21" s="2599" t="s">
        <v>2551</v>
      </c>
      <c r="M21" s="2599"/>
      <c r="N21" s="2567"/>
      <c r="O21" s="2600"/>
      <c r="P21" s="2600"/>
      <c r="Q21" s="2600"/>
      <c r="R21" s="2600"/>
      <c r="S21" s="2598"/>
    </row>
    <row r="22" spans="1:21">
      <c r="A22" s="2601"/>
      <c r="B22" s="2597" t="s">
        <v>2552</v>
      </c>
      <c r="C22" s="2573"/>
      <c r="D22" s="2602" t="s">
        <v>2553</v>
      </c>
      <c r="E22" s="2573"/>
      <c r="F22" s="2569" t="s">
        <v>2554</v>
      </c>
      <c r="G22" s="2602" t="s">
        <v>2555</v>
      </c>
      <c r="H22" s="2597"/>
      <c r="I22" s="2601" t="s">
        <v>1744</v>
      </c>
      <c r="J22" s="2566"/>
      <c r="K22" s="2601" t="s">
        <v>2556</v>
      </c>
      <c r="L22" s="2602" t="s">
        <v>2557</v>
      </c>
      <c r="M22" s="2597"/>
      <c r="N22" s="2603"/>
      <c r="O22" s="2597" t="s">
        <v>2558</v>
      </c>
      <c r="P22" s="2597"/>
      <c r="Q22" s="2602"/>
      <c r="R22" s="2597"/>
      <c r="S22" s="2601"/>
    </row>
    <row r="23" spans="1:21" ht="16" thickBot="1">
      <c r="A23" s="2601" t="s">
        <v>1686</v>
      </c>
      <c r="B23" s="2575"/>
      <c r="C23" s="2578"/>
      <c r="D23" s="2604" t="s">
        <v>2559</v>
      </c>
      <c r="E23" s="2579"/>
      <c r="F23" s="2569" t="s">
        <v>2560</v>
      </c>
      <c r="G23" s="2604" t="s">
        <v>2582</v>
      </c>
      <c r="H23" s="2582"/>
      <c r="I23" s="2601" t="s">
        <v>503</v>
      </c>
      <c r="J23" s="2566"/>
      <c r="K23" s="2601" t="s">
        <v>2583</v>
      </c>
      <c r="L23" s="2604" t="s">
        <v>2584</v>
      </c>
      <c r="M23" s="2582"/>
      <c r="N23" s="2605"/>
      <c r="O23" s="2606"/>
      <c r="P23" s="2606"/>
      <c r="Q23" s="2607"/>
      <c r="R23" s="2576"/>
      <c r="S23" s="2601" t="s">
        <v>1686</v>
      </c>
    </row>
    <row r="24" spans="1:21">
      <c r="A24" s="2601" t="s">
        <v>1689</v>
      </c>
      <c r="B24" s="2569" t="s">
        <v>2585</v>
      </c>
      <c r="C24" s="2569" t="s">
        <v>2586</v>
      </c>
      <c r="D24" s="2569" t="s">
        <v>2587</v>
      </c>
      <c r="E24" s="2569" t="s">
        <v>2588</v>
      </c>
      <c r="F24" s="2569" t="s">
        <v>2589</v>
      </c>
      <c r="G24" s="2573" t="s">
        <v>2590</v>
      </c>
      <c r="H24" s="2573" t="s">
        <v>2590</v>
      </c>
      <c r="I24" s="2601" t="s">
        <v>2591</v>
      </c>
      <c r="J24" s="2566"/>
      <c r="K24" s="2601" t="s">
        <v>2592</v>
      </c>
      <c r="L24" s="2569" t="s">
        <v>2593</v>
      </c>
      <c r="M24" s="2569" t="s">
        <v>2594</v>
      </c>
      <c r="N24" s="2569" t="s">
        <v>2595</v>
      </c>
      <c r="O24" s="2569" t="s">
        <v>3532</v>
      </c>
      <c r="P24" s="2569" t="s">
        <v>3524</v>
      </c>
      <c r="Q24" s="2569" t="s">
        <v>575</v>
      </c>
      <c r="R24" s="2608" t="s">
        <v>2253</v>
      </c>
      <c r="S24" s="2601" t="s">
        <v>1689</v>
      </c>
    </row>
    <row r="25" spans="1:21">
      <c r="A25" s="2609"/>
      <c r="B25" s="2596"/>
      <c r="C25" s="2569"/>
      <c r="D25" s="2596"/>
      <c r="E25" s="2569"/>
      <c r="F25" s="2569"/>
      <c r="G25" s="2573" t="s">
        <v>2596</v>
      </c>
      <c r="H25" s="2573" t="s">
        <v>2597</v>
      </c>
      <c r="I25" s="2609"/>
      <c r="J25" s="2566"/>
      <c r="K25" s="2609"/>
      <c r="L25" s="2596"/>
      <c r="M25" s="2569" t="s">
        <v>2598</v>
      </c>
      <c r="N25" s="2596"/>
      <c r="O25" s="2569" t="s">
        <v>2038</v>
      </c>
      <c r="P25" s="2569" t="s">
        <v>2038</v>
      </c>
      <c r="Q25" s="2596"/>
      <c r="R25" s="2569" t="s">
        <v>2038</v>
      </c>
      <c r="S25" s="2609"/>
    </row>
    <row r="26" spans="1:21" ht="16" thickBot="1">
      <c r="A26" s="2577"/>
      <c r="B26" s="2576" t="s">
        <v>2935</v>
      </c>
      <c r="C26" s="2576" t="s">
        <v>2936</v>
      </c>
      <c r="D26" s="2576" t="s">
        <v>2937</v>
      </c>
      <c r="E26" s="2576" t="s">
        <v>2938</v>
      </c>
      <c r="F26" s="2576" t="s">
        <v>2268</v>
      </c>
      <c r="G26" s="2579" t="s">
        <v>2269</v>
      </c>
      <c r="H26" s="2579" t="s">
        <v>2270</v>
      </c>
      <c r="I26" s="2579" t="s">
        <v>2271</v>
      </c>
      <c r="J26" s="2566"/>
      <c r="K26" s="2610" t="s">
        <v>2272</v>
      </c>
      <c r="L26" s="2576" t="s">
        <v>2273</v>
      </c>
      <c r="M26" s="2576" t="s">
        <v>2274</v>
      </c>
      <c r="N26" s="2576" t="s">
        <v>2275</v>
      </c>
      <c r="O26" s="2576" t="s">
        <v>168</v>
      </c>
      <c r="P26" s="2576" t="s">
        <v>169</v>
      </c>
      <c r="Q26" s="2576" t="s">
        <v>170</v>
      </c>
      <c r="R26" s="2582" t="s">
        <v>171</v>
      </c>
      <c r="S26" s="2577"/>
    </row>
    <row r="27" spans="1:21">
      <c r="A27" s="2609">
        <v>1</v>
      </c>
      <c r="B27" s="2596" t="s">
        <v>6629</v>
      </c>
      <c r="C27" s="2596" t="s">
        <v>6630</v>
      </c>
      <c r="D27" s="2668">
        <v>345</v>
      </c>
      <c r="E27" s="2658"/>
      <c r="F27" s="2613" t="s">
        <v>5598</v>
      </c>
      <c r="G27" s="2658">
        <v>15.08699989318848</v>
      </c>
      <c r="H27" s="2614"/>
      <c r="I27" s="2679">
        <v>1</v>
      </c>
      <c r="J27" s="2566"/>
      <c r="K27" s="2570" t="s">
        <v>5600</v>
      </c>
      <c r="L27" s="2616">
        <v>900555</v>
      </c>
      <c r="M27" s="2616">
        <v>4929370</v>
      </c>
      <c r="N27" s="2616">
        <v>5829926</v>
      </c>
      <c r="O27" s="2617"/>
      <c r="P27" s="2617"/>
      <c r="Q27" s="2617"/>
      <c r="R27" s="2618"/>
      <c r="S27" s="2609">
        <v>1</v>
      </c>
      <c r="U27" s="2713"/>
    </row>
    <row r="28" spans="1:21">
      <c r="A28" s="2609">
        <v>2</v>
      </c>
      <c r="B28" s="2596" t="s">
        <v>6631</v>
      </c>
      <c r="C28" s="2596" t="s">
        <v>5577</v>
      </c>
      <c r="D28" s="2668">
        <v>345</v>
      </c>
      <c r="E28" s="2658"/>
      <c r="F28" s="2613" t="s">
        <v>5599</v>
      </c>
      <c r="G28" s="2658">
        <v>8.3120002746582031</v>
      </c>
      <c r="H28" s="2614"/>
      <c r="I28" s="2679">
        <v>1</v>
      </c>
      <c r="J28" s="2566"/>
      <c r="K28" s="2570" t="s">
        <v>5601</v>
      </c>
      <c r="L28" s="2611">
        <v>541168</v>
      </c>
      <c r="M28" s="2611">
        <v>5039156</v>
      </c>
      <c r="N28" s="2611">
        <v>5580324</v>
      </c>
      <c r="O28" s="2619"/>
      <c r="P28" s="2619"/>
      <c r="Q28" s="2619"/>
      <c r="R28" s="2620"/>
      <c r="S28" s="2609">
        <v>2</v>
      </c>
      <c r="U28" s="2713"/>
    </row>
    <row r="29" spans="1:21">
      <c r="A29" s="2609">
        <v>3</v>
      </c>
      <c r="B29" s="2596" t="s">
        <v>6632</v>
      </c>
      <c r="C29" s="2596" t="s">
        <v>5578</v>
      </c>
      <c r="D29" s="2668">
        <v>345</v>
      </c>
      <c r="E29" s="2658"/>
      <c r="F29" s="2613" t="s">
        <v>5587</v>
      </c>
      <c r="G29" s="2658">
        <v>27.561000823974609</v>
      </c>
      <c r="H29" s="2614"/>
      <c r="I29" s="2679">
        <v>1</v>
      </c>
      <c r="J29" s="2566"/>
      <c r="K29" s="2570" t="s">
        <v>5600</v>
      </c>
      <c r="L29" s="2611">
        <v>1220182</v>
      </c>
      <c r="M29" s="2611">
        <v>27733693</v>
      </c>
      <c r="N29" s="2611">
        <v>28953875</v>
      </c>
      <c r="O29" s="2619"/>
      <c r="P29" s="2619"/>
      <c r="Q29" s="2619"/>
      <c r="R29" s="2620"/>
      <c r="S29" s="2609">
        <v>3</v>
      </c>
      <c r="U29" s="2713"/>
    </row>
    <row r="30" spans="1:21">
      <c r="A30" s="2609">
        <v>4</v>
      </c>
      <c r="B30" s="2596" t="s">
        <v>6632</v>
      </c>
      <c r="C30" s="2596" t="s">
        <v>5579</v>
      </c>
      <c r="D30" s="2668">
        <v>345</v>
      </c>
      <c r="E30" s="2658"/>
      <c r="F30" s="2613" t="s">
        <v>5596</v>
      </c>
      <c r="G30" s="2658">
        <v>0.40200001001358032</v>
      </c>
      <c r="H30" s="2614"/>
      <c r="I30" s="2679">
        <v>1</v>
      </c>
      <c r="J30" s="2566"/>
      <c r="K30" s="2570" t="s">
        <v>5600</v>
      </c>
      <c r="L30" s="2611" t="s">
        <v>7060</v>
      </c>
      <c r="M30" s="2611">
        <v>442025</v>
      </c>
      <c r="N30" s="2611">
        <v>442025</v>
      </c>
      <c r="O30" s="2619"/>
      <c r="P30" s="2619"/>
      <c r="Q30" s="2619"/>
      <c r="R30" s="2620"/>
      <c r="S30" s="2609">
        <v>4</v>
      </c>
      <c r="U30" s="2713"/>
    </row>
    <row r="31" spans="1:21">
      <c r="A31" s="2609">
        <v>5</v>
      </c>
      <c r="B31" s="2596" t="s">
        <v>6633</v>
      </c>
      <c r="C31" s="2596" t="s">
        <v>5577</v>
      </c>
      <c r="D31" s="2658">
        <v>345</v>
      </c>
      <c r="E31" s="2658"/>
      <c r="F31" s="2613" t="s">
        <v>5587</v>
      </c>
      <c r="G31" s="2658">
        <v>48.553001403808587</v>
      </c>
      <c r="H31" s="2614"/>
      <c r="I31" s="2679">
        <v>1</v>
      </c>
      <c r="J31" s="2566"/>
      <c r="K31" s="2570" t="s">
        <v>5601</v>
      </c>
      <c r="L31" s="2611">
        <v>5625110</v>
      </c>
      <c r="M31" s="2611">
        <v>21487212</v>
      </c>
      <c r="N31" s="2611">
        <v>27112322</v>
      </c>
      <c r="O31" s="2619"/>
      <c r="P31" s="2619"/>
      <c r="Q31" s="2619"/>
      <c r="R31" s="2620"/>
      <c r="S31" s="2609">
        <v>5</v>
      </c>
      <c r="U31" s="2713"/>
    </row>
    <row r="32" spans="1:21">
      <c r="A32" s="2621">
        <v>6</v>
      </c>
      <c r="B32" s="2596" t="s">
        <v>6633</v>
      </c>
      <c r="C32" s="2596" t="s">
        <v>5580</v>
      </c>
      <c r="D32" s="2668">
        <v>345</v>
      </c>
      <c r="E32" s="2658"/>
      <c r="F32" s="2613" t="s">
        <v>5588</v>
      </c>
      <c r="G32" s="2658">
        <v>13.407999992370611</v>
      </c>
      <c r="H32" s="2614"/>
      <c r="I32" s="2679">
        <v>1</v>
      </c>
      <c r="J32" s="2566"/>
      <c r="K32" s="2570" t="s">
        <v>5601</v>
      </c>
      <c r="L32" s="2611">
        <v>1743552</v>
      </c>
      <c r="M32" s="2611">
        <v>3815061</v>
      </c>
      <c r="N32" s="2611">
        <v>5558612</v>
      </c>
      <c r="O32" s="2619"/>
      <c r="P32" s="2619"/>
      <c r="Q32" s="2619"/>
      <c r="R32" s="2620"/>
      <c r="S32" s="2609">
        <v>6</v>
      </c>
      <c r="U32" s="2713"/>
    </row>
    <row r="33" spans="1:21">
      <c r="A33" s="2621">
        <v>7</v>
      </c>
      <c r="B33" s="2596" t="s">
        <v>6633</v>
      </c>
      <c r="C33" s="2596" t="s">
        <v>5580</v>
      </c>
      <c r="D33" s="2668">
        <v>345</v>
      </c>
      <c r="E33" s="2658"/>
      <c r="F33" s="2613" t="s">
        <v>5588</v>
      </c>
      <c r="G33" s="2658">
        <v>13.41199970245361</v>
      </c>
      <c r="H33" s="2614"/>
      <c r="I33" s="2679">
        <v>1</v>
      </c>
      <c r="J33" s="2566"/>
      <c r="K33" s="2570" t="s">
        <v>5601</v>
      </c>
      <c r="L33" s="2611" t="s">
        <v>7060</v>
      </c>
      <c r="M33" s="2611">
        <v>4557548</v>
      </c>
      <c r="N33" s="2611">
        <v>4557548</v>
      </c>
      <c r="O33" s="2619"/>
      <c r="P33" s="2619"/>
      <c r="Q33" s="2619"/>
      <c r="R33" s="2620"/>
      <c r="S33" s="2609">
        <v>7</v>
      </c>
      <c r="U33" s="2713"/>
    </row>
    <row r="34" spans="1:21">
      <c r="A34" s="2621">
        <v>8</v>
      </c>
      <c r="B34" s="2596" t="s">
        <v>6634</v>
      </c>
      <c r="C34" s="2596" t="s">
        <v>5580</v>
      </c>
      <c r="D34" s="2668">
        <v>345</v>
      </c>
      <c r="E34" s="2658"/>
      <c r="F34" s="2613" t="s">
        <v>5587</v>
      </c>
      <c r="G34" s="2658">
        <v>8.8199996948242188</v>
      </c>
      <c r="H34" s="2614"/>
      <c r="I34" s="2679">
        <v>1</v>
      </c>
      <c r="J34" s="2566"/>
      <c r="K34" s="2570" t="s">
        <v>5600</v>
      </c>
      <c r="L34" s="2611">
        <v>208643</v>
      </c>
      <c r="M34" s="2611">
        <v>4096425</v>
      </c>
      <c r="N34" s="2611">
        <v>4305068</v>
      </c>
      <c r="O34" s="2619"/>
      <c r="P34" s="2619"/>
      <c r="Q34" s="2619"/>
      <c r="R34" s="2620"/>
      <c r="S34" s="2609">
        <v>8</v>
      </c>
      <c r="U34" s="2713"/>
    </row>
    <row r="35" spans="1:21">
      <c r="A35" s="2621">
        <v>9</v>
      </c>
      <c r="B35" s="2596" t="s">
        <v>6634</v>
      </c>
      <c r="C35" s="2596" t="s">
        <v>5580</v>
      </c>
      <c r="D35" s="2668">
        <v>345</v>
      </c>
      <c r="E35" s="2658"/>
      <c r="F35" s="2613" t="s">
        <v>5589</v>
      </c>
      <c r="G35" s="2658">
        <v>8.8710002899169922</v>
      </c>
      <c r="H35" s="2614"/>
      <c r="I35" s="2679">
        <v>1</v>
      </c>
      <c r="J35" s="2566"/>
      <c r="K35" s="2570" t="s">
        <v>5601</v>
      </c>
      <c r="L35" s="2611" t="s">
        <v>7060</v>
      </c>
      <c r="M35" s="2611" t="s">
        <v>7060</v>
      </c>
      <c r="N35" s="2611" t="s">
        <v>7060</v>
      </c>
      <c r="O35" s="2619"/>
      <c r="P35" s="2619"/>
      <c r="Q35" s="2619"/>
      <c r="R35" s="2620"/>
      <c r="S35" s="2609">
        <v>9</v>
      </c>
      <c r="U35" s="2713"/>
    </row>
    <row r="36" spans="1:21">
      <c r="A36" s="2621">
        <v>10</v>
      </c>
      <c r="B36" s="2596" t="s">
        <v>6635</v>
      </c>
      <c r="C36" s="2596" t="s">
        <v>5578</v>
      </c>
      <c r="D36" s="2668">
        <v>345</v>
      </c>
      <c r="E36" s="2658"/>
      <c r="F36" s="2613" t="s">
        <v>5587</v>
      </c>
      <c r="G36" s="2658">
        <v>18.466999053955082</v>
      </c>
      <c r="H36" s="2614"/>
      <c r="I36" s="2679">
        <v>1</v>
      </c>
      <c r="J36" s="2566"/>
      <c r="K36" s="2570" t="s">
        <v>5600</v>
      </c>
      <c r="L36" s="2611" t="s">
        <v>7060</v>
      </c>
      <c r="M36" s="2611">
        <v>887691</v>
      </c>
      <c r="N36" s="2611">
        <v>887691</v>
      </c>
      <c r="O36" s="2619"/>
      <c r="P36" s="2619"/>
      <c r="Q36" s="2619"/>
      <c r="R36" s="2620"/>
      <c r="S36" s="2609">
        <v>10</v>
      </c>
      <c r="U36" s="2713"/>
    </row>
    <row r="37" spans="1:21">
      <c r="A37" s="2621">
        <v>11</v>
      </c>
      <c r="B37" s="2596" t="s">
        <v>6636</v>
      </c>
      <c r="C37" s="2596" t="s">
        <v>5579</v>
      </c>
      <c r="D37" s="2668">
        <v>345</v>
      </c>
      <c r="E37" s="2658"/>
      <c r="F37" s="2613" t="s">
        <v>5590</v>
      </c>
      <c r="G37" s="2658">
        <v>2.7890000343322749</v>
      </c>
      <c r="H37" s="2614"/>
      <c r="I37" s="2679">
        <v>1</v>
      </c>
      <c r="J37" s="2566"/>
      <c r="K37" s="2570" t="s">
        <v>5602</v>
      </c>
      <c r="L37" s="2611" t="s">
        <v>7060</v>
      </c>
      <c r="M37" s="2611">
        <v>26862483</v>
      </c>
      <c r="N37" s="2611">
        <v>26862483</v>
      </c>
      <c r="O37" s="2619"/>
      <c r="P37" s="2619"/>
      <c r="Q37" s="2619"/>
      <c r="R37" s="2620"/>
      <c r="S37" s="2609">
        <v>11</v>
      </c>
      <c r="U37" s="2713"/>
    </row>
    <row r="38" spans="1:21">
      <c r="A38" s="2621">
        <v>12</v>
      </c>
      <c r="B38" s="2596" t="s">
        <v>6637</v>
      </c>
      <c r="C38" s="2596" t="s">
        <v>5581</v>
      </c>
      <c r="D38" s="2668">
        <v>345</v>
      </c>
      <c r="E38" s="2658"/>
      <c r="F38" s="2795" t="s">
        <v>5591</v>
      </c>
      <c r="G38" s="2658">
        <v>77.207000732421875</v>
      </c>
      <c r="H38" s="2614"/>
      <c r="I38" s="2796">
        <v>1</v>
      </c>
      <c r="J38" s="2566"/>
      <c r="K38" s="2570" t="s">
        <v>5602</v>
      </c>
      <c r="L38" s="2611">
        <v>2627756</v>
      </c>
      <c r="M38" s="2611">
        <v>33017966</v>
      </c>
      <c r="N38" s="2611">
        <v>35645723</v>
      </c>
      <c r="O38" s="2619"/>
      <c r="P38" s="2619"/>
      <c r="Q38" s="2619"/>
      <c r="R38" s="2620"/>
      <c r="S38" s="2609">
        <v>12</v>
      </c>
      <c r="U38" s="2713"/>
    </row>
    <row r="39" spans="1:21">
      <c r="A39" s="2621">
        <v>13</v>
      </c>
      <c r="B39" s="2596" t="s">
        <v>6638</v>
      </c>
      <c r="C39" s="2596" t="s">
        <v>5581</v>
      </c>
      <c r="D39" s="2668">
        <v>345</v>
      </c>
      <c r="E39" s="2658"/>
      <c r="F39" s="2613" t="s">
        <v>5592</v>
      </c>
      <c r="G39" s="2658">
        <v>83.91400146484375</v>
      </c>
      <c r="H39" s="2614"/>
      <c r="I39" s="2679">
        <v>1</v>
      </c>
      <c r="J39" s="2566"/>
      <c r="K39" s="2570" t="s">
        <v>5603</v>
      </c>
      <c r="L39" s="2611">
        <v>2322341</v>
      </c>
      <c r="M39" s="2611">
        <v>29639000</v>
      </c>
      <c r="N39" s="2611">
        <v>31961341</v>
      </c>
      <c r="O39" s="2619"/>
      <c r="P39" s="2619"/>
      <c r="Q39" s="2619"/>
      <c r="R39" s="2620"/>
      <c r="S39" s="2609">
        <v>13</v>
      </c>
      <c r="U39" s="2713"/>
    </row>
    <row r="40" spans="1:21">
      <c r="A40" s="2621">
        <v>14</v>
      </c>
      <c r="B40" s="2596" t="s">
        <v>6635</v>
      </c>
      <c r="C40" s="2596" t="s">
        <v>5582</v>
      </c>
      <c r="D40" s="2668">
        <v>345</v>
      </c>
      <c r="E40" s="2658"/>
      <c r="F40" s="2613" t="s">
        <v>5593</v>
      </c>
      <c r="G40" s="2658">
        <v>65.563003540039063</v>
      </c>
      <c r="H40" s="2614"/>
      <c r="I40" s="2679">
        <v>1</v>
      </c>
      <c r="J40" s="2566"/>
      <c r="K40" s="2570" t="s">
        <v>5604</v>
      </c>
      <c r="L40" s="2611">
        <v>2640639</v>
      </c>
      <c r="M40" s="2611">
        <v>298014</v>
      </c>
      <c r="N40" s="2611">
        <v>2938653</v>
      </c>
      <c r="O40" s="2619"/>
      <c r="P40" s="2619"/>
      <c r="Q40" s="2619"/>
      <c r="R40" s="2620"/>
      <c r="S40" s="2609">
        <v>14</v>
      </c>
      <c r="U40" s="2713"/>
    </row>
    <row r="41" spans="1:21">
      <c r="A41" s="2621">
        <v>15</v>
      </c>
      <c r="B41" s="2596" t="s">
        <v>6639</v>
      </c>
      <c r="C41" s="2596" t="s">
        <v>5583</v>
      </c>
      <c r="D41" s="2668">
        <v>345</v>
      </c>
      <c r="E41" s="2658"/>
      <c r="F41" s="2613" t="s">
        <v>5594</v>
      </c>
      <c r="G41" s="2658">
        <v>8.8690004348754883</v>
      </c>
      <c r="H41" s="2614"/>
      <c r="I41" s="2679">
        <v>1</v>
      </c>
      <c r="J41" s="2566"/>
      <c r="K41" s="2570" t="s">
        <v>5601</v>
      </c>
      <c r="L41" s="2611">
        <v>2587038</v>
      </c>
      <c r="M41" s="2611">
        <v>20310580</v>
      </c>
      <c r="N41" s="2611">
        <v>22897618</v>
      </c>
      <c r="O41" s="2619"/>
      <c r="P41" s="2619"/>
      <c r="Q41" s="2619"/>
      <c r="R41" s="2620"/>
      <c r="S41" s="2609">
        <v>15</v>
      </c>
      <c r="U41" s="2713"/>
    </row>
    <row r="42" spans="1:21">
      <c r="A42" s="2621">
        <v>16</v>
      </c>
      <c r="B42" s="2596" t="s">
        <v>6640</v>
      </c>
      <c r="C42" s="2596" t="s">
        <v>6641</v>
      </c>
      <c r="D42" s="2668">
        <v>345</v>
      </c>
      <c r="E42" s="2658"/>
      <c r="F42" s="2613" t="s">
        <v>5595</v>
      </c>
      <c r="G42" s="2658">
        <v>0.17700000107288361</v>
      </c>
      <c r="H42" s="2614"/>
      <c r="I42" s="2679">
        <v>1</v>
      </c>
      <c r="J42" s="2566"/>
      <c r="K42" s="2570" t="s">
        <v>5605</v>
      </c>
      <c r="L42" s="2611" t="s">
        <v>7060</v>
      </c>
      <c r="M42" s="2611">
        <v>59438</v>
      </c>
      <c r="N42" s="2611">
        <v>59438</v>
      </c>
      <c r="O42" s="2619"/>
      <c r="P42" s="2619"/>
      <c r="Q42" s="2619"/>
      <c r="R42" s="2620"/>
      <c r="S42" s="2609">
        <v>16</v>
      </c>
      <c r="U42" s="2713"/>
    </row>
    <row r="43" spans="1:21">
      <c r="A43" s="2609">
        <v>17</v>
      </c>
      <c r="B43" s="2596" t="s">
        <v>6642</v>
      </c>
      <c r="C43" s="2596" t="s">
        <v>5584</v>
      </c>
      <c r="D43" s="2668">
        <v>345</v>
      </c>
      <c r="E43" s="2658"/>
      <c r="F43" s="2613" t="s">
        <v>5596</v>
      </c>
      <c r="G43" s="2658">
        <v>39.169998168945313</v>
      </c>
      <c r="H43" s="2614"/>
      <c r="I43" s="2679">
        <v>1</v>
      </c>
      <c r="J43" s="2566"/>
      <c r="K43" s="2570" t="s">
        <v>5606</v>
      </c>
      <c r="L43" s="2986" t="s">
        <v>7060</v>
      </c>
      <c r="M43" s="2986" t="s">
        <v>7060</v>
      </c>
      <c r="N43" s="2986" t="s">
        <v>7060</v>
      </c>
      <c r="O43" s="2619"/>
      <c r="P43" s="2619"/>
      <c r="Q43" s="2619"/>
      <c r="R43" s="2620"/>
      <c r="S43" s="2609">
        <v>17</v>
      </c>
      <c r="U43" s="2713"/>
    </row>
    <row r="44" spans="1:21">
      <c r="A44" s="2609">
        <v>18</v>
      </c>
      <c r="B44" s="2596" t="s">
        <v>6640</v>
      </c>
      <c r="C44" s="2596" t="s">
        <v>5584</v>
      </c>
      <c r="D44" s="2668">
        <v>345</v>
      </c>
      <c r="E44" s="2658"/>
      <c r="F44" s="2613" t="s">
        <v>5593</v>
      </c>
      <c r="G44" s="2658">
        <v>38.756999969482422</v>
      </c>
      <c r="H44" s="2614"/>
      <c r="I44" s="2679">
        <v>1</v>
      </c>
      <c r="J44" s="2566"/>
      <c r="K44" s="2570" t="s">
        <v>5607</v>
      </c>
      <c r="L44" s="2611" t="s">
        <v>7060</v>
      </c>
      <c r="M44" s="2611" t="s">
        <v>7060</v>
      </c>
      <c r="N44" s="2611" t="s">
        <v>7060</v>
      </c>
      <c r="O44" s="2619"/>
      <c r="P44" s="2619"/>
      <c r="Q44" s="2619"/>
      <c r="R44" s="2620"/>
      <c r="S44" s="2609">
        <v>18</v>
      </c>
      <c r="U44" s="2713"/>
    </row>
    <row r="45" spans="1:21">
      <c r="A45" s="2609">
        <v>19</v>
      </c>
      <c r="B45" s="2596" t="s">
        <v>6643</v>
      </c>
      <c r="C45" s="2596" t="s">
        <v>5585</v>
      </c>
      <c r="D45" s="2668">
        <v>345</v>
      </c>
      <c r="E45" s="2658"/>
      <c r="F45" s="2613" t="s">
        <v>5588</v>
      </c>
      <c r="G45" s="2658">
        <v>30.64900016784668</v>
      </c>
      <c r="H45" s="2614"/>
      <c r="I45" s="2679">
        <v>1</v>
      </c>
      <c r="J45" s="2566"/>
      <c r="K45" s="2570" t="s">
        <v>5608</v>
      </c>
      <c r="L45" s="2611">
        <v>2587038</v>
      </c>
      <c r="M45" s="2611">
        <v>20310580</v>
      </c>
      <c r="N45" s="2611">
        <v>22897618</v>
      </c>
      <c r="O45" s="2619"/>
      <c r="P45" s="2619"/>
      <c r="Q45" s="2619"/>
      <c r="R45" s="2620"/>
      <c r="S45" s="2609">
        <v>19</v>
      </c>
      <c r="U45" s="2713"/>
    </row>
    <row r="46" spans="1:21">
      <c r="A46" s="2609">
        <v>20</v>
      </c>
      <c r="B46" s="2596" t="s">
        <v>6643</v>
      </c>
      <c r="C46" s="2596" t="s">
        <v>5586</v>
      </c>
      <c r="D46" s="2668">
        <v>345</v>
      </c>
      <c r="E46" s="2658"/>
      <c r="F46" s="2613" t="s">
        <v>5597</v>
      </c>
      <c r="G46" s="2658">
        <v>25.726999282836911</v>
      </c>
      <c r="H46" s="2614"/>
      <c r="I46" s="2679">
        <v>1</v>
      </c>
      <c r="J46" s="2566"/>
      <c r="K46" s="2570" t="s">
        <v>5602</v>
      </c>
      <c r="L46" s="2611">
        <v>2018970</v>
      </c>
      <c r="M46" s="2611">
        <v>13783064</v>
      </c>
      <c r="N46" s="2611">
        <v>15802033</v>
      </c>
      <c r="O46" s="2619"/>
      <c r="P46" s="2619"/>
      <c r="Q46" s="2619"/>
      <c r="R46" s="2620"/>
      <c r="S46" s="2609">
        <v>20</v>
      </c>
      <c r="U46" s="2713"/>
    </row>
    <row r="47" spans="1:21">
      <c r="A47" s="2609">
        <v>21</v>
      </c>
      <c r="B47" s="2596" t="s">
        <v>6643</v>
      </c>
      <c r="C47" s="2596" t="s">
        <v>5586</v>
      </c>
      <c r="D47" s="2668">
        <v>345</v>
      </c>
      <c r="E47" s="2658"/>
      <c r="F47" s="2613" t="s">
        <v>5598</v>
      </c>
      <c r="G47" s="2658">
        <v>25.860000610351559</v>
      </c>
      <c r="H47" s="2614"/>
      <c r="I47" s="2679">
        <v>1</v>
      </c>
      <c r="J47" s="2566"/>
      <c r="K47" s="2570" t="s">
        <v>5602</v>
      </c>
      <c r="L47" s="2611" t="s">
        <v>7060</v>
      </c>
      <c r="M47" s="2611" t="s">
        <v>7060</v>
      </c>
      <c r="N47" s="2611" t="s">
        <v>7060</v>
      </c>
      <c r="O47" s="2619"/>
      <c r="P47" s="2619"/>
      <c r="Q47" s="2619"/>
      <c r="R47" s="2620"/>
      <c r="S47" s="2609">
        <v>21</v>
      </c>
      <c r="U47" s="2713"/>
    </row>
    <row r="48" spans="1:21">
      <c r="A48" s="2609">
        <v>22</v>
      </c>
      <c r="B48" s="2596" t="s">
        <v>6644</v>
      </c>
      <c r="C48" s="2596" t="s">
        <v>5585</v>
      </c>
      <c r="D48" s="2668">
        <v>345</v>
      </c>
      <c r="E48" s="2658"/>
      <c r="F48" s="2613" t="s">
        <v>5587</v>
      </c>
      <c r="G48" s="3362">
        <v>11.09500026702881</v>
      </c>
      <c r="H48" s="2614"/>
      <c r="I48" s="2679">
        <v>1</v>
      </c>
      <c r="J48" s="2566"/>
      <c r="K48" s="2570" t="s">
        <v>5601</v>
      </c>
      <c r="L48" s="2611">
        <v>608370</v>
      </c>
      <c r="M48" s="2611">
        <v>11640369</v>
      </c>
      <c r="N48" s="2611">
        <v>12248739</v>
      </c>
      <c r="O48" s="2619"/>
      <c r="P48" s="2619"/>
      <c r="Q48" s="2619"/>
      <c r="R48" s="2620"/>
      <c r="S48" s="2609">
        <v>22</v>
      </c>
      <c r="U48" s="2713"/>
    </row>
    <row r="49" spans="1:21">
      <c r="A49" s="2609">
        <v>23</v>
      </c>
      <c r="B49" s="2596" t="s">
        <v>6636</v>
      </c>
      <c r="C49" s="2596" t="s">
        <v>5578</v>
      </c>
      <c r="D49" s="2668">
        <v>345</v>
      </c>
      <c r="E49" s="2658"/>
      <c r="F49" s="2613" t="s">
        <v>5599</v>
      </c>
      <c r="G49" s="2658">
        <v>29.141000747680661</v>
      </c>
      <c r="H49" s="2614"/>
      <c r="I49" s="2679">
        <v>1</v>
      </c>
      <c r="J49" s="2566"/>
      <c r="K49" s="2570" t="s">
        <v>5601</v>
      </c>
      <c r="L49" s="2611" t="s">
        <v>7060</v>
      </c>
      <c r="M49" s="2611">
        <v>26862483</v>
      </c>
      <c r="N49" s="2611">
        <v>26862483</v>
      </c>
      <c r="O49" s="2619"/>
      <c r="P49" s="2619"/>
      <c r="Q49" s="2619"/>
      <c r="R49" s="2620"/>
      <c r="S49" s="2609">
        <v>23</v>
      </c>
      <c r="U49" s="2713"/>
    </row>
    <row r="50" spans="1:21">
      <c r="A50" s="2609">
        <v>24</v>
      </c>
      <c r="B50" s="2596" t="s">
        <v>6640</v>
      </c>
      <c r="C50" s="2596" t="s">
        <v>5610</v>
      </c>
      <c r="D50" s="2668">
        <v>345</v>
      </c>
      <c r="E50" s="2658"/>
      <c r="F50" s="2613" t="s">
        <v>5590</v>
      </c>
      <c r="G50" s="2658">
        <v>0.49200001358985901</v>
      </c>
      <c r="H50" s="2614"/>
      <c r="I50" s="2679">
        <v>1</v>
      </c>
      <c r="J50" s="2566"/>
      <c r="K50" s="2570" t="s">
        <v>5602</v>
      </c>
      <c r="L50" s="2611">
        <v>153716</v>
      </c>
      <c r="M50" s="2611">
        <v>21168182</v>
      </c>
      <c r="N50" s="2611">
        <v>21321898</v>
      </c>
      <c r="O50" s="2619"/>
      <c r="P50" s="2619"/>
      <c r="Q50" s="2619"/>
      <c r="R50" s="2620"/>
      <c r="S50" s="2609">
        <v>24</v>
      </c>
      <c r="U50" s="2713"/>
    </row>
    <row r="51" spans="1:21">
      <c r="A51" s="2609">
        <v>25</v>
      </c>
      <c r="B51" s="2596" t="s">
        <v>6644</v>
      </c>
      <c r="C51" s="2596" t="s">
        <v>5611</v>
      </c>
      <c r="D51" s="2668">
        <v>345</v>
      </c>
      <c r="E51" s="2658"/>
      <c r="F51" s="2613" t="s">
        <v>5590</v>
      </c>
      <c r="G51" s="2658">
        <v>8.116999626159668</v>
      </c>
      <c r="H51" s="2614"/>
      <c r="I51" s="2679">
        <v>1</v>
      </c>
      <c r="J51" s="2566"/>
      <c r="K51" s="4" t="s">
        <v>5595</v>
      </c>
      <c r="L51" s="2611" t="s">
        <v>7060</v>
      </c>
      <c r="M51" s="2611" t="s">
        <v>7060</v>
      </c>
      <c r="N51" s="2611" t="s">
        <v>7060</v>
      </c>
      <c r="O51" s="2619"/>
      <c r="P51" s="2619"/>
      <c r="Q51" s="2619"/>
      <c r="R51" s="2620"/>
      <c r="S51" s="2609">
        <v>25</v>
      </c>
      <c r="U51" s="2713"/>
    </row>
    <row r="52" spans="1:21">
      <c r="A52" s="2609">
        <v>26</v>
      </c>
      <c r="B52" s="2596" t="s">
        <v>6645</v>
      </c>
      <c r="C52" s="2596" t="s">
        <v>6646</v>
      </c>
      <c r="D52" s="2668">
        <v>345</v>
      </c>
      <c r="E52" s="2658"/>
      <c r="F52" s="2613" t="s">
        <v>5587</v>
      </c>
      <c r="G52" s="2658">
        <v>38.592998504638672</v>
      </c>
      <c r="H52" s="2614"/>
      <c r="I52" s="2679">
        <v>1</v>
      </c>
      <c r="J52" s="2566"/>
      <c r="K52" s="4" t="s">
        <v>5601</v>
      </c>
      <c r="L52" s="2611" t="s">
        <v>7060</v>
      </c>
      <c r="M52" s="2611" t="s">
        <v>7060</v>
      </c>
      <c r="N52" s="2611" t="s">
        <v>7060</v>
      </c>
      <c r="O52" s="2619"/>
      <c r="P52" s="2619"/>
      <c r="Q52" s="2619"/>
      <c r="R52" s="2620"/>
      <c r="S52" s="2609">
        <v>26</v>
      </c>
      <c r="U52" s="2713"/>
    </row>
    <row r="53" spans="1:21">
      <c r="A53" s="2609">
        <v>27</v>
      </c>
      <c r="B53" s="2596" t="s">
        <v>5609</v>
      </c>
      <c r="C53" s="2596" t="s">
        <v>6647</v>
      </c>
      <c r="D53" s="2668">
        <v>345</v>
      </c>
      <c r="E53" s="2658"/>
      <c r="F53" s="2613" t="s">
        <v>5587</v>
      </c>
      <c r="G53" s="2658">
        <v>25.16500091552734</v>
      </c>
      <c r="H53" s="2614"/>
      <c r="I53" s="2679">
        <v>1</v>
      </c>
      <c r="J53" s="2566"/>
      <c r="K53" s="3" t="s">
        <v>5601</v>
      </c>
      <c r="L53" s="2611" t="s">
        <v>7060</v>
      </c>
      <c r="M53" s="2611" t="s">
        <v>7060</v>
      </c>
      <c r="N53" s="2611" t="s">
        <v>7060</v>
      </c>
      <c r="O53" s="2619"/>
      <c r="P53" s="2619"/>
      <c r="Q53" s="2619"/>
      <c r="R53" s="2620"/>
      <c r="S53" s="2609">
        <v>27</v>
      </c>
      <c r="U53" s="2713"/>
    </row>
    <row r="54" spans="1:21">
      <c r="A54" s="2609">
        <v>28</v>
      </c>
      <c r="B54" s="2596" t="s">
        <v>6648</v>
      </c>
      <c r="C54" s="2596" t="s">
        <v>6647</v>
      </c>
      <c r="D54" s="2668">
        <v>345</v>
      </c>
      <c r="E54" s="2658"/>
      <c r="F54" s="2613" t="s">
        <v>5588</v>
      </c>
      <c r="G54" s="2658">
        <v>12.342000007629389</v>
      </c>
      <c r="H54" s="2614"/>
      <c r="I54" s="2679">
        <v>1</v>
      </c>
      <c r="J54" s="2566"/>
      <c r="K54" s="2570" t="s">
        <v>5601</v>
      </c>
      <c r="L54" s="2611" t="s">
        <v>7060</v>
      </c>
      <c r="M54" s="2611">
        <v>48464160</v>
      </c>
      <c r="N54" s="2611">
        <v>48464160</v>
      </c>
      <c r="O54" s="2619"/>
      <c r="P54" s="2619"/>
      <c r="Q54" s="2619"/>
      <c r="R54" s="2620"/>
      <c r="S54" s="2609">
        <v>28</v>
      </c>
      <c r="U54" s="2713"/>
    </row>
    <row r="55" spans="1:21">
      <c r="A55" s="2609">
        <v>29</v>
      </c>
      <c r="B55" s="2596" t="s">
        <v>6638</v>
      </c>
      <c r="C55" s="2596" t="s">
        <v>5939</v>
      </c>
      <c r="D55" s="2668">
        <v>345</v>
      </c>
      <c r="E55" s="2658"/>
      <c r="F55" s="2613" t="s">
        <v>5617</v>
      </c>
      <c r="G55" s="2658">
        <v>7.1000002324581146E-2</v>
      </c>
      <c r="H55" s="2614"/>
      <c r="I55" s="2679">
        <v>1</v>
      </c>
      <c r="J55" s="2566"/>
      <c r="K55" s="3" t="s">
        <v>5595</v>
      </c>
      <c r="L55" s="2611" t="s">
        <v>7060</v>
      </c>
      <c r="M55" s="2611" t="s">
        <v>7060</v>
      </c>
      <c r="N55" s="2611" t="s">
        <v>7060</v>
      </c>
      <c r="O55" s="2619"/>
      <c r="P55" s="2619"/>
      <c r="Q55" s="2619"/>
      <c r="R55" s="2620"/>
      <c r="S55" s="2609">
        <v>29</v>
      </c>
      <c r="U55" s="2713"/>
    </row>
    <row r="56" spans="1:21">
      <c r="A56" s="2609">
        <v>30</v>
      </c>
      <c r="B56" s="2596" t="s">
        <v>6649</v>
      </c>
      <c r="C56" s="2596" t="s">
        <v>6650</v>
      </c>
      <c r="D56" s="2668">
        <v>345</v>
      </c>
      <c r="E56" s="2658"/>
      <c r="F56" s="2613" t="s">
        <v>5616</v>
      </c>
      <c r="G56" s="2658">
        <v>0.3</v>
      </c>
      <c r="H56" s="2614"/>
      <c r="I56" s="2679">
        <v>1</v>
      </c>
      <c r="J56" s="2566"/>
      <c r="K56" s="3" t="s">
        <v>5618</v>
      </c>
      <c r="L56" s="2611" t="s">
        <v>7060</v>
      </c>
      <c r="M56" s="2611" t="s">
        <v>7060</v>
      </c>
      <c r="N56" s="2611" t="s">
        <v>7060</v>
      </c>
      <c r="O56" s="2619"/>
      <c r="P56" s="2619"/>
      <c r="Q56" s="2619"/>
      <c r="R56" s="2620"/>
      <c r="S56" s="2609">
        <v>30</v>
      </c>
      <c r="U56" s="2713"/>
    </row>
    <row r="57" spans="1:21">
      <c r="A57" s="2609">
        <v>31</v>
      </c>
      <c r="B57" s="2596" t="s">
        <v>6649</v>
      </c>
      <c r="C57" s="2596" t="s">
        <v>6651</v>
      </c>
      <c r="D57" s="2668">
        <v>345</v>
      </c>
      <c r="E57" s="2658"/>
      <c r="F57" s="2613" t="s">
        <v>5616</v>
      </c>
      <c r="G57" s="2658">
        <v>0.3</v>
      </c>
      <c r="H57" s="2614"/>
      <c r="I57" s="2679">
        <v>1</v>
      </c>
      <c r="J57" s="2566"/>
      <c r="K57" s="3" t="s">
        <v>5618</v>
      </c>
      <c r="L57" s="2611" t="s">
        <v>7060</v>
      </c>
      <c r="M57" s="2611" t="s">
        <v>7060</v>
      </c>
      <c r="N57" s="2611" t="s">
        <v>7060</v>
      </c>
      <c r="O57" s="2619"/>
      <c r="P57" s="2619"/>
      <c r="Q57" s="2619"/>
      <c r="R57" s="2620"/>
      <c r="S57" s="2609">
        <v>31</v>
      </c>
      <c r="U57" s="2713"/>
    </row>
    <row r="58" spans="1:21">
      <c r="A58" s="2609">
        <v>32</v>
      </c>
      <c r="B58" s="2596" t="s">
        <v>6652</v>
      </c>
      <c r="C58" s="2596" t="s">
        <v>5612</v>
      </c>
      <c r="D58" s="2668">
        <v>230</v>
      </c>
      <c r="E58" s="2658"/>
      <c r="F58" s="2613" t="s">
        <v>5598</v>
      </c>
      <c r="G58" s="2658">
        <v>4.0989999771118164</v>
      </c>
      <c r="H58" s="2614"/>
      <c r="I58" s="2679">
        <v>1</v>
      </c>
      <c r="J58" s="2566"/>
      <c r="K58" s="2570" t="s">
        <v>5619</v>
      </c>
      <c r="L58" s="2611">
        <v>26140</v>
      </c>
      <c r="M58" s="2611">
        <v>497146</v>
      </c>
      <c r="N58" s="2611">
        <v>523286</v>
      </c>
      <c r="O58" s="2619"/>
      <c r="P58" s="2619"/>
      <c r="Q58" s="2619"/>
      <c r="R58" s="2620"/>
      <c r="S58" s="2609">
        <v>32</v>
      </c>
      <c r="U58" s="2713"/>
    </row>
    <row r="59" spans="1:21">
      <c r="A59" s="2609">
        <v>33</v>
      </c>
      <c r="B59" s="2596" t="s">
        <v>6653</v>
      </c>
      <c r="C59" s="2596" t="s">
        <v>5613</v>
      </c>
      <c r="D59" s="2668">
        <v>230</v>
      </c>
      <c r="E59" s="2658"/>
      <c r="F59" s="2613" t="s">
        <v>5594</v>
      </c>
      <c r="G59" s="2658">
        <v>31.406999588012699</v>
      </c>
      <c r="H59" s="2614"/>
      <c r="I59" s="2679">
        <v>1</v>
      </c>
      <c r="J59" s="2566"/>
      <c r="K59" s="2570" t="s">
        <v>5620</v>
      </c>
      <c r="L59" s="2611" t="s">
        <v>7060</v>
      </c>
      <c r="M59" s="2611" t="s">
        <v>7060</v>
      </c>
      <c r="N59" s="2611" t="s">
        <v>7060</v>
      </c>
      <c r="O59" s="2619"/>
      <c r="P59" s="2619"/>
      <c r="Q59" s="2619"/>
      <c r="R59" s="2620"/>
      <c r="S59" s="2609">
        <v>33</v>
      </c>
      <c r="U59" s="2713"/>
    </row>
    <row r="60" spans="1:21">
      <c r="A60" s="2609">
        <v>34</v>
      </c>
      <c r="B60" s="2596" t="s">
        <v>6654</v>
      </c>
      <c r="C60" s="2596" t="s">
        <v>5614</v>
      </c>
      <c r="D60" s="2668">
        <v>230</v>
      </c>
      <c r="E60" s="2658"/>
      <c r="F60" s="2613" t="s">
        <v>5617</v>
      </c>
      <c r="G60" s="2658">
        <v>0.153999999165535</v>
      </c>
      <c r="H60" s="2614"/>
      <c r="I60" s="2679">
        <v>1</v>
      </c>
      <c r="J60" s="2566"/>
      <c r="K60" s="2570" t="s">
        <v>5621</v>
      </c>
      <c r="L60" s="2611">
        <v>612222</v>
      </c>
      <c r="M60" s="2611">
        <v>3438353</v>
      </c>
      <c r="N60" s="2611">
        <v>4050575</v>
      </c>
      <c r="O60" s="2619"/>
      <c r="P60" s="2619"/>
      <c r="Q60" s="2619"/>
      <c r="R60" s="2620"/>
      <c r="S60" s="2609">
        <v>34</v>
      </c>
      <c r="U60" s="2713"/>
    </row>
    <row r="61" spans="1:21" ht="16" thickBot="1">
      <c r="A61" s="2577">
        <v>35</v>
      </c>
      <c r="B61" s="2578" t="s">
        <v>6655</v>
      </c>
      <c r="C61" s="2578" t="s">
        <v>5615</v>
      </c>
      <c r="D61" s="2671">
        <v>230</v>
      </c>
      <c r="E61" s="2662"/>
      <c r="F61" s="2" t="s">
        <v>5587</v>
      </c>
      <c r="G61" s="2662">
        <v>47.396999359130859</v>
      </c>
      <c r="H61" s="2624"/>
      <c r="I61" s="2625">
        <v>1</v>
      </c>
      <c r="J61" s="2566"/>
      <c r="K61" s="2570" t="s">
        <v>5620</v>
      </c>
      <c r="L61" s="2611">
        <v>3618873</v>
      </c>
      <c r="M61" s="2611">
        <v>11377099</v>
      </c>
      <c r="N61" s="2611">
        <v>14995972</v>
      </c>
      <c r="O61" s="2619"/>
      <c r="P61" s="2619"/>
      <c r="Q61" s="2619"/>
      <c r="R61" s="2620"/>
      <c r="S61" s="2609">
        <v>35</v>
      </c>
      <c r="U61" s="2713"/>
    </row>
    <row r="62" spans="1:21" ht="16" thickBot="1">
      <c r="A62" s="2577">
        <v>36</v>
      </c>
      <c r="B62" s="2575"/>
      <c r="C62" s="2575"/>
      <c r="D62" s="2575"/>
      <c r="E62" s="2575"/>
      <c r="F62" s="2576" t="s">
        <v>2253</v>
      </c>
      <c r="G62" s="2671">
        <f>SUM(G144:G195)+SUM(G77:G130)+SUM(G27:G61)</f>
        <v>5848.5518999783471</v>
      </c>
      <c r="H62" s="2671">
        <f>SUM(H144:H195)+SUM(H77:H130)+SUM(H27:H61)</f>
        <v>0</v>
      </c>
      <c r="I62" s="2622">
        <f>SUM(I144:I195)+SUM(I77:I130)+SUM(I27:I61)</f>
        <v>425</v>
      </c>
      <c r="J62" s="2566"/>
      <c r="K62" s="2626"/>
      <c r="L62" s="2627">
        <f>SUM(L144:L195)+SUM(L77:L130)+SUM(L27:L61)</f>
        <v>38661335</v>
      </c>
      <c r="M62" s="2628">
        <f>SUM(M144:M195)+SUM(M77:M130)+SUM(M27:M61)</f>
        <v>552058721</v>
      </c>
      <c r="N62" s="2628">
        <f>SUM(N144:N195)+SUM(N77:N130)+SUM(N27:N61)</f>
        <v>590720057</v>
      </c>
      <c r="O62" s="2629">
        <f>SUM(O27:O61)</f>
        <v>0</v>
      </c>
      <c r="P62" s="2629">
        <f>SUM(P27:P61)</f>
        <v>0</v>
      </c>
      <c r="Q62" s="2629">
        <f>SUM(Q27:Q61)</f>
        <v>0</v>
      </c>
      <c r="R62" s="2629">
        <f>SUM(R27:R61)</f>
        <v>0</v>
      </c>
      <c r="S62" s="2626">
        <v>36</v>
      </c>
      <c r="U62" s="2713"/>
    </row>
    <row r="63" spans="1:21">
      <c r="A63" s="2630"/>
      <c r="B63" s="2630"/>
      <c r="C63" s="2630"/>
      <c r="D63" s="2630"/>
      <c r="E63" s="2630"/>
      <c r="F63" s="2631"/>
      <c r="G63" s="2632"/>
      <c r="H63" s="2632"/>
      <c r="I63" s="2632"/>
      <c r="J63" s="2566"/>
      <c r="K63" s="2630"/>
      <c r="L63" s="2633"/>
      <c r="M63" s="2633"/>
      <c r="N63" s="2633"/>
      <c r="O63" s="2633"/>
      <c r="P63" s="2633"/>
      <c r="Q63" s="2633"/>
      <c r="R63" s="2633"/>
      <c r="S63" s="2630"/>
      <c r="U63" s="2713"/>
    </row>
    <row r="64" spans="1:21">
      <c r="A64" s="2634" t="s">
        <v>3693</v>
      </c>
      <c r="B64" s="2566"/>
      <c r="C64" s="2566"/>
      <c r="D64" s="2566"/>
      <c r="E64" s="2566"/>
      <c r="F64" s="2566"/>
      <c r="G64" s="2566"/>
      <c r="H64" s="2566"/>
      <c r="I64" s="2566"/>
      <c r="J64" s="2566"/>
      <c r="K64" s="2634" t="s">
        <v>3693</v>
      </c>
      <c r="L64" s="2566"/>
      <c r="M64" s="2566"/>
      <c r="N64" s="2566"/>
      <c r="O64" s="2597"/>
      <c r="U64" s="2713"/>
    </row>
    <row r="65" spans="1:21">
      <c r="A65" s="2597" t="s">
        <v>2599</v>
      </c>
      <c r="B65" s="2597"/>
      <c r="C65" s="2597"/>
      <c r="D65" s="2597"/>
      <c r="E65" s="2597"/>
      <c r="F65" s="2597"/>
      <c r="G65" s="2597"/>
      <c r="H65" s="2597"/>
      <c r="I65" s="2597"/>
      <c r="J65" s="2566"/>
      <c r="K65" s="2597" t="s">
        <v>2600</v>
      </c>
      <c r="L65" s="2597"/>
      <c r="M65" s="2597"/>
      <c r="N65" s="2597"/>
      <c r="O65" s="2597"/>
      <c r="P65" s="2597"/>
      <c r="Q65" s="2597"/>
      <c r="R65" s="2597"/>
      <c r="S65" s="2597"/>
      <c r="U65" s="2713"/>
    </row>
    <row r="66" spans="1:21">
      <c r="U66" s="2713"/>
    </row>
    <row r="67" spans="1:21">
      <c r="A67" s="2585" t="s">
        <v>1374</v>
      </c>
      <c r="B67" s="2597"/>
      <c r="C67" s="2597"/>
      <c r="D67" s="2597"/>
      <c r="E67" s="2597"/>
      <c r="F67" s="2597"/>
      <c r="G67" s="2597"/>
      <c r="H67" s="2597"/>
      <c r="I67" s="2597"/>
      <c r="U67" s="2713"/>
    </row>
    <row r="68" spans="1:21">
      <c r="U68" s="2713"/>
    </row>
    <row r="69" spans="1:21" ht="16" thickBot="1">
      <c r="A69" s="2635" t="s">
        <v>4544</v>
      </c>
      <c r="B69" s="2630"/>
      <c r="C69" s="2630"/>
      <c r="D69" s="2630"/>
      <c r="E69" s="2630"/>
      <c r="F69" s="2630"/>
      <c r="G69" s="3837"/>
      <c r="H69" s="2630" t="str">
        <f>'Data Sheet'!$C$40</f>
        <v>April 30, 2024</v>
      </c>
      <c r="I69" s="1882" t="str">
        <f>'Data Sheet'!$C$38</f>
        <v>December 31, 2023</v>
      </c>
      <c r="J69" s="2566"/>
      <c r="K69" s="2635" t="s">
        <v>4544</v>
      </c>
      <c r="L69" s="2575"/>
      <c r="M69" s="2575"/>
      <c r="N69" s="2575"/>
      <c r="O69" s="2575"/>
      <c r="P69" s="2575"/>
      <c r="Q69" s="2575" t="str">
        <f>'Data Sheet'!$C$40</f>
        <v>April 30, 2024</v>
      </c>
      <c r="R69" s="2651" t="str">
        <f>'Data Sheet'!$C$38</f>
        <v>December 31, 2023</v>
      </c>
      <c r="S69" s="2582"/>
      <c r="U69" s="2713"/>
    </row>
    <row r="70" spans="1:21" ht="16" thickBot="1">
      <c r="A70" s="4939" t="s">
        <v>2895</v>
      </c>
      <c r="B70" s="4940"/>
      <c r="C70" s="4940"/>
      <c r="D70" s="4941"/>
      <c r="E70" s="4941"/>
      <c r="F70" s="4941"/>
      <c r="G70" s="4941"/>
      <c r="H70" s="4941"/>
      <c r="I70" s="4942"/>
      <c r="J70" s="2566"/>
      <c r="K70" s="2637" t="s">
        <v>2895</v>
      </c>
      <c r="L70" s="2581"/>
      <c r="M70" s="2581"/>
      <c r="N70" s="2582"/>
      <c r="O70" s="2582"/>
      <c r="P70" s="2582"/>
      <c r="Q70" s="2583"/>
      <c r="R70" s="2583"/>
      <c r="S70" s="2579"/>
      <c r="U70" s="2713"/>
    </row>
    <row r="71" spans="1:21">
      <c r="A71" s="4243"/>
      <c r="B71" s="2630"/>
      <c r="C71" s="4131"/>
      <c r="D71" s="1882" t="s">
        <v>2549</v>
      </c>
      <c r="E71" s="4247"/>
      <c r="F71" s="4131"/>
      <c r="G71" s="1882" t="s">
        <v>2550</v>
      </c>
      <c r="H71" s="1882"/>
      <c r="I71" s="5042"/>
      <c r="J71" s="2566"/>
      <c r="K71" s="2595"/>
      <c r="L71" s="2599" t="s">
        <v>2551</v>
      </c>
      <c r="M71" s="2599"/>
      <c r="N71" s="2567"/>
      <c r="O71" s="2600"/>
      <c r="P71" s="2600"/>
      <c r="Q71" s="2600"/>
      <c r="R71" s="2600"/>
      <c r="S71" s="2598"/>
      <c r="U71" s="2713"/>
    </row>
    <row r="72" spans="1:21">
      <c r="A72" s="4245"/>
      <c r="B72" s="1882" t="s">
        <v>2552</v>
      </c>
      <c r="C72" s="4247"/>
      <c r="D72" s="4261" t="s">
        <v>2553</v>
      </c>
      <c r="E72" s="4247"/>
      <c r="F72" s="4244" t="s">
        <v>2554</v>
      </c>
      <c r="G72" s="4261" t="s">
        <v>2555</v>
      </c>
      <c r="H72" s="1882"/>
      <c r="I72" s="5043" t="s">
        <v>1744</v>
      </c>
      <c r="J72" s="2566"/>
      <c r="K72" s="2601" t="s">
        <v>2556</v>
      </c>
      <c r="L72" s="2602" t="s">
        <v>2557</v>
      </c>
      <c r="M72" s="2597"/>
      <c r="N72" s="2603"/>
      <c r="O72" s="2597" t="s">
        <v>2558</v>
      </c>
      <c r="P72" s="2597"/>
      <c r="Q72" s="2602"/>
      <c r="R72" s="2597"/>
      <c r="S72" s="2601"/>
      <c r="U72" s="2713"/>
    </row>
    <row r="73" spans="1:21" ht="16" thickBot="1">
      <c r="A73" s="4245" t="s">
        <v>1686</v>
      </c>
      <c r="B73" s="2575"/>
      <c r="C73" s="4589"/>
      <c r="D73" s="2604" t="s">
        <v>2559</v>
      </c>
      <c r="E73" s="4998"/>
      <c r="F73" s="4244" t="s">
        <v>2560</v>
      </c>
      <c r="G73" s="2604" t="s">
        <v>2582</v>
      </c>
      <c r="H73" s="2582"/>
      <c r="I73" s="5043" t="s">
        <v>503</v>
      </c>
      <c r="J73" s="2566"/>
      <c r="K73" s="2601" t="s">
        <v>2583</v>
      </c>
      <c r="L73" s="2604" t="s">
        <v>2584</v>
      </c>
      <c r="M73" s="2582"/>
      <c r="N73" s="2605"/>
      <c r="O73" s="2606"/>
      <c r="P73" s="2606"/>
      <c r="Q73" s="2607"/>
      <c r="R73" s="2576"/>
      <c r="S73" s="2601" t="s">
        <v>1686</v>
      </c>
      <c r="U73" s="2713"/>
    </row>
    <row r="74" spans="1:21">
      <c r="A74" s="4245" t="s">
        <v>1689</v>
      </c>
      <c r="B74" s="4244" t="s">
        <v>2585</v>
      </c>
      <c r="C74" s="4244" t="s">
        <v>2586</v>
      </c>
      <c r="D74" s="4244" t="s">
        <v>2587</v>
      </c>
      <c r="E74" s="4244" t="s">
        <v>2588</v>
      </c>
      <c r="F74" s="4244" t="s">
        <v>2589</v>
      </c>
      <c r="G74" s="4247" t="s">
        <v>2590</v>
      </c>
      <c r="H74" s="4247" t="s">
        <v>2590</v>
      </c>
      <c r="I74" s="5043" t="s">
        <v>2591</v>
      </c>
      <c r="J74" s="2566"/>
      <c r="K74" s="2601" t="s">
        <v>2592</v>
      </c>
      <c r="L74" s="2569" t="s">
        <v>2593</v>
      </c>
      <c r="M74" s="2569" t="s">
        <v>2594</v>
      </c>
      <c r="N74" s="2569" t="s">
        <v>2595</v>
      </c>
      <c r="O74" s="2569" t="s">
        <v>3532</v>
      </c>
      <c r="P74" s="2569" t="s">
        <v>3524</v>
      </c>
      <c r="Q74" s="2569" t="s">
        <v>575</v>
      </c>
      <c r="R74" s="2608" t="s">
        <v>2253</v>
      </c>
      <c r="S74" s="2601" t="s">
        <v>1689</v>
      </c>
      <c r="U74" s="2713"/>
    </row>
    <row r="75" spans="1:21">
      <c r="A75" s="4248"/>
      <c r="B75" s="4131"/>
      <c r="C75" s="4244"/>
      <c r="D75" s="4131"/>
      <c r="E75" s="4244"/>
      <c r="F75" s="4244"/>
      <c r="G75" s="4247" t="s">
        <v>2596</v>
      </c>
      <c r="H75" s="4247" t="s">
        <v>2597</v>
      </c>
      <c r="I75" s="4992"/>
      <c r="J75" s="2566"/>
      <c r="K75" s="2609"/>
      <c r="L75" s="2596"/>
      <c r="M75" s="2569" t="s">
        <v>2598</v>
      </c>
      <c r="N75" s="2596"/>
      <c r="O75" s="2569" t="s">
        <v>2038</v>
      </c>
      <c r="P75" s="2569" t="s">
        <v>2038</v>
      </c>
      <c r="Q75" s="2596"/>
      <c r="R75" s="2569" t="s">
        <v>2038</v>
      </c>
      <c r="S75" s="2609"/>
      <c r="U75" s="2713"/>
    </row>
    <row r="76" spans="1:21" ht="16" thickBot="1">
      <c r="A76" s="4249"/>
      <c r="B76" s="4244" t="s">
        <v>2935</v>
      </c>
      <c r="C76" s="4244" t="s">
        <v>2936</v>
      </c>
      <c r="D76" s="4483" t="s">
        <v>2937</v>
      </c>
      <c r="E76" s="4244" t="s">
        <v>2938</v>
      </c>
      <c r="F76" s="4483" t="s">
        <v>2268</v>
      </c>
      <c r="G76" s="4998" t="s">
        <v>2269</v>
      </c>
      <c r="H76" s="4998" t="s">
        <v>2270</v>
      </c>
      <c r="I76" s="4259" t="s">
        <v>2271</v>
      </c>
      <c r="J76" s="2566"/>
      <c r="K76" s="2610" t="s">
        <v>2272</v>
      </c>
      <c r="L76" s="2576" t="s">
        <v>2273</v>
      </c>
      <c r="M76" s="2576" t="s">
        <v>2274</v>
      </c>
      <c r="N76" s="2576" t="s">
        <v>2275</v>
      </c>
      <c r="O76" s="2576" t="s">
        <v>168</v>
      </c>
      <c r="P76" s="2576" t="s">
        <v>169</v>
      </c>
      <c r="Q76" s="2576" t="s">
        <v>170</v>
      </c>
      <c r="R76" s="2582" t="s">
        <v>171</v>
      </c>
      <c r="S76" s="2577"/>
      <c r="U76" s="2713"/>
    </row>
    <row r="77" spans="1:21">
      <c r="A77" s="4401">
        <v>1</v>
      </c>
      <c r="B77" s="5035" t="s">
        <v>6655</v>
      </c>
      <c r="C77" s="5035" t="s">
        <v>5615</v>
      </c>
      <c r="D77" s="4918">
        <v>230</v>
      </c>
      <c r="E77" s="5038"/>
      <c r="F77" s="5044" t="s">
        <v>5587</v>
      </c>
      <c r="G77" s="4133">
        <v>47.161998748779297</v>
      </c>
      <c r="H77" s="5045"/>
      <c r="I77" s="5046">
        <v>1</v>
      </c>
      <c r="J77" s="2566"/>
      <c r="K77" s="1" t="s">
        <v>5620</v>
      </c>
      <c r="L77" s="2611" t="s">
        <v>7074</v>
      </c>
      <c r="M77" s="2611" t="s">
        <v>7060</v>
      </c>
      <c r="N77" s="2611" t="s">
        <v>7060</v>
      </c>
      <c r="O77" s="2612"/>
      <c r="P77" s="2612"/>
      <c r="Q77" s="2612"/>
      <c r="R77" s="2640"/>
      <c r="S77" s="2609">
        <v>1</v>
      </c>
      <c r="U77" s="2713"/>
    </row>
    <row r="78" spans="1:21">
      <c r="A78" s="4401">
        <v>2</v>
      </c>
      <c r="B78" s="5036" t="s">
        <v>6657</v>
      </c>
      <c r="C78" s="5036" t="s">
        <v>5896</v>
      </c>
      <c r="D78" s="4918">
        <v>230</v>
      </c>
      <c r="E78" s="5039"/>
      <c r="F78" s="5044" t="s">
        <v>5596</v>
      </c>
      <c r="G78" s="4133">
        <v>20.186999831348658</v>
      </c>
      <c r="H78" s="5047"/>
      <c r="I78" s="5046">
        <v>1</v>
      </c>
      <c r="J78" s="2566"/>
      <c r="K78" s="3" t="s">
        <v>5905</v>
      </c>
      <c r="L78" s="2611" t="s">
        <v>7060</v>
      </c>
      <c r="M78" s="2611" t="s">
        <v>7060</v>
      </c>
      <c r="N78" s="2611" t="s">
        <v>7060</v>
      </c>
      <c r="O78" s="2612"/>
      <c r="P78" s="2612"/>
      <c r="Q78" s="2612"/>
      <c r="R78" s="2640"/>
      <c r="S78" s="2609">
        <v>2</v>
      </c>
      <c r="U78" s="2713"/>
    </row>
    <row r="79" spans="1:21">
      <c r="A79" s="4401">
        <v>3</v>
      </c>
      <c r="B79" s="5036" t="s">
        <v>6657</v>
      </c>
      <c r="C79" s="5036" t="s">
        <v>5896</v>
      </c>
      <c r="D79" s="4918">
        <v>230</v>
      </c>
      <c r="E79" s="5039"/>
      <c r="F79" s="5044" t="s">
        <v>5596</v>
      </c>
      <c r="G79" s="4133">
        <v>20.304000228643421</v>
      </c>
      <c r="H79" s="5047"/>
      <c r="I79" s="5046">
        <v>1</v>
      </c>
      <c r="J79" s="2566"/>
      <c r="K79" s="2570" t="s">
        <v>5905</v>
      </c>
      <c r="L79" s="2611">
        <v>1053702</v>
      </c>
      <c r="M79" s="2611">
        <v>12344501</v>
      </c>
      <c r="N79" s="2611">
        <v>13398204</v>
      </c>
      <c r="O79" s="2612"/>
      <c r="P79" s="2612"/>
      <c r="Q79" s="2612"/>
      <c r="R79" s="2640"/>
      <c r="S79" s="2609">
        <v>3</v>
      </c>
      <c r="U79" s="2713"/>
    </row>
    <row r="80" spans="1:21">
      <c r="A80" s="4401">
        <v>4</v>
      </c>
      <c r="B80" s="5036" t="s">
        <v>6658</v>
      </c>
      <c r="C80" s="5036" t="s">
        <v>5612</v>
      </c>
      <c r="D80" s="4918">
        <v>230</v>
      </c>
      <c r="E80" s="5039"/>
      <c r="F80" s="5044" t="s">
        <v>5597</v>
      </c>
      <c r="G80" s="4133">
        <v>3.3670001029968262</v>
      </c>
      <c r="H80" s="5047"/>
      <c r="I80" s="5046">
        <v>1</v>
      </c>
      <c r="J80" s="2566"/>
      <c r="K80" s="3" t="s">
        <v>5906</v>
      </c>
      <c r="L80" s="2611">
        <v>68648</v>
      </c>
      <c r="M80" s="2611">
        <v>584984</v>
      </c>
      <c r="N80" s="2611">
        <v>653632</v>
      </c>
      <c r="O80" s="2612"/>
      <c r="P80" s="2612"/>
      <c r="Q80" s="2612"/>
      <c r="R80" s="2640"/>
      <c r="S80" s="2609">
        <v>4</v>
      </c>
      <c r="U80" s="2713"/>
    </row>
    <row r="81" spans="1:41">
      <c r="A81" s="4401">
        <v>5</v>
      </c>
      <c r="B81" s="5036" t="s">
        <v>6658</v>
      </c>
      <c r="C81" s="5036" t="s">
        <v>5612</v>
      </c>
      <c r="D81" s="4918">
        <v>230</v>
      </c>
      <c r="E81" s="5039"/>
      <c r="F81" s="5044" t="s">
        <v>5597</v>
      </c>
      <c r="G81" s="4133">
        <v>3.4179999828338619</v>
      </c>
      <c r="H81" s="5047"/>
      <c r="I81" s="5046">
        <v>1</v>
      </c>
      <c r="J81" s="2566"/>
      <c r="K81" s="3" t="s">
        <v>5906</v>
      </c>
      <c r="L81" s="2611" t="s">
        <v>7060</v>
      </c>
      <c r="M81" s="2611">
        <v>365888</v>
      </c>
      <c r="N81" s="2611">
        <v>365888</v>
      </c>
      <c r="O81" s="2612"/>
      <c r="P81" s="2612"/>
      <c r="Q81" s="2612"/>
      <c r="R81" s="2640"/>
      <c r="S81" s="2609">
        <v>5</v>
      </c>
      <c r="U81" s="2713"/>
    </row>
    <row r="82" spans="1:41">
      <c r="A82" s="4920">
        <v>6</v>
      </c>
      <c r="B82" s="5036" t="s">
        <v>6659</v>
      </c>
      <c r="C82" s="5036" t="s">
        <v>5897</v>
      </c>
      <c r="D82" s="4918">
        <v>230</v>
      </c>
      <c r="E82" s="5039"/>
      <c r="F82" s="5044" t="s">
        <v>5593</v>
      </c>
      <c r="G82" s="4133">
        <v>12.306999854743477</v>
      </c>
      <c r="H82" s="5048"/>
      <c r="I82" s="5046">
        <v>1</v>
      </c>
      <c r="J82" s="2566"/>
      <c r="K82" s="2570" t="s">
        <v>5907</v>
      </c>
      <c r="L82" s="2611">
        <v>1239863</v>
      </c>
      <c r="M82" s="2611">
        <v>5496475</v>
      </c>
      <c r="N82" s="2611">
        <v>6736338</v>
      </c>
      <c r="O82" s="2612"/>
      <c r="P82" s="2612"/>
      <c r="Q82" s="2612"/>
      <c r="R82" s="2640"/>
      <c r="S82" s="2609">
        <v>6</v>
      </c>
      <c r="U82" s="2713"/>
    </row>
    <row r="83" spans="1:41">
      <c r="A83" s="4920">
        <v>7</v>
      </c>
      <c r="B83" s="5036" t="s">
        <v>6659</v>
      </c>
      <c r="C83" s="5036" t="s">
        <v>5897</v>
      </c>
      <c r="D83" s="4918">
        <v>230</v>
      </c>
      <c r="E83" s="5039"/>
      <c r="F83" s="4132" t="s">
        <v>5596</v>
      </c>
      <c r="G83" s="4133">
        <v>12.082999756559735</v>
      </c>
      <c r="H83" s="5048"/>
      <c r="I83" s="5046">
        <v>1</v>
      </c>
      <c r="J83" s="2566"/>
      <c r="K83" s="3" t="s">
        <v>5908</v>
      </c>
      <c r="L83" s="2611" t="s">
        <v>7060</v>
      </c>
      <c r="M83" s="2611" t="s">
        <v>7060</v>
      </c>
      <c r="N83" s="2611" t="s">
        <v>7060</v>
      </c>
      <c r="O83" s="2612"/>
      <c r="P83" s="2612"/>
      <c r="Q83" s="2612"/>
      <c r="R83" s="2640"/>
      <c r="S83" s="2609">
        <v>7</v>
      </c>
      <c r="U83" s="2713"/>
    </row>
    <row r="84" spans="1:41">
      <c r="A84" s="4920">
        <v>8</v>
      </c>
      <c r="B84" s="5036" t="s">
        <v>6660</v>
      </c>
      <c r="C84" s="5036" t="s">
        <v>5898</v>
      </c>
      <c r="D84" s="4918">
        <v>230</v>
      </c>
      <c r="E84" s="5039"/>
      <c r="F84" s="4132" t="s">
        <v>5588</v>
      </c>
      <c r="G84" s="4133">
        <v>54.334999084472663</v>
      </c>
      <c r="H84" s="5048"/>
      <c r="I84" s="5046">
        <v>1</v>
      </c>
      <c r="J84" s="2566"/>
      <c r="K84" s="2570" t="s">
        <v>5909</v>
      </c>
      <c r="L84" s="2611">
        <v>207280</v>
      </c>
      <c r="M84" s="2611">
        <v>4047622</v>
      </c>
      <c r="N84" s="2611">
        <v>4254903</v>
      </c>
      <c r="O84" s="2612"/>
      <c r="P84" s="2612"/>
      <c r="Q84" s="2612"/>
      <c r="R84" s="2640"/>
      <c r="S84" s="2609">
        <v>8</v>
      </c>
      <c r="U84" s="2713"/>
    </row>
    <row r="85" spans="1:41">
      <c r="A85" s="4920">
        <v>9</v>
      </c>
      <c r="B85" s="5036" t="s">
        <v>6637</v>
      </c>
      <c r="C85" s="5036" t="s">
        <v>5898</v>
      </c>
      <c r="D85" s="4918">
        <v>230</v>
      </c>
      <c r="E85" s="5039"/>
      <c r="F85" s="4132" t="s">
        <v>5598</v>
      </c>
      <c r="G85" s="4133">
        <v>0.38600000739097601</v>
      </c>
      <c r="H85" s="5048"/>
      <c r="I85" s="5046">
        <v>1</v>
      </c>
      <c r="J85" s="2566"/>
      <c r="K85" s="2570" t="s">
        <v>5910</v>
      </c>
      <c r="L85" s="2611" t="s">
        <v>7060</v>
      </c>
      <c r="M85" s="2611">
        <v>385250</v>
      </c>
      <c r="N85" s="2611">
        <v>385250</v>
      </c>
      <c r="O85" s="2612"/>
      <c r="P85" s="2612"/>
      <c r="Q85" s="2612"/>
      <c r="R85" s="2640"/>
      <c r="S85" s="2609">
        <v>9</v>
      </c>
      <c r="U85" s="2713"/>
    </row>
    <row r="86" spans="1:41">
      <c r="A86" s="4920">
        <v>10</v>
      </c>
      <c r="B86" s="5036" t="s">
        <v>6661</v>
      </c>
      <c r="C86" s="5036" t="s">
        <v>5899</v>
      </c>
      <c r="D86" s="4918">
        <v>230</v>
      </c>
      <c r="E86" s="5039"/>
      <c r="F86" s="4132" t="s">
        <v>5589</v>
      </c>
      <c r="G86" s="4133">
        <v>12.37</v>
      </c>
      <c r="H86" s="5048"/>
      <c r="I86" s="5046">
        <v>1</v>
      </c>
      <c r="J86" s="2566"/>
      <c r="K86" s="2570" t="s">
        <v>5911</v>
      </c>
      <c r="L86" s="2611">
        <v>796589</v>
      </c>
      <c r="M86" s="2611">
        <v>907374</v>
      </c>
      <c r="N86" s="2611">
        <v>1703963</v>
      </c>
      <c r="O86" s="2612"/>
      <c r="P86" s="2612"/>
      <c r="Q86" s="2612"/>
      <c r="R86" s="2640"/>
      <c r="S86" s="2609">
        <v>10</v>
      </c>
      <c r="U86" s="2713"/>
    </row>
    <row r="87" spans="1:41">
      <c r="A87" s="4920">
        <v>11</v>
      </c>
      <c r="B87" s="5036" t="s">
        <v>6661</v>
      </c>
      <c r="C87" s="5036" t="s">
        <v>5899</v>
      </c>
      <c r="D87" s="4918">
        <v>230</v>
      </c>
      <c r="E87" s="5039"/>
      <c r="F87" s="4132" t="s">
        <v>5589</v>
      </c>
      <c r="G87" s="4133">
        <v>5.000000074505806E-2</v>
      </c>
      <c r="H87" s="5048"/>
      <c r="I87" s="5046">
        <v>1</v>
      </c>
      <c r="J87" s="2566"/>
      <c r="K87" s="2570" t="s">
        <v>5912</v>
      </c>
      <c r="L87" s="2611">
        <v>178309</v>
      </c>
      <c r="M87" s="2611">
        <v>387215</v>
      </c>
      <c r="N87" s="2611">
        <v>565524</v>
      </c>
      <c r="O87" s="2612"/>
      <c r="P87" s="2612"/>
      <c r="Q87" s="2612"/>
      <c r="R87" s="2640"/>
      <c r="S87" s="2609">
        <v>11</v>
      </c>
      <c r="U87" s="2713"/>
    </row>
    <row r="88" spans="1:41">
      <c r="A88" s="4920">
        <v>12</v>
      </c>
      <c r="B88" s="5036" t="s">
        <v>6660</v>
      </c>
      <c r="C88" s="5036" t="s">
        <v>5900</v>
      </c>
      <c r="D88" s="4918">
        <v>230</v>
      </c>
      <c r="E88" s="5039"/>
      <c r="F88" s="4132" t="s">
        <v>5617</v>
      </c>
      <c r="G88" s="4133">
        <v>11.050999641418461</v>
      </c>
      <c r="H88" s="5048"/>
      <c r="I88" s="5046">
        <v>1</v>
      </c>
      <c r="J88" s="2566"/>
      <c r="K88" s="2570" t="s">
        <v>5913</v>
      </c>
      <c r="L88" s="2611">
        <v>526621</v>
      </c>
      <c r="M88" s="2611">
        <v>4830774</v>
      </c>
      <c r="N88" s="2611">
        <v>5357395</v>
      </c>
      <c r="O88" s="2612"/>
      <c r="P88" s="2612"/>
      <c r="Q88" s="2612"/>
      <c r="R88" s="2640"/>
      <c r="S88" s="2609">
        <v>12</v>
      </c>
      <c r="U88" s="2713"/>
    </row>
    <row r="89" spans="1:41">
      <c r="A89" s="4920">
        <v>13</v>
      </c>
      <c r="B89" s="5036" t="s">
        <v>6662</v>
      </c>
      <c r="C89" s="5036" t="s">
        <v>5898</v>
      </c>
      <c r="D89" s="4918">
        <v>230</v>
      </c>
      <c r="E89" s="5039"/>
      <c r="F89" s="4132" t="s">
        <v>5588</v>
      </c>
      <c r="G89" s="4133">
        <v>43.411998748779297</v>
      </c>
      <c r="H89" s="5048"/>
      <c r="I89" s="5046">
        <v>1</v>
      </c>
      <c r="J89" s="2566"/>
      <c r="K89" s="2570" t="s">
        <v>5909</v>
      </c>
      <c r="L89" s="2611" t="s">
        <v>7060</v>
      </c>
      <c r="M89" s="2611" t="s">
        <v>7060</v>
      </c>
      <c r="N89" s="2611" t="s">
        <v>7060</v>
      </c>
      <c r="O89" s="2612"/>
      <c r="P89" s="2612"/>
      <c r="Q89" s="2612"/>
      <c r="R89" s="2640"/>
      <c r="S89" s="2609">
        <v>13</v>
      </c>
      <c r="U89" s="2713"/>
    </row>
    <row r="90" spans="1:41" s="4119" customFormat="1">
      <c r="A90" s="4920">
        <v>14</v>
      </c>
      <c r="B90" s="5036" t="s">
        <v>6663</v>
      </c>
      <c r="C90" s="5036" t="s">
        <v>6664</v>
      </c>
      <c r="D90" s="4918">
        <v>230</v>
      </c>
      <c r="E90" s="5039"/>
      <c r="F90" s="4132" t="s">
        <v>5588</v>
      </c>
      <c r="G90" s="4133">
        <v>23.517999649047852</v>
      </c>
      <c r="H90" s="5048"/>
      <c r="I90" s="5046">
        <v>1</v>
      </c>
      <c r="J90" s="2566"/>
      <c r="K90" s="4134" t="s">
        <v>6665</v>
      </c>
      <c r="L90" s="4135">
        <v>1145797</v>
      </c>
      <c r="M90" s="4135">
        <v>17640126</v>
      </c>
      <c r="N90" s="4135">
        <v>18785923</v>
      </c>
      <c r="O90" s="4136"/>
      <c r="P90" s="4136"/>
      <c r="Q90" s="4136"/>
      <c r="R90" s="2640"/>
      <c r="S90" s="4137"/>
      <c r="U90" s="2713"/>
      <c r="V90"/>
      <c r="W90"/>
      <c r="X90"/>
      <c r="Y90"/>
      <c r="Z90"/>
      <c r="AA90"/>
      <c r="AB90"/>
      <c r="AC90"/>
      <c r="AD90"/>
      <c r="AE90"/>
      <c r="AF90"/>
      <c r="AG90"/>
      <c r="AH90"/>
      <c r="AI90"/>
      <c r="AJ90"/>
      <c r="AK90"/>
      <c r="AL90"/>
      <c r="AM90"/>
      <c r="AN90"/>
      <c r="AO90"/>
    </row>
    <row r="91" spans="1:41" s="4119" customFormat="1">
      <c r="A91" s="4920">
        <v>15</v>
      </c>
      <c r="B91" s="5036" t="s">
        <v>6664</v>
      </c>
      <c r="C91" s="5036" t="s">
        <v>5901</v>
      </c>
      <c r="D91" s="4918">
        <v>230</v>
      </c>
      <c r="E91" s="5039"/>
      <c r="F91" s="4132" t="s">
        <v>5589</v>
      </c>
      <c r="G91" s="4133">
        <v>20.42399978637695</v>
      </c>
      <c r="H91" s="5048"/>
      <c r="I91" s="5046">
        <v>1</v>
      </c>
      <c r="J91" s="2566"/>
      <c r="K91" s="4134" t="s">
        <v>6666</v>
      </c>
      <c r="L91" s="4135" t="s">
        <v>7060</v>
      </c>
      <c r="M91" s="4135" t="s">
        <v>7060</v>
      </c>
      <c r="N91" s="4135" t="s">
        <v>7060</v>
      </c>
      <c r="O91" s="4136"/>
      <c r="P91" s="4136"/>
      <c r="Q91" s="4136"/>
      <c r="R91" s="2640"/>
      <c r="S91" s="4137"/>
      <c r="U91" s="2713"/>
      <c r="V91"/>
      <c r="W91"/>
      <c r="X91"/>
      <c r="Y91"/>
      <c r="Z91"/>
      <c r="AA91"/>
      <c r="AB91"/>
      <c r="AC91"/>
      <c r="AD91"/>
      <c r="AE91"/>
      <c r="AF91"/>
      <c r="AG91"/>
      <c r="AH91"/>
      <c r="AI91"/>
      <c r="AJ91"/>
      <c r="AK91"/>
      <c r="AL91"/>
      <c r="AM91"/>
      <c r="AN91"/>
      <c r="AO91"/>
    </row>
    <row r="92" spans="1:41" s="4119" customFormat="1">
      <c r="A92" s="4920">
        <v>16</v>
      </c>
      <c r="B92" s="5036" t="s">
        <v>6656</v>
      </c>
      <c r="C92" s="5036" t="s">
        <v>5615</v>
      </c>
      <c r="D92" s="4918">
        <v>230</v>
      </c>
      <c r="E92" s="5039"/>
      <c r="F92" s="4132" t="s">
        <v>5594</v>
      </c>
      <c r="G92" s="4133">
        <v>13.6449</v>
      </c>
      <c r="H92" s="5048"/>
      <c r="I92" s="5046"/>
      <c r="J92" s="2566"/>
      <c r="K92" s="4134"/>
      <c r="L92" s="4135"/>
      <c r="M92" s="4135"/>
      <c r="N92" s="4135"/>
      <c r="O92" s="4136"/>
      <c r="P92" s="4136"/>
      <c r="Q92" s="4136"/>
      <c r="R92" s="2640"/>
      <c r="S92" s="4137"/>
      <c r="U92" s="2713"/>
      <c r="V92"/>
      <c r="W92"/>
      <c r="X92"/>
      <c r="Y92"/>
      <c r="Z92"/>
      <c r="AA92"/>
      <c r="AB92"/>
      <c r="AC92"/>
      <c r="AD92"/>
      <c r="AE92"/>
      <c r="AF92"/>
      <c r="AG92"/>
      <c r="AH92"/>
      <c r="AI92"/>
      <c r="AJ92"/>
      <c r="AK92"/>
      <c r="AL92"/>
      <c r="AM92"/>
      <c r="AN92"/>
      <c r="AO92"/>
    </row>
    <row r="93" spans="1:41">
      <c r="A93" s="4920">
        <v>17</v>
      </c>
      <c r="B93" s="5036"/>
      <c r="C93" s="5036"/>
      <c r="D93" s="4918"/>
      <c r="E93" s="5039"/>
      <c r="F93" s="4132"/>
      <c r="G93" s="4133"/>
      <c r="H93" s="5048"/>
      <c r="I93" s="5046"/>
      <c r="J93" s="2566"/>
      <c r="K93" s="2570"/>
      <c r="L93" s="2611"/>
      <c r="M93" s="2611"/>
      <c r="N93" s="2611"/>
      <c r="O93" s="2612"/>
      <c r="P93" s="2612"/>
      <c r="Q93" s="2612"/>
      <c r="R93" s="2640"/>
      <c r="S93" s="2609">
        <v>14</v>
      </c>
      <c r="U93" s="2713"/>
    </row>
    <row r="94" spans="1:41">
      <c r="A94" s="4920">
        <v>18</v>
      </c>
      <c r="B94" s="5036"/>
      <c r="C94" s="5036"/>
      <c r="D94" s="4918"/>
      <c r="E94" s="5039"/>
      <c r="F94" s="4132"/>
      <c r="G94" s="4133"/>
      <c r="H94" s="5048"/>
      <c r="I94" s="5046"/>
      <c r="J94" s="2566"/>
      <c r="K94" s="2570"/>
      <c r="L94" s="2611"/>
      <c r="M94" s="2611"/>
      <c r="N94" s="2611"/>
      <c r="O94" s="2612"/>
      <c r="P94" s="2612"/>
      <c r="Q94" s="2612"/>
      <c r="R94" s="2640"/>
      <c r="S94" s="2609">
        <v>15</v>
      </c>
      <c r="U94" s="2713"/>
    </row>
    <row r="95" spans="1:41">
      <c r="A95" s="4920">
        <v>19</v>
      </c>
      <c r="B95" s="5036"/>
      <c r="C95" s="5036"/>
      <c r="D95" s="4918"/>
      <c r="E95" s="5039"/>
      <c r="F95" s="4132"/>
      <c r="G95" s="4133"/>
      <c r="H95" s="5048"/>
      <c r="I95" s="5046"/>
      <c r="J95" s="2566"/>
      <c r="K95" s="2570"/>
      <c r="L95" s="2611"/>
      <c r="M95" s="2611"/>
      <c r="N95" s="2611"/>
      <c r="O95" s="2612"/>
      <c r="P95" s="2612"/>
      <c r="Q95" s="2612"/>
      <c r="R95" s="2640"/>
      <c r="S95" s="2609">
        <v>16</v>
      </c>
      <c r="U95" s="2713"/>
    </row>
    <row r="96" spans="1:41">
      <c r="A96" s="4920">
        <v>20</v>
      </c>
      <c r="B96" s="5036" t="s">
        <v>5897</v>
      </c>
      <c r="C96" s="5036" t="s">
        <v>5902</v>
      </c>
      <c r="D96" s="4918">
        <v>230</v>
      </c>
      <c r="E96" s="5039"/>
      <c r="F96" s="4132" t="s">
        <v>5616</v>
      </c>
      <c r="G96" s="4133">
        <v>7.9</v>
      </c>
      <c r="H96" s="5048"/>
      <c r="I96" s="5046">
        <v>1</v>
      </c>
      <c r="J96" s="2566"/>
      <c r="K96" s="2570" t="s">
        <v>5914</v>
      </c>
      <c r="L96" s="2611" t="s">
        <v>7060</v>
      </c>
      <c r="M96" s="2611">
        <v>7306</v>
      </c>
      <c r="N96" s="2611">
        <v>7306</v>
      </c>
      <c r="O96" s="2612"/>
      <c r="P96" s="2612"/>
      <c r="Q96" s="2612"/>
      <c r="R96" s="2640"/>
      <c r="S96" s="2609">
        <v>17</v>
      </c>
      <c r="U96" s="2713"/>
    </row>
    <row r="97" spans="1:21">
      <c r="A97" s="4920">
        <v>21</v>
      </c>
      <c r="B97" s="5036" t="s">
        <v>5902</v>
      </c>
      <c r="C97" s="5036" t="s">
        <v>5903</v>
      </c>
      <c r="D97" s="4918">
        <v>230</v>
      </c>
      <c r="E97" s="5039"/>
      <c r="F97" s="4132" t="s">
        <v>5616</v>
      </c>
      <c r="G97" s="4133">
        <v>3.2</v>
      </c>
      <c r="H97" s="5048"/>
      <c r="I97" s="5046">
        <v>1</v>
      </c>
      <c r="J97" s="2566"/>
      <c r="K97" s="2570" t="s">
        <v>5915</v>
      </c>
      <c r="L97" s="2611" t="s">
        <v>7060</v>
      </c>
      <c r="M97" s="2611" t="s">
        <v>7060</v>
      </c>
      <c r="N97" s="2611" t="s">
        <v>7060</v>
      </c>
      <c r="O97" s="2612"/>
      <c r="P97" s="2612"/>
      <c r="Q97" s="2612"/>
      <c r="R97" s="2640"/>
      <c r="S97" s="2609">
        <v>18</v>
      </c>
      <c r="U97" s="2713"/>
    </row>
    <row r="98" spans="1:21">
      <c r="A98" s="4920">
        <v>22</v>
      </c>
      <c r="B98" s="5036" t="s">
        <v>5902</v>
      </c>
      <c r="C98" s="5036" t="s">
        <v>5903</v>
      </c>
      <c r="D98" s="4918">
        <v>230</v>
      </c>
      <c r="E98" s="5039"/>
      <c r="F98" s="4132" t="s">
        <v>5616</v>
      </c>
      <c r="G98" s="4133">
        <v>3</v>
      </c>
      <c r="H98" s="5048"/>
      <c r="I98" s="5046">
        <v>1</v>
      </c>
      <c r="J98" s="2566"/>
      <c r="K98" s="2570" t="s">
        <v>5915</v>
      </c>
      <c r="L98" s="2611" t="s">
        <v>7060</v>
      </c>
      <c r="M98" s="2611" t="s">
        <v>7060</v>
      </c>
      <c r="N98" s="2611" t="s">
        <v>7060</v>
      </c>
      <c r="O98" s="2612"/>
      <c r="P98" s="2612"/>
      <c r="Q98" s="2612"/>
      <c r="R98" s="2640"/>
      <c r="S98" s="2609">
        <v>19</v>
      </c>
      <c r="U98" s="2713"/>
    </row>
    <row r="99" spans="1:21">
      <c r="A99" s="4920">
        <v>23</v>
      </c>
      <c r="B99" s="5036" t="s">
        <v>5903</v>
      </c>
      <c r="C99" s="5036" t="s">
        <v>5896</v>
      </c>
      <c r="D99" s="4918">
        <v>230</v>
      </c>
      <c r="E99" s="5039"/>
      <c r="F99" s="4132" t="s">
        <v>5616</v>
      </c>
      <c r="G99" s="4133">
        <v>3</v>
      </c>
      <c r="H99" s="5048"/>
      <c r="I99" s="5046">
        <v>1</v>
      </c>
      <c r="J99" s="2566"/>
      <c r="K99" s="2570" t="s">
        <v>5916</v>
      </c>
      <c r="L99" s="2611" t="s">
        <v>7060</v>
      </c>
      <c r="M99" s="2611">
        <v>232609</v>
      </c>
      <c r="N99" s="2611">
        <v>232609</v>
      </c>
      <c r="O99" s="2612"/>
      <c r="P99" s="2612"/>
      <c r="Q99" s="2612"/>
      <c r="R99" s="2640"/>
      <c r="S99" s="2609">
        <v>20</v>
      </c>
      <c r="U99" s="2713"/>
    </row>
    <row r="100" spans="1:21">
      <c r="A100" s="4920">
        <v>24</v>
      </c>
      <c r="B100" s="5036" t="s">
        <v>5903</v>
      </c>
      <c r="C100" s="5036" t="s">
        <v>5896</v>
      </c>
      <c r="D100" s="4918">
        <v>230</v>
      </c>
      <c r="E100" s="5039"/>
      <c r="F100" s="4132" t="s">
        <v>5616</v>
      </c>
      <c r="G100" s="4133">
        <v>3.1</v>
      </c>
      <c r="H100" s="5048"/>
      <c r="I100" s="5046">
        <v>1</v>
      </c>
      <c r="J100" s="2566"/>
      <c r="K100" s="2570" t="s">
        <v>5916</v>
      </c>
      <c r="L100" s="2611" t="s">
        <v>7060</v>
      </c>
      <c r="M100" s="2611">
        <v>357767</v>
      </c>
      <c r="N100" s="2611">
        <v>357767</v>
      </c>
      <c r="O100" s="2612"/>
      <c r="P100" s="2612"/>
      <c r="Q100" s="2612"/>
      <c r="R100" s="2640"/>
      <c r="S100" s="2609">
        <v>21</v>
      </c>
      <c r="U100" s="2713"/>
    </row>
    <row r="101" spans="1:21">
      <c r="A101" s="4920">
        <v>25</v>
      </c>
      <c r="B101" s="5036" t="s">
        <v>5904</v>
      </c>
      <c r="C101" s="5036"/>
      <c r="D101" s="4918">
        <v>230</v>
      </c>
      <c r="E101" s="5039"/>
      <c r="F101" s="4132" t="s">
        <v>5616</v>
      </c>
      <c r="G101" s="4133">
        <v>0.04</v>
      </c>
      <c r="H101" s="5048"/>
      <c r="I101" s="5046">
        <v>1</v>
      </c>
      <c r="J101" s="2566"/>
      <c r="K101" s="2570" t="s">
        <v>5917</v>
      </c>
      <c r="L101" s="2611" t="s">
        <v>7060</v>
      </c>
      <c r="M101" s="2611">
        <v>17710</v>
      </c>
      <c r="N101" s="2611">
        <v>17710</v>
      </c>
      <c r="O101" s="2612"/>
      <c r="P101" s="2612"/>
      <c r="Q101" s="2612"/>
      <c r="R101" s="2640"/>
      <c r="S101" s="2609">
        <v>22</v>
      </c>
      <c r="U101" s="2713"/>
    </row>
    <row r="102" spans="1:21">
      <c r="A102" s="4920">
        <v>26</v>
      </c>
      <c r="B102" s="5036"/>
      <c r="C102" s="5036"/>
      <c r="D102" s="4918"/>
      <c r="E102" s="5039"/>
      <c r="F102" s="4132"/>
      <c r="G102" s="4133"/>
      <c r="H102" s="5048"/>
      <c r="I102" s="5046"/>
      <c r="J102" s="2566"/>
      <c r="K102" s="2570"/>
      <c r="L102" s="2611" t="s">
        <v>7060</v>
      </c>
      <c r="M102" s="2611" t="s">
        <v>7060</v>
      </c>
      <c r="N102" s="2611" t="s">
        <v>7060</v>
      </c>
      <c r="O102" s="2612"/>
      <c r="P102" s="2612"/>
      <c r="Q102" s="2612"/>
      <c r="R102" s="2640"/>
      <c r="S102" s="2609">
        <v>23</v>
      </c>
      <c r="U102" s="2713"/>
    </row>
    <row r="103" spans="1:21">
      <c r="A103" s="4920">
        <v>27</v>
      </c>
      <c r="B103" s="5036"/>
      <c r="C103" s="5036"/>
      <c r="D103" s="4918"/>
      <c r="E103" s="5039"/>
      <c r="F103" s="4132"/>
      <c r="G103" s="4133"/>
      <c r="H103" s="5048"/>
      <c r="I103" s="5046"/>
      <c r="J103" s="2566"/>
      <c r="K103" s="2570"/>
      <c r="L103" s="2611">
        <v>688050</v>
      </c>
      <c r="M103" s="2611">
        <v>17710</v>
      </c>
      <c r="N103" s="2611">
        <v>705760</v>
      </c>
      <c r="O103" s="2612"/>
      <c r="P103" s="2612"/>
      <c r="Q103" s="2612"/>
      <c r="R103" s="2640"/>
      <c r="S103" s="2609">
        <v>24</v>
      </c>
      <c r="U103" s="2713"/>
    </row>
    <row r="104" spans="1:21">
      <c r="A104" s="4920">
        <v>28</v>
      </c>
      <c r="B104" s="5036" t="s">
        <v>5523</v>
      </c>
      <c r="C104" s="5036"/>
      <c r="D104" s="4918">
        <v>115</v>
      </c>
      <c r="E104" s="5039"/>
      <c r="F104" s="4132" t="s">
        <v>5523</v>
      </c>
      <c r="G104" s="4133">
        <v>4495.4110000000001</v>
      </c>
      <c r="H104" s="5048"/>
      <c r="I104" s="5046">
        <v>312</v>
      </c>
      <c r="J104" s="2566"/>
      <c r="K104" s="2570" t="s">
        <v>5523</v>
      </c>
      <c r="L104" s="2611"/>
      <c r="M104" s="2611" t="s">
        <v>7060</v>
      </c>
      <c r="N104" s="2611" t="s">
        <v>7060</v>
      </c>
      <c r="O104" s="2612"/>
      <c r="P104" s="2612"/>
      <c r="Q104" s="2612"/>
      <c r="R104" s="2640"/>
      <c r="S104" s="2609">
        <v>25</v>
      </c>
      <c r="U104" s="2713"/>
    </row>
    <row r="105" spans="1:21">
      <c r="A105" s="4920">
        <v>29</v>
      </c>
      <c r="B105" s="5036"/>
      <c r="C105" s="5036"/>
      <c r="D105" s="4918">
        <v>115</v>
      </c>
      <c r="E105" s="5039"/>
      <c r="F105" s="4132" t="s">
        <v>5616</v>
      </c>
      <c r="G105" s="4133">
        <v>32.94</v>
      </c>
      <c r="H105" s="5048"/>
      <c r="I105" s="5046">
        <v>31</v>
      </c>
      <c r="J105" s="2566"/>
      <c r="K105" s="2570" t="s">
        <v>5523</v>
      </c>
      <c r="L105" s="2611"/>
      <c r="M105" s="2611" t="s">
        <v>7060</v>
      </c>
      <c r="N105" s="2611" t="s">
        <v>7060</v>
      </c>
      <c r="O105" s="2612"/>
      <c r="P105" s="2612"/>
      <c r="Q105" s="2612"/>
      <c r="R105" s="2640"/>
      <c r="S105" s="2609">
        <v>26</v>
      </c>
      <c r="U105" s="2713"/>
    </row>
    <row r="106" spans="1:21">
      <c r="A106" s="4920">
        <v>30</v>
      </c>
      <c r="B106" s="5036"/>
      <c r="C106" s="5036"/>
      <c r="D106" s="4918">
        <v>69</v>
      </c>
      <c r="E106" s="5039"/>
      <c r="F106" s="4132" t="s">
        <v>5523</v>
      </c>
      <c r="G106" s="5049">
        <v>229.994</v>
      </c>
      <c r="H106" s="5048"/>
      <c r="I106" s="5046">
        <v>23</v>
      </c>
      <c r="J106" s="2566"/>
      <c r="K106" s="2570" t="s">
        <v>5523</v>
      </c>
      <c r="L106" s="2611">
        <v>2569813</v>
      </c>
      <c r="M106" s="2611">
        <v>159162484</v>
      </c>
      <c r="N106" s="2611">
        <v>161732296</v>
      </c>
      <c r="O106" s="2612"/>
      <c r="P106" s="2612"/>
      <c r="Q106" s="2612"/>
      <c r="R106" s="2640"/>
      <c r="S106" s="2609">
        <v>27</v>
      </c>
      <c r="U106" s="2713"/>
    </row>
    <row r="107" spans="1:21">
      <c r="A107" s="4920">
        <v>31</v>
      </c>
      <c r="B107" s="5036"/>
      <c r="C107" s="5036"/>
      <c r="D107" s="4918">
        <v>46</v>
      </c>
      <c r="E107" s="5039"/>
      <c r="F107" s="4132" t="s">
        <v>5616</v>
      </c>
      <c r="G107" s="5049">
        <v>1.7</v>
      </c>
      <c r="H107" s="5048"/>
      <c r="I107" s="5046">
        <v>3</v>
      </c>
      <c r="J107" s="2566"/>
      <c r="K107" s="3" t="s">
        <v>5523</v>
      </c>
      <c r="L107" s="2611"/>
      <c r="M107" s="2611">
        <v>887660</v>
      </c>
      <c r="N107" s="2611">
        <v>887660</v>
      </c>
      <c r="O107" s="2612"/>
      <c r="P107" s="2612"/>
      <c r="Q107" s="2612"/>
      <c r="R107" s="2640"/>
      <c r="S107" s="2609">
        <v>28</v>
      </c>
      <c r="U107" s="2713"/>
    </row>
    <row r="108" spans="1:21">
      <c r="A108" s="4920">
        <v>32</v>
      </c>
      <c r="B108" s="5036"/>
      <c r="C108" s="5036"/>
      <c r="D108" s="4918"/>
      <c r="E108" s="5039"/>
      <c r="F108" s="4132"/>
      <c r="G108" s="5050"/>
      <c r="H108" s="5048"/>
      <c r="I108" s="5046"/>
      <c r="J108" s="2566"/>
      <c r="K108" s="2570"/>
      <c r="L108" s="2611">
        <v>144350</v>
      </c>
      <c r="M108" s="2611">
        <v>3634060</v>
      </c>
      <c r="N108" s="2611">
        <v>3778410</v>
      </c>
      <c r="O108" s="2612"/>
      <c r="P108" s="2612"/>
      <c r="Q108" s="2612"/>
      <c r="R108" s="2640"/>
      <c r="S108" s="2609">
        <v>29</v>
      </c>
      <c r="U108" s="2713"/>
    </row>
    <row r="109" spans="1:21">
      <c r="A109" s="4920">
        <v>33</v>
      </c>
      <c r="B109" s="5036"/>
      <c r="C109" s="5036"/>
      <c r="D109" s="4918"/>
      <c r="E109" s="5039"/>
      <c r="F109" s="4132"/>
      <c r="G109" s="5050"/>
      <c r="H109" s="5048"/>
      <c r="I109" s="5046"/>
      <c r="J109" s="2566"/>
      <c r="K109" s="2570"/>
      <c r="L109" s="2611"/>
      <c r="M109" s="2611">
        <v>34108</v>
      </c>
      <c r="N109" s="2611">
        <v>34108</v>
      </c>
      <c r="O109" s="2612"/>
      <c r="P109" s="2612"/>
      <c r="Q109" s="2612"/>
      <c r="R109" s="2640"/>
      <c r="S109" s="2609">
        <v>30</v>
      </c>
      <c r="U109" s="2713"/>
    </row>
    <row r="110" spans="1:21">
      <c r="A110" s="4920">
        <v>34</v>
      </c>
      <c r="B110" s="5036"/>
      <c r="C110" s="5036"/>
      <c r="D110" s="4918"/>
      <c r="E110" s="5039"/>
      <c r="F110" s="4132"/>
      <c r="G110" s="5050"/>
      <c r="H110" s="5048"/>
      <c r="I110" s="5046"/>
      <c r="J110" s="2566"/>
      <c r="K110" s="2570"/>
      <c r="L110" s="2611"/>
      <c r="M110" s="2611"/>
      <c r="N110" s="2611"/>
      <c r="O110" s="2612"/>
      <c r="P110" s="2612"/>
      <c r="Q110" s="2612"/>
      <c r="R110" s="2640"/>
      <c r="S110" s="2609">
        <v>31</v>
      </c>
    </row>
    <row r="111" spans="1:21">
      <c r="A111" s="4920">
        <v>35</v>
      </c>
      <c r="B111" s="5036"/>
      <c r="C111" s="5036"/>
      <c r="D111" s="4918"/>
      <c r="E111" s="5039"/>
      <c r="F111" s="4132"/>
      <c r="G111" s="5050"/>
      <c r="H111" s="5048"/>
      <c r="I111" s="5046"/>
      <c r="J111" s="2566"/>
      <c r="K111" s="2570"/>
      <c r="L111" s="2611"/>
      <c r="M111" s="2611"/>
      <c r="N111" s="2611"/>
      <c r="O111" s="2612"/>
      <c r="P111" s="2612"/>
      <c r="Q111" s="2612"/>
      <c r="R111" s="2640"/>
      <c r="S111" s="2609">
        <v>32</v>
      </c>
    </row>
    <row r="112" spans="1:21">
      <c r="A112" s="4920">
        <v>36</v>
      </c>
      <c r="B112" s="5036"/>
      <c r="C112" s="5036"/>
      <c r="D112" s="4918"/>
      <c r="E112" s="5039"/>
      <c r="F112" s="4132"/>
      <c r="G112" s="5050"/>
      <c r="H112" s="5048"/>
      <c r="I112" s="5046"/>
      <c r="J112" s="2566"/>
      <c r="K112" s="2570"/>
      <c r="L112" s="2611"/>
      <c r="M112" s="2611"/>
      <c r="N112" s="2611"/>
      <c r="O112" s="2612"/>
      <c r="P112" s="2612"/>
      <c r="Q112" s="2612"/>
      <c r="R112" s="2640"/>
      <c r="S112" s="2609">
        <v>33</v>
      </c>
    </row>
    <row r="113" spans="1:19">
      <c r="A113" s="4920">
        <v>37</v>
      </c>
      <c r="B113" s="5036"/>
      <c r="C113" s="5036"/>
      <c r="D113" s="4918"/>
      <c r="E113" s="5039"/>
      <c r="F113" s="4132"/>
      <c r="G113" s="5050"/>
      <c r="H113" s="5048"/>
      <c r="I113" s="5046"/>
      <c r="J113" s="2566"/>
      <c r="K113" s="2570"/>
      <c r="L113" s="2611"/>
      <c r="M113" s="2611"/>
      <c r="N113" s="2611"/>
      <c r="O113" s="2612"/>
      <c r="P113" s="2612"/>
      <c r="Q113" s="2612"/>
      <c r="R113" s="2640"/>
      <c r="S113" s="2609">
        <v>34</v>
      </c>
    </row>
    <row r="114" spans="1:19">
      <c r="A114" s="4920">
        <v>38</v>
      </c>
      <c r="B114" s="5036"/>
      <c r="C114" s="5036"/>
      <c r="D114" s="4918"/>
      <c r="E114" s="5039"/>
      <c r="F114" s="4132"/>
      <c r="G114" s="5050"/>
      <c r="H114" s="5048"/>
      <c r="I114" s="5046"/>
      <c r="J114" s="2566"/>
      <c r="K114" s="2570"/>
      <c r="L114" s="2611"/>
      <c r="M114" s="2611"/>
      <c r="N114" s="2611"/>
      <c r="O114" s="2612"/>
      <c r="P114" s="2612"/>
      <c r="Q114" s="2612"/>
      <c r="R114" s="2640"/>
      <c r="S114" s="2609">
        <v>35</v>
      </c>
    </row>
    <row r="115" spans="1:19">
      <c r="A115" s="4920">
        <v>39</v>
      </c>
      <c r="B115" s="5036"/>
      <c r="C115" s="5036"/>
      <c r="D115" s="4918"/>
      <c r="E115" s="5039"/>
      <c r="F115" s="4132"/>
      <c r="G115" s="5050"/>
      <c r="H115" s="5048"/>
      <c r="I115" s="5046"/>
      <c r="J115" s="2566"/>
      <c r="K115" s="2570"/>
      <c r="L115" s="2611"/>
      <c r="M115" s="2611"/>
      <c r="N115" s="2611"/>
      <c r="O115" s="2612"/>
      <c r="P115" s="2612"/>
      <c r="Q115" s="2612"/>
      <c r="R115" s="2640"/>
      <c r="S115" s="2609">
        <v>36</v>
      </c>
    </row>
    <row r="116" spans="1:19">
      <c r="A116" s="4920">
        <v>40</v>
      </c>
      <c r="B116" s="5036"/>
      <c r="C116" s="5036"/>
      <c r="D116" s="4918"/>
      <c r="E116" s="5039"/>
      <c r="F116" s="4132"/>
      <c r="G116" s="5050"/>
      <c r="H116" s="5048"/>
      <c r="I116" s="5046"/>
      <c r="J116" s="2566"/>
      <c r="K116" s="2570"/>
      <c r="L116" s="2611"/>
      <c r="M116" s="2611"/>
      <c r="N116" s="2611"/>
      <c r="O116" s="2612"/>
      <c r="P116" s="2612"/>
      <c r="Q116" s="2612"/>
      <c r="R116" s="2640"/>
      <c r="S116" s="2609">
        <v>37</v>
      </c>
    </row>
    <row r="117" spans="1:19">
      <c r="A117" s="4920">
        <v>41</v>
      </c>
      <c r="B117" s="5036"/>
      <c r="C117" s="5036"/>
      <c r="D117" s="4918"/>
      <c r="E117" s="5039"/>
      <c r="F117" s="5044"/>
      <c r="G117" s="5050"/>
      <c r="H117" s="5048"/>
      <c r="I117" s="5046"/>
      <c r="J117" s="2566"/>
      <c r="K117" s="2570"/>
      <c r="L117" s="2611"/>
      <c r="M117" s="2611"/>
      <c r="N117" s="2611"/>
      <c r="O117" s="2612"/>
      <c r="P117" s="2612"/>
      <c r="Q117" s="2612"/>
      <c r="R117" s="2640"/>
      <c r="S117" s="2609">
        <v>38</v>
      </c>
    </row>
    <row r="118" spans="1:19">
      <c r="A118" s="4920">
        <v>42</v>
      </c>
      <c r="B118" s="5036"/>
      <c r="C118" s="5036"/>
      <c r="D118" s="4918"/>
      <c r="E118" s="5039"/>
      <c r="F118" s="5044"/>
      <c r="G118" s="5050"/>
      <c r="H118" s="5048"/>
      <c r="I118" s="5046"/>
      <c r="J118" s="2566"/>
      <c r="K118" s="2570"/>
      <c r="L118" s="2611"/>
      <c r="M118" s="2611"/>
      <c r="N118" s="2611"/>
      <c r="O118" s="2612"/>
      <c r="P118" s="2612"/>
      <c r="Q118" s="2612"/>
      <c r="R118" s="2640"/>
      <c r="S118" s="2609">
        <v>39</v>
      </c>
    </row>
    <row r="119" spans="1:19">
      <c r="A119" s="4920">
        <v>43</v>
      </c>
      <c r="B119" s="5036"/>
      <c r="C119" s="5036"/>
      <c r="D119" s="4918"/>
      <c r="E119" s="5039"/>
      <c r="F119" s="5044"/>
      <c r="G119" s="5050"/>
      <c r="H119" s="5048"/>
      <c r="I119" s="5046"/>
      <c r="J119" s="2566"/>
      <c r="K119" s="2570"/>
      <c r="L119" s="2611"/>
      <c r="M119" s="2611"/>
      <c r="N119" s="2611"/>
      <c r="O119" s="2612"/>
      <c r="P119" s="2612"/>
      <c r="Q119" s="2612"/>
      <c r="R119" s="2640"/>
      <c r="S119" s="2609">
        <v>40</v>
      </c>
    </row>
    <row r="120" spans="1:19">
      <c r="A120" s="4920">
        <v>44</v>
      </c>
      <c r="B120" s="5036"/>
      <c r="C120" s="5036"/>
      <c r="D120" s="4918"/>
      <c r="E120" s="5039"/>
      <c r="F120" s="5044"/>
      <c r="G120" s="5050"/>
      <c r="H120" s="5048"/>
      <c r="I120" s="5046"/>
      <c r="J120" s="2566"/>
      <c r="K120" s="2570"/>
      <c r="L120" s="2611"/>
      <c r="M120" s="2611"/>
      <c r="N120" s="2611"/>
      <c r="O120" s="2612"/>
      <c r="P120" s="2612"/>
      <c r="Q120" s="2612"/>
      <c r="R120" s="2640"/>
      <c r="S120" s="2609">
        <v>41</v>
      </c>
    </row>
    <row r="121" spans="1:19">
      <c r="A121" s="4920">
        <v>45</v>
      </c>
      <c r="B121" s="5036"/>
      <c r="C121" s="5036"/>
      <c r="D121" s="4918"/>
      <c r="E121" s="5039"/>
      <c r="F121" s="5044"/>
      <c r="G121" s="5050"/>
      <c r="H121" s="5048"/>
      <c r="I121" s="5046"/>
      <c r="J121" s="2566"/>
      <c r="K121" s="2570"/>
      <c r="L121" s="2611"/>
      <c r="M121" s="2611"/>
      <c r="N121" s="2611"/>
      <c r="O121" s="2612"/>
      <c r="P121" s="2612"/>
      <c r="Q121" s="2612"/>
      <c r="R121" s="2640"/>
      <c r="S121" s="2609">
        <v>42</v>
      </c>
    </row>
    <row r="122" spans="1:19">
      <c r="A122" s="4920">
        <v>46</v>
      </c>
      <c r="B122" s="5036"/>
      <c r="C122" s="5036"/>
      <c r="D122" s="4918"/>
      <c r="E122" s="5039"/>
      <c r="F122" s="5044"/>
      <c r="G122" s="5050"/>
      <c r="H122" s="5048"/>
      <c r="I122" s="5046"/>
      <c r="J122" s="2566"/>
      <c r="K122" s="2570"/>
      <c r="L122" s="2611"/>
      <c r="M122" s="2611"/>
      <c r="N122" s="2611"/>
      <c r="O122" s="2612"/>
      <c r="P122" s="2612"/>
      <c r="Q122" s="2612"/>
      <c r="R122" s="2640"/>
      <c r="S122" s="2609">
        <v>43</v>
      </c>
    </row>
    <row r="123" spans="1:19">
      <c r="A123" s="4920">
        <v>47</v>
      </c>
      <c r="B123" s="5036"/>
      <c r="C123" s="5036"/>
      <c r="D123" s="4918"/>
      <c r="E123" s="5039"/>
      <c r="F123" s="5044"/>
      <c r="G123" s="5050"/>
      <c r="H123" s="5048"/>
      <c r="I123" s="5046"/>
      <c r="J123" s="2566"/>
      <c r="K123" s="2570"/>
      <c r="L123" s="2611"/>
      <c r="M123" s="2611"/>
      <c r="N123" s="2611"/>
      <c r="O123" s="2612"/>
      <c r="P123" s="2612"/>
      <c r="Q123" s="2612"/>
      <c r="R123" s="2640"/>
      <c r="S123" s="2609">
        <v>44</v>
      </c>
    </row>
    <row r="124" spans="1:19">
      <c r="A124" s="4920">
        <v>48</v>
      </c>
      <c r="B124" s="5036"/>
      <c r="C124" s="5036"/>
      <c r="D124" s="4918"/>
      <c r="E124" s="5039"/>
      <c r="F124" s="5044"/>
      <c r="G124" s="5050"/>
      <c r="H124" s="5048"/>
      <c r="I124" s="5046"/>
      <c r="J124" s="2566"/>
      <c r="K124" s="2570"/>
      <c r="L124" s="2611"/>
      <c r="M124" s="2611"/>
      <c r="N124" s="2611"/>
      <c r="O124" s="2612"/>
      <c r="P124" s="2612"/>
      <c r="Q124" s="2612"/>
      <c r="R124" s="2640"/>
      <c r="S124" s="2609">
        <v>45</v>
      </c>
    </row>
    <row r="125" spans="1:19">
      <c r="A125" s="4920">
        <v>49</v>
      </c>
      <c r="B125" s="5036"/>
      <c r="C125" s="5036"/>
      <c r="D125" s="4918"/>
      <c r="E125" s="5039"/>
      <c r="F125" s="5044"/>
      <c r="G125" s="5050"/>
      <c r="H125" s="5048"/>
      <c r="I125" s="5046"/>
      <c r="J125" s="2566"/>
      <c r="K125" s="2570"/>
      <c r="L125" s="2611"/>
      <c r="M125" s="2611"/>
      <c r="N125" s="2611"/>
      <c r="O125" s="2612"/>
      <c r="P125" s="2612"/>
      <c r="Q125" s="2612"/>
      <c r="R125" s="2640"/>
      <c r="S125" s="2609">
        <v>46</v>
      </c>
    </row>
    <row r="126" spans="1:19">
      <c r="A126" s="4920">
        <v>50</v>
      </c>
      <c r="B126" s="5036"/>
      <c r="C126" s="5036"/>
      <c r="D126" s="4918"/>
      <c r="E126" s="5039"/>
      <c r="F126" s="5044"/>
      <c r="G126" s="5050"/>
      <c r="H126" s="5048"/>
      <c r="I126" s="5046"/>
      <c r="J126" s="2566"/>
      <c r="K126" s="2570"/>
      <c r="L126" s="2611"/>
      <c r="M126" s="2611"/>
      <c r="N126" s="2611"/>
      <c r="O126" s="2612"/>
      <c r="P126" s="2612"/>
      <c r="Q126" s="2612"/>
      <c r="R126" s="2640"/>
      <c r="S126" s="2609">
        <v>47</v>
      </c>
    </row>
    <row r="127" spans="1:19">
      <c r="A127" s="4920">
        <v>51</v>
      </c>
      <c r="B127" s="5036"/>
      <c r="C127" s="5036"/>
      <c r="D127" s="4918"/>
      <c r="E127" s="5039"/>
      <c r="F127" s="5044"/>
      <c r="G127" s="5050"/>
      <c r="H127" s="5048"/>
      <c r="I127" s="5046"/>
      <c r="J127" s="2566"/>
      <c r="K127" s="2570"/>
      <c r="L127" s="2611"/>
      <c r="M127" s="2611"/>
      <c r="N127" s="2611"/>
      <c r="O127" s="2612"/>
      <c r="P127" s="2612"/>
      <c r="Q127" s="2612"/>
      <c r="R127" s="2640"/>
      <c r="S127" s="2609">
        <v>48</v>
      </c>
    </row>
    <row r="128" spans="1:19">
      <c r="A128" s="4920">
        <v>52</v>
      </c>
      <c r="B128" s="5036"/>
      <c r="C128" s="5036"/>
      <c r="D128" s="4918"/>
      <c r="E128" s="5039"/>
      <c r="F128" s="5044"/>
      <c r="G128" s="5050"/>
      <c r="H128" s="5048"/>
      <c r="I128" s="5046"/>
      <c r="J128" s="2566"/>
      <c r="K128" s="2570"/>
      <c r="L128" s="2611"/>
      <c r="M128" s="2611"/>
      <c r="N128" s="2611"/>
      <c r="O128" s="2612"/>
      <c r="P128" s="2612"/>
      <c r="Q128" s="2612"/>
      <c r="R128" s="2640"/>
      <c r="S128" s="2609">
        <v>49</v>
      </c>
    </row>
    <row r="129" spans="1:20">
      <c r="A129" s="4920">
        <v>53</v>
      </c>
      <c r="B129" s="5036"/>
      <c r="C129" s="5036"/>
      <c r="D129" s="4918"/>
      <c r="E129" s="5039"/>
      <c r="F129" s="5044"/>
      <c r="G129" s="5050"/>
      <c r="H129" s="5048"/>
      <c r="I129" s="5051"/>
      <c r="J129" s="2566"/>
      <c r="K129" s="2570"/>
      <c r="L129" s="2611"/>
      <c r="M129" s="2611"/>
      <c r="N129" s="2611"/>
      <c r="O129" s="2612"/>
      <c r="P129" s="2612"/>
      <c r="Q129" s="2612"/>
      <c r="R129" s="2640"/>
      <c r="S129" s="2609">
        <v>50</v>
      </c>
    </row>
    <row r="130" spans="1:20">
      <c r="A130" s="4920">
        <v>54</v>
      </c>
      <c r="B130" s="5036"/>
      <c r="C130" s="5036"/>
      <c r="D130" s="2632"/>
      <c r="E130" s="5040"/>
      <c r="F130" s="5044"/>
      <c r="G130" s="5050"/>
      <c r="H130" s="5048"/>
      <c r="I130" s="5051"/>
      <c r="J130" s="2566"/>
      <c r="K130" s="2570"/>
      <c r="L130" s="2611"/>
      <c r="M130" s="2611"/>
      <c r="N130" s="2611"/>
      <c r="O130" s="2612"/>
      <c r="P130" s="2612"/>
      <c r="Q130" s="2612"/>
      <c r="R130" s="2640"/>
      <c r="S130" s="2609">
        <v>51</v>
      </c>
    </row>
    <row r="131" spans="1:20" ht="16" thickBot="1">
      <c r="A131" s="4920">
        <v>55</v>
      </c>
      <c r="B131" s="5037"/>
      <c r="C131" s="5037"/>
      <c r="D131" s="937"/>
      <c r="E131" s="5041"/>
      <c r="F131" s="4589"/>
      <c r="G131" s="5052"/>
      <c r="H131" s="2644"/>
      <c r="I131" s="5053"/>
      <c r="J131" s="2566"/>
      <c r="K131" s="2609"/>
      <c r="L131" s="2611"/>
      <c r="M131" s="2611"/>
      <c r="N131" s="2611"/>
      <c r="O131" s="2612"/>
      <c r="P131" s="2612"/>
      <c r="Q131" s="2612"/>
      <c r="R131" s="2640"/>
      <c r="S131" s="2577">
        <v>52</v>
      </c>
    </row>
    <row r="132" spans="1:20" ht="16" thickBot="1">
      <c r="A132" s="4253">
        <v>53</v>
      </c>
      <c r="B132" s="4254"/>
      <c r="C132" s="5054"/>
      <c r="D132" s="5055"/>
      <c r="E132" s="4586"/>
      <c r="F132" s="5056" t="s">
        <v>2253</v>
      </c>
      <c r="G132" s="5057">
        <f>SUM(G144:G195)+SUM(G77:G130)+SUM(G27:G61)</f>
        <v>5848.5518999783471</v>
      </c>
      <c r="H132" s="5057">
        <f>SUM(H144:H195)+SUM(H77:H130)+SUM(H27:H61)</f>
        <v>0</v>
      </c>
      <c r="I132" s="4881">
        <f>SUM(I144:I195)+SUM(I77:I130)+SUM(I27:I61)</f>
        <v>425</v>
      </c>
      <c r="J132" s="2566"/>
      <c r="K132" s="2626"/>
      <c r="L132" s="2646">
        <f>SUM(L144:L195)+SUM(L77:L130)+SUM(L27:L61)</f>
        <v>38661335</v>
      </c>
      <c r="M132" s="2647">
        <f>SUM(M144:M195)+SUM(M77:M130)+SUM(M27:M61)</f>
        <v>552058721</v>
      </c>
      <c r="N132" s="2628">
        <f>SUM(N144:N195)+SUM(N77:N130)+SUM(N27:N61)</f>
        <v>590720057</v>
      </c>
      <c r="O132" s="2648">
        <f>SUM(O77:O131)</f>
        <v>0</v>
      </c>
      <c r="P132" s="2648">
        <f>SUM(P77:P131)</f>
        <v>0</v>
      </c>
      <c r="Q132" s="2648">
        <f>SUM(Q77:Q131)</f>
        <v>0</v>
      </c>
      <c r="R132" s="2648">
        <f>SUM(R77:R131)</f>
        <v>0</v>
      </c>
      <c r="S132" s="2577">
        <v>53</v>
      </c>
    </row>
    <row r="133" spans="1:20">
      <c r="A133" s="1618"/>
      <c r="B133" s="1618"/>
      <c r="C133" s="1618"/>
      <c r="D133" s="1618"/>
      <c r="E133" s="1618"/>
      <c r="F133" s="1618"/>
      <c r="G133" s="1618"/>
      <c r="H133" s="1618"/>
      <c r="I133" s="1618"/>
    </row>
    <row r="134" spans="1:20">
      <c r="A134" s="1618"/>
      <c r="B134" s="4591" t="s">
        <v>2783</v>
      </c>
      <c r="C134" s="1618"/>
      <c r="D134" s="1618"/>
      <c r="E134" s="1618"/>
      <c r="F134" s="1618"/>
      <c r="G134" s="1618"/>
      <c r="H134" s="1618"/>
      <c r="I134" s="1618"/>
      <c r="J134" s="4474" t="s">
        <v>7182</v>
      </c>
      <c r="K134" s="4473"/>
      <c r="L134" s="4473"/>
      <c r="M134" s="4473"/>
      <c r="N134" s="4473"/>
      <c r="O134" s="4473"/>
      <c r="P134" s="4473"/>
      <c r="Q134" s="4473"/>
      <c r="R134" s="4473"/>
      <c r="S134" s="4473"/>
      <c r="T134" s="4473"/>
    </row>
    <row r="135" spans="1:20">
      <c r="A135" s="1618"/>
      <c r="B135" s="1618"/>
      <c r="C135" s="1618"/>
      <c r="D135" s="1618"/>
      <c r="E135" s="1618"/>
      <c r="F135" s="1618"/>
      <c r="G135" s="1618"/>
      <c r="H135" s="1618"/>
      <c r="I135" s="1618"/>
    </row>
    <row r="136" spans="1:20" ht="16" thickBot="1">
      <c r="A136" s="4825" t="s">
        <v>4544</v>
      </c>
      <c r="B136" s="2630"/>
      <c r="C136" s="2630"/>
      <c r="D136" s="2630"/>
      <c r="E136" s="2630"/>
      <c r="F136" s="2630"/>
      <c r="G136" s="3837"/>
      <c r="H136" s="3837" t="str">
        <f>'Data Sheet'!$C$40</f>
        <v>April 30, 2024</v>
      </c>
      <c r="I136" s="1882" t="str">
        <f>'Data Sheet'!$C$38</f>
        <v>December 31, 2023</v>
      </c>
      <c r="J136" s="2566"/>
      <c r="K136" s="2635" t="s">
        <v>4544</v>
      </c>
      <c r="L136" s="2575"/>
      <c r="M136" s="2575"/>
      <c r="N136" s="2575"/>
      <c r="O136" s="2575"/>
      <c r="P136" s="2575"/>
      <c r="Q136" s="2636" t="str">
        <f>'Data Sheet'!$C$40</f>
        <v>April 30, 2024</v>
      </c>
      <c r="R136" s="2651" t="str">
        <f>'Data Sheet'!$C$38</f>
        <v>December 31, 2023</v>
      </c>
      <c r="S136" s="2582"/>
    </row>
    <row r="137" spans="1:20" ht="16" thickBot="1">
      <c r="A137" s="688" t="s">
        <v>2895</v>
      </c>
      <c r="B137" s="688"/>
      <c r="C137" s="688"/>
      <c r="D137" s="1882"/>
      <c r="E137" s="1882"/>
      <c r="F137" s="1882"/>
      <c r="G137" s="1882"/>
      <c r="H137" s="1882"/>
      <c r="I137" s="1882"/>
      <c r="J137" s="2566"/>
      <c r="K137" s="2637" t="s">
        <v>2895</v>
      </c>
      <c r="L137" s="2581"/>
      <c r="M137" s="2581"/>
      <c r="N137" s="2582"/>
      <c r="O137" s="2582"/>
      <c r="P137" s="2582"/>
      <c r="Q137" s="2583"/>
      <c r="R137" s="2583"/>
      <c r="S137" s="2579"/>
    </row>
    <row r="138" spans="1:20">
      <c r="A138" s="2631"/>
      <c r="B138" s="2630"/>
      <c r="C138" s="2630"/>
      <c r="D138" s="1882" t="s">
        <v>2549</v>
      </c>
      <c r="E138" s="1882"/>
      <c r="F138" s="2630"/>
      <c r="G138" s="1882" t="s">
        <v>2550</v>
      </c>
      <c r="H138" s="1882"/>
      <c r="I138" s="2630"/>
      <c r="J138" s="2566"/>
      <c r="K138" s="2595"/>
      <c r="L138" s="2599" t="s">
        <v>2551</v>
      </c>
      <c r="M138" s="2599"/>
      <c r="N138" s="2567"/>
      <c r="O138" s="2600"/>
      <c r="P138" s="2600"/>
      <c r="Q138" s="2600"/>
      <c r="R138" s="2600"/>
      <c r="S138" s="2598"/>
    </row>
    <row r="139" spans="1:20">
      <c r="A139" s="4245"/>
      <c r="B139" s="1882" t="s">
        <v>2552</v>
      </c>
      <c r="C139" s="4490"/>
      <c r="D139" s="4545" t="s">
        <v>2553</v>
      </c>
      <c r="E139" s="4241"/>
      <c r="F139" s="4246" t="s">
        <v>2554</v>
      </c>
      <c r="G139" s="2602" t="s">
        <v>2555</v>
      </c>
      <c r="H139" s="2597"/>
      <c r="I139" s="2601" t="s">
        <v>1744</v>
      </c>
      <c r="J139" s="2566"/>
      <c r="K139" s="2601" t="s">
        <v>2556</v>
      </c>
      <c r="L139" s="2602" t="s">
        <v>2557</v>
      </c>
      <c r="M139" s="2597"/>
      <c r="N139" s="2603"/>
      <c r="O139" s="2597" t="s">
        <v>2558</v>
      </c>
      <c r="P139" s="2597"/>
      <c r="Q139" s="2602"/>
      <c r="R139" s="2597"/>
      <c r="S139" s="2601"/>
    </row>
    <row r="140" spans="1:20" ht="16" thickBot="1">
      <c r="A140" s="4245" t="s">
        <v>1686</v>
      </c>
      <c r="B140" s="2575"/>
      <c r="C140" s="4491"/>
      <c r="D140" s="4546" t="s">
        <v>2559</v>
      </c>
      <c r="E140" s="4259"/>
      <c r="F140" s="4246" t="s">
        <v>2560</v>
      </c>
      <c r="G140" s="2604" t="s">
        <v>2582</v>
      </c>
      <c r="H140" s="2582"/>
      <c r="I140" s="2601" t="s">
        <v>503</v>
      </c>
      <c r="J140" s="2566"/>
      <c r="K140" s="2601" t="s">
        <v>2583</v>
      </c>
      <c r="L140" s="2604" t="s">
        <v>2584</v>
      </c>
      <c r="M140" s="2582"/>
      <c r="N140" s="2605"/>
      <c r="O140" s="2606"/>
      <c r="P140" s="2606"/>
      <c r="Q140" s="2607"/>
      <c r="R140" s="2576"/>
      <c r="S140" s="2601" t="s">
        <v>1686</v>
      </c>
    </row>
    <row r="141" spans="1:20">
      <c r="A141" s="4245" t="s">
        <v>1689</v>
      </c>
      <c r="B141" s="2631" t="s">
        <v>2585</v>
      </c>
      <c r="C141" s="4492" t="s">
        <v>2586</v>
      </c>
      <c r="D141" s="4492" t="s">
        <v>2587</v>
      </c>
      <c r="E141" s="4246" t="s">
        <v>2588</v>
      </c>
      <c r="F141" s="4246" t="s">
        <v>2589</v>
      </c>
      <c r="G141" s="2573" t="s">
        <v>2590</v>
      </c>
      <c r="H141" s="2573" t="s">
        <v>2590</v>
      </c>
      <c r="I141" s="2601" t="s">
        <v>2591</v>
      </c>
      <c r="J141" s="2566"/>
      <c r="K141" s="2601" t="s">
        <v>2592</v>
      </c>
      <c r="L141" s="2569" t="s">
        <v>2593</v>
      </c>
      <c r="M141" s="2569" t="s">
        <v>2594</v>
      </c>
      <c r="N141" s="2569" t="s">
        <v>2595</v>
      </c>
      <c r="O141" s="2569" t="s">
        <v>3532</v>
      </c>
      <c r="P141" s="2569" t="s">
        <v>3524</v>
      </c>
      <c r="Q141" s="2569" t="s">
        <v>575</v>
      </c>
      <c r="R141" s="2608" t="s">
        <v>2253</v>
      </c>
      <c r="S141" s="2601" t="s">
        <v>1689</v>
      </c>
    </row>
    <row r="142" spans="1:20">
      <c r="A142" s="4248"/>
      <c r="B142" s="2630"/>
      <c r="C142" s="4492"/>
      <c r="D142" s="4489"/>
      <c r="E142" s="4246"/>
      <c r="F142" s="4246"/>
      <c r="G142" s="2573" t="s">
        <v>2596</v>
      </c>
      <c r="H142" s="2573" t="s">
        <v>2597</v>
      </c>
      <c r="I142" s="2609"/>
      <c r="J142" s="2566"/>
      <c r="K142" s="2609"/>
      <c r="L142" s="2596"/>
      <c r="M142" s="2569" t="s">
        <v>2598</v>
      </c>
      <c r="N142" s="2596"/>
      <c r="O142" s="2569" t="s">
        <v>2038</v>
      </c>
      <c r="P142" s="2569" t="s">
        <v>2038</v>
      </c>
      <c r="Q142" s="2596"/>
      <c r="R142" s="2569" t="s">
        <v>2038</v>
      </c>
      <c r="S142" s="2609"/>
    </row>
    <row r="143" spans="1:20" ht="16" thickBot="1">
      <c r="A143" s="4249"/>
      <c r="B143" s="2606" t="s">
        <v>2935</v>
      </c>
      <c r="C143" s="4494" t="s">
        <v>2936</v>
      </c>
      <c r="D143" s="4494" t="s">
        <v>2937</v>
      </c>
      <c r="E143" s="4250" t="s">
        <v>2938</v>
      </c>
      <c r="F143" s="4250" t="s">
        <v>2268</v>
      </c>
      <c r="G143" s="2579" t="s">
        <v>2269</v>
      </c>
      <c r="H143" s="2579" t="s">
        <v>2270</v>
      </c>
      <c r="I143" s="2579" t="s">
        <v>2271</v>
      </c>
      <c r="J143" s="2566"/>
      <c r="K143" s="2610" t="s">
        <v>2272</v>
      </c>
      <c r="L143" s="2576" t="s">
        <v>2273</v>
      </c>
      <c r="M143" s="2576" t="s">
        <v>2274</v>
      </c>
      <c r="N143" s="2576" t="s">
        <v>2275</v>
      </c>
      <c r="O143" s="2576" t="s">
        <v>168</v>
      </c>
      <c r="P143" s="2576" t="s">
        <v>169</v>
      </c>
      <c r="Q143" s="2576" t="s">
        <v>170</v>
      </c>
      <c r="R143" s="2582" t="s">
        <v>171</v>
      </c>
      <c r="S143" s="2577"/>
    </row>
    <row r="144" spans="1:20">
      <c r="A144" s="4248">
        <v>1</v>
      </c>
      <c r="B144" s="2630"/>
      <c r="C144" s="4489"/>
      <c r="D144" s="4547"/>
      <c r="E144" s="4587"/>
      <c r="F144" s="4262"/>
      <c r="G144" s="2680"/>
      <c r="H144" s="2639"/>
      <c r="I144" s="2679"/>
      <c r="J144" s="2566"/>
      <c r="K144" s="2570"/>
      <c r="L144" s="2611"/>
      <c r="M144" s="2611"/>
      <c r="N144" s="2611"/>
      <c r="O144" s="2612"/>
      <c r="P144" s="2612"/>
      <c r="Q144" s="2612"/>
      <c r="R144" s="2640"/>
      <c r="S144" s="2609">
        <v>1</v>
      </c>
    </row>
    <row r="145" spans="1:19">
      <c r="A145" s="4248">
        <v>2</v>
      </c>
      <c r="B145" s="2630"/>
      <c r="C145" s="4489"/>
      <c r="D145" s="4547"/>
      <c r="E145" s="4587"/>
      <c r="F145" s="4262"/>
      <c r="G145" s="2680"/>
      <c r="H145" s="2641"/>
      <c r="I145" s="2679"/>
      <c r="J145" s="2566"/>
      <c r="K145" s="2570"/>
      <c r="L145" s="2611"/>
      <c r="M145" s="2611"/>
      <c r="N145" s="2611"/>
      <c r="O145" s="2612"/>
      <c r="P145" s="2612"/>
      <c r="Q145" s="2612"/>
      <c r="R145" s="2640"/>
      <c r="S145" s="2609">
        <v>2</v>
      </c>
    </row>
    <row r="146" spans="1:19">
      <c r="A146" s="4248">
        <v>3</v>
      </c>
      <c r="B146" s="2630"/>
      <c r="C146" s="4489"/>
      <c r="D146" s="4547"/>
      <c r="E146" s="4587"/>
      <c r="F146" s="4262"/>
      <c r="G146" s="2680"/>
      <c r="H146" s="2641"/>
      <c r="I146" s="2679"/>
      <c r="J146" s="2566"/>
      <c r="K146" s="2570"/>
      <c r="L146" s="2611"/>
      <c r="M146" s="2611"/>
      <c r="N146" s="2611"/>
      <c r="O146" s="2612"/>
      <c r="P146" s="2612"/>
      <c r="Q146" s="2612"/>
      <c r="R146" s="2640"/>
      <c r="S146" s="2609">
        <v>3</v>
      </c>
    </row>
    <row r="147" spans="1:19">
      <c r="A147" s="4248">
        <v>4</v>
      </c>
      <c r="B147" s="2630"/>
      <c r="C147" s="4489"/>
      <c r="D147" s="4547"/>
      <c r="E147" s="4587"/>
      <c r="F147" s="4262"/>
      <c r="G147" s="2680"/>
      <c r="H147" s="2641"/>
      <c r="I147" s="2679"/>
      <c r="J147" s="2566"/>
      <c r="K147" s="2570"/>
      <c r="L147" s="2611"/>
      <c r="M147" s="2611"/>
      <c r="N147" s="2611"/>
      <c r="O147" s="2612"/>
      <c r="P147" s="2612"/>
      <c r="Q147" s="2612"/>
      <c r="R147" s="2640"/>
      <c r="S147" s="2609">
        <v>4</v>
      </c>
    </row>
    <row r="148" spans="1:19">
      <c r="A148" s="4248">
        <v>5</v>
      </c>
      <c r="B148" s="2630"/>
      <c r="C148" s="4489"/>
      <c r="D148" s="4547"/>
      <c r="E148" s="4587"/>
      <c r="F148" s="4262"/>
      <c r="G148" s="2680"/>
      <c r="H148" s="2641"/>
      <c r="I148" s="2679"/>
      <c r="J148" s="2566"/>
      <c r="K148" s="2570"/>
      <c r="L148" s="2611"/>
      <c r="M148" s="2611"/>
      <c r="N148" s="2611"/>
      <c r="O148" s="2612"/>
      <c r="P148" s="2612"/>
      <c r="Q148" s="2612"/>
      <c r="R148" s="2640"/>
      <c r="S148" s="2609">
        <v>5</v>
      </c>
    </row>
    <row r="149" spans="1:19">
      <c r="A149" s="4251">
        <v>6</v>
      </c>
      <c r="B149" s="2630"/>
      <c r="C149" s="4489"/>
      <c r="D149" s="4547"/>
      <c r="E149" s="4587"/>
      <c r="F149" s="4262"/>
      <c r="G149" s="2680"/>
      <c r="H149" s="2642"/>
      <c r="I149" s="2679"/>
      <c r="J149" s="2566"/>
      <c r="K149" s="2570"/>
      <c r="L149" s="2611"/>
      <c r="M149" s="2611"/>
      <c r="N149" s="2611"/>
      <c r="O149" s="2612"/>
      <c r="P149" s="2612"/>
      <c r="Q149" s="2612"/>
      <c r="R149" s="2640"/>
      <c r="S149" s="2609">
        <v>6</v>
      </c>
    </row>
    <row r="150" spans="1:19">
      <c r="A150" s="4251">
        <v>7</v>
      </c>
      <c r="B150" s="2630"/>
      <c r="C150" s="4489"/>
      <c r="D150" s="4547"/>
      <c r="E150" s="4587"/>
      <c r="F150" s="4262"/>
      <c r="G150" s="2680"/>
      <c r="H150" s="2642"/>
      <c r="I150" s="2679"/>
      <c r="J150" s="2566"/>
      <c r="K150" s="2570"/>
      <c r="L150" s="2611"/>
      <c r="M150" s="2611"/>
      <c r="N150" s="2611"/>
      <c r="O150" s="2612"/>
      <c r="P150" s="2612"/>
      <c r="Q150" s="2612"/>
      <c r="R150" s="2640"/>
      <c r="S150" s="2609">
        <v>7</v>
      </c>
    </row>
    <row r="151" spans="1:19">
      <c r="A151" s="4251">
        <v>8</v>
      </c>
      <c r="B151" s="2630"/>
      <c r="C151" s="4489"/>
      <c r="D151" s="4547"/>
      <c r="E151" s="4587"/>
      <c r="F151" s="4262"/>
      <c r="G151" s="2680"/>
      <c r="H151" s="2642"/>
      <c r="I151" s="2679"/>
      <c r="J151" s="2566"/>
      <c r="K151" s="2570"/>
      <c r="L151" s="2611"/>
      <c r="M151" s="2611"/>
      <c r="N151" s="2611"/>
      <c r="O151" s="2612"/>
      <c r="P151" s="2612"/>
      <c r="Q151" s="2612"/>
      <c r="R151" s="2640"/>
      <c r="S151" s="2609">
        <v>8</v>
      </c>
    </row>
    <row r="152" spans="1:19">
      <c r="A152" s="4251">
        <v>9</v>
      </c>
      <c r="B152" s="2630"/>
      <c r="C152" s="4489"/>
      <c r="D152" s="4547"/>
      <c r="E152" s="4587"/>
      <c r="F152" s="4262"/>
      <c r="G152" s="2680"/>
      <c r="H152" s="2642"/>
      <c r="I152" s="2679"/>
      <c r="J152" s="2566"/>
      <c r="K152" s="2570"/>
      <c r="L152" s="2611"/>
      <c r="M152" s="2611"/>
      <c r="N152" s="2611"/>
      <c r="O152" s="2612"/>
      <c r="P152" s="2612"/>
      <c r="Q152" s="2612"/>
      <c r="R152" s="2640"/>
      <c r="S152" s="2609">
        <v>9</v>
      </c>
    </row>
    <row r="153" spans="1:19">
      <c r="A153" s="4251">
        <v>10</v>
      </c>
      <c r="B153" s="2630"/>
      <c r="C153" s="4489"/>
      <c r="D153" s="4547"/>
      <c r="E153" s="4587"/>
      <c r="F153" s="4262"/>
      <c r="G153" s="2680"/>
      <c r="H153" s="2642"/>
      <c r="I153" s="2679"/>
      <c r="J153" s="2566"/>
      <c r="K153" s="2570"/>
      <c r="L153" s="2611"/>
      <c r="M153" s="2611"/>
      <c r="N153" s="2611"/>
      <c r="O153" s="2612"/>
      <c r="P153" s="2612"/>
      <c r="Q153" s="2612"/>
      <c r="R153" s="2640"/>
      <c r="S153" s="2609">
        <v>10</v>
      </c>
    </row>
    <row r="154" spans="1:19">
      <c r="A154" s="4251">
        <v>11</v>
      </c>
      <c r="B154" s="2630"/>
      <c r="C154" s="4489"/>
      <c r="D154" s="4547"/>
      <c r="E154" s="4587"/>
      <c r="F154" s="4262"/>
      <c r="G154" s="2680"/>
      <c r="H154" s="2642"/>
      <c r="I154" s="2679"/>
      <c r="J154" s="2566"/>
      <c r="K154" s="2570"/>
      <c r="L154" s="2611"/>
      <c r="M154" s="2611"/>
      <c r="N154" s="2611"/>
      <c r="O154" s="2612"/>
      <c r="P154" s="2612"/>
      <c r="Q154" s="2612"/>
      <c r="R154" s="2640"/>
      <c r="S154" s="2609">
        <v>11</v>
      </c>
    </row>
    <row r="155" spans="1:19">
      <c r="A155" s="4251">
        <v>12</v>
      </c>
      <c r="B155" s="2630"/>
      <c r="C155" s="4489"/>
      <c r="D155" s="4547"/>
      <c r="E155" s="4587"/>
      <c r="F155" s="4262"/>
      <c r="G155" s="2680"/>
      <c r="H155" s="2642"/>
      <c r="I155" s="2679"/>
      <c r="J155" s="2566"/>
      <c r="K155" s="2570"/>
      <c r="L155" s="2611"/>
      <c r="M155" s="2611"/>
      <c r="N155" s="2611"/>
      <c r="O155" s="2612"/>
      <c r="P155" s="2612"/>
      <c r="Q155" s="2612"/>
      <c r="R155" s="2640"/>
      <c r="S155" s="2609">
        <v>12</v>
      </c>
    </row>
    <row r="156" spans="1:19">
      <c r="A156" s="4251">
        <v>13</v>
      </c>
      <c r="B156" s="2630"/>
      <c r="C156" s="4489"/>
      <c r="D156" s="4547"/>
      <c r="E156" s="4587"/>
      <c r="F156" s="4262"/>
      <c r="G156" s="2680"/>
      <c r="H156" s="2642"/>
      <c r="I156" s="2679"/>
      <c r="J156" s="2566"/>
      <c r="K156" s="2570"/>
      <c r="L156" s="2611"/>
      <c r="M156" s="2611"/>
      <c r="N156" s="2611"/>
      <c r="O156" s="2612"/>
      <c r="P156" s="2612"/>
      <c r="Q156" s="2612"/>
      <c r="R156" s="2640"/>
      <c r="S156" s="2609">
        <v>13</v>
      </c>
    </row>
    <row r="157" spans="1:19">
      <c r="A157" s="4251">
        <v>14</v>
      </c>
      <c r="B157" s="2630"/>
      <c r="C157" s="4489"/>
      <c r="D157" s="4547"/>
      <c r="E157" s="4587"/>
      <c r="F157" s="4262"/>
      <c r="G157" s="2680"/>
      <c r="H157" s="2642"/>
      <c r="I157" s="2679"/>
      <c r="J157" s="2566"/>
      <c r="K157" s="2570"/>
      <c r="L157" s="2611"/>
      <c r="M157" s="2611"/>
      <c r="N157" s="2611"/>
      <c r="O157" s="2612"/>
      <c r="P157" s="2612"/>
      <c r="Q157" s="2612"/>
      <c r="R157" s="2640"/>
      <c r="S157" s="2609">
        <v>14</v>
      </c>
    </row>
    <row r="158" spans="1:19">
      <c r="A158" s="4251">
        <v>15</v>
      </c>
      <c r="B158" s="2630"/>
      <c r="C158" s="4489"/>
      <c r="D158" s="4547"/>
      <c r="E158" s="4587"/>
      <c r="F158" s="4262"/>
      <c r="G158" s="2680"/>
      <c r="H158" s="2642"/>
      <c r="I158" s="2679"/>
      <c r="J158" s="2566"/>
      <c r="K158" s="2570"/>
      <c r="L158" s="2611"/>
      <c r="M158" s="2611"/>
      <c r="N158" s="2611"/>
      <c r="O158" s="2612"/>
      <c r="P158" s="2612"/>
      <c r="Q158" s="2612"/>
      <c r="R158" s="2640"/>
      <c r="S158" s="2609">
        <v>15</v>
      </c>
    </row>
    <row r="159" spans="1:19">
      <c r="A159" s="4251">
        <v>16</v>
      </c>
      <c r="B159" s="2630"/>
      <c r="C159" s="4489"/>
      <c r="D159" s="4547"/>
      <c r="E159" s="4587"/>
      <c r="F159" s="4262"/>
      <c r="G159" s="2680"/>
      <c r="H159" s="2642"/>
      <c r="I159" s="2679"/>
      <c r="J159" s="2566"/>
      <c r="K159" s="2570"/>
      <c r="L159" s="2611"/>
      <c r="M159" s="2611"/>
      <c r="N159" s="2611"/>
      <c r="O159" s="2612"/>
      <c r="P159" s="2612"/>
      <c r="Q159" s="2612"/>
      <c r="R159" s="2640"/>
      <c r="S159" s="2609">
        <v>16</v>
      </c>
    </row>
    <row r="160" spans="1:19">
      <c r="A160" s="4248">
        <v>17</v>
      </c>
      <c r="B160" s="2630"/>
      <c r="C160" s="4489"/>
      <c r="D160" s="4547"/>
      <c r="E160" s="4587"/>
      <c r="F160" s="4262"/>
      <c r="G160" s="2680"/>
      <c r="H160" s="2642"/>
      <c r="I160" s="2679"/>
      <c r="J160" s="2566"/>
      <c r="K160" s="2570"/>
      <c r="L160" s="2611"/>
      <c r="M160" s="2611"/>
      <c r="N160" s="2611"/>
      <c r="O160" s="2612"/>
      <c r="P160" s="2612"/>
      <c r="Q160" s="2612"/>
      <c r="R160" s="2640"/>
      <c r="S160" s="2609">
        <v>17</v>
      </c>
    </row>
    <row r="161" spans="1:19">
      <c r="A161" s="4248">
        <v>18</v>
      </c>
      <c r="B161" s="2630"/>
      <c r="C161" s="4489"/>
      <c r="D161" s="4547"/>
      <c r="E161" s="4587"/>
      <c r="F161" s="4262"/>
      <c r="G161" s="2680"/>
      <c r="H161" s="2642"/>
      <c r="I161" s="2679"/>
      <c r="J161" s="2566"/>
      <c r="K161" s="2570"/>
      <c r="L161" s="2611"/>
      <c r="M161" s="2611"/>
      <c r="N161" s="2611"/>
      <c r="O161" s="2612"/>
      <c r="P161" s="2612"/>
      <c r="Q161" s="2612"/>
      <c r="R161" s="2640"/>
      <c r="S161" s="2609">
        <v>18</v>
      </c>
    </row>
    <row r="162" spans="1:19">
      <c r="A162" s="4248">
        <v>19</v>
      </c>
      <c r="B162" s="2630"/>
      <c r="C162" s="4489"/>
      <c r="D162" s="4547"/>
      <c r="E162" s="4587"/>
      <c r="F162" s="4262"/>
      <c r="G162" s="2680"/>
      <c r="H162" s="2642"/>
      <c r="I162" s="2679"/>
      <c r="J162" s="2566"/>
      <c r="K162" s="2570"/>
      <c r="L162" s="2611"/>
      <c r="M162" s="2611"/>
      <c r="N162" s="2611"/>
      <c r="O162" s="2612"/>
      <c r="P162" s="2612"/>
      <c r="Q162" s="2612"/>
      <c r="R162" s="2640"/>
      <c r="S162" s="2609">
        <v>19</v>
      </c>
    </row>
    <row r="163" spans="1:19">
      <c r="A163" s="4248">
        <v>20</v>
      </c>
      <c r="B163" s="2630"/>
      <c r="C163" s="4489"/>
      <c r="D163" s="4547"/>
      <c r="E163" s="4587"/>
      <c r="F163" s="4262"/>
      <c r="G163" s="2680"/>
      <c r="H163" s="2642"/>
      <c r="I163" s="2679"/>
      <c r="J163" s="2566"/>
      <c r="K163" s="2570"/>
      <c r="L163" s="2611"/>
      <c r="M163" s="2611"/>
      <c r="N163" s="2611"/>
      <c r="O163" s="2612"/>
      <c r="P163" s="2612"/>
      <c r="Q163" s="2612"/>
      <c r="R163" s="2640"/>
      <c r="S163" s="2609">
        <v>20</v>
      </c>
    </row>
    <row r="164" spans="1:19">
      <c r="A164" s="4248">
        <v>21</v>
      </c>
      <c r="B164" s="2630"/>
      <c r="C164" s="4489"/>
      <c r="D164" s="4547"/>
      <c r="E164" s="4587"/>
      <c r="F164" s="4262"/>
      <c r="G164" s="2680"/>
      <c r="H164" s="2642"/>
      <c r="I164" s="2679"/>
      <c r="J164" s="2566"/>
      <c r="K164" s="2570"/>
      <c r="L164" s="2611"/>
      <c r="M164" s="2611"/>
      <c r="N164" s="2611"/>
      <c r="O164" s="2612"/>
      <c r="P164" s="2612"/>
      <c r="Q164" s="2612"/>
      <c r="R164" s="2640"/>
      <c r="S164" s="2609">
        <v>21</v>
      </c>
    </row>
    <row r="165" spans="1:19">
      <c r="A165" s="4248">
        <v>22</v>
      </c>
      <c r="B165" s="2630"/>
      <c r="C165" s="4489"/>
      <c r="D165" s="4547"/>
      <c r="E165" s="4587"/>
      <c r="F165" s="4262"/>
      <c r="G165" s="2680"/>
      <c r="H165" s="2642"/>
      <c r="I165" s="2679"/>
      <c r="J165" s="2566"/>
      <c r="K165" s="2570"/>
      <c r="L165" s="2611"/>
      <c r="M165" s="2611"/>
      <c r="N165" s="2611"/>
      <c r="O165" s="2612"/>
      <c r="P165" s="2612"/>
      <c r="Q165" s="2612"/>
      <c r="R165" s="2640"/>
      <c r="S165" s="2609">
        <v>22</v>
      </c>
    </row>
    <row r="166" spans="1:19">
      <c r="A166" s="4248">
        <v>23</v>
      </c>
      <c r="B166" s="2630"/>
      <c r="C166" s="4489"/>
      <c r="D166" s="4547"/>
      <c r="E166" s="4587"/>
      <c r="F166" s="4262"/>
      <c r="G166" s="2680"/>
      <c r="H166" s="2642"/>
      <c r="I166" s="2679"/>
      <c r="J166" s="2566"/>
      <c r="K166" s="2570"/>
      <c r="L166" s="2611"/>
      <c r="M166" s="2611"/>
      <c r="N166" s="2611"/>
      <c r="O166" s="2612"/>
      <c r="P166" s="2612"/>
      <c r="Q166" s="2612"/>
      <c r="R166" s="2640"/>
      <c r="S166" s="2609">
        <v>23</v>
      </c>
    </row>
    <row r="167" spans="1:19">
      <c r="A167" s="4248">
        <v>24</v>
      </c>
      <c r="B167" s="2630"/>
      <c r="C167" s="4489"/>
      <c r="D167" s="4547"/>
      <c r="E167" s="4587"/>
      <c r="F167" s="4262"/>
      <c r="G167" s="2680"/>
      <c r="H167" s="2642"/>
      <c r="I167" s="2679"/>
      <c r="J167" s="2566"/>
      <c r="K167" s="2570"/>
      <c r="L167" s="2611"/>
      <c r="M167" s="2611"/>
      <c r="N167" s="2611"/>
      <c r="O167" s="2612"/>
      <c r="P167" s="2612"/>
      <c r="Q167" s="2612"/>
      <c r="R167" s="2640"/>
      <c r="S167" s="2609">
        <v>24</v>
      </c>
    </row>
    <row r="168" spans="1:19">
      <c r="A168" s="4248">
        <v>25</v>
      </c>
      <c r="B168" s="2630"/>
      <c r="C168" s="4489"/>
      <c r="D168" s="4547"/>
      <c r="E168" s="4587"/>
      <c r="F168" s="4262"/>
      <c r="G168" s="2680"/>
      <c r="H168" s="2642"/>
      <c r="I168" s="2679"/>
      <c r="J168" s="2566"/>
      <c r="K168" s="2570"/>
      <c r="L168" s="2611"/>
      <c r="M168" s="2611"/>
      <c r="N168" s="2611"/>
      <c r="O168" s="2612"/>
      <c r="P168" s="2612"/>
      <c r="Q168" s="2612"/>
      <c r="R168" s="2640"/>
      <c r="S168" s="2609">
        <v>25</v>
      </c>
    </row>
    <row r="169" spans="1:19">
      <c r="A169" s="4248">
        <v>26</v>
      </c>
      <c r="B169" s="2630"/>
      <c r="C169" s="4489"/>
      <c r="D169" s="4547"/>
      <c r="E169" s="4587"/>
      <c r="F169" s="4262"/>
      <c r="G169" s="2680"/>
      <c r="H169" s="2642"/>
      <c r="I169" s="2679"/>
      <c r="J169" s="2566"/>
      <c r="K169" s="2570"/>
      <c r="L169" s="2611"/>
      <c r="M169" s="2611"/>
      <c r="N169" s="2611"/>
      <c r="O169" s="2612"/>
      <c r="P169" s="2612"/>
      <c r="Q169" s="2612"/>
      <c r="R169" s="2640"/>
      <c r="S169" s="2609">
        <v>26</v>
      </c>
    </row>
    <row r="170" spans="1:19">
      <c r="A170" s="4248">
        <v>27</v>
      </c>
      <c r="B170" s="2630"/>
      <c r="C170" s="4489"/>
      <c r="D170" s="4547"/>
      <c r="E170" s="4587"/>
      <c r="F170" s="4262"/>
      <c r="G170" s="2680"/>
      <c r="H170" s="2642"/>
      <c r="I170" s="2679"/>
      <c r="J170" s="2566"/>
      <c r="K170" s="2570"/>
      <c r="L170" s="2611"/>
      <c r="M170" s="2611"/>
      <c r="N170" s="2611"/>
      <c r="O170" s="2612"/>
      <c r="P170" s="2612"/>
      <c r="Q170" s="2612"/>
      <c r="R170" s="2640"/>
      <c r="S170" s="2609">
        <v>27</v>
      </c>
    </row>
    <row r="171" spans="1:19">
      <c r="A171" s="4248">
        <v>28</v>
      </c>
      <c r="B171" s="2630"/>
      <c r="C171" s="4489"/>
      <c r="D171" s="4547"/>
      <c r="E171" s="4587"/>
      <c r="F171" s="4263"/>
      <c r="G171" s="2680"/>
      <c r="H171" s="2642"/>
      <c r="I171" s="2679"/>
      <c r="J171" s="2566"/>
      <c r="K171" s="3"/>
      <c r="L171" s="2611"/>
      <c r="M171" s="2611"/>
      <c r="N171" s="2611"/>
      <c r="O171" s="2612"/>
      <c r="P171" s="2612"/>
      <c r="Q171" s="2612"/>
      <c r="R171" s="2640"/>
      <c r="S171" s="2609">
        <v>28</v>
      </c>
    </row>
    <row r="172" spans="1:19">
      <c r="A172" s="4248">
        <v>29</v>
      </c>
      <c r="B172" s="2630"/>
      <c r="C172" s="4489"/>
      <c r="D172" s="4548"/>
      <c r="E172" s="4588"/>
      <c r="F172" s="4262"/>
      <c r="G172" s="2680"/>
      <c r="H172" s="2642"/>
      <c r="I172" s="2679"/>
      <c r="J172" s="2566"/>
      <c r="K172" s="2570"/>
      <c r="L172" s="2611"/>
      <c r="M172" s="2611"/>
      <c r="N172" s="2611"/>
      <c r="O172" s="2612"/>
      <c r="P172" s="2612"/>
      <c r="Q172" s="2612"/>
      <c r="R172" s="2640"/>
      <c r="S172" s="2609">
        <v>29</v>
      </c>
    </row>
    <row r="173" spans="1:19">
      <c r="A173" s="4248">
        <v>30</v>
      </c>
      <c r="B173" s="2630"/>
      <c r="C173" s="4489"/>
      <c r="D173" s="4548"/>
      <c r="E173" s="4588"/>
      <c r="F173" s="4262"/>
      <c r="G173" s="2649"/>
      <c r="H173" s="2642"/>
      <c r="I173" s="2679"/>
      <c r="J173" s="2566"/>
      <c r="K173" s="2570"/>
      <c r="L173" s="2611"/>
      <c r="M173" s="2611"/>
      <c r="N173" s="2611"/>
      <c r="O173" s="2612"/>
      <c r="P173" s="2612"/>
      <c r="Q173" s="2612"/>
      <c r="R173" s="2640"/>
      <c r="S173" s="2609">
        <v>30</v>
      </c>
    </row>
    <row r="174" spans="1:19">
      <c r="A174" s="4248">
        <v>31</v>
      </c>
      <c r="B174" s="2630"/>
      <c r="C174" s="4489"/>
      <c r="D174" s="4548"/>
      <c r="E174" s="4588"/>
      <c r="F174" s="4262"/>
      <c r="G174" s="2680"/>
      <c r="H174" s="2642"/>
      <c r="I174" s="2679"/>
      <c r="J174" s="2566"/>
      <c r="K174" s="2570"/>
      <c r="L174" s="2611"/>
      <c r="M174" s="2611"/>
      <c r="N174" s="2611"/>
      <c r="O174" s="2612"/>
      <c r="P174" s="2612"/>
      <c r="Q174" s="2612"/>
      <c r="R174" s="2640"/>
      <c r="S174" s="2609">
        <v>31</v>
      </c>
    </row>
    <row r="175" spans="1:19">
      <c r="A175" s="4248">
        <v>32</v>
      </c>
      <c r="B175" s="2630"/>
      <c r="C175" s="4489"/>
      <c r="D175" s="4548"/>
      <c r="E175" s="4588"/>
      <c r="F175" s="4262"/>
      <c r="G175" s="2649"/>
      <c r="H175" s="2642"/>
      <c r="I175" s="2679"/>
      <c r="J175" s="2566"/>
      <c r="K175" s="2570"/>
      <c r="L175" s="2611"/>
      <c r="M175" s="2611"/>
      <c r="N175" s="2611"/>
      <c r="O175" s="2612"/>
      <c r="P175" s="2612"/>
      <c r="Q175" s="2612"/>
      <c r="R175" s="2640"/>
      <c r="S175" s="2609">
        <v>32</v>
      </c>
    </row>
    <row r="176" spans="1:19">
      <c r="A176" s="4248">
        <v>33</v>
      </c>
      <c r="B176" s="2630"/>
      <c r="C176" s="4489"/>
      <c r="D176" s="4548"/>
      <c r="E176" s="4588"/>
      <c r="F176" s="4262"/>
      <c r="G176" s="2649"/>
      <c r="H176" s="2642"/>
      <c r="I176" s="2679"/>
      <c r="J176" s="2566"/>
      <c r="K176" s="2570"/>
      <c r="L176" s="2611"/>
      <c r="M176" s="2611"/>
      <c r="N176" s="2611"/>
      <c r="O176" s="2612"/>
      <c r="P176" s="2612"/>
      <c r="Q176" s="2612"/>
      <c r="R176" s="2640"/>
      <c r="S176" s="2609">
        <v>33</v>
      </c>
    </row>
    <row r="177" spans="1:19">
      <c r="A177" s="4248">
        <v>34</v>
      </c>
      <c r="B177" s="2630"/>
      <c r="C177" s="4489"/>
      <c r="D177" s="4548"/>
      <c r="E177" s="4588"/>
      <c r="F177" s="4262"/>
      <c r="G177" s="2649"/>
      <c r="H177" s="2642"/>
      <c r="I177" s="2679"/>
      <c r="J177" s="2566"/>
      <c r="K177" s="2570"/>
      <c r="L177" s="2611"/>
      <c r="M177" s="2611"/>
      <c r="N177" s="2611"/>
      <c r="O177" s="2612"/>
      <c r="P177" s="2612"/>
      <c r="Q177" s="2612"/>
      <c r="R177" s="2640"/>
      <c r="S177" s="2609">
        <v>34</v>
      </c>
    </row>
    <row r="178" spans="1:19">
      <c r="A178" s="4248">
        <v>35</v>
      </c>
      <c r="B178" s="2630"/>
      <c r="C178" s="4489"/>
      <c r="D178" s="4548"/>
      <c r="E178" s="4588"/>
      <c r="F178" s="4262"/>
      <c r="G178" s="2680"/>
      <c r="H178" s="2642"/>
      <c r="I178" s="2679"/>
      <c r="J178" s="2566"/>
      <c r="K178" s="2570"/>
      <c r="L178" s="2611"/>
      <c r="M178" s="2611"/>
      <c r="N178" s="2611"/>
      <c r="O178" s="2612"/>
      <c r="P178" s="2612"/>
      <c r="Q178" s="2612"/>
      <c r="R178" s="2640"/>
      <c r="S178" s="2609">
        <v>35</v>
      </c>
    </row>
    <row r="179" spans="1:19">
      <c r="A179" s="4248">
        <v>36</v>
      </c>
      <c r="B179" s="2630"/>
      <c r="C179" s="4493"/>
      <c r="D179" s="4549"/>
      <c r="E179" s="4588"/>
      <c r="F179" s="4262"/>
      <c r="G179" s="2680"/>
      <c r="H179" s="2642"/>
      <c r="I179" s="2679"/>
      <c r="J179" s="2566"/>
      <c r="K179" s="2570"/>
      <c r="L179" s="2611"/>
      <c r="M179" s="2611"/>
      <c r="N179" s="2611"/>
      <c r="O179" s="2612"/>
      <c r="P179" s="2612"/>
      <c r="Q179" s="2612"/>
      <c r="R179" s="2640"/>
      <c r="S179" s="2609">
        <v>36</v>
      </c>
    </row>
    <row r="180" spans="1:19">
      <c r="A180" s="4248">
        <v>37</v>
      </c>
      <c r="B180" s="4131"/>
      <c r="C180" s="4131"/>
      <c r="D180" s="4135"/>
      <c r="E180" s="4588"/>
      <c r="F180" s="4262"/>
      <c r="G180" s="2680"/>
      <c r="H180" s="2642"/>
      <c r="I180" s="2679"/>
      <c r="J180" s="2566"/>
      <c r="K180" s="2570"/>
      <c r="L180" s="2611"/>
      <c r="M180" s="2611"/>
      <c r="N180" s="2611"/>
      <c r="O180" s="2612"/>
      <c r="P180" s="2612"/>
      <c r="Q180" s="2612"/>
      <c r="R180" s="2640"/>
      <c r="S180" s="2609">
        <v>37</v>
      </c>
    </row>
    <row r="181" spans="1:19" ht="16" thickBot="1">
      <c r="A181" s="4253">
        <v>38</v>
      </c>
      <c r="B181" s="4255"/>
      <c r="C181" s="4255"/>
      <c r="D181" s="4593"/>
      <c r="E181" s="4594"/>
      <c r="F181" s="4262"/>
      <c r="G181" s="2680"/>
      <c r="H181" s="2642"/>
      <c r="I181" s="2679"/>
      <c r="J181" s="2566"/>
      <c r="K181" s="2570"/>
      <c r="L181" s="2611"/>
      <c r="M181" s="2611"/>
      <c r="N181" s="2611"/>
      <c r="O181" s="2612"/>
      <c r="P181" s="2612"/>
      <c r="Q181" s="2612"/>
      <c r="R181" s="2640"/>
      <c r="S181" s="2609">
        <v>38</v>
      </c>
    </row>
    <row r="182" spans="1:19">
      <c r="A182" s="4248">
        <v>39</v>
      </c>
      <c r="B182" s="4131"/>
      <c r="C182" s="4131"/>
      <c r="D182" s="4135"/>
      <c r="E182" s="4136"/>
      <c r="F182" s="4262"/>
      <c r="G182" s="2680"/>
      <c r="H182" s="2642"/>
      <c r="I182" s="2679"/>
      <c r="J182" s="2566"/>
      <c r="K182" s="2570"/>
      <c r="L182" s="2611"/>
      <c r="M182" s="2611"/>
      <c r="N182" s="2611"/>
      <c r="O182" s="2612"/>
      <c r="P182" s="2612"/>
      <c r="Q182" s="2612"/>
      <c r="R182" s="2640"/>
      <c r="S182" s="2609">
        <v>39</v>
      </c>
    </row>
    <row r="183" spans="1:19">
      <c r="A183" s="4248">
        <v>40</v>
      </c>
      <c r="B183" s="4131"/>
      <c r="C183" s="4131"/>
      <c r="D183" s="4135"/>
      <c r="E183" s="4136"/>
      <c r="F183" s="4262"/>
      <c r="G183" s="2680"/>
      <c r="H183" s="2642"/>
      <c r="I183" s="2679"/>
      <c r="J183" s="2566"/>
      <c r="K183" s="2570"/>
      <c r="L183" s="2611"/>
      <c r="M183" s="2611"/>
      <c r="N183" s="2611"/>
      <c r="O183" s="2612"/>
      <c r="P183" s="2612"/>
      <c r="Q183" s="2612"/>
      <c r="R183" s="2640"/>
      <c r="S183" s="2609">
        <v>40</v>
      </c>
    </row>
    <row r="184" spans="1:19">
      <c r="A184" s="4248">
        <v>41</v>
      </c>
      <c r="B184" s="4131"/>
      <c r="C184" s="4131"/>
      <c r="D184" s="4135"/>
      <c r="E184" s="4136"/>
      <c r="F184" s="4262"/>
      <c r="G184" s="2680"/>
      <c r="H184" s="2642"/>
      <c r="I184" s="2679"/>
      <c r="J184" s="2566"/>
      <c r="K184" s="2570"/>
      <c r="L184" s="2611"/>
      <c r="M184" s="2611"/>
      <c r="N184" s="2611"/>
      <c r="O184" s="2612"/>
      <c r="P184" s="2612"/>
      <c r="Q184" s="2612"/>
      <c r="R184" s="2640"/>
      <c r="S184" s="2609">
        <v>41</v>
      </c>
    </row>
    <row r="185" spans="1:19">
      <c r="A185" s="4248">
        <v>42</v>
      </c>
      <c r="B185" s="4131"/>
      <c r="C185" s="4131"/>
      <c r="D185" s="4135"/>
      <c r="E185" s="4136"/>
      <c r="F185" s="4262"/>
      <c r="G185" s="2680"/>
      <c r="H185" s="2642"/>
      <c r="I185" s="2679"/>
      <c r="J185" s="2566"/>
      <c r="K185" s="2570"/>
      <c r="L185" s="2611"/>
      <c r="M185" s="2611"/>
      <c r="N185" s="2611"/>
      <c r="O185" s="2612"/>
      <c r="P185" s="2612"/>
      <c r="Q185" s="2612"/>
      <c r="R185" s="2640"/>
      <c r="S185" s="2609">
        <v>42</v>
      </c>
    </row>
    <row r="186" spans="1:19">
      <c r="A186" s="4248">
        <v>43</v>
      </c>
      <c r="B186" s="4131"/>
      <c r="C186" s="4131"/>
      <c r="D186" s="4135"/>
      <c r="E186" s="4136"/>
      <c r="F186" s="4262"/>
      <c r="G186" s="2680"/>
      <c r="H186" s="2642"/>
      <c r="I186" s="2615"/>
      <c r="J186" s="2566"/>
      <c r="K186" s="2570"/>
      <c r="L186" s="2611"/>
      <c r="M186" s="2611"/>
      <c r="N186" s="2611"/>
      <c r="O186" s="2612"/>
      <c r="P186" s="2612"/>
      <c r="Q186" s="2612"/>
      <c r="R186" s="2640"/>
      <c r="S186" s="2609">
        <v>43</v>
      </c>
    </row>
    <row r="187" spans="1:19">
      <c r="A187" s="4248">
        <v>44</v>
      </c>
      <c r="B187" s="4131"/>
      <c r="C187" s="4131"/>
      <c r="D187" s="4135"/>
      <c r="E187" s="4136"/>
      <c r="F187" s="4262"/>
      <c r="G187" s="2680"/>
      <c r="H187" s="2642"/>
      <c r="I187" s="2615"/>
      <c r="J187" s="2566"/>
      <c r="K187" s="2570"/>
      <c r="L187" s="2611"/>
      <c r="M187" s="2611"/>
      <c r="N187" s="2611"/>
      <c r="O187" s="2612"/>
      <c r="P187" s="2612"/>
      <c r="Q187" s="2612"/>
      <c r="R187" s="2640"/>
      <c r="S187" s="2609">
        <v>44</v>
      </c>
    </row>
    <row r="188" spans="1:19">
      <c r="A188" s="4248">
        <v>45</v>
      </c>
      <c r="B188" s="4131"/>
      <c r="C188" s="4131"/>
      <c r="D188" s="4135"/>
      <c r="E188" s="4136"/>
      <c r="F188" s="4262"/>
      <c r="G188" s="2680"/>
      <c r="H188" s="2642"/>
      <c r="I188" s="2615"/>
      <c r="J188" s="2566"/>
      <c r="K188" s="2570"/>
      <c r="L188" s="2611"/>
      <c r="M188" s="2611"/>
      <c r="N188" s="2611"/>
      <c r="O188" s="2612"/>
      <c r="P188" s="2612"/>
      <c r="Q188" s="2612"/>
      <c r="R188" s="2640"/>
      <c r="S188" s="2609">
        <v>45</v>
      </c>
    </row>
    <row r="189" spans="1:19">
      <c r="A189" s="4248">
        <v>46</v>
      </c>
      <c r="B189" s="4131"/>
      <c r="C189" s="4131"/>
      <c r="D189" s="4135"/>
      <c r="E189" s="4136"/>
      <c r="F189" s="4262"/>
      <c r="G189" s="2680"/>
      <c r="H189" s="2642"/>
      <c r="I189" s="2615"/>
      <c r="J189" s="2566"/>
      <c r="K189" s="2570"/>
      <c r="L189" s="2611"/>
      <c r="M189" s="2611"/>
      <c r="N189" s="2611"/>
      <c r="O189" s="2612"/>
      <c r="P189" s="2612"/>
      <c r="Q189" s="2612"/>
      <c r="R189" s="2640"/>
      <c r="S189" s="2609">
        <v>46</v>
      </c>
    </row>
    <row r="190" spans="1:19">
      <c r="A190" s="4248">
        <v>47</v>
      </c>
      <c r="B190" s="4131"/>
      <c r="C190" s="4131"/>
      <c r="D190" s="4135"/>
      <c r="E190" s="4136"/>
      <c r="F190" s="4262"/>
      <c r="G190" s="2680"/>
      <c r="H190" s="2642"/>
      <c r="I190" s="2615"/>
      <c r="J190" s="2566"/>
      <c r="K190" s="2570"/>
      <c r="L190" s="2611"/>
      <c r="M190" s="2611"/>
      <c r="N190" s="2611"/>
      <c r="O190" s="2612"/>
      <c r="P190" s="2612"/>
      <c r="Q190" s="2612"/>
      <c r="R190" s="2640"/>
      <c r="S190" s="2609">
        <v>47</v>
      </c>
    </row>
    <row r="191" spans="1:19">
      <c r="A191" s="4248">
        <v>48</v>
      </c>
      <c r="B191" s="4131"/>
      <c r="C191" s="4131"/>
      <c r="D191" s="4135"/>
      <c r="E191" s="4136"/>
      <c r="F191" s="4262"/>
      <c r="G191" s="2649"/>
      <c r="H191" s="2642"/>
      <c r="I191" s="2615"/>
      <c r="J191" s="2566"/>
      <c r="K191" s="2570"/>
      <c r="L191" s="2611"/>
      <c r="M191" s="2611"/>
      <c r="N191" s="2611"/>
      <c r="O191" s="2612"/>
      <c r="P191" s="2612"/>
      <c r="Q191" s="2612"/>
      <c r="R191" s="2640"/>
      <c r="S191" s="2609">
        <v>48</v>
      </c>
    </row>
    <row r="192" spans="1:19">
      <c r="A192" s="4248">
        <v>49</v>
      </c>
      <c r="B192" s="4131"/>
      <c r="C192" s="4131"/>
      <c r="D192" s="4135"/>
      <c r="E192" s="4136"/>
      <c r="F192" s="4262"/>
      <c r="G192" s="2649"/>
      <c r="H192" s="2642"/>
      <c r="I192" s="2615"/>
      <c r="J192" s="2566"/>
      <c r="K192" s="2570"/>
      <c r="L192" s="2611"/>
      <c r="M192" s="2611"/>
      <c r="N192" s="2611"/>
      <c r="O192" s="2612"/>
      <c r="P192" s="2612"/>
      <c r="Q192" s="2612"/>
      <c r="R192" s="2640"/>
      <c r="S192" s="2609">
        <v>49</v>
      </c>
    </row>
    <row r="193" spans="1:19">
      <c r="A193" s="4248">
        <v>50</v>
      </c>
      <c r="B193" s="4131"/>
      <c r="C193" s="4131"/>
      <c r="D193" s="4135"/>
      <c r="E193" s="4136"/>
      <c r="F193" s="4262"/>
      <c r="G193" s="2649"/>
      <c r="H193" s="2642"/>
      <c r="I193" s="2615"/>
      <c r="J193" s="2566"/>
      <c r="K193" s="2570"/>
      <c r="L193" s="2611"/>
      <c r="M193" s="2611"/>
      <c r="N193" s="2611"/>
      <c r="O193" s="2612"/>
      <c r="P193" s="2612"/>
      <c r="Q193" s="2612"/>
      <c r="R193" s="2640"/>
      <c r="S193" s="2609">
        <v>50</v>
      </c>
    </row>
    <row r="194" spans="1:19">
      <c r="A194" s="4248">
        <v>51</v>
      </c>
      <c r="B194" s="4131"/>
      <c r="C194" s="4131"/>
      <c r="D194" s="4135"/>
      <c r="E194" s="4136"/>
      <c r="F194" s="4262"/>
      <c r="G194" s="2638"/>
      <c r="H194" s="2642"/>
      <c r="I194" s="2615"/>
      <c r="J194" s="2566"/>
      <c r="K194" s="2570"/>
      <c r="L194" s="2611"/>
      <c r="M194" s="2611"/>
      <c r="N194" s="2611"/>
      <c r="O194" s="2612"/>
      <c r="P194" s="2612"/>
      <c r="Q194" s="2612"/>
      <c r="R194" s="2640"/>
      <c r="S194" s="2609">
        <v>51</v>
      </c>
    </row>
    <row r="195" spans="1:19" ht="16" thickBot="1">
      <c r="A195" s="4249">
        <v>52</v>
      </c>
      <c r="B195" s="2578"/>
      <c r="C195" s="2578"/>
      <c r="D195" s="2622"/>
      <c r="E195" s="2623"/>
      <c r="F195" s="4258"/>
      <c r="G195" s="2643"/>
      <c r="H195" s="2644"/>
      <c r="I195" s="2645"/>
      <c r="J195" s="2566"/>
      <c r="K195" s="2570"/>
      <c r="L195" s="2609"/>
      <c r="M195" s="2609"/>
      <c r="N195" s="2609"/>
      <c r="O195" s="2612"/>
      <c r="P195" s="2612"/>
      <c r="Q195" s="2612"/>
      <c r="R195" s="2640"/>
      <c r="S195" s="2577">
        <v>52</v>
      </c>
    </row>
    <row r="196" spans="1:19" ht="16" thickBot="1">
      <c r="A196" s="4249">
        <v>53</v>
      </c>
      <c r="B196" s="2575"/>
      <c r="C196" s="2575"/>
      <c r="D196" s="2575"/>
      <c r="E196" s="2575"/>
      <c r="F196" s="4250" t="s">
        <v>2253</v>
      </c>
      <c r="G196" s="2662">
        <f>SUM(G144:G195)+SUM(G77:G131)+SUM(G27:G61)</f>
        <v>5848.5518999783471</v>
      </c>
      <c r="H196" s="2662">
        <f>SUM(H144:H195)+SUM(H77:H131)+SUM(H27:H61)</f>
        <v>0</v>
      </c>
      <c r="I196" s="2623">
        <f>SUM(I144:I195)+SUM(I77:I131)+SUM(I27:I61)</f>
        <v>425</v>
      </c>
      <c r="J196" s="2566"/>
      <c r="K196" s="2626"/>
      <c r="L196" s="2648">
        <f t="shared" ref="L196:R196" si="0">SUM(L144:L195)+SUM(L77:L131)+SUM(L27:L61)</f>
        <v>38661335</v>
      </c>
      <c r="M196" s="2648">
        <f t="shared" si="0"/>
        <v>552058721</v>
      </c>
      <c r="N196" s="2648">
        <f t="shared" si="0"/>
        <v>590720057</v>
      </c>
      <c r="O196" s="2648">
        <f t="shared" si="0"/>
        <v>0</v>
      </c>
      <c r="P196" s="2648">
        <f t="shared" si="0"/>
        <v>0</v>
      </c>
      <c r="Q196" s="2648">
        <f t="shared" si="0"/>
        <v>0</v>
      </c>
      <c r="R196" s="2648">
        <f t="shared" si="0"/>
        <v>0</v>
      </c>
      <c r="S196" s="2577">
        <v>53</v>
      </c>
    </row>
    <row r="197" spans="1:19">
      <c r="A197" s="4235"/>
      <c r="B197" s="1618"/>
      <c r="C197" s="1618"/>
      <c r="D197" s="1618"/>
      <c r="E197" s="1618"/>
      <c r="F197" s="4236"/>
    </row>
    <row r="198" spans="1:19">
      <c r="A198" s="4235"/>
      <c r="B198" s="4209" t="s">
        <v>4640</v>
      </c>
      <c r="C198" s="1618"/>
      <c r="D198" s="1618"/>
      <c r="E198" s="1618"/>
      <c r="F198" s="4236"/>
      <c r="K198" s="2650" t="s">
        <v>4641</v>
      </c>
    </row>
    <row r="199" spans="1:19">
      <c r="A199" s="4235"/>
      <c r="B199" s="1618"/>
      <c r="C199" s="1618"/>
      <c r="D199" s="1618"/>
      <c r="E199" s="1618"/>
      <c r="F199" s="4236"/>
    </row>
    <row r="200" spans="1:19" ht="16" thickBot="1">
      <c r="A200" s="4237"/>
      <c r="B200" s="4257"/>
      <c r="C200" s="4257"/>
      <c r="D200" s="4257"/>
      <c r="E200" s="4257"/>
      <c r="F200" s="4239"/>
    </row>
  </sheetData>
  <printOptions horizontalCentered="1" verticalCentered="1"/>
  <pageMargins left="0.5" right="0.5" top="0.5" bottom="0.5" header="0" footer="0"/>
  <pageSetup scale="54" fitToWidth="2" fitToHeight="2" orientation="portrait" r:id="rId1"/>
  <headerFooter alignWithMargins="0"/>
  <rowBreaks count="2" manualBreakCount="2">
    <brk id="65" max="16383" man="1"/>
    <brk id="134" max="16383" man="1"/>
  </rowBreaks>
  <colBreaks count="1" manualBreakCount="1">
    <brk id="9"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ransitionEvaluation="1">
    <tabColor rgb="FF92D050"/>
  </sheetPr>
  <dimension ref="A1:S200"/>
  <sheetViews>
    <sheetView view="pageBreakPreview" zoomScale="60" zoomScaleNormal="60" workbookViewId="0"/>
  </sheetViews>
  <sheetFormatPr defaultColWidth="9.84375" defaultRowHeight="15.5"/>
  <cols>
    <col min="1" max="1" width="4.84375" customWidth="1"/>
    <col min="2" max="3" width="14.84375" customWidth="1"/>
    <col min="4" max="6" width="13.84375" customWidth="1"/>
    <col min="7" max="7" width="14.84375" customWidth="1"/>
    <col min="8" max="8" width="17.07421875" customWidth="1"/>
    <col min="9" max="9" width="2.84375" customWidth="1"/>
    <col min="11" max="11" width="12.84375" customWidth="1"/>
    <col min="12" max="12" width="14.84375" customWidth="1"/>
    <col min="13" max="13" width="15.4609375" customWidth="1"/>
    <col min="14" max="17" width="12.84375" customWidth="1"/>
    <col min="18" max="18" width="11.84375" customWidth="1"/>
    <col min="19" max="19" width="4.84375" customWidth="1"/>
  </cols>
  <sheetData>
    <row r="1" spans="1:19">
      <c r="A1" s="776" t="s">
        <v>1757</v>
      </c>
      <c r="B1" s="777"/>
      <c r="C1" s="777"/>
      <c r="D1" s="869"/>
      <c r="E1" s="866" t="s">
        <v>1307</v>
      </c>
      <c r="F1" s="777"/>
      <c r="G1" s="868" t="s">
        <v>1759</v>
      </c>
      <c r="H1" s="853" t="s">
        <v>1760</v>
      </c>
      <c r="I1" s="774"/>
      <c r="J1" s="776" t="s">
        <v>1757</v>
      </c>
      <c r="K1" s="777"/>
      <c r="L1" s="777"/>
      <c r="M1" s="869"/>
      <c r="N1" s="866" t="s">
        <v>1307</v>
      </c>
      <c r="O1" s="777"/>
      <c r="P1" s="868" t="s">
        <v>1759</v>
      </c>
      <c r="Q1" s="867"/>
      <c r="R1" s="870" t="s">
        <v>1760</v>
      </c>
      <c r="S1" s="853"/>
    </row>
    <row r="2" spans="1:19">
      <c r="A2" s="74" t="str">
        <f>'Data Sheet'!$C$25</f>
        <v xml:space="preserve">Niagara Mohawk Power Corporation </v>
      </c>
      <c r="B2" s="774"/>
      <c r="C2" s="774"/>
      <c r="D2" s="774"/>
      <c r="E2" s="2568" t="s">
        <v>5956</v>
      </c>
      <c r="F2" s="774"/>
      <c r="G2" s="881" t="s">
        <v>1761</v>
      </c>
      <c r="H2" s="826"/>
      <c r="I2" s="774"/>
      <c r="J2" s="74" t="str">
        <f>'Data Sheet'!$C$25</f>
        <v xml:space="preserve">Niagara Mohawk Power Corporation </v>
      </c>
      <c r="K2" s="774"/>
      <c r="L2" s="774"/>
      <c r="M2" s="774"/>
      <c r="N2" s="2568" t="s">
        <v>5956</v>
      </c>
      <c r="O2" s="774"/>
      <c r="P2" s="881" t="s">
        <v>1761</v>
      </c>
      <c r="Q2" s="871"/>
      <c r="R2" s="825"/>
      <c r="S2" s="826"/>
    </row>
    <row r="3" spans="1:19" ht="15" customHeight="1" thickBot="1">
      <c r="A3" s="843"/>
      <c r="B3" s="819"/>
      <c r="C3" s="819"/>
      <c r="D3" s="819"/>
      <c r="E3" s="843" t="s">
        <v>1101</v>
      </c>
      <c r="F3" s="819"/>
      <c r="G3" s="949" t="str">
        <f>'Data Sheet'!$C$40</f>
        <v>April 30, 2024</v>
      </c>
      <c r="H3" s="950" t="str">
        <f>'Data Sheet'!$C$38</f>
        <v>December 31, 2023</v>
      </c>
      <c r="I3" s="774"/>
      <c r="J3" s="843"/>
      <c r="K3" s="819"/>
      <c r="L3" s="819"/>
      <c r="M3" s="819"/>
      <c r="N3" s="843" t="s">
        <v>1101</v>
      </c>
      <c r="O3" s="819"/>
      <c r="P3" s="949" t="str">
        <f>'Data Sheet'!$C$40</f>
        <v>April 30, 2024</v>
      </c>
      <c r="Q3" s="823"/>
      <c r="R3" s="804" t="str">
        <f>'Data Sheet'!$C$38</f>
        <v>December 31, 2023</v>
      </c>
      <c r="S3" s="885"/>
    </row>
    <row r="4" spans="1:19" ht="19.5" customHeight="1" thickBot="1">
      <c r="A4" s="477" t="s">
        <v>2601</v>
      </c>
      <c r="B4" s="478"/>
      <c r="C4" s="478"/>
      <c r="D4" s="874"/>
      <c r="E4" s="874"/>
      <c r="F4" s="874"/>
      <c r="G4" s="876"/>
      <c r="H4" s="885"/>
      <c r="I4" s="774"/>
      <c r="J4" s="477" t="s">
        <v>2602</v>
      </c>
      <c r="K4" s="478"/>
      <c r="L4" s="478"/>
      <c r="M4" s="874"/>
      <c r="N4" s="874"/>
      <c r="O4" s="874"/>
      <c r="P4" s="876"/>
      <c r="Q4" s="876"/>
      <c r="R4" s="876"/>
      <c r="S4" s="885"/>
    </row>
    <row r="5" spans="1:19">
      <c r="A5" s="70"/>
      <c r="B5" s="73"/>
      <c r="C5" s="73"/>
      <c r="D5" s="71"/>
      <c r="E5" s="71"/>
      <c r="F5" s="71"/>
      <c r="G5" s="323"/>
      <c r="H5" s="75"/>
      <c r="I5" s="774"/>
      <c r="J5" s="70"/>
      <c r="K5" s="73"/>
      <c r="L5" s="73"/>
      <c r="M5" s="71"/>
      <c r="N5" s="71"/>
      <c r="O5" s="71"/>
      <c r="P5" s="323"/>
      <c r="Q5" s="323"/>
      <c r="R5" s="323"/>
      <c r="S5" s="75"/>
    </row>
    <row r="6" spans="1:19">
      <c r="A6" s="74" t="s">
        <v>2603</v>
      </c>
      <c r="B6" s="21"/>
      <c r="C6" s="21"/>
      <c r="D6" s="21"/>
      <c r="E6" s="21" t="s">
        <v>2604</v>
      </c>
      <c r="F6" s="21"/>
      <c r="G6" s="21"/>
      <c r="H6" s="75"/>
      <c r="I6" s="774"/>
      <c r="J6" s="74" t="s">
        <v>2605</v>
      </c>
      <c r="K6" s="21"/>
      <c r="L6" s="21"/>
      <c r="M6" s="21"/>
      <c r="N6" s="21" t="s">
        <v>2606</v>
      </c>
      <c r="O6" s="21"/>
      <c r="P6" s="21"/>
      <c r="Q6" s="21"/>
      <c r="R6" s="21"/>
      <c r="S6" s="75"/>
    </row>
    <row r="7" spans="1:19">
      <c r="A7" s="74" t="s">
        <v>2607</v>
      </c>
      <c r="B7" s="21"/>
      <c r="C7" s="21"/>
      <c r="D7" s="21"/>
      <c r="E7" s="21" t="s">
        <v>2608</v>
      </c>
      <c r="F7" s="21"/>
      <c r="G7" s="21"/>
      <c r="H7" s="75"/>
      <c r="I7" s="774"/>
      <c r="J7" s="74" t="s">
        <v>2609</v>
      </c>
      <c r="K7" s="21"/>
      <c r="L7" s="21"/>
      <c r="M7" s="21"/>
      <c r="N7" s="21" t="s">
        <v>2610</v>
      </c>
      <c r="O7" s="21"/>
      <c r="P7" s="21"/>
      <c r="Q7" s="21"/>
      <c r="R7" s="21"/>
      <c r="S7" s="75"/>
    </row>
    <row r="8" spans="1:19">
      <c r="A8" s="74" t="s">
        <v>2611</v>
      </c>
      <c r="B8" s="21"/>
      <c r="C8" s="21"/>
      <c r="D8" s="21"/>
      <c r="E8" s="21" t="s">
        <v>197</v>
      </c>
      <c r="F8" s="21"/>
      <c r="G8" s="21"/>
      <c r="H8" s="75"/>
      <c r="I8" s="774"/>
      <c r="J8" s="74" t="s">
        <v>198</v>
      </c>
      <c r="K8" s="21"/>
      <c r="L8" s="21"/>
      <c r="M8" s="21"/>
      <c r="N8" s="21" t="s">
        <v>199</v>
      </c>
      <c r="O8" s="21"/>
      <c r="P8" s="21"/>
      <c r="Q8" s="21"/>
      <c r="R8" s="21"/>
      <c r="S8" s="75"/>
    </row>
    <row r="9" spans="1:19">
      <c r="A9" s="74" t="s">
        <v>200</v>
      </c>
      <c r="B9" s="21"/>
      <c r="C9" s="21"/>
      <c r="D9" s="21"/>
      <c r="E9" s="21" t="s">
        <v>3294</v>
      </c>
      <c r="F9" s="21"/>
      <c r="G9" s="21"/>
      <c r="H9" s="75"/>
      <c r="I9" s="774"/>
      <c r="J9" s="74" t="s">
        <v>3295</v>
      </c>
      <c r="K9" s="21"/>
      <c r="L9" s="21"/>
      <c r="M9" s="21"/>
      <c r="N9" s="21" t="s">
        <v>3296</v>
      </c>
      <c r="O9" s="21"/>
      <c r="P9" s="21"/>
      <c r="Q9" s="21"/>
      <c r="R9" s="21"/>
      <c r="S9" s="75"/>
    </row>
    <row r="10" spans="1:19" ht="16" thickBot="1">
      <c r="A10" s="98"/>
      <c r="B10" s="99"/>
      <c r="C10" s="99"/>
      <c r="D10" s="99"/>
      <c r="E10" s="99"/>
      <c r="F10" s="99"/>
      <c r="G10" s="99"/>
      <c r="H10" s="100"/>
      <c r="I10" s="774"/>
      <c r="J10" s="98"/>
      <c r="K10" s="99"/>
      <c r="L10" s="99"/>
      <c r="M10" s="99"/>
      <c r="N10" s="99"/>
      <c r="O10" s="99"/>
      <c r="P10" s="99"/>
      <c r="Q10" s="99"/>
      <c r="R10" s="99"/>
      <c r="S10" s="100"/>
    </row>
    <row r="11" spans="1:19">
      <c r="A11" s="868"/>
      <c r="B11" s="774"/>
      <c r="C11" s="828"/>
      <c r="D11" s="826"/>
      <c r="E11" s="775" t="s">
        <v>3297</v>
      </c>
      <c r="F11" s="826"/>
      <c r="G11" s="775" t="s">
        <v>3298</v>
      </c>
      <c r="H11" s="853"/>
      <c r="I11" s="774"/>
      <c r="J11" s="867"/>
      <c r="K11" s="814"/>
      <c r="L11" s="783"/>
      <c r="M11" s="783"/>
      <c r="N11" s="814"/>
      <c r="O11" s="814"/>
      <c r="P11" s="814"/>
      <c r="Q11" s="814"/>
      <c r="R11" s="814"/>
      <c r="S11" s="878"/>
    </row>
    <row r="12" spans="1:19" ht="16" thickBot="1">
      <c r="A12" s="881"/>
      <c r="B12" s="874" t="s">
        <v>3299</v>
      </c>
      <c r="C12" s="885"/>
      <c r="D12" s="826" t="s">
        <v>1686</v>
      </c>
      <c r="E12" s="874" t="s">
        <v>3300</v>
      </c>
      <c r="F12" s="885"/>
      <c r="G12" s="874" t="s">
        <v>3300</v>
      </c>
      <c r="H12" s="885"/>
      <c r="I12" s="774"/>
      <c r="J12" s="886" t="s">
        <v>3301</v>
      </c>
      <c r="K12" s="874"/>
      <c r="L12" s="885"/>
      <c r="M12" s="783"/>
      <c r="N12" s="874" t="s">
        <v>3302</v>
      </c>
      <c r="O12" s="874"/>
      <c r="P12" s="874"/>
      <c r="Q12" s="874"/>
      <c r="R12" s="874"/>
      <c r="S12" s="885"/>
    </row>
    <row r="13" spans="1:19">
      <c r="A13" s="881"/>
      <c r="B13" s="826"/>
      <c r="C13" s="826"/>
      <c r="D13" s="783" t="s">
        <v>3303</v>
      </c>
      <c r="E13" s="826"/>
      <c r="F13" s="783" t="s">
        <v>3491</v>
      </c>
      <c r="G13" s="826"/>
      <c r="H13" s="783"/>
      <c r="I13" s="774"/>
      <c r="J13" s="881"/>
      <c r="K13" s="826"/>
      <c r="L13" s="826"/>
      <c r="M13" s="783" t="s">
        <v>3304</v>
      </c>
      <c r="N13" s="826" t="s">
        <v>2593</v>
      </c>
      <c r="O13" s="783" t="s">
        <v>3305</v>
      </c>
      <c r="P13" s="783"/>
      <c r="Q13" s="2237"/>
      <c r="R13" s="783"/>
      <c r="S13" s="783"/>
    </row>
    <row r="14" spans="1:19">
      <c r="A14" s="881" t="s">
        <v>1686</v>
      </c>
      <c r="B14" s="828"/>
      <c r="C14" s="828"/>
      <c r="D14" s="783" t="s">
        <v>3306</v>
      </c>
      <c r="E14" s="826"/>
      <c r="F14" s="783" t="s">
        <v>1744</v>
      </c>
      <c r="G14" s="826"/>
      <c r="H14" s="783"/>
      <c r="I14" s="774"/>
      <c r="J14" s="881"/>
      <c r="K14" s="828"/>
      <c r="L14" s="783" t="s">
        <v>3307</v>
      </c>
      <c r="M14" s="783" t="s">
        <v>3308</v>
      </c>
      <c r="N14" s="826" t="s">
        <v>3309</v>
      </c>
      <c r="O14" s="783" t="s">
        <v>3310</v>
      </c>
      <c r="P14" s="783" t="s">
        <v>3301</v>
      </c>
      <c r="Q14" s="2237"/>
      <c r="R14" s="783"/>
      <c r="S14" s="783" t="s">
        <v>1686</v>
      </c>
    </row>
    <row r="15" spans="1:19">
      <c r="A15" s="881" t="s">
        <v>1689</v>
      </c>
      <c r="B15" s="783" t="s">
        <v>2585</v>
      </c>
      <c r="C15" s="783" t="s">
        <v>2586</v>
      </c>
      <c r="D15" s="783" t="s">
        <v>3311</v>
      </c>
      <c r="E15" s="783" t="s">
        <v>1891</v>
      </c>
      <c r="F15" s="783" t="s">
        <v>3312</v>
      </c>
      <c r="G15" s="826" t="s">
        <v>3313</v>
      </c>
      <c r="H15" s="783" t="s">
        <v>3314</v>
      </c>
      <c r="I15" s="774"/>
      <c r="J15" s="881" t="s">
        <v>3315</v>
      </c>
      <c r="K15" s="783" t="s">
        <v>3316</v>
      </c>
      <c r="L15" s="783" t="s">
        <v>3309</v>
      </c>
      <c r="M15" s="783" t="s">
        <v>3317</v>
      </c>
      <c r="N15" s="783" t="s">
        <v>2593</v>
      </c>
      <c r="O15" s="783" t="s">
        <v>3309</v>
      </c>
      <c r="P15" s="783" t="s">
        <v>3309</v>
      </c>
      <c r="Q15" s="2237" t="s">
        <v>4065</v>
      </c>
      <c r="R15" s="783" t="s">
        <v>2253</v>
      </c>
      <c r="S15" s="783" t="s">
        <v>1689</v>
      </c>
    </row>
    <row r="16" spans="1:19">
      <c r="A16" s="872"/>
      <c r="B16" s="828"/>
      <c r="C16" s="783"/>
      <c r="D16" s="828"/>
      <c r="E16" s="783"/>
      <c r="F16" s="783" t="s">
        <v>3311</v>
      </c>
      <c r="G16" s="826"/>
      <c r="H16" s="828"/>
      <c r="I16" s="774"/>
      <c r="J16" s="872"/>
      <c r="K16" s="828"/>
      <c r="L16" s="783" t="s">
        <v>3318</v>
      </c>
      <c r="M16" s="828"/>
      <c r="N16" s="783" t="s">
        <v>3319</v>
      </c>
      <c r="O16" s="783" t="s">
        <v>3320</v>
      </c>
      <c r="P16" s="783" t="s">
        <v>3321</v>
      </c>
      <c r="Q16" s="2237" t="s">
        <v>502</v>
      </c>
      <c r="R16" s="783"/>
      <c r="S16" s="828"/>
    </row>
    <row r="17" spans="1:19" ht="16" thickBot="1">
      <c r="A17" s="891"/>
      <c r="B17" s="884" t="s">
        <v>2935</v>
      </c>
      <c r="C17" s="884" t="s">
        <v>2936</v>
      </c>
      <c r="D17" s="884" t="s">
        <v>2937</v>
      </c>
      <c r="E17" s="884" t="s">
        <v>2938</v>
      </c>
      <c r="F17" s="884" t="s">
        <v>2268</v>
      </c>
      <c r="G17" s="885" t="s">
        <v>2269</v>
      </c>
      <c r="H17" s="885" t="s">
        <v>2270</v>
      </c>
      <c r="I17" s="774"/>
      <c r="J17" s="883" t="s">
        <v>2271</v>
      </c>
      <c r="K17" s="884" t="s">
        <v>2272</v>
      </c>
      <c r="L17" s="884" t="s">
        <v>2273</v>
      </c>
      <c r="M17" s="884" t="s">
        <v>2274</v>
      </c>
      <c r="N17" s="884" t="s">
        <v>2275</v>
      </c>
      <c r="O17" s="884" t="s">
        <v>168</v>
      </c>
      <c r="P17" s="884" t="s">
        <v>169</v>
      </c>
      <c r="Q17" s="2238" t="s">
        <v>170</v>
      </c>
      <c r="R17" s="346" t="s">
        <v>171</v>
      </c>
      <c r="S17" s="884"/>
    </row>
    <row r="18" spans="1:19">
      <c r="A18" s="872">
        <v>1</v>
      </c>
      <c r="B18" s="828" t="s">
        <v>6656</v>
      </c>
      <c r="C18" s="828" t="s">
        <v>5615</v>
      </c>
      <c r="D18" s="890">
        <v>13.64</v>
      </c>
      <c r="E18" s="826" t="s">
        <v>5594</v>
      </c>
      <c r="F18" s="889"/>
      <c r="G18" s="953"/>
      <c r="H18" s="928"/>
      <c r="I18" s="774"/>
      <c r="J18" s="872"/>
      <c r="K18" s="828"/>
      <c r="L18" s="828"/>
      <c r="M18" s="828"/>
      <c r="N18" s="954"/>
      <c r="O18" s="954"/>
      <c r="P18" s="954"/>
      <c r="Q18" s="2239"/>
      <c r="R18" s="955">
        <f t="shared" ref="R18:R60" si="0">SUM(N18:P18)</f>
        <v>0</v>
      </c>
      <c r="S18" s="872">
        <v>1</v>
      </c>
    </row>
    <row r="19" spans="1:19">
      <c r="A19" s="872">
        <v>2</v>
      </c>
      <c r="B19" s="828"/>
      <c r="C19" s="828"/>
      <c r="D19" s="890"/>
      <c r="E19" s="783"/>
      <c r="F19" s="889"/>
      <c r="G19" s="956"/>
      <c r="H19" s="928"/>
      <c r="I19" s="774"/>
      <c r="J19" s="872"/>
      <c r="K19" s="828"/>
      <c r="L19" s="828"/>
      <c r="M19" s="828"/>
      <c r="N19" s="889"/>
      <c r="O19" s="889"/>
      <c r="P19" s="889"/>
      <c r="Q19" s="2240"/>
      <c r="R19" s="957">
        <f t="shared" si="0"/>
        <v>0</v>
      </c>
      <c r="S19" s="872">
        <v>2</v>
      </c>
    </row>
    <row r="20" spans="1:19">
      <c r="A20" s="872">
        <v>3</v>
      </c>
      <c r="B20" s="828"/>
      <c r="C20" s="828"/>
      <c r="D20" s="890"/>
      <c r="E20" s="783"/>
      <c r="F20" s="889"/>
      <c r="G20" s="956"/>
      <c r="H20" s="928"/>
      <c r="I20" s="774"/>
      <c r="J20" s="872"/>
      <c r="K20" s="828"/>
      <c r="L20" s="828"/>
      <c r="M20" s="828"/>
      <c r="N20" s="889"/>
      <c r="O20" s="889"/>
      <c r="P20" s="889"/>
      <c r="Q20" s="2240"/>
      <c r="R20" s="957">
        <f t="shared" si="0"/>
        <v>0</v>
      </c>
      <c r="S20" s="872">
        <v>3</v>
      </c>
    </row>
    <row r="21" spans="1:19">
      <c r="A21" s="872">
        <v>4</v>
      </c>
      <c r="B21" s="828"/>
      <c r="C21" s="828"/>
      <c r="D21" s="890"/>
      <c r="E21" s="783"/>
      <c r="F21" s="889"/>
      <c r="G21" s="956"/>
      <c r="H21" s="928"/>
      <c r="I21" s="774"/>
      <c r="J21" s="872"/>
      <c r="K21" s="828"/>
      <c r="L21" s="828"/>
      <c r="M21" s="828"/>
      <c r="N21" s="889"/>
      <c r="O21" s="889"/>
      <c r="P21" s="889"/>
      <c r="Q21" s="2240"/>
      <c r="R21" s="957">
        <f t="shared" si="0"/>
        <v>0</v>
      </c>
      <c r="S21" s="872">
        <v>4</v>
      </c>
    </row>
    <row r="22" spans="1:19">
      <c r="A22" s="872">
        <v>5</v>
      </c>
      <c r="B22" s="828"/>
      <c r="C22" s="828"/>
      <c r="D22" s="890"/>
      <c r="E22" s="783"/>
      <c r="F22" s="889"/>
      <c r="G22" s="956"/>
      <c r="H22" s="928"/>
      <c r="I22" s="774"/>
      <c r="J22" s="872"/>
      <c r="K22" s="828"/>
      <c r="L22" s="828"/>
      <c r="M22" s="828"/>
      <c r="N22" s="889"/>
      <c r="O22" s="889"/>
      <c r="P22" s="889"/>
      <c r="Q22" s="2240"/>
      <c r="R22" s="957">
        <f t="shared" si="0"/>
        <v>0</v>
      </c>
      <c r="S22" s="872">
        <v>5</v>
      </c>
    </row>
    <row r="23" spans="1:19">
      <c r="A23" s="887">
        <v>6</v>
      </c>
      <c r="B23" s="828"/>
      <c r="C23" s="828"/>
      <c r="D23" s="890"/>
      <c r="E23" s="828"/>
      <c r="F23" s="889"/>
      <c r="G23" s="838"/>
      <c r="H23" s="928"/>
      <c r="I23" s="774"/>
      <c r="J23" s="887"/>
      <c r="K23" s="828"/>
      <c r="L23" s="828"/>
      <c r="M23" s="828"/>
      <c r="N23" s="889"/>
      <c r="O23" s="889"/>
      <c r="P23" s="889"/>
      <c r="Q23" s="2240"/>
      <c r="R23" s="957">
        <f t="shared" si="0"/>
        <v>0</v>
      </c>
      <c r="S23" s="872">
        <v>6</v>
      </c>
    </row>
    <row r="24" spans="1:19">
      <c r="A24" s="887">
        <v>7</v>
      </c>
      <c r="B24" s="828"/>
      <c r="C24" s="828"/>
      <c r="D24" s="890"/>
      <c r="E24" s="828"/>
      <c r="F24" s="889"/>
      <c r="G24" s="838"/>
      <c r="H24" s="928"/>
      <c r="I24" s="774"/>
      <c r="J24" s="887"/>
      <c r="K24" s="828"/>
      <c r="L24" s="828"/>
      <c r="M24" s="828"/>
      <c r="N24" s="889"/>
      <c r="O24" s="889"/>
      <c r="P24" s="889"/>
      <c r="Q24" s="2240"/>
      <c r="R24" s="957">
        <f t="shared" si="0"/>
        <v>0</v>
      </c>
      <c r="S24" s="872">
        <v>7</v>
      </c>
    </row>
    <row r="25" spans="1:19">
      <c r="A25" s="887">
        <v>8</v>
      </c>
      <c r="B25" s="828"/>
      <c r="C25" s="828"/>
      <c r="D25" s="890"/>
      <c r="E25" s="828"/>
      <c r="F25" s="889"/>
      <c r="G25" s="838"/>
      <c r="H25" s="928"/>
      <c r="I25" s="774"/>
      <c r="J25" s="887"/>
      <c r="K25" s="828"/>
      <c r="L25" s="828"/>
      <c r="M25" s="828"/>
      <c r="N25" s="889"/>
      <c r="O25" s="889"/>
      <c r="P25" s="889"/>
      <c r="Q25" s="2240"/>
      <c r="R25" s="957">
        <f t="shared" si="0"/>
        <v>0</v>
      </c>
      <c r="S25" s="872">
        <v>8</v>
      </c>
    </row>
    <row r="26" spans="1:19">
      <c r="A26" s="887">
        <v>9</v>
      </c>
      <c r="B26" s="828"/>
      <c r="C26" s="828"/>
      <c r="D26" s="890"/>
      <c r="E26" s="828"/>
      <c r="F26" s="889"/>
      <c r="G26" s="838"/>
      <c r="H26" s="928"/>
      <c r="I26" s="774"/>
      <c r="J26" s="887"/>
      <c r="K26" s="828"/>
      <c r="L26" s="828"/>
      <c r="M26" s="828"/>
      <c r="N26" s="889"/>
      <c r="O26" s="889"/>
      <c r="P26" s="889"/>
      <c r="Q26" s="2240"/>
      <c r="R26" s="957">
        <f t="shared" si="0"/>
        <v>0</v>
      </c>
      <c r="S26" s="872">
        <v>9</v>
      </c>
    </row>
    <row r="27" spans="1:19">
      <c r="A27" s="887">
        <v>10</v>
      </c>
      <c r="B27" s="828"/>
      <c r="C27" s="828"/>
      <c r="D27" s="890"/>
      <c r="E27" s="828"/>
      <c r="F27" s="889"/>
      <c r="G27" s="838"/>
      <c r="H27" s="928"/>
      <c r="I27" s="774"/>
      <c r="J27" s="887"/>
      <c r="K27" s="828"/>
      <c r="L27" s="828"/>
      <c r="M27" s="828"/>
      <c r="N27" s="889"/>
      <c r="O27" s="889"/>
      <c r="P27" s="889"/>
      <c r="Q27" s="2240"/>
      <c r="R27" s="957">
        <f t="shared" si="0"/>
        <v>0</v>
      </c>
      <c r="S27" s="872">
        <v>10</v>
      </c>
    </row>
    <row r="28" spans="1:19">
      <c r="A28" s="887">
        <v>11</v>
      </c>
      <c r="B28" s="828"/>
      <c r="C28" s="828"/>
      <c r="D28" s="890"/>
      <c r="E28" s="828"/>
      <c r="F28" s="889"/>
      <c r="G28" s="838"/>
      <c r="H28" s="928"/>
      <c r="I28" s="774"/>
      <c r="J28" s="887"/>
      <c r="K28" s="828"/>
      <c r="L28" s="828"/>
      <c r="M28" s="828"/>
      <c r="N28" s="889"/>
      <c r="O28" s="889"/>
      <c r="P28" s="889"/>
      <c r="Q28" s="2240"/>
      <c r="R28" s="957">
        <f t="shared" si="0"/>
        <v>0</v>
      </c>
      <c r="S28" s="872">
        <v>11</v>
      </c>
    </row>
    <row r="29" spans="1:19">
      <c r="A29" s="887">
        <v>12</v>
      </c>
      <c r="B29" s="828"/>
      <c r="C29" s="828"/>
      <c r="D29" s="890"/>
      <c r="E29" s="828"/>
      <c r="F29" s="889"/>
      <c r="G29" s="838"/>
      <c r="H29" s="928"/>
      <c r="I29" s="774"/>
      <c r="J29" s="887"/>
      <c r="K29" s="828"/>
      <c r="L29" s="828"/>
      <c r="M29" s="828"/>
      <c r="N29" s="889"/>
      <c r="O29" s="889"/>
      <c r="P29" s="889"/>
      <c r="Q29" s="2240"/>
      <c r="R29" s="957">
        <f t="shared" si="0"/>
        <v>0</v>
      </c>
      <c r="S29" s="872">
        <v>12</v>
      </c>
    </row>
    <row r="30" spans="1:19">
      <c r="A30" s="887">
        <v>13</v>
      </c>
      <c r="B30" s="828"/>
      <c r="C30" s="828"/>
      <c r="D30" s="890"/>
      <c r="E30" s="828"/>
      <c r="F30" s="889"/>
      <c r="G30" s="838"/>
      <c r="H30" s="928"/>
      <c r="I30" s="774"/>
      <c r="J30" s="887"/>
      <c r="K30" s="828"/>
      <c r="L30" s="828"/>
      <c r="M30" s="828"/>
      <c r="N30" s="889"/>
      <c r="O30" s="889"/>
      <c r="P30" s="889"/>
      <c r="Q30" s="2240"/>
      <c r="R30" s="957">
        <f t="shared" si="0"/>
        <v>0</v>
      </c>
      <c r="S30" s="872">
        <v>13</v>
      </c>
    </row>
    <row r="31" spans="1:19">
      <c r="A31" s="887">
        <v>14</v>
      </c>
      <c r="B31" s="828"/>
      <c r="C31" s="828"/>
      <c r="D31" s="890"/>
      <c r="E31" s="828"/>
      <c r="F31" s="889"/>
      <c r="G31" s="838"/>
      <c r="H31" s="928"/>
      <c r="I31" s="774"/>
      <c r="J31" s="887"/>
      <c r="K31" s="828"/>
      <c r="L31" s="828"/>
      <c r="M31" s="828"/>
      <c r="N31" s="889"/>
      <c r="O31" s="889"/>
      <c r="P31" s="889"/>
      <c r="Q31" s="2240"/>
      <c r="R31" s="957">
        <f t="shared" si="0"/>
        <v>0</v>
      </c>
      <c r="S31" s="872">
        <v>14</v>
      </c>
    </row>
    <row r="32" spans="1:19">
      <c r="A32" s="887">
        <v>15</v>
      </c>
      <c r="B32" s="828"/>
      <c r="C32" s="828"/>
      <c r="D32" s="890"/>
      <c r="E32" s="828"/>
      <c r="F32" s="889"/>
      <c r="G32" s="838"/>
      <c r="H32" s="928"/>
      <c r="I32" s="774"/>
      <c r="J32" s="887"/>
      <c r="K32" s="828"/>
      <c r="L32" s="828"/>
      <c r="M32" s="828"/>
      <c r="N32" s="889"/>
      <c r="O32" s="889"/>
      <c r="P32" s="889"/>
      <c r="Q32" s="2240"/>
      <c r="R32" s="957">
        <f t="shared" si="0"/>
        <v>0</v>
      </c>
      <c r="S32" s="872">
        <v>15</v>
      </c>
    </row>
    <row r="33" spans="1:19">
      <c r="A33" s="887">
        <v>16</v>
      </c>
      <c r="B33" s="828"/>
      <c r="C33" s="828"/>
      <c r="D33" s="890"/>
      <c r="E33" s="828"/>
      <c r="F33" s="889"/>
      <c r="G33" s="838"/>
      <c r="H33" s="928"/>
      <c r="I33" s="774"/>
      <c r="J33" s="887"/>
      <c r="K33" s="828"/>
      <c r="L33" s="828"/>
      <c r="M33" s="828"/>
      <c r="N33" s="889"/>
      <c r="O33" s="889"/>
      <c r="P33" s="889"/>
      <c r="Q33" s="2240"/>
      <c r="R33" s="957">
        <f t="shared" si="0"/>
        <v>0</v>
      </c>
      <c r="S33" s="872">
        <v>16</v>
      </c>
    </row>
    <row r="34" spans="1:19">
      <c r="A34" s="872">
        <v>17</v>
      </c>
      <c r="B34" s="828"/>
      <c r="C34" s="828"/>
      <c r="D34" s="890"/>
      <c r="E34" s="828"/>
      <c r="F34" s="889"/>
      <c r="G34" s="838"/>
      <c r="H34" s="928"/>
      <c r="I34" s="774"/>
      <c r="J34" s="872"/>
      <c r="K34" s="828"/>
      <c r="L34" s="828"/>
      <c r="M34" s="828"/>
      <c r="N34" s="889"/>
      <c r="O34" s="889"/>
      <c r="P34" s="889"/>
      <c r="Q34" s="2240"/>
      <c r="R34" s="957">
        <f t="shared" si="0"/>
        <v>0</v>
      </c>
      <c r="S34" s="872">
        <v>17</v>
      </c>
    </row>
    <row r="35" spans="1:19">
      <c r="A35" s="872">
        <v>18</v>
      </c>
      <c r="B35" s="828"/>
      <c r="C35" s="828"/>
      <c r="D35" s="890"/>
      <c r="E35" s="828"/>
      <c r="F35" s="889"/>
      <c r="G35" s="838"/>
      <c r="H35" s="928"/>
      <c r="I35" s="774"/>
      <c r="J35" s="872"/>
      <c r="K35" s="828"/>
      <c r="L35" s="828"/>
      <c r="M35" s="828"/>
      <c r="N35" s="889"/>
      <c r="O35" s="889"/>
      <c r="P35" s="889"/>
      <c r="Q35" s="2240"/>
      <c r="R35" s="957">
        <f t="shared" si="0"/>
        <v>0</v>
      </c>
      <c r="S35" s="872">
        <v>18</v>
      </c>
    </row>
    <row r="36" spans="1:19">
      <c r="A36" s="872">
        <v>19</v>
      </c>
      <c r="B36" s="828"/>
      <c r="C36" s="828"/>
      <c r="D36" s="890"/>
      <c r="E36" s="828"/>
      <c r="F36" s="889"/>
      <c r="G36" s="838"/>
      <c r="H36" s="928"/>
      <c r="I36" s="774"/>
      <c r="J36" s="872"/>
      <c r="K36" s="828"/>
      <c r="L36" s="828"/>
      <c r="M36" s="828"/>
      <c r="N36" s="889"/>
      <c r="O36" s="889"/>
      <c r="P36" s="889"/>
      <c r="Q36" s="2240"/>
      <c r="R36" s="957">
        <f t="shared" si="0"/>
        <v>0</v>
      </c>
      <c r="S36" s="872">
        <v>19</v>
      </c>
    </row>
    <row r="37" spans="1:19">
      <c r="A37" s="872">
        <v>20</v>
      </c>
      <c r="B37" s="828"/>
      <c r="C37" s="828"/>
      <c r="D37" s="890"/>
      <c r="E37" s="828"/>
      <c r="F37" s="889"/>
      <c r="G37" s="838"/>
      <c r="H37" s="928"/>
      <c r="I37" s="774"/>
      <c r="J37" s="872"/>
      <c r="K37" s="828"/>
      <c r="L37" s="828"/>
      <c r="M37" s="828"/>
      <c r="N37" s="889"/>
      <c r="O37" s="889"/>
      <c r="P37" s="889"/>
      <c r="Q37" s="2240"/>
      <c r="R37" s="957">
        <f t="shared" si="0"/>
        <v>0</v>
      </c>
      <c r="S37" s="872">
        <v>20</v>
      </c>
    </row>
    <row r="38" spans="1:19">
      <c r="A38" s="872">
        <v>21</v>
      </c>
      <c r="B38" s="828"/>
      <c r="C38" s="828"/>
      <c r="D38" s="890"/>
      <c r="E38" s="828"/>
      <c r="F38" s="889"/>
      <c r="G38" s="838"/>
      <c r="H38" s="928"/>
      <c r="I38" s="774"/>
      <c r="J38" s="872"/>
      <c r="K38" s="828"/>
      <c r="L38" s="828"/>
      <c r="M38" s="828"/>
      <c r="N38" s="889"/>
      <c r="O38" s="889"/>
      <c r="P38" s="889"/>
      <c r="Q38" s="2240"/>
      <c r="R38" s="957">
        <f t="shared" si="0"/>
        <v>0</v>
      </c>
      <c r="S38" s="872">
        <v>21</v>
      </c>
    </row>
    <row r="39" spans="1:19">
      <c r="A39" s="872">
        <v>22</v>
      </c>
      <c r="B39" s="828"/>
      <c r="C39" s="828"/>
      <c r="D39" s="890"/>
      <c r="E39" s="828"/>
      <c r="F39" s="889"/>
      <c r="G39" s="838"/>
      <c r="H39" s="928"/>
      <c r="I39" s="774"/>
      <c r="J39" s="872"/>
      <c r="K39" s="828"/>
      <c r="L39" s="828"/>
      <c r="M39" s="828"/>
      <c r="N39" s="889"/>
      <c r="O39" s="889"/>
      <c r="P39" s="889"/>
      <c r="Q39" s="2240"/>
      <c r="R39" s="957">
        <f t="shared" si="0"/>
        <v>0</v>
      </c>
      <c r="S39" s="872">
        <v>22</v>
      </c>
    </row>
    <row r="40" spans="1:19">
      <c r="A40" s="872">
        <v>23</v>
      </c>
      <c r="B40" s="828"/>
      <c r="C40" s="828"/>
      <c r="D40" s="890"/>
      <c r="E40" s="828"/>
      <c r="F40" s="889"/>
      <c r="G40" s="838"/>
      <c r="H40" s="928"/>
      <c r="I40" s="774"/>
      <c r="J40" s="872"/>
      <c r="K40" s="828"/>
      <c r="L40" s="828"/>
      <c r="M40" s="828"/>
      <c r="N40" s="889"/>
      <c r="O40" s="889"/>
      <c r="P40" s="889"/>
      <c r="Q40" s="2240"/>
      <c r="R40" s="957">
        <f t="shared" si="0"/>
        <v>0</v>
      </c>
      <c r="S40" s="872">
        <v>23</v>
      </c>
    </row>
    <row r="41" spans="1:19">
      <c r="A41" s="872">
        <v>24</v>
      </c>
      <c r="B41" s="828"/>
      <c r="C41" s="828"/>
      <c r="D41" s="890"/>
      <c r="E41" s="828"/>
      <c r="F41" s="889"/>
      <c r="G41" s="838"/>
      <c r="H41" s="928"/>
      <c r="I41" s="774"/>
      <c r="J41" s="872"/>
      <c r="K41" s="828"/>
      <c r="L41" s="828"/>
      <c r="M41" s="828"/>
      <c r="N41" s="889"/>
      <c r="O41" s="889"/>
      <c r="P41" s="889"/>
      <c r="Q41" s="2240"/>
      <c r="R41" s="957">
        <f t="shared" si="0"/>
        <v>0</v>
      </c>
      <c r="S41" s="872">
        <v>24</v>
      </c>
    </row>
    <row r="42" spans="1:19">
      <c r="A42" s="872">
        <v>25</v>
      </c>
      <c r="B42" s="828"/>
      <c r="C42" s="828"/>
      <c r="D42" s="890"/>
      <c r="E42" s="828"/>
      <c r="F42" s="889"/>
      <c r="G42" s="838"/>
      <c r="H42" s="928"/>
      <c r="I42" s="774"/>
      <c r="J42" s="872"/>
      <c r="K42" s="828"/>
      <c r="L42" s="828"/>
      <c r="M42" s="828"/>
      <c r="N42" s="889"/>
      <c r="O42" s="889"/>
      <c r="P42" s="889"/>
      <c r="Q42" s="2240"/>
      <c r="R42" s="957">
        <f t="shared" si="0"/>
        <v>0</v>
      </c>
      <c r="S42" s="872">
        <v>25</v>
      </c>
    </row>
    <row r="43" spans="1:19">
      <c r="A43" s="872">
        <v>26</v>
      </c>
      <c r="B43" s="828"/>
      <c r="C43" s="828"/>
      <c r="D43" s="890"/>
      <c r="E43" s="828"/>
      <c r="F43" s="889"/>
      <c r="G43" s="838"/>
      <c r="H43" s="928"/>
      <c r="I43" s="774"/>
      <c r="J43" s="872"/>
      <c r="K43" s="828"/>
      <c r="L43" s="828"/>
      <c r="M43" s="828"/>
      <c r="N43" s="889"/>
      <c r="O43" s="889"/>
      <c r="P43" s="889"/>
      <c r="Q43" s="2240"/>
      <c r="R43" s="957">
        <f t="shared" si="0"/>
        <v>0</v>
      </c>
      <c r="S43" s="872">
        <v>26</v>
      </c>
    </row>
    <row r="44" spans="1:19">
      <c r="A44" s="872">
        <v>27</v>
      </c>
      <c r="B44" s="828"/>
      <c r="C44" s="828"/>
      <c r="D44" s="890"/>
      <c r="E44" s="828"/>
      <c r="F44" s="889"/>
      <c r="G44" s="838"/>
      <c r="H44" s="928"/>
      <c r="I44" s="774"/>
      <c r="J44" s="872"/>
      <c r="K44" s="828"/>
      <c r="L44" s="828"/>
      <c r="M44" s="828"/>
      <c r="N44" s="889"/>
      <c r="O44" s="889"/>
      <c r="P44" s="889"/>
      <c r="Q44" s="2240"/>
      <c r="R44" s="957">
        <f t="shared" si="0"/>
        <v>0</v>
      </c>
      <c r="S44" s="872">
        <v>27</v>
      </c>
    </row>
    <row r="45" spans="1:19">
      <c r="A45" s="872">
        <v>28</v>
      </c>
      <c r="B45" s="828"/>
      <c r="C45" s="828"/>
      <c r="D45" s="890"/>
      <c r="E45" s="828"/>
      <c r="F45" s="889"/>
      <c r="G45" s="838"/>
      <c r="H45" s="928"/>
      <c r="I45" s="774"/>
      <c r="J45" s="872"/>
      <c r="K45" s="828"/>
      <c r="L45" s="828"/>
      <c r="M45" s="828"/>
      <c r="N45" s="889"/>
      <c r="O45" s="889"/>
      <c r="P45" s="889"/>
      <c r="Q45" s="2240"/>
      <c r="R45" s="957">
        <f t="shared" si="0"/>
        <v>0</v>
      </c>
      <c r="S45" s="872">
        <v>28</v>
      </c>
    </row>
    <row r="46" spans="1:19">
      <c r="A46" s="872">
        <v>29</v>
      </c>
      <c r="B46" s="828"/>
      <c r="C46" s="828"/>
      <c r="D46" s="890"/>
      <c r="E46" s="828"/>
      <c r="F46" s="889"/>
      <c r="G46" s="838"/>
      <c r="H46" s="928"/>
      <c r="I46" s="774"/>
      <c r="J46" s="872"/>
      <c r="K46" s="828"/>
      <c r="L46" s="828"/>
      <c r="M46" s="828"/>
      <c r="N46" s="889"/>
      <c r="O46" s="889"/>
      <c r="P46" s="889"/>
      <c r="Q46" s="2240"/>
      <c r="R46" s="957">
        <f t="shared" si="0"/>
        <v>0</v>
      </c>
      <c r="S46" s="872">
        <v>29</v>
      </c>
    </row>
    <row r="47" spans="1:19">
      <c r="A47" s="872">
        <v>30</v>
      </c>
      <c r="B47" s="828"/>
      <c r="C47" s="828"/>
      <c r="D47" s="890"/>
      <c r="E47" s="828"/>
      <c r="F47" s="889"/>
      <c r="G47" s="838"/>
      <c r="H47" s="928"/>
      <c r="I47" s="774"/>
      <c r="J47" s="872"/>
      <c r="K47" s="828"/>
      <c r="L47" s="828"/>
      <c r="M47" s="828"/>
      <c r="N47" s="889"/>
      <c r="O47" s="889"/>
      <c r="P47" s="889"/>
      <c r="Q47" s="2240"/>
      <c r="R47" s="957">
        <f t="shared" si="0"/>
        <v>0</v>
      </c>
      <c r="S47" s="872">
        <v>30</v>
      </c>
    </row>
    <row r="48" spans="1:19">
      <c r="A48" s="872">
        <v>31</v>
      </c>
      <c r="B48" s="828"/>
      <c r="C48" s="828"/>
      <c r="D48" s="890"/>
      <c r="E48" s="828"/>
      <c r="F48" s="889"/>
      <c r="G48" s="838"/>
      <c r="H48" s="928"/>
      <c r="I48" s="774"/>
      <c r="J48" s="872"/>
      <c r="K48" s="828"/>
      <c r="L48" s="828"/>
      <c r="M48" s="828"/>
      <c r="N48" s="889"/>
      <c r="O48" s="889"/>
      <c r="P48" s="889"/>
      <c r="Q48" s="2240"/>
      <c r="R48" s="957">
        <f t="shared" si="0"/>
        <v>0</v>
      </c>
      <c r="S48" s="872">
        <v>31</v>
      </c>
    </row>
    <row r="49" spans="1:19">
      <c r="A49" s="872">
        <v>32</v>
      </c>
      <c r="B49" s="828"/>
      <c r="C49" s="828"/>
      <c r="D49" s="890"/>
      <c r="E49" s="828"/>
      <c r="F49" s="889"/>
      <c r="G49" s="838"/>
      <c r="H49" s="928"/>
      <c r="I49" s="774"/>
      <c r="J49" s="872"/>
      <c r="K49" s="828"/>
      <c r="L49" s="828"/>
      <c r="M49" s="828"/>
      <c r="N49" s="889"/>
      <c r="O49" s="889"/>
      <c r="P49" s="889"/>
      <c r="Q49" s="2240"/>
      <c r="R49" s="957">
        <f t="shared" si="0"/>
        <v>0</v>
      </c>
      <c r="S49" s="872">
        <v>32</v>
      </c>
    </row>
    <row r="50" spans="1:19">
      <c r="A50" s="872">
        <v>33</v>
      </c>
      <c r="B50" s="828"/>
      <c r="C50" s="828"/>
      <c r="D50" s="890"/>
      <c r="E50" s="828"/>
      <c r="F50" s="889"/>
      <c r="G50" s="838"/>
      <c r="H50" s="928"/>
      <c r="I50" s="774"/>
      <c r="J50" s="872"/>
      <c r="K50" s="828"/>
      <c r="L50" s="828"/>
      <c r="M50" s="828"/>
      <c r="N50" s="889"/>
      <c r="O50" s="889"/>
      <c r="P50" s="889"/>
      <c r="Q50" s="2240"/>
      <c r="R50" s="957">
        <f t="shared" si="0"/>
        <v>0</v>
      </c>
      <c r="S50" s="872">
        <v>33</v>
      </c>
    </row>
    <row r="51" spans="1:19">
      <c r="A51" s="872">
        <v>34</v>
      </c>
      <c r="B51" s="828"/>
      <c r="C51" s="828"/>
      <c r="D51" s="890"/>
      <c r="E51" s="828"/>
      <c r="F51" s="889"/>
      <c r="G51" s="838"/>
      <c r="H51" s="928"/>
      <c r="I51" s="774"/>
      <c r="J51" s="872"/>
      <c r="K51" s="828"/>
      <c r="L51" s="828"/>
      <c r="M51" s="828"/>
      <c r="N51" s="889"/>
      <c r="O51" s="889"/>
      <c r="P51" s="889"/>
      <c r="Q51" s="2240"/>
      <c r="R51" s="957">
        <f t="shared" si="0"/>
        <v>0</v>
      </c>
      <c r="S51" s="872">
        <v>34</v>
      </c>
    </row>
    <row r="52" spans="1:19">
      <c r="A52" s="872">
        <v>35</v>
      </c>
      <c r="B52" s="828"/>
      <c r="C52" s="828"/>
      <c r="D52" s="890"/>
      <c r="E52" s="828"/>
      <c r="F52" s="889"/>
      <c r="G52" s="838"/>
      <c r="H52" s="928"/>
      <c r="I52" s="774"/>
      <c r="J52" s="872"/>
      <c r="K52" s="828"/>
      <c r="L52" s="828"/>
      <c r="M52" s="828"/>
      <c r="N52" s="889"/>
      <c r="O52" s="889"/>
      <c r="P52" s="889"/>
      <c r="Q52" s="2240"/>
      <c r="R52" s="957">
        <f t="shared" si="0"/>
        <v>0</v>
      </c>
      <c r="S52" s="872">
        <v>35</v>
      </c>
    </row>
    <row r="53" spans="1:19">
      <c r="A53" s="872">
        <v>36</v>
      </c>
      <c r="B53" s="828"/>
      <c r="C53" s="828"/>
      <c r="D53" s="890"/>
      <c r="E53" s="828"/>
      <c r="F53" s="889"/>
      <c r="G53" s="838"/>
      <c r="H53" s="928"/>
      <c r="I53" s="774"/>
      <c r="J53" s="872"/>
      <c r="K53" s="828"/>
      <c r="L53" s="828"/>
      <c r="M53" s="828"/>
      <c r="N53" s="889"/>
      <c r="O53" s="889"/>
      <c r="P53" s="889"/>
      <c r="Q53" s="2240"/>
      <c r="R53" s="957">
        <f t="shared" si="0"/>
        <v>0</v>
      </c>
      <c r="S53" s="872">
        <v>36</v>
      </c>
    </row>
    <row r="54" spans="1:19">
      <c r="A54" s="872">
        <v>37</v>
      </c>
      <c r="B54" s="828"/>
      <c r="C54" s="828"/>
      <c r="D54" s="890"/>
      <c r="E54" s="828"/>
      <c r="F54" s="889"/>
      <c r="G54" s="838"/>
      <c r="H54" s="928"/>
      <c r="I54" s="774"/>
      <c r="J54" s="872"/>
      <c r="K54" s="828"/>
      <c r="L54" s="828"/>
      <c r="M54" s="828"/>
      <c r="N54" s="889"/>
      <c r="O54" s="889"/>
      <c r="P54" s="889"/>
      <c r="Q54" s="2240"/>
      <c r="R54" s="957">
        <f t="shared" si="0"/>
        <v>0</v>
      </c>
      <c r="S54" s="872">
        <v>37</v>
      </c>
    </row>
    <row r="55" spans="1:19">
      <c r="A55" s="872">
        <v>38</v>
      </c>
      <c r="B55" s="828"/>
      <c r="C55" s="828"/>
      <c r="D55" s="890"/>
      <c r="E55" s="828"/>
      <c r="F55" s="889"/>
      <c r="G55" s="838"/>
      <c r="H55" s="928"/>
      <c r="I55" s="774"/>
      <c r="J55" s="872"/>
      <c r="K55" s="828"/>
      <c r="L55" s="828"/>
      <c r="M55" s="828"/>
      <c r="N55" s="889"/>
      <c r="O55" s="889"/>
      <c r="P55" s="889"/>
      <c r="Q55" s="2240"/>
      <c r="R55" s="957">
        <f t="shared" si="0"/>
        <v>0</v>
      </c>
      <c r="S55" s="872">
        <v>38</v>
      </c>
    </row>
    <row r="56" spans="1:19">
      <c r="A56" s="872">
        <v>39</v>
      </c>
      <c r="B56" s="828"/>
      <c r="C56" s="828"/>
      <c r="D56" s="890"/>
      <c r="E56" s="828"/>
      <c r="F56" s="889"/>
      <c r="G56" s="838"/>
      <c r="H56" s="928"/>
      <c r="I56" s="774"/>
      <c r="J56" s="872"/>
      <c r="K56" s="828"/>
      <c r="L56" s="828"/>
      <c r="M56" s="828"/>
      <c r="N56" s="889"/>
      <c r="O56" s="889"/>
      <c r="P56" s="889"/>
      <c r="Q56" s="2240"/>
      <c r="R56" s="957">
        <f t="shared" si="0"/>
        <v>0</v>
      </c>
      <c r="S56" s="872">
        <v>39</v>
      </c>
    </row>
    <row r="57" spans="1:19">
      <c r="A57" s="872">
        <v>40</v>
      </c>
      <c r="B57" s="828"/>
      <c r="C57" s="828"/>
      <c r="D57" s="890"/>
      <c r="E57" s="828"/>
      <c r="F57" s="889"/>
      <c r="G57" s="838"/>
      <c r="H57" s="928"/>
      <c r="I57" s="774"/>
      <c r="J57" s="872"/>
      <c r="K57" s="828"/>
      <c r="L57" s="828"/>
      <c r="M57" s="828"/>
      <c r="N57" s="889"/>
      <c r="O57" s="889"/>
      <c r="P57" s="889"/>
      <c r="Q57" s="2240"/>
      <c r="R57" s="957">
        <f t="shared" si="0"/>
        <v>0</v>
      </c>
      <c r="S57" s="872">
        <v>40</v>
      </c>
    </row>
    <row r="58" spans="1:19">
      <c r="A58" s="872">
        <v>41</v>
      </c>
      <c r="B58" s="828"/>
      <c r="C58" s="828"/>
      <c r="D58" s="890"/>
      <c r="E58" s="828"/>
      <c r="F58" s="889"/>
      <c r="G58" s="838"/>
      <c r="H58" s="928"/>
      <c r="I58" s="774"/>
      <c r="J58" s="872"/>
      <c r="K58" s="828"/>
      <c r="L58" s="828"/>
      <c r="M58" s="828"/>
      <c r="N58" s="889"/>
      <c r="O58" s="889"/>
      <c r="P58" s="889"/>
      <c r="Q58" s="2240"/>
      <c r="R58" s="957">
        <f t="shared" si="0"/>
        <v>0</v>
      </c>
      <c r="S58" s="872">
        <v>41</v>
      </c>
    </row>
    <row r="59" spans="1:19">
      <c r="A59" s="872">
        <v>42</v>
      </c>
      <c r="B59" s="828"/>
      <c r="C59" s="828"/>
      <c r="D59" s="890"/>
      <c r="E59" s="828"/>
      <c r="F59" s="889"/>
      <c r="G59" s="838"/>
      <c r="H59" s="928"/>
      <c r="I59" s="774"/>
      <c r="J59" s="872"/>
      <c r="K59" s="828"/>
      <c r="L59" s="828"/>
      <c r="M59" s="828"/>
      <c r="N59" s="889"/>
      <c r="O59" s="889"/>
      <c r="P59" s="889"/>
      <c r="Q59" s="2240"/>
      <c r="R59" s="957">
        <f t="shared" si="0"/>
        <v>0</v>
      </c>
      <c r="S59" s="872">
        <v>42</v>
      </c>
    </row>
    <row r="60" spans="1:19" ht="16" thickBot="1">
      <c r="A60" s="891">
        <v>43</v>
      </c>
      <c r="B60" s="844"/>
      <c r="C60" s="844"/>
      <c r="D60" s="935"/>
      <c r="E60" s="844"/>
      <c r="F60" s="960"/>
      <c r="G60" s="937"/>
      <c r="H60" s="936"/>
      <c r="I60" s="774"/>
      <c r="J60" s="891"/>
      <c r="K60" s="844"/>
      <c r="L60" s="844"/>
      <c r="M60" s="844"/>
      <c r="N60" s="960"/>
      <c r="O60" s="960"/>
      <c r="P60" s="960"/>
      <c r="Q60" s="2241"/>
      <c r="R60" s="961">
        <f t="shared" si="0"/>
        <v>0</v>
      </c>
      <c r="S60" s="891">
        <v>43</v>
      </c>
    </row>
    <row r="61" spans="1:19" ht="16" thickBot="1">
      <c r="A61" s="891">
        <v>44</v>
      </c>
      <c r="B61" s="844" t="s">
        <v>2253</v>
      </c>
      <c r="C61" s="844"/>
      <c r="D61" s="935">
        <f>SUM(D18:D60)</f>
        <v>13.64</v>
      </c>
      <c r="E61" s="844"/>
      <c r="F61" s="935" t="str">
        <f>IF(ISERR(AVERAGEA(F18:F60))," ",AVERAGEA(F18:F60))</f>
        <v xml:space="preserve"> </v>
      </c>
      <c r="G61" s="935">
        <f>SUM(G18:G60)</f>
        <v>0</v>
      </c>
      <c r="H61" s="935">
        <f>SUM(H18:H60)</f>
        <v>0</v>
      </c>
      <c r="I61" s="774"/>
      <c r="J61" s="891"/>
      <c r="K61" s="844"/>
      <c r="L61" s="844"/>
      <c r="M61" s="844"/>
      <c r="N61" s="962">
        <f>SUM(N18:N60)</f>
        <v>0</v>
      </c>
      <c r="O61" s="962">
        <f>SUM(O18:O60)</f>
        <v>0</v>
      </c>
      <c r="P61" s="962">
        <f>SUM(P18:P60)</f>
        <v>0</v>
      </c>
      <c r="Q61" s="2242">
        <f>SUM(Q18:Q60)</f>
        <v>0</v>
      </c>
      <c r="R61" s="962">
        <f>SUM(R18:R60)</f>
        <v>0</v>
      </c>
      <c r="S61" s="891">
        <v>44</v>
      </c>
    </row>
    <row r="62" spans="1:19">
      <c r="A62" s="947"/>
      <c r="B62" s="947"/>
      <c r="C62" s="947"/>
      <c r="D62" s="958"/>
      <c r="E62" s="947"/>
      <c r="F62" s="958"/>
      <c r="G62" s="958"/>
      <c r="H62" s="958"/>
      <c r="I62" s="774"/>
      <c r="J62" s="947"/>
      <c r="K62" s="947"/>
      <c r="L62" s="947"/>
      <c r="M62" s="947"/>
      <c r="N62" s="959"/>
      <c r="O62" s="959"/>
      <c r="P62" s="959"/>
      <c r="Q62" s="836"/>
      <c r="R62" s="959"/>
      <c r="S62" s="947"/>
    </row>
    <row r="63" spans="1:19">
      <c r="A63" s="1310" t="s">
        <v>4501</v>
      </c>
      <c r="B63" s="2065"/>
      <c r="C63" s="2065"/>
      <c r="D63" s="774"/>
      <c r="E63" s="774"/>
      <c r="F63" s="774"/>
      <c r="G63" s="774"/>
      <c r="H63" s="774"/>
      <c r="I63" s="774"/>
      <c r="J63" s="1310" t="s">
        <v>4501</v>
      </c>
      <c r="K63" s="2065"/>
      <c r="L63" s="2065"/>
    </row>
    <row r="64" spans="1:19">
      <c r="A64" s="775" t="s">
        <v>3322</v>
      </c>
      <c r="B64" s="775"/>
      <c r="C64" s="775"/>
      <c r="D64" s="775"/>
      <c r="E64" s="775"/>
      <c r="F64" s="775"/>
      <c r="G64" s="775"/>
      <c r="H64" s="775"/>
      <c r="I64" s="774"/>
      <c r="J64" s="775" t="s">
        <v>3323</v>
      </c>
      <c r="K64" s="775"/>
      <c r="L64" s="775"/>
      <c r="M64" s="775"/>
      <c r="N64" s="775"/>
      <c r="O64" s="775"/>
      <c r="P64" s="775"/>
      <c r="Q64" s="775"/>
      <c r="R64" s="775"/>
      <c r="S64" s="775"/>
    </row>
    <row r="125" spans="1:5" ht="16" thickBot="1"/>
    <row r="126" spans="1:5">
      <c r="A126" s="4232"/>
      <c r="B126" s="4233"/>
      <c r="C126" s="4233"/>
      <c r="D126" s="4233"/>
      <c r="E126" s="4234"/>
    </row>
    <row r="127" spans="1:5">
      <c r="A127" s="4583"/>
      <c r="B127" s="1618"/>
      <c r="C127" s="1618"/>
      <c r="D127" s="1618"/>
      <c r="E127" s="4236"/>
    </row>
    <row r="128" spans="1:5">
      <c r="A128" s="4583"/>
      <c r="B128" s="1618"/>
      <c r="C128" s="1618"/>
      <c r="D128" s="1618"/>
      <c r="E128" s="4236"/>
    </row>
    <row r="129" spans="1:6">
      <c r="A129" s="4583"/>
      <c r="B129" s="1618"/>
      <c r="C129" s="1618"/>
      <c r="D129" s="1618"/>
      <c r="E129" s="4236"/>
    </row>
    <row r="130" spans="1:6">
      <c r="A130" s="4583"/>
      <c r="B130" s="1618"/>
      <c r="C130" s="1618"/>
      <c r="D130" s="1618"/>
      <c r="E130" s="4236"/>
    </row>
    <row r="131" spans="1:6">
      <c r="A131" s="4583"/>
      <c r="B131" s="1618"/>
      <c r="C131" s="1618"/>
      <c r="D131" s="1618"/>
      <c r="E131" s="4236"/>
    </row>
    <row r="132" spans="1:6">
      <c r="A132" s="4583"/>
      <c r="B132" s="1618"/>
      <c r="C132" s="1551"/>
      <c r="D132" s="1551"/>
      <c r="E132" s="4236"/>
    </row>
    <row r="133" spans="1:6">
      <c r="A133" s="4583"/>
      <c r="B133" s="1618"/>
      <c r="C133" s="4488"/>
      <c r="D133" s="4488"/>
      <c r="E133" s="4236"/>
    </row>
    <row r="134" spans="1:6">
      <c r="A134" s="4583"/>
      <c r="B134" s="1618"/>
      <c r="C134" s="4488"/>
      <c r="D134" s="4488"/>
      <c r="E134" s="4236"/>
    </row>
    <row r="135" spans="1:6">
      <c r="A135" s="4583"/>
      <c r="B135" s="1618"/>
      <c r="C135" s="4488"/>
      <c r="D135" s="4488"/>
      <c r="E135" s="4236"/>
      <c r="F135" s="1618"/>
    </row>
    <row r="136" spans="1:6">
      <c r="A136" s="4583"/>
      <c r="B136" s="1618"/>
      <c r="C136" s="4488"/>
      <c r="D136" s="4488"/>
      <c r="E136" s="4236"/>
      <c r="F136" s="4236"/>
    </row>
    <row r="137" spans="1:6">
      <c r="A137" s="4583"/>
      <c r="B137" s="1618"/>
      <c r="C137" s="4488"/>
      <c r="D137" s="4488"/>
      <c r="E137" s="4236"/>
      <c r="F137" s="4236"/>
    </row>
    <row r="138" spans="1:6">
      <c r="A138" s="4583"/>
      <c r="B138" s="1618"/>
      <c r="C138" s="4488"/>
      <c r="D138" s="4488"/>
      <c r="E138" s="4236"/>
      <c r="F138" s="4236"/>
    </row>
    <row r="139" spans="1:6">
      <c r="A139" s="4583"/>
      <c r="B139" s="1618"/>
      <c r="C139" s="4488"/>
      <c r="D139" s="4488"/>
      <c r="E139" s="4236"/>
      <c r="F139" s="4236"/>
    </row>
    <row r="140" spans="1:6">
      <c r="A140" s="4583"/>
      <c r="B140" s="1618"/>
      <c r="C140" s="4488"/>
      <c r="D140" s="4488"/>
      <c r="E140" s="4236"/>
      <c r="F140" s="4236"/>
    </row>
    <row r="141" spans="1:6">
      <c r="A141" s="4583"/>
      <c r="B141" s="1618"/>
      <c r="C141" s="4488"/>
      <c r="D141" s="4488"/>
      <c r="E141" s="4236"/>
      <c r="F141" s="4236"/>
    </row>
    <row r="142" spans="1:6">
      <c r="A142" s="4583"/>
      <c r="B142" s="1618"/>
      <c r="C142" s="4488"/>
      <c r="D142" s="4488"/>
      <c r="E142" s="4236"/>
      <c r="F142" s="4236"/>
    </row>
    <row r="143" spans="1:6">
      <c r="A143" s="4583"/>
      <c r="B143" s="1618"/>
      <c r="C143" s="4488"/>
      <c r="D143" s="4488"/>
      <c r="E143" s="4236"/>
      <c r="F143" s="4236"/>
    </row>
    <row r="144" spans="1:6">
      <c r="A144" s="4583"/>
      <c r="B144" s="1618"/>
      <c r="C144" s="4488"/>
      <c r="D144" s="4488"/>
      <c r="E144" s="4236"/>
      <c r="F144" s="4236"/>
    </row>
    <row r="145" spans="1:6">
      <c r="A145" s="4583"/>
      <c r="B145" s="1618"/>
      <c r="C145" s="4488"/>
      <c r="D145" s="4488"/>
      <c r="E145" s="4236"/>
      <c r="F145" s="4236"/>
    </row>
    <row r="146" spans="1:6">
      <c r="A146" s="4583"/>
      <c r="B146" s="1618"/>
      <c r="C146" s="4488"/>
      <c r="D146" s="4488"/>
      <c r="E146" s="4236"/>
      <c r="F146" s="4236"/>
    </row>
    <row r="147" spans="1:6">
      <c r="A147" s="4583"/>
      <c r="B147" s="1618"/>
      <c r="C147" s="4488"/>
      <c r="D147" s="4488"/>
      <c r="E147" s="4236"/>
      <c r="F147" s="4236"/>
    </row>
    <row r="148" spans="1:6">
      <c r="A148" s="4583"/>
      <c r="B148" s="1618"/>
      <c r="C148" s="4488"/>
      <c r="D148" s="4488"/>
      <c r="E148" s="4236"/>
      <c r="F148" s="4236"/>
    </row>
    <row r="149" spans="1:6">
      <c r="A149" s="4583"/>
      <c r="B149" s="1618"/>
      <c r="C149" s="4488"/>
      <c r="D149" s="4488"/>
      <c r="E149" s="4236"/>
      <c r="F149" s="4236"/>
    </row>
    <row r="150" spans="1:6">
      <c r="A150" s="4583"/>
      <c r="B150" s="1618"/>
      <c r="C150" s="4488"/>
      <c r="D150" s="4488"/>
      <c r="E150" s="4236"/>
      <c r="F150" s="4236"/>
    </row>
    <row r="151" spans="1:6">
      <c r="A151" s="4583"/>
      <c r="B151" s="1618"/>
      <c r="C151" s="4488"/>
      <c r="D151" s="4488"/>
      <c r="E151" s="4236"/>
      <c r="F151" s="4236"/>
    </row>
    <row r="152" spans="1:6">
      <c r="A152" s="4583"/>
      <c r="B152" s="1618"/>
      <c r="C152" s="4488"/>
      <c r="D152" s="4488"/>
      <c r="E152" s="4236"/>
      <c r="F152" s="4236"/>
    </row>
    <row r="153" spans="1:6">
      <c r="A153" s="4583"/>
      <c r="B153" s="1618"/>
      <c r="C153" s="4488"/>
      <c r="D153" s="4488"/>
      <c r="E153" s="4236"/>
      <c r="F153" s="4236"/>
    </row>
    <row r="154" spans="1:6">
      <c r="A154" s="4583"/>
      <c r="B154" s="1618"/>
      <c r="C154" s="4488"/>
      <c r="D154" s="4488"/>
      <c r="E154" s="4236"/>
      <c r="F154" s="4236"/>
    </row>
    <row r="155" spans="1:6">
      <c r="A155" s="4583"/>
      <c r="B155" s="1618"/>
      <c r="C155" s="4488"/>
      <c r="D155" s="4488"/>
      <c r="E155" s="4236"/>
      <c r="F155" s="4236"/>
    </row>
    <row r="156" spans="1:6">
      <c r="A156" s="4583"/>
      <c r="B156" s="1618"/>
      <c r="C156" s="4488"/>
      <c r="D156" s="4488"/>
      <c r="E156" s="4236"/>
      <c r="F156" s="4236"/>
    </row>
    <row r="157" spans="1:6">
      <c r="A157" s="4583"/>
      <c r="B157" s="1618"/>
      <c r="C157" s="4488"/>
      <c r="D157" s="4488"/>
      <c r="E157" s="4236"/>
      <c r="F157" s="4236"/>
    </row>
    <row r="158" spans="1:6">
      <c r="A158" s="4583"/>
      <c r="B158" s="1618"/>
      <c r="C158" s="4488"/>
      <c r="D158" s="4488"/>
      <c r="E158" s="4236"/>
      <c r="F158" s="4236"/>
    </row>
    <row r="159" spans="1:6">
      <c r="A159" s="4583"/>
      <c r="B159" s="1618"/>
      <c r="C159" s="4488"/>
      <c r="D159" s="4488"/>
      <c r="E159" s="4236"/>
      <c r="F159" s="4236"/>
    </row>
    <row r="160" spans="1:6">
      <c r="A160" s="4583"/>
      <c r="B160" s="1618"/>
      <c r="C160" s="4488"/>
      <c r="D160" s="4488"/>
      <c r="E160" s="4236"/>
      <c r="F160" s="4236"/>
    </row>
    <row r="161" spans="1:6">
      <c r="A161" s="4583"/>
      <c r="B161" s="1618"/>
      <c r="C161" s="4488"/>
      <c r="D161" s="4488"/>
      <c r="E161" s="4236"/>
      <c r="F161" s="4236"/>
    </row>
    <row r="162" spans="1:6">
      <c r="A162" s="4583"/>
      <c r="B162" s="1618"/>
      <c r="C162" s="4488"/>
      <c r="D162" s="4488"/>
      <c r="E162" s="4236"/>
      <c r="F162" s="4236"/>
    </row>
    <row r="163" spans="1:6">
      <c r="A163" s="4583"/>
      <c r="B163" s="1618"/>
      <c r="C163" s="4488"/>
      <c r="D163" s="4488"/>
      <c r="E163" s="4236"/>
      <c r="F163" s="4236"/>
    </row>
    <row r="164" spans="1:6">
      <c r="A164" s="4583"/>
      <c r="B164" s="1618"/>
      <c r="C164" s="4488"/>
      <c r="D164" s="4488"/>
      <c r="E164" s="4236"/>
      <c r="F164" s="4236"/>
    </row>
    <row r="165" spans="1:6">
      <c r="A165" s="4583"/>
      <c r="B165" s="1618"/>
      <c r="C165" s="4488"/>
      <c r="D165" s="4488"/>
      <c r="E165" s="4236"/>
      <c r="F165" s="4236"/>
    </row>
    <row r="166" spans="1:6">
      <c r="A166" s="4583"/>
      <c r="B166" s="1618"/>
      <c r="C166" s="4488"/>
      <c r="D166" s="4488"/>
      <c r="E166" s="4236"/>
      <c r="F166" s="4236"/>
    </row>
    <row r="167" spans="1:6">
      <c r="A167" s="4583"/>
      <c r="B167" s="1618"/>
      <c r="C167" s="4488"/>
      <c r="D167" s="4488"/>
      <c r="E167" s="4236"/>
      <c r="F167" s="4236"/>
    </row>
    <row r="168" spans="1:6">
      <c r="A168" s="4583"/>
      <c r="B168" s="1618"/>
      <c r="C168" s="4488"/>
      <c r="D168" s="4488"/>
      <c r="E168" s="4236"/>
      <c r="F168" s="4236"/>
    </row>
    <row r="169" spans="1:6">
      <c r="A169" s="4583"/>
      <c r="B169" s="1618"/>
      <c r="C169" s="4488"/>
      <c r="D169" s="4488"/>
      <c r="E169" s="4236"/>
      <c r="F169" s="4236"/>
    </row>
    <row r="170" spans="1:6">
      <c r="A170" s="4583"/>
      <c r="B170" s="1618"/>
      <c r="C170" s="4488"/>
      <c r="D170" s="4488"/>
      <c r="E170" s="4236"/>
      <c r="F170" s="4236"/>
    </row>
    <row r="171" spans="1:6">
      <c r="A171" s="4583"/>
      <c r="B171" s="1618"/>
      <c r="C171" s="4488"/>
      <c r="D171" s="4488"/>
      <c r="E171" s="4236"/>
      <c r="F171" s="4236"/>
    </row>
    <row r="172" spans="1:6">
      <c r="A172" s="4583"/>
      <c r="B172" s="1618"/>
      <c r="C172" s="4488"/>
      <c r="D172" s="4488"/>
      <c r="E172" s="4236"/>
      <c r="F172" s="4236"/>
    </row>
    <row r="173" spans="1:6">
      <c r="A173" s="4583"/>
      <c r="B173" s="1618"/>
      <c r="C173" s="4488"/>
      <c r="D173" s="4488"/>
      <c r="E173" s="4236"/>
      <c r="F173" s="4236"/>
    </row>
    <row r="174" spans="1:6">
      <c r="A174" s="4583"/>
      <c r="B174" s="1618"/>
      <c r="C174" s="4488"/>
      <c r="D174" s="4488"/>
      <c r="E174" s="4236"/>
      <c r="F174" s="4236"/>
    </row>
    <row r="175" spans="1:6">
      <c r="A175" s="4583"/>
      <c r="B175" s="1618"/>
      <c r="C175" s="4488"/>
      <c r="D175" s="4488"/>
      <c r="E175" s="4236"/>
      <c r="F175" s="4236"/>
    </row>
    <row r="176" spans="1:6">
      <c r="A176" s="4583"/>
      <c r="B176" s="1618"/>
      <c r="C176" s="4488"/>
      <c r="D176" s="4488"/>
      <c r="E176" s="4236"/>
      <c r="F176" s="4236"/>
    </row>
    <row r="177" spans="1:6">
      <c r="A177" s="4583"/>
      <c r="B177" s="1618"/>
      <c r="C177" s="4488"/>
      <c r="D177" s="4488"/>
      <c r="E177" s="4236"/>
      <c r="F177" s="4236"/>
    </row>
    <row r="178" spans="1:6">
      <c r="A178" s="4583"/>
      <c r="B178" s="1618"/>
      <c r="C178" s="4488"/>
      <c r="D178" s="4488"/>
      <c r="E178" s="4236"/>
      <c r="F178" s="4236"/>
    </row>
    <row r="179" spans="1:6">
      <c r="A179" s="4583"/>
      <c r="B179" s="1618"/>
      <c r="C179" s="3109"/>
      <c r="D179" s="3109"/>
      <c r="E179" s="4236"/>
      <c r="F179" s="4236"/>
    </row>
    <row r="180" spans="1:6">
      <c r="A180" s="4583"/>
      <c r="B180" s="1618"/>
      <c r="C180" s="1618"/>
      <c r="D180" s="1618"/>
      <c r="E180" s="4236"/>
      <c r="F180" s="4236"/>
    </row>
    <row r="181" spans="1:6" ht="16" thickBot="1">
      <c r="A181" s="4237"/>
      <c r="B181" s="4257"/>
      <c r="C181" s="4257"/>
      <c r="D181" s="4257"/>
      <c r="E181" s="4239"/>
      <c r="F181" s="4236"/>
    </row>
    <row r="182" spans="1:6">
      <c r="A182" s="4235"/>
      <c r="B182" s="1618"/>
      <c r="C182" s="1618"/>
      <c r="D182" s="1618"/>
      <c r="E182" s="1618"/>
      <c r="F182" s="4236"/>
    </row>
    <row r="183" spans="1:6">
      <c r="A183" s="4235"/>
      <c r="B183" s="1618"/>
      <c r="C183" s="1618"/>
      <c r="D183" s="1618"/>
      <c r="E183" s="1618"/>
      <c r="F183" s="4236"/>
    </row>
    <row r="184" spans="1:6">
      <c r="A184" s="4235"/>
      <c r="B184" s="1618"/>
      <c r="C184" s="1618"/>
      <c r="D184" s="1618"/>
      <c r="E184" s="1618"/>
      <c r="F184" s="4236"/>
    </row>
    <row r="185" spans="1:6">
      <c r="A185" s="4235"/>
      <c r="B185" s="1618"/>
      <c r="C185" s="1618"/>
      <c r="D185" s="1618"/>
      <c r="E185" s="1618"/>
      <c r="F185" s="4236"/>
    </row>
    <row r="186" spans="1:6">
      <c r="A186" s="4235"/>
      <c r="B186" s="1618"/>
      <c r="C186" s="1618"/>
      <c r="D186" s="1618"/>
      <c r="E186" s="1618"/>
      <c r="F186" s="4236"/>
    </row>
    <row r="187" spans="1:6">
      <c r="A187" s="4235"/>
      <c r="B187" s="1618"/>
      <c r="C187" s="1618"/>
      <c r="D187" s="1618"/>
      <c r="E187" s="1618"/>
      <c r="F187" s="4236"/>
    </row>
    <row r="188" spans="1:6">
      <c r="A188" s="4235"/>
      <c r="B188" s="1618"/>
      <c r="C188" s="1618"/>
      <c r="D188" s="1618"/>
      <c r="E188" s="1618"/>
      <c r="F188" s="4236"/>
    </row>
    <row r="189" spans="1:6">
      <c r="A189" s="4235"/>
      <c r="B189" s="1618"/>
      <c r="C189" s="1618"/>
      <c r="D189" s="1618"/>
      <c r="E189" s="1618"/>
      <c r="F189" s="4236"/>
    </row>
    <row r="190" spans="1:6">
      <c r="A190" s="4235"/>
      <c r="B190" s="1618"/>
      <c r="C190" s="1618"/>
      <c r="D190" s="1618"/>
      <c r="E190" s="1618"/>
      <c r="F190" s="4236"/>
    </row>
    <row r="191" spans="1:6">
      <c r="A191" s="4235"/>
      <c r="B191" s="1618"/>
      <c r="C191" s="1618"/>
      <c r="D191" s="1618"/>
      <c r="E191" s="1618"/>
      <c r="F191" s="4236"/>
    </row>
    <row r="192" spans="1:6">
      <c r="A192" s="4235"/>
      <c r="B192" s="1618"/>
      <c r="C192" s="1618"/>
      <c r="D192" s="1618"/>
      <c r="E192" s="1618"/>
      <c r="F192" s="4236"/>
    </row>
    <row r="193" spans="1:6">
      <c r="A193" s="4235"/>
      <c r="B193" s="1618"/>
      <c r="C193" s="1618"/>
      <c r="D193" s="1618"/>
      <c r="E193" s="1618"/>
      <c r="F193" s="4236"/>
    </row>
    <row r="194" spans="1:6">
      <c r="A194" s="4235"/>
      <c r="B194" s="1618"/>
      <c r="C194" s="1618"/>
      <c r="D194" s="1618"/>
      <c r="E194" s="1618"/>
      <c r="F194" s="4236"/>
    </row>
    <row r="195" spans="1:6">
      <c r="A195" s="4235"/>
      <c r="B195" s="1618"/>
      <c r="C195" s="1618"/>
      <c r="D195" s="1618"/>
      <c r="E195" s="1618"/>
      <c r="F195" s="4236"/>
    </row>
    <row r="196" spans="1:6">
      <c r="A196" s="4235"/>
      <c r="B196" s="1618"/>
      <c r="C196" s="1618"/>
      <c r="D196" s="1618"/>
      <c r="E196" s="1618"/>
      <c r="F196" s="4236"/>
    </row>
    <row r="197" spans="1:6">
      <c r="A197" s="4235"/>
      <c r="B197" s="1618"/>
      <c r="C197" s="1618"/>
      <c r="D197" s="1618"/>
      <c r="E197" s="1618"/>
      <c r="F197" s="4236"/>
    </row>
    <row r="198" spans="1:6">
      <c r="A198" s="4235"/>
      <c r="B198" s="1618"/>
      <c r="C198" s="1618"/>
      <c r="D198" s="1618"/>
      <c r="E198" s="1618"/>
      <c r="F198" s="4236"/>
    </row>
    <row r="199" spans="1:6">
      <c r="A199" s="4235"/>
      <c r="B199" s="1618"/>
      <c r="C199" s="1618"/>
      <c r="D199" s="1618"/>
      <c r="E199" s="1618"/>
      <c r="F199" s="4236"/>
    </row>
    <row r="200" spans="1:6" ht="16" thickBot="1">
      <c r="A200" s="4237"/>
      <c r="B200" s="4257"/>
      <c r="C200" s="4257"/>
      <c r="D200" s="4257"/>
      <c r="E200" s="4257"/>
      <c r="F200" s="4239"/>
    </row>
  </sheetData>
  <printOptions horizontalCentered="1" verticalCentered="1"/>
  <pageMargins left="0.5" right="0.5" top="0.5" bottom="0.5" header="0" footer="0"/>
  <pageSetup scale="66" fitToWidth="2" orientation="portrait" r:id="rId1"/>
  <headerFooter alignWithMargins="0"/>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tabColor rgb="FF92D050"/>
  </sheetPr>
  <dimension ref="A1:H200"/>
  <sheetViews>
    <sheetView view="pageBreakPreview" zoomScale="70" zoomScaleNormal="90" zoomScaleSheetLayoutView="70" workbookViewId="0">
      <selection activeCell="I69" sqref="I69"/>
    </sheetView>
  </sheetViews>
  <sheetFormatPr defaultColWidth="9.84375" defaultRowHeight="15.5"/>
  <cols>
    <col min="1" max="1" width="2.84375" style="13" customWidth="1"/>
    <col min="2" max="2" width="33.84375" style="13" customWidth="1"/>
    <col min="3" max="3" width="3.84375" style="13" customWidth="1"/>
    <col min="4" max="4" width="2.84375" style="13" customWidth="1"/>
    <col min="5" max="5" width="1.84375" style="13" customWidth="1"/>
    <col min="6" max="6" width="13.84375" style="13" customWidth="1"/>
    <col min="7" max="7" width="15.84375" style="13" customWidth="1"/>
    <col min="8" max="8" width="17.07421875" style="13" customWidth="1"/>
    <col min="9" max="16384" width="9.84375" style="13"/>
  </cols>
  <sheetData>
    <row r="1" spans="1:8">
      <c r="A1" s="691"/>
      <c r="B1" s="692" t="s">
        <v>1757</v>
      </c>
      <c r="C1" s="693" t="s">
        <v>1307</v>
      </c>
      <c r="D1" s="694"/>
      <c r="E1" s="694"/>
      <c r="F1" s="692"/>
      <c r="G1" s="694" t="s">
        <v>1759</v>
      </c>
      <c r="H1" s="2477" t="s">
        <v>1760</v>
      </c>
    </row>
    <row r="2" spans="1:8">
      <c r="A2" s="696"/>
      <c r="B2" s="697" t="str">
        <f>'Data Sheet'!$C$25</f>
        <v xml:space="preserve">Niagara Mohawk Power Corporation </v>
      </c>
      <c r="C2" s="368" t="s">
        <v>1308</v>
      </c>
      <c r="D2" s="13" t="s">
        <v>5953</v>
      </c>
      <c r="F2" s="697" t="s">
        <v>1310</v>
      </c>
      <c r="G2" s="698" t="s">
        <v>1761</v>
      </c>
      <c r="H2" s="699"/>
    </row>
    <row r="3" spans="1:8" ht="15" customHeight="1">
      <c r="A3" s="700"/>
      <c r="B3" s="398"/>
      <c r="C3" s="414" t="s">
        <v>1311</v>
      </c>
      <c r="D3" s="398" t="s">
        <v>1309</v>
      </c>
      <c r="E3" s="398"/>
      <c r="F3" s="701" t="s">
        <v>1312</v>
      </c>
      <c r="G3" s="572" t="str">
        <f>'Data Sheet'!$C$40</f>
        <v>April 30, 2024</v>
      </c>
      <c r="H3" s="1108" t="str">
        <f>'Data Sheet'!$C$38</f>
        <v>December 31, 2023</v>
      </c>
    </row>
    <row r="4" spans="1:8" ht="15" customHeight="1">
      <c r="A4" s="702" t="s">
        <v>1313</v>
      </c>
      <c r="B4" s="703"/>
      <c r="C4" s="703"/>
      <c r="D4" s="703"/>
      <c r="E4" s="703"/>
      <c r="F4" s="703"/>
      <c r="G4" s="703"/>
      <c r="H4" s="704"/>
    </row>
    <row r="5" spans="1:8">
      <c r="A5" s="696"/>
      <c r="B5" s="5145" t="s">
        <v>105</v>
      </c>
      <c r="C5" s="5149"/>
      <c r="D5" s="5149"/>
      <c r="E5" s="5149"/>
      <c r="F5" s="5149"/>
      <c r="G5" s="5149"/>
      <c r="H5" s="5150"/>
    </row>
    <row r="6" spans="1:8">
      <c r="A6" s="696"/>
      <c r="B6" s="5151"/>
      <c r="C6" s="5151"/>
      <c r="D6" s="5151"/>
      <c r="E6" s="5151"/>
      <c r="F6" s="5151"/>
      <c r="G6" s="5151"/>
      <c r="H6" s="5152"/>
    </row>
    <row r="7" spans="1:8">
      <c r="A7" s="696"/>
      <c r="B7" s="5151"/>
      <c r="C7" s="5151"/>
      <c r="D7" s="5151"/>
      <c r="E7" s="5151"/>
      <c r="F7" s="5151"/>
      <c r="G7" s="5151"/>
      <c r="H7" s="5152"/>
    </row>
    <row r="8" spans="1:8">
      <c r="A8" s="696"/>
      <c r="B8" s="707"/>
      <c r="C8" s="707"/>
      <c r="D8" s="707"/>
      <c r="E8" s="707"/>
      <c r="F8" s="707"/>
      <c r="G8" s="707"/>
      <c r="H8" s="706"/>
    </row>
    <row r="9" spans="1:8">
      <c r="A9" s="696"/>
      <c r="B9" s="5155" t="s">
        <v>6382</v>
      </c>
      <c r="C9" s="5156"/>
      <c r="D9" s="5156"/>
      <c r="E9" s="5156"/>
      <c r="F9" s="5156"/>
      <c r="G9" s="5156"/>
      <c r="H9" s="5157"/>
    </row>
    <row r="10" spans="1:8">
      <c r="A10" s="696"/>
      <c r="B10" s="5155" t="s">
        <v>6081</v>
      </c>
      <c r="C10" s="5155"/>
      <c r="D10" s="5155"/>
      <c r="E10" s="5155"/>
      <c r="F10" s="5155"/>
      <c r="G10" s="5155"/>
      <c r="H10" s="5158"/>
    </row>
    <row r="11" spans="1:8">
      <c r="A11" s="696"/>
      <c r="B11" s="5155" t="s">
        <v>6082</v>
      </c>
      <c r="C11" s="5155"/>
      <c r="D11" s="5155"/>
      <c r="E11" s="5155"/>
      <c r="F11" s="5155"/>
      <c r="G11" s="5155"/>
      <c r="H11" s="5158"/>
    </row>
    <row r="12" spans="1:8">
      <c r="A12" s="696"/>
      <c r="B12" s="16" t="s">
        <v>6083</v>
      </c>
      <c r="C12" s="16"/>
      <c r="D12" s="16"/>
      <c r="E12" s="16"/>
      <c r="F12" s="16"/>
      <c r="G12" s="16"/>
      <c r="H12" s="708"/>
    </row>
    <row r="13" spans="1:8">
      <c r="A13" s="696"/>
      <c r="B13" s="16" t="s">
        <v>4620</v>
      </c>
      <c r="C13" s="16"/>
      <c r="D13" s="16"/>
      <c r="E13" s="16"/>
      <c r="F13" s="16"/>
      <c r="G13" s="16"/>
      <c r="H13" s="708"/>
    </row>
    <row r="14" spans="1:8">
      <c r="A14" s="696"/>
      <c r="B14" s="16" t="s">
        <v>4547</v>
      </c>
      <c r="C14" s="16"/>
      <c r="D14" s="16"/>
      <c r="E14" s="16"/>
      <c r="F14" s="16"/>
      <c r="G14" s="16"/>
      <c r="H14" s="708"/>
    </row>
    <row r="15" spans="1:8">
      <c r="A15" s="696"/>
      <c r="B15" s="1030" t="s">
        <v>4621</v>
      </c>
      <c r="C15" s="1030"/>
      <c r="D15" s="1030"/>
      <c r="E15" s="1030"/>
      <c r="F15" s="1030"/>
      <c r="G15" s="1030"/>
      <c r="H15" s="708"/>
    </row>
    <row r="16" spans="1:8">
      <c r="A16" s="700"/>
      <c r="B16" s="703"/>
      <c r="C16" s="703"/>
      <c r="D16" s="703"/>
      <c r="E16" s="703"/>
      <c r="F16" s="703"/>
      <c r="G16" s="703"/>
      <c r="H16" s="704"/>
    </row>
    <row r="17" spans="1:8">
      <c r="A17" s="696"/>
      <c r="B17" s="5145" t="s">
        <v>106</v>
      </c>
      <c r="C17" s="5153"/>
      <c r="D17" s="5153"/>
      <c r="E17" s="5153"/>
      <c r="F17" s="5153"/>
      <c r="G17" s="5153"/>
      <c r="H17" s="5146"/>
    </row>
    <row r="18" spans="1:8">
      <c r="A18" s="696"/>
      <c r="B18" s="5154"/>
      <c r="C18" s="5154"/>
      <c r="D18" s="5154"/>
      <c r="E18" s="5154"/>
      <c r="F18" s="5154"/>
      <c r="G18" s="5154"/>
      <c r="H18" s="5148"/>
    </row>
    <row r="19" spans="1:8">
      <c r="A19" s="696"/>
      <c r="B19" s="5154"/>
      <c r="C19" s="5154"/>
      <c r="D19" s="5154"/>
      <c r="E19" s="5154"/>
      <c r="F19" s="5154"/>
      <c r="G19" s="5154"/>
      <c r="H19" s="5148"/>
    </row>
    <row r="20" spans="1:8">
      <c r="A20" s="696"/>
      <c r="B20" s="705"/>
      <c r="C20" s="705"/>
      <c r="D20" s="705"/>
      <c r="E20" s="705"/>
      <c r="F20" s="705"/>
      <c r="G20" s="705"/>
      <c r="H20" s="708"/>
    </row>
    <row r="21" spans="1:8">
      <c r="A21" s="696"/>
      <c r="B21" s="5130" t="s">
        <v>5940</v>
      </c>
      <c r="C21" s="5130"/>
      <c r="D21" s="5130"/>
      <c r="E21" s="5130"/>
      <c r="F21" s="5130"/>
      <c r="G21" s="5130"/>
      <c r="H21" s="5159"/>
    </row>
    <row r="22" spans="1:8">
      <c r="A22" s="696"/>
      <c r="B22" s="5130"/>
      <c r="C22" s="5130"/>
      <c r="D22" s="5130"/>
      <c r="E22" s="5130"/>
      <c r="F22" s="5130"/>
      <c r="G22" s="5130"/>
      <c r="H22" s="5159"/>
    </row>
    <row r="23" spans="1:8">
      <c r="A23" s="696"/>
      <c r="B23" s="5130"/>
      <c r="C23" s="5130"/>
      <c r="D23" s="5130"/>
      <c r="E23" s="5130"/>
      <c r="F23" s="5130"/>
      <c r="G23" s="5130"/>
      <c r="H23" s="5159"/>
    </row>
    <row r="24" spans="1:8">
      <c r="A24" s="696"/>
      <c r="B24" s="16"/>
      <c r="C24" s="16"/>
      <c r="D24" s="16"/>
      <c r="E24" s="16"/>
      <c r="F24" s="16"/>
      <c r="G24" s="16"/>
      <c r="H24" s="708"/>
    </row>
    <row r="25" spans="1:8">
      <c r="A25" s="696"/>
      <c r="B25" s="16"/>
      <c r="C25" s="16"/>
      <c r="D25" s="16"/>
      <c r="E25" s="16"/>
      <c r="F25" s="16"/>
      <c r="G25" s="16"/>
      <c r="H25" s="708"/>
    </row>
    <row r="26" spans="1:8">
      <c r="A26" s="700"/>
      <c r="B26" s="703"/>
      <c r="C26" s="703"/>
      <c r="D26" s="703"/>
      <c r="E26" s="703"/>
      <c r="F26" s="703"/>
      <c r="G26" s="703"/>
      <c r="H26" s="704"/>
    </row>
    <row r="27" spans="1:8">
      <c r="A27" s="696"/>
      <c r="B27" s="5145" t="s">
        <v>1778</v>
      </c>
      <c r="C27" s="5153"/>
      <c r="D27" s="5153"/>
      <c r="E27" s="5153"/>
      <c r="F27" s="5153"/>
      <c r="G27" s="5153"/>
      <c r="H27" s="5146"/>
    </row>
    <row r="28" spans="1:8">
      <c r="A28" s="696"/>
      <c r="B28" s="5154"/>
      <c r="C28" s="5154"/>
      <c r="D28" s="5154"/>
      <c r="E28" s="5154"/>
      <c r="F28" s="5154"/>
      <c r="G28" s="5154"/>
      <c r="H28" s="5148"/>
    </row>
    <row r="29" spans="1:8">
      <c r="A29" s="696"/>
      <c r="B29" s="5154"/>
      <c r="C29" s="5154"/>
      <c r="D29" s="5154"/>
      <c r="E29" s="5154"/>
      <c r="F29" s="5154"/>
      <c r="G29" s="5154"/>
      <c r="H29" s="5148"/>
    </row>
    <row r="30" spans="1:8">
      <c r="A30" s="696"/>
      <c r="B30" s="711"/>
      <c r="C30" s="711"/>
      <c r="D30" s="711"/>
      <c r="E30" s="711"/>
      <c r="F30" s="711"/>
      <c r="G30" s="711"/>
      <c r="H30" s="710"/>
    </row>
    <row r="31" spans="1:8">
      <c r="A31" s="696"/>
      <c r="B31" s="16"/>
      <c r="C31" s="16"/>
      <c r="D31" s="16"/>
      <c r="E31" s="16"/>
      <c r="F31" s="16"/>
      <c r="G31" s="16"/>
      <c r="H31" s="708"/>
    </row>
    <row r="32" spans="1:8">
      <c r="A32" s="696"/>
      <c r="B32" s="16"/>
      <c r="C32" s="16"/>
      <c r="D32" s="16"/>
      <c r="E32" s="16"/>
      <c r="F32" s="16"/>
      <c r="G32" s="16"/>
      <c r="H32" s="708"/>
    </row>
    <row r="33" spans="1:8">
      <c r="A33" s="696"/>
      <c r="B33" s="2514"/>
      <c r="C33" s="1070" t="s">
        <v>4619</v>
      </c>
      <c r="D33" s="1070"/>
      <c r="E33" s="1070"/>
      <c r="F33" s="1070"/>
      <c r="G33" s="2514"/>
      <c r="H33" s="2515"/>
    </row>
    <row r="34" spans="1:8">
      <c r="A34" s="696"/>
      <c r="B34" s="16"/>
      <c r="C34" s="16"/>
      <c r="D34" s="16"/>
      <c r="E34" s="16"/>
      <c r="F34" s="16"/>
      <c r="G34" s="16"/>
      <c r="H34" s="708"/>
    </row>
    <row r="35" spans="1:8">
      <c r="A35" s="696"/>
      <c r="B35" s="16"/>
      <c r="C35" s="16"/>
      <c r="D35" s="16"/>
      <c r="E35" s="16"/>
      <c r="F35" s="16"/>
      <c r="G35" s="16"/>
      <c r="H35" s="708"/>
    </row>
    <row r="36" spans="1:8">
      <c r="A36" s="696"/>
      <c r="B36" s="16"/>
      <c r="C36" s="16"/>
      <c r="D36" s="16"/>
      <c r="E36" s="16"/>
      <c r="F36" s="16"/>
      <c r="G36" s="16"/>
      <c r="H36" s="708"/>
    </row>
    <row r="37" spans="1:8">
      <c r="A37" s="696"/>
      <c r="B37" s="16"/>
      <c r="C37" s="16"/>
      <c r="D37" s="16"/>
      <c r="E37" s="16"/>
      <c r="F37" s="16"/>
      <c r="G37" s="16"/>
      <c r="H37" s="708"/>
    </row>
    <row r="38" spans="1:8">
      <c r="A38" s="696"/>
      <c r="B38" s="16"/>
      <c r="C38" s="16"/>
      <c r="D38" s="16"/>
      <c r="E38" s="16"/>
      <c r="F38" s="16"/>
      <c r="G38" s="16"/>
      <c r="H38" s="708"/>
    </row>
    <row r="39" spans="1:8">
      <c r="A39" s="700"/>
      <c r="B39" s="703"/>
      <c r="C39" s="703"/>
      <c r="D39" s="703"/>
      <c r="E39" s="703"/>
      <c r="F39" s="703"/>
      <c r="G39" s="703"/>
      <c r="H39" s="704"/>
    </row>
    <row r="40" spans="1:8">
      <c r="A40" s="696"/>
      <c r="B40" s="5145" t="s">
        <v>1779</v>
      </c>
      <c r="C40" s="5145"/>
      <c r="D40" s="5145"/>
      <c r="E40" s="5145"/>
      <c r="F40" s="5145"/>
      <c r="G40" s="5145"/>
      <c r="H40" s="5146"/>
    </row>
    <row r="41" spans="1:8">
      <c r="A41" s="696"/>
      <c r="B41" s="5147"/>
      <c r="C41" s="5147"/>
      <c r="D41" s="5147"/>
      <c r="E41" s="5147"/>
      <c r="F41" s="5147"/>
      <c r="G41" s="5147"/>
      <c r="H41" s="5148"/>
    </row>
    <row r="42" spans="1:8">
      <c r="A42" s="696"/>
      <c r="B42" s="16"/>
      <c r="C42" s="16"/>
      <c r="D42" s="16"/>
      <c r="E42" s="16"/>
      <c r="F42" s="16"/>
      <c r="G42" s="16"/>
      <c r="H42" s="708"/>
    </row>
    <row r="43" spans="1:8" ht="15" customHeight="1">
      <c r="A43" s="696"/>
      <c r="B43" s="5160" t="s">
        <v>5935</v>
      </c>
      <c r="C43" s="5160"/>
      <c r="D43" s="5160"/>
      <c r="E43" s="5160"/>
      <c r="F43" s="5160"/>
      <c r="G43" s="5160"/>
      <c r="H43" s="5161"/>
    </row>
    <row r="44" spans="1:8">
      <c r="A44" s="696"/>
      <c r="B44" s="5160"/>
      <c r="C44" s="5160"/>
      <c r="D44" s="5160"/>
      <c r="E44" s="5160"/>
      <c r="F44" s="5160"/>
      <c r="G44" s="5160"/>
      <c r="H44" s="5161"/>
    </row>
    <row r="45" spans="1:8">
      <c r="A45" s="696"/>
      <c r="B45" s="16"/>
      <c r="C45" s="16"/>
      <c r="D45" s="16"/>
      <c r="E45" s="16"/>
      <c r="F45" s="16"/>
      <c r="G45" s="16"/>
      <c r="H45" s="708"/>
    </row>
    <row r="46" spans="1:8">
      <c r="A46" s="696"/>
      <c r="B46" s="16"/>
      <c r="C46" s="16"/>
      <c r="D46" s="16"/>
      <c r="E46" s="16"/>
      <c r="F46" s="16"/>
      <c r="G46" s="16"/>
      <c r="H46" s="708"/>
    </row>
    <row r="47" spans="1:8">
      <c r="A47" s="696"/>
      <c r="B47" s="16"/>
      <c r="C47" s="16"/>
      <c r="D47" s="16"/>
      <c r="E47" s="16"/>
      <c r="F47" s="16"/>
      <c r="G47" s="16"/>
      <c r="H47" s="708"/>
    </row>
    <row r="48" spans="1:8">
      <c r="A48" s="696"/>
      <c r="B48" s="16"/>
      <c r="C48" s="16"/>
      <c r="D48" s="16"/>
      <c r="E48" s="16"/>
      <c r="F48" s="16"/>
      <c r="G48" s="16"/>
      <c r="H48" s="708"/>
    </row>
    <row r="49" spans="1:8">
      <c r="A49" s="700"/>
      <c r="B49" s="703"/>
      <c r="C49" s="703"/>
      <c r="D49" s="703"/>
      <c r="E49" s="703"/>
      <c r="F49" s="703"/>
      <c r="G49" s="703"/>
      <c r="H49" s="704"/>
    </row>
    <row r="50" spans="1:8">
      <c r="A50" s="696"/>
      <c r="B50" s="5145" t="s">
        <v>1780</v>
      </c>
      <c r="C50" s="5145"/>
      <c r="D50" s="5145"/>
      <c r="E50" s="5145"/>
      <c r="F50" s="5145"/>
      <c r="G50" s="5145"/>
      <c r="H50" s="5146"/>
    </row>
    <row r="51" spans="1:8">
      <c r="A51" s="696"/>
      <c r="B51" s="5147"/>
      <c r="C51" s="5147"/>
      <c r="D51" s="5147"/>
      <c r="E51" s="5147"/>
      <c r="F51" s="5147"/>
      <c r="G51" s="5147"/>
      <c r="H51" s="5148"/>
    </row>
    <row r="52" spans="1:8">
      <c r="A52" s="696"/>
      <c r="B52" s="16"/>
      <c r="C52" s="16"/>
      <c r="D52" s="16"/>
      <c r="E52" s="16"/>
      <c r="F52" s="16"/>
      <c r="G52" s="16"/>
      <c r="H52" s="708"/>
    </row>
    <row r="53" spans="1:8">
      <c r="A53" s="696"/>
      <c r="B53" s="17" t="s">
        <v>1781</v>
      </c>
      <c r="C53" s="16"/>
      <c r="D53" s="16"/>
      <c r="E53" s="16"/>
      <c r="F53" s="16"/>
      <c r="G53" s="16"/>
      <c r="H53" s="708"/>
    </row>
    <row r="54" spans="1:8">
      <c r="A54" s="696"/>
      <c r="B54" s="17" t="s">
        <v>4599</v>
      </c>
      <c r="C54" s="16"/>
      <c r="D54" s="16"/>
      <c r="E54" s="16"/>
      <c r="F54" s="16"/>
      <c r="G54" s="16"/>
      <c r="H54" s="708"/>
    </row>
    <row r="55" spans="1:8">
      <c r="A55" s="696"/>
      <c r="C55" s="16"/>
      <c r="D55" s="16"/>
      <c r="E55" s="16"/>
      <c r="F55" s="16"/>
      <c r="G55" s="16"/>
      <c r="H55" s="708"/>
    </row>
    <row r="56" spans="1:8">
      <c r="A56" s="696"/>
      <c r="C56" s="16"/>
      <c r="D56" s="16"/>
      <c r="E56" s="16"/>
      <c r="F56" s="16"/>
      <c r="G56" s="16"/>
      <c r="H56" s="708"/>
    </row>
    <row r="57" spans="1:8" ht="16" thickBot="1">
      <c r="A57" s="712"/>
      <c r="B57" s="713"/>
      <c r="C57" s="714"/>
      <c r="D57" s="714"/>
      <c r="E57" s="714"/>
      <c r="F57" s="714"/>
      <c r="G57" s="714"/>
      <c r="H57" s="715"/>
    </row>
    <row r="58" spans="1:8">
      <c r="A58" s="17" t="s">
        <v>1675</v>
      </c>
      <c r="C58" s="16"/>
      <c r="D58" s="16"/>
      <c r="E58" s="16"/>
      <c r="F58" s="16"/>
      <c r="G58" s="16"/>
      <c r="H58" s="16"/>
    </row>
    <row r="59" spans="1:8">
      <c r="A59" s="16" t="s">
        <v>1676</v>
      </c>
      <c r="B59" s="16"/>
      <c r="C59" s="16"/>
      <c r="D59" s="16"/>
      <c r="E59" s="16"/>
      <c r="F59" s="16"/>
      <c r="G59" s="16"/>
      <c r="H59" s="16"/>
    </row>
    <row r="125" spans="1:5" ht="16" thickBot="1"/>
    <row r="126" spans="1:5">
      <c r="A126" s="3189"/>
      <c r="B126" s="3607"/>
      <c r="C126" s="3607"/>
      <c r="D126" s="3607"/>
      <c r="E126" s="3191"/>
    </row>
    <row r="127" spans="1:5">
      <c r="A127" s="4597"/>
      <c r="B127" s="1621"/>
      <c r="C127" s="1621"/>
      <c r="D127" s="1621"/>
      <c r="E127" s="4270"/>
    </row>
    <row r="128" spans="1:5">
      <c r="A128" s="4597"/>
      <c r="B128" s="1621"/>
      <c r="C128" s="1621"/>
      <c r="D128" s="1621"/>
      <c r="E128" s="4270"/>
    </row>
    <row r="129" spans="1:6">
      <c r="A129" s="4597"/>
      <c r="B129" s="1621"/>
      <c r="C129" s="1621"/>
      <c r="D129" s="1621"/>
      <c r="E129" s="4270"/>
    </row>
    <row r="130" spans="1:6">
      <c r="A130" s="4597"/>
      <c r="B130" s="1621"/>
      <c r="C130" s="1621"/>
      <c r="D130" s="1621"/>
      <c r="E130" s="4270"/>
    </row>
    <row r="131" spans="1:6">
      <c r="A131" s="4597"/>
      <c r="B131" s="1621"/>
      <c r="C131" s="1621"/>
      <c r="D131" s="1621"/>
      <c r="E131" s="4270"/>
    </row>
    <row r="132" spans="1:6">
      <c r="A132" s="4597"/>
      <c r="B132" s="1621"/>
      <c r="C132" s="4498"/>
      <c r="D132" s="4498"/>
      <c r="E132" s="4270"/>
    </row>
    <row r="133" spans="1:6">
      <c r="A133" s="4597"/>
      <c r="B133" s="1621"/>
      <c r="C133" s="4499"/>
      <c r="D133" s="4499"/>
      <c r="E133" s="4270"/>
    </row>
    <row r="134" spans="1:6">
      <c r="A134" s="4597"/>
      <c r="B134" s="1621"/>
      <c r="C134" s="4499"/>
      <c r="D134" s="4499"/>
      <c r="E134" s="4270"/>
    </row>
    <row r="135" spans="1:6">
      <c r="A135" s="4597"/>
      <c r="B135" s="1621"/>
      <c r="C135" s="4499"/>
      <c r="D135" s="4499"/>
      <c r="E135" s="4270"/>
      <c r="F135" s="1621"/>
    </row>
    <row r="136" spans="1:6">
      <c r="A136" s="4597"/>
      <c r="B136" s="1621"/>
      <c r="C136" s="4499"/>
      <c r="D136" s="4499"/>
      <c r="E136" s="4270"/>
      <c r="F136" s="4270"/>
    </row>
    <row r="137" spans="1:6">
      <c r="A137" s="4597"/>
      <c r="B137" s="1621"/>
      <c r="C137" s="4499"/>
      <c r="D137" s="4499"/>
      <c r="E137" s="4270"/>
      <c r="F137" s="4270"/>
    </row>
    <row r="138" spans="1:6">
      <c r="A138" s="4597"/>
      <c r="B138" s="1621"/>
      <c r="C138" s="4499"/>
      <c r="D138" s="4499"/>
      <c r="E138" s="4270"/>
      <c r="F138" s="4270"/>
    </row>
    <row r="139" spans="1:6">
      <c r="A139" s="4597"/>
      <c r="B139" s="1621"/>
      <c r="C139" s="4499"/>
      <c r="D139" s="4499"/>
      <c r="E139" s="4270"/>
      <c r="F139" s="4270"/>
    </row>
    <row r="140" spans="1:6">
      <c r="A140" s="4597"/>
      <c r="B140" s="1621"/>
      <c r="C140" s="4499"/>
      <c r="D140" s="4499"/>
      <c r="E140" s="4270"/>
      <c r="F140" s="4270"/>
    </row>
    <row r="141" spans="1:6">
      <c r="A141" s="4597"/>
      <c r="B141" s="1621"/>
      <c r="C141" s="4499"/>
      <c r="D141" s="4499"/>
      <c r="E141" s="4270"/>
      <c r="F141" s="4270"/>
    </row>
    <row r="142" spans="1:6">
      <c r="A142" s="4597"/>
      <c r="B142" s="1621"/>
      <c r="C142" s="4499"/>
      <c r="D142" s="4499"/>
      <c r="E142" s="4270"/>
      <c r="F142" s="4270"/>
    </row>
    <row r="143" spans="1:6">
      <c r="A143" s="4597"/>
      <c r="B143" s="1621"/>
      <c r="C143" s="4499"/>
      <c r="D143" s="4499"/>
      <c r="E143" s="4270"/>
      <c r="F143" s="4270"/>
    </row>
    <row r="144" spans="1:6">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10">
    <mergeCell ref="B50:H51"/>
    <mergeCell ref="B5:H7"/>
    <mergeCell ref="B17:H19"/>
    <mergeCell ref="B27:H29"/>
    <mergeCell ref="B40:H41"/>
    <mergeCell ref="B9:H9"/>
    <mergeCell ref="B11:H11"/>
    <mergeCell ref="B21:H23"/>
    <mergeCell ref="B43:H44"/>
    <mergeCell ref="B10:H10"/>
  </mergeCells>
  <printOptions horizontalCentered="1" verticalCentered="1"/>
  <pageMargins left="0.5" right="0.5" top="0.5" bottom="0.5" header="0" footer="0"/>
  <pageSetup scale="80" orientation="portrait" r:id="rId1"/>
  <headerFooter alignWithMargins="0"/>
  <rowBreaks count="1" manualBreakCount="1">
    <brk id="60"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ransitionEvaluation="1">
    <tabColor rgb="FF92D050"/>
  </sheetPr>
  <dimension ref="A1:AD1193"/>
  <sheetViews>
    <sheetView view="pageBreakPreview" zoomScale="60" zoomScaleNormal="70" workbookViewId="0">
      <selection activeCell="S1" sqref="S1:AD1048576"/>
    </sheetView>
  </sheetViews>
  <sheetFormatPr defaultColWidth="9.84375" defaultRowHeight="15.5"/>
  <cols>
    <col min="1" max="1" width="4.84375" style="2531" customWidth="1"/>
    <col min="2" max="2" width="12.84375" style="2531" customWidth="1"/>
    <col min="3" max="3" width="25.84375" style="2531" customWidth="1"/>
    <col min="4" max="4" width="18.07421875" style="2531" customWidth="1"/>
    <col min="5" max="5" width="23" style="2531" customWidth="1"/>
    <col min="6" max="6" width="16.07421875" style="2531" customWidth="1"/>
    <col min="7" max="7" width="12.84375" style="2531" customWidth="1"/>
    <col min="8" max="8" width="17.07421875" style="2531" customWidth="1"/>
    <col min="9" max="9" width="2.84375" style="2531" customWidth="1"/>
    <col min="10" max="10" width="14.84375" style="2531" customWidth="1"/>
    <col min="11" max="12" width="10.84375" style="2531" customWidth="1"/>
    <col min="13" max="13" width="19.84375" style="2531" customWidth="1"/>
    <col min="14" max="14" width="15.84375" style="2531" customWidth="1"/>
    <col min="15" max="15" width="5.84375" style="2531" customWidth="1"/>
    <col min="16" max="16" width="17" style="2531" customWidth="1"/>
    <col min="17" max="17" width="16.84375" style="2531" customWidth="1"/>
    <col min="18" max="18" width="4.84375" style="2531" customWidth="1"/>
    <col min="20" max="20" width="18.07421875" customWidth="1"/>
    <col min="31" max="16384" width="9.84375" style="2531"/>
  </cols>
  <sheetData>
    <row r="1" spans="1:18">
      <c r="A1" s="2559" t="s">
        <v>1757</v>
      </c>
      <c r="B1" s="2560"/>
      <c r="C1" s="2560"/>
      <c r="D1" s="2562" t="s">
        <v>1307</v>
      </c>
      <c r="E1" s="2561"/>
      <c r="F1" s="2564" t="s">
        <v>1759</v>
      </c>
      <c r="G1" s="2562" t="s">
        <v>1760</v>
      </c>
      <c r="H1" s="2567"/>
      <c r="I1" s="2566"/>
      <c r="J1" s="2559" t="s">
        <v>1757</v>
      </c>
      <c r="K1" s="2560"/>
      <c r="L1" s="2561"/>
      <c r="M1" s="2562" t="s">
        <v>1307</v>
      </c>
      <c r="N1" s="2561"/>
      <c r="O1" s="2599"/>
      <c r="P1" s="2562" t="s">
        <v>1759</v>
      </c>
      <c r="Q1" s="2562" t="s">
        <v>1760</v>
      </c>
      <c r="R1" s="2567"/>
    </row>
    <row r="2" spans="1:18">
      <c r="A2" s="2568" t="s">
        <v>4544</v>
      </c>
      <c r="B2" s="2566"/>
      <c r="C2" s="2566"/>
      <c r="D2" s="2568" t="s">
        <v>5956</v>
      </c>
      <c r="E2" s="2566"/>
      <c r="F2" s="2570" t="s">
        <v>1761</v>
      </c>
      <c r="G2" s="2652"/>
      <c r="H2" s="2573"/>
      <c r="I2" s="2566"/>
      <c r="J2" s="2568" t="s">
        <v>4544</v>
      </c>
      <c r="K2" s="2566"/>
      <c r="L2" s="2566"/>
      <c r="M2" s="2568" t="s">
        <v>5956</v>
      </c>
      <c r="N2" s="2566"/>
      <c r="O2" s="2597"/>
      <c r="P2" s="2652" t="s">
        <v>1761</v>
      </c>
      <c r="Q2" s="2652"/>
      <c r="R2" s="2569"/>
    </row>
    <row r="3" spans="1:18" ht="15" customHeight="1" thickBot="1">
      <c r="A3" s="2574"/>
      <c r="B3" s="2575"/>
      <c r="C3" s="2575"/>
      <c r="D3" s="2574" t="s">
        <v>1101</v>
      </c>
      <c r="E3" s="2575"/>
      <c r="F3" s="2704" t="str">
        <f>'Data Sheet'!$C$40</f>
        <v>April 30, 2024</v>
      </c>
      <c r="G3" s="2787" t="str">
        <f>'Data Sheet'!$C$38</f>
        <v>December 31, 2023</v>
      </c>
      <c r="H3" s="2579"/>
      <c r="I3" s="2566"/>
      <c r="J3" s="2574"/>
      <c r="K3" s="2575"/>
      <c r="L3" s="2575"/>
      <c r="M3" s="2574" t="s">
        <v>1101</v>
      </c>
      <c r="N3" s="2575"/>
      <c r="O3" s="2653"/>
      <c r="P3" s="2704" t="str">
        <f>'Data Sheet'!$C$40</f>
        <v>April 30, 2024</v>
      </c>
      <c r="Q3" s="2654" t="str">
        <f>'Data Sheet'!$C$38</f>
        <v>December 31, 2023</v>
      </c>
      <c r="R3" s="2579"/>
    </row>
    <row r="4" spans="1:18" ht="15" customHeight="1" thickBot="1">
      <c r="A4" s="2580" t="s">
        <v>3324</v>
      </c>
      <c r="B4" s="2581"/>
      <c r="C4" s="2581"/>
      <c r="D4" s="2582"/>
      <c r="E4" s="2582"/>
      <c r="F4" s="2582"/>
      <c r="G4" s="2583"/>
      <c r="H4" s="2579"/>
      <c r="I4" s="2566"/>
      <c r="J4" s="2580" t="s">
        <v>3325</v>
      </c>
      <c r="K4" s="2581"/>
      <c r="L4" s="2581"/>
      <c r="M4" s="2582"/>
      <c r="N4" s="2582"/>
      <c r="O4" s="2582"/>
      <c r="P4" s="2582"/>
      <c r="Q4" s="2583"/>
      <c r="R4" s="2579"/>
    </row>
    <row r="5" spans="1:18">
      <c r="A5" s="2584"/>
      <c r="B5" s="2585"/>
      <c r="C5" s="2585"/>
      <c r="D5" s="2586"/>
      <c r="E5" s="2586"/>
      <c r="F5" s="2586"/>
      <c r="G5" s="2587"/>
      <c r="H5" s="2588"/>
      <c r="I5" s="2566"/>
      <c r="J5" s="2584"/>
      <c r="K5" s="2585"/>
      <c r="L5" s="2585"/>
      <c r="M5" s="2586"/>
      <c r="N5" s="2586"/>
      <c r="O5" s="2586"/>
      <c r="P5" s="2586"/>
      <c r="Q5" s="2587"/>
      <c r="R5" s="2588"/>
    </row>
    <row r="6" spans="1:18">
      <c r="A6" s="2568" t="s">
        <v>2603</v>
      </c>
      <c r="B6" s="2529"/>
      <c r="C6" s="2529"/>
      <c r="D6" s="2529"/>
      <c r="E6" s="2529" t="s">
        <v>3326</v>
      </c>
      <c r="F6" s="2529"/>
      <c r="G6" s="2529"/>
      <c r="H6" s="2588"/>
      <c r="I6" s="2566"/>
      <c r="J6" s="2655" t="s">
        <v>3327</v>
      </c>
      <c r="K6" s="2529"/>
      <c r="L6" s="2529"/>
      <c r="M6" s="2529"/>
      <c r="N6" s="2529" t="s">
        <v>3328</v>
      </c>
      <c r="O6" s="2529"/>
      <c r="P6" s="2529"/>
      <c r="Q6" s="2529"/>
      <c r="R6" s="2588"/>
    </row>
    <row r="7" spans="1:18">
      <c r="A7" s="2568" t="s">
        <v>3329</v>
      </c>
      <c r="B7" s="2529"/>
      <c r="C7" s="2529"/>
      <c r="D7" s="2529"/>
      <c r="E7" s="2529" t="s">
        <v>3330</v>
      </c>
      <c r="F7" s="2529"/>
      <c r="G7" s="2529"/>
      <c r="H7" s="2588"/>
      <c r="I7" s="2566"/>
      <c r="J7" s="2568" t="s">
        <v>3331</v>
      </c>
      <c r="K7" s="2529"/>
      <c r="L7" s="2529"/>
      <c r="M7" s="2529"/>
      <c r="N7" s="2529" t="s">
        <v>3332</v>
      </c>
      <c r="O7" s="2529"/>
      <c r="P7" s="2529"/>
      <c r="Q7" s="2529"/>
      <c r="R7" s="2588"/>
    </row>
    <row r="8" spans="1:18">
      <c r="A8" s="2568" t="s">
        <v>3333</v>
      </c>
      <c r="B8" s="2529"/>
      <c r="C8" s="2529"/>
      <c r="D8" s="2529"/>
      <c r="E8" s="2529" t="s">
        <v>3334</v>
      </c>
      <c r="F8" s="2529"/>
      <c r="G8" s="2529"/>
      <c r="H8" s="2588"/>
      <c r="I8" s="2566"/>
      <c r="J8" s="2568" t="s">
        <v>3335</v>
      </c>
      <c r="K8" s="2529"/>
      <c r="L8" s="2529"/>
      <c r="M8" s="2529"/>
      <c r="N8" s="2529" t="s">
        <v>2612</v>
      </c>
      <c r="O8" s="2529"/>
      <c r="P8" s="2529"/>
      <c r="Q8" s="2529"/>
      <c r="R8" s="2588"/>
    </row>
    <row r="9" spans="1:18">
      <c r="A9" s="2568" t="s">
        <v>2613</v>
      </c>
      <c r="B9" s="2529"/>
      <c r="C9" s="2529"/>
      <c r="D9" s="2529"/>
      <c r="E9" s="2529" t="s">
        <v>2614</v>
      </c>
      <c r="F9" s="2529"/>
      <c r="G9" s="2529"/>
      <c r="H9" s="2588"/>
      <c r="I9" s="2566"/>
      <c r="J9" s="2568" t="s">
        <v>2615</v>
      </c>
      <c r="K9" s="2529"/>
      <c r="L9" s="2529"/>
      <c r="M9" s="2529"/>
      <c r="N9" s="2529" t="s">
        <v>2616</v>
      </c>
      <c r="O9" s="2529"/>
      <c r="P9" s="2529"/>
      <c r="Q9" s="2529"/>
      <c r="R9" s="2588"/>
    </row>
    <row r="10" spans="1:18">
      <c r="A10" s="2568" t="s">
        <v>2617</v>
      </c>
      <c r="B10" s="2529"/>
      <c r="C10" s="2529"/>
      <c r="D10" s="2529"/>
      <c r="E10" s="2529" t="s">
        <v>2618</v>
      </c>
      <c r="F10" s="2529"/>
      <c r="G10" s="2529"/>
      <c r="H10" s="2588"/>
      <c r="I10" s="2566"/>
      <c r="J10" s="2568" t="s">
        <v>2619</v>
      </c>
      <c r="K10" s="2529"/>
      <c r="L10" s="2529"/>
      <c r="M10" s="2529"/>
      <c r="N10" s="2529" t="s">
        <v>2620</v>
      </c>
      <c r="O10" s="2529"/>
      <c r="P10" s="2529"/>
      <c r="Q10" s="2529"/>
      <c r="R10" s="2588"/>
    </row>
    <row r="11" spans="1:18">
      <c r="A11" s="2568" t="s">
        <v>2621</v>
      </c>
      <c r="B11" s="2529"/>
      <c r="C11" s="2529"/>
      <c r="D11" s="2529"/>
      <c r="E11" s="2529" t="s">
        <v>2622</v>
      </c>
      <c r="F11" s="2529"/>
      <c r="G11" s="2529"/>
      <c r="H11" s="2588"/>
      <c r="I11" s="2566"/>
      <c r="J11" s="2568" t="s">
        <v>2623</v>
      </c>
      <c r="K11" s="2529"/>
      <c r="L11" s="2529"/>
      <c r="M11" s="2529"/>
      <c r="N11" s="2529" t="s">
        <v>2084</v>
      </c>
      <c r="O11" s="2529"/>
      <c r="P11" s="2529"/>
      <c r="Q11" s="2529"/>
      <c r="R11" s="2588"/>
    </row>
    <row r="12" spans="1:18">
      <c r="A12" s="2568" t="s">
        <v>2085</v>
      </c>
      <c r="B12" s="2529"/>
      <c r="C12" s="2529"/>
      <c r="D12" s="2529"/>
      <c r="E12" s="2529" t="s">
        <v>2086</v>
      </c>
      <c r="F12" s="2529"/>
      <c r="G12" s="2529"/>
      <c r="H12" s="2588"/>
      <c r="I12" s="2566"/>
      <c r="J12" s="2568" t="s">
        <v>3111</v>
      </c>
      <c r="K12" s="2529"/>
      <c r="L12" s="2529"/>
      <c r="M12" s="2529"/>
      <c r="N12" s="2529" t="s">
        <v>3112</v>
      </c>
      <c r="O12" s="2529"/>
      <c r="P12" s="2529"/>
      <c r="Q12" s="2529"/>
      <c r="R12" s="2588"/>
    </row>
    <row r="13" spans="1:18" ht="16" thickBot="1">
      <c r="A13" s="2656"/>
      <c r="B13" s="2657"/>
      <c r="C13" s="2657"/>
      <c r="D13" s="2657"/>
      <c r="E13" s="2657"/>
      <c r="F13" s="2657"/>
      <c r="G13" s="2657"/>
      <c r="H13" s="2551"/>
      <c r="I13" s="2566"/>
      <c r="J13" s="2656"/>
      <c r="K13" s="2657"/>
      <c r="L13" s="2657"/>
      <c r="M13" s="2657"/>
      <c r="N13" s="2657"/>
      <c r="O13" s="2657"/>
      <c r="P13" s="2657"/>
      <c r="Q13" s="2657"/>
      <c r="R13" s="2551"/>
    </row>
    <row r="14" spans="1:18">
      <c r="A14" s="2595"/>
      <c r="B14" s="2566"/>
      <c r="C14" s="2596"/>
      <c r="D14" s="2608"/>
      <c r="E14" s="2569"/>
      <c r="F14" s="2597"/>
      <c r="G14" s="2597"/>
      <c r="H14" s="2567"/>
      <c r="I14" s="2566"/>
      <c r="J14" s="2595"/>
      <c r="K14" s="2596"/>
      <c r="L14" s="2596"/>
      <c r="M14" s="2597" t="s">
        <v>3113</v>
      </c>
      <c r="N14" s="2597"/>
      <c r="O14" s="2597"/>
      <c r="P14" s="2597"/>
      <c r="Q14" s="2573"/>
      <c r="R14" s="2563"/>
    </row>
    <row r="15" spans="1:18" ht="16" thickBot="1">
      <c r="A15" s="2601"/>
      <c r="B15" s="2608"/>
      <c r="C15" s="2569"/>
      <c r="D15" s="2608"/>
      <c r="E15" s="2569"/>
      <c r="F15" s="2582" t="s">
        <v>3114</v>
      </c>
      <c r="G15" s="2582"/>
      <c r="H15" s="2579"/>
      <c r="I15" s="2566"/>
      <c r="J15" s="2601" t="s">
        <v>3115</v>
      </c>
      <c r="K15" s="2569" t="s">
        <v>3116</v>
      </c>
      <c r="L15" s="2569" t="s">
        <v>3116</v>
      </c>
      <c r="M15" s="2582" t="s">
        <v>3117</v>
      </c>
      <c r="N15" s="2582"/>
      <c r="O15" s="2582"/>
      <c r="P15" s="2582"/>
      <c r="Q15" s="2579"/>
      <c r="R15" s="2569"/>
    </row>
    <row r="16" spans="1:18">
      <c r="A16" s="2601"/>
      <c r="B16" s="2608"/>
      <c r="C16" s="2569"/>
      <c r="D16" s="2608"/>
      <c r="E16" s="2569"/>
      <c r="F16" s="2569"/>
      <c r="G16" s="2573"/>
      <c r="H16" s="2569"/>
      <c r="I16" s="2566"/>
      <c r="J16" s="2601" t="s">
        <v>3118</v>
      </c>
      <c r="K16" s="2569" t="s">
        <v>3119</v>
      </c>
      <c r="L16" s="2569" t="s">
        <v>3120</v>
      </c>
      <c r="M16" s="2608"/>
      <c r="N16" s="2608"/>
      <c r="O16" s="2569"/>
      <c r="P16" s="2569"/>
      <c r="Q16" s="2573"/>
      <c r="R16" s="2569"/>
    </row>
    <row r="17" spans="1:18">
      <c r="A17" s="2601" t="s">
        <v>1686</v>
      </c>
      <c r="B17" s="2597" t="s">
        <v>3121</v>
      </c>
      <c r="C17" s="2573"/>
      <c r="D17" s="2597" t="s">
        <v>3122</v>
      </c>
      <c r="E17" s="2573"/>
      <c r="F17" s="2569"/>
      <c r="G17" s="2573"/>
      <c r="H17" s="2569"/>
      <c r="I17" s="2566"/>
      <c r="J17" s="2601" t="s">
        <v>3123</v>
      </c>
      <c r="K17" s="2569" t="s">
        <v>3124</v>
      </c>
      <c r="L17" s="2569" t="s">
        <v>3119</v>
      </c>
      <c r="M17" s="2597"/>
      <c r="N17" s="2597"/>
      <c r="O17" s="2573"/>
      <c r="P17" s="2569" t="s">
        <v>1744</v>
      </c>
      <c r="Q17" s="2573" t="s">
        <v>3125</v>
      </c>
      <c r="R17" s="2569" t="s">
        <v>1686</v>
      </c>
    </row>
    <row r="18" spans="1:18">
      <c r="A18" s="2601" t="s">
        <v>1689</v>
      </c>
      <c r="B18" s="2566"/>
      <c r="C18" s="2596"/>
      <c r="D18" s="2608"/>
      <c r="E18" s="2569"/>
      <c r="F18" s="2569" t="s">
        <v>1794</v>
      </c>
      <c r="G18" s="2573" t="s">
        <v>3126</v>
      </c>
      <c r="H18" s="2569" t="s">
        <v>3127</v>
      </c>
      <c r="I18" s="2566"/>
      <c r="J18" s="2601" t="s">
        <v>3128</v>
      </c>
      <c r="K18" s="2569" t="s">
        <v>4</v>
      </c>
      <c r="L18" s="2569" t="s">
        <v>3124</v>
      </c>
      <c r="M18" s="2597" t="s">
        <v>3129</v>
      </c>
      <c r="N18" s="2597"/>
      <c r="O18" s="2573"/>
      <c r="P18" s="2569" t="s">
        <v>3130</v>
      </c>
      <c r="Q18" s="2573" t="s">
        <v>3131</v>
      </c>
      <c r="R18" s="2569" t="s">
        <v>1689</v>
      </c>
    </row>
    <row r="19" spans="1:18">
      <c r="A19" s="2609"/>
      <c r="B19" s="2566"/>
      <c r="C19" s="2569"/>
      <c r="D19" s="2566"/>
      <c r="E19" s="2569"/>
      <c r="F19" s="2569"/>
      <c r="G19" s="2573"/>
      <c r="H19" s="2596"/>
      <c r="I19" s="2566"/>
      <c r="J19" s="2609"/>
      <c r="K19" s="2596"/>
      <c r="L19" s="2569"/>
      <c r="M19" s="2566"/>
      <c r="N19" s="2566"/>
      <c r="O19" s="2569"/>
      <c r="P19" s="2569"/>
      <c r="Q19" s="2569"/>
      <c r="R19" s="2596"/>
    </row>
    <row r="20" spans="1:18" ht="16" thickBot="1">
      <c r="A20" s="2577"/>
      <c r="B20" s="2582" t="s">
        <v>2935</v>
      </c>
      <c r="C20" s="2579"/>
      <c r="D20" s="2582" t="s">
        <v>2936</v>
      </c>
      <c r="E20" s="2579"/>
      <c r="F20" s="2576" t="s">
        <v>2937</v>
      </c>
      <c r="G20" s="2579" t="s">
        <v>2938</v>
      </c>
      <c r="H20" s="2579" t="s">
        <v>2268</v>
      </c>
      <c r="I20" s="2566"/>
      <c r="J20" s="2610" t="s">
        <v>2269</v>
      </c>
      <c r="K20" s="2610" t="s">
        <v>2270</v>
      </c>
      <c r="L20" s="2610" t="s">
        <v>2271</v>
      </c>
      <c r="M20" s="2582" t="s">
        <v>2272</v>
      </c>
      <c r="N20" s="2582"/>
      <c r="O20" s="2579"/>
      <c r="P20" s="2576" t="s">
        <v>2273</v>
      </c>
      <c r="Q20" s="2576" t="s">
        <v>2274</v>
      </c>
      <c r="R20" s="2576"/>
    </row>
    <row r="21" spans="1:18">
      <c r="A21" s="2609">
        <v>1</v>
      </c>
      <c r="B21" s="2566" t="s">
        <v>6667</v>
      </c>
      <c r="C21" s="2596"/>
      <c r="D21" s="2566" t="s">
        <v>4642</v>
      </c>
      <c r="E21" s="2573"/>
      <c r="F21" s="2658">
        <v>115</v>
      </c>
      <c r="G21" s="2659">
        <v>5.04</v>
      </c>
      <c r="H21" s="2660"/>
      <c r="I21" s="2566"/>
      <c r="J21" s="2988">
        <v>10</v>
      </c>
      <c r="K21" s="2661">
        <v>1</v>
      </c>
      <c r="L21" s="2661"/>
      <c r="M21" s="2566"/>
      <c r="N21" s="2566"/>
      <c r="O21" s="2573"/>
      <c r="P21" s="2612"/>
      <c r="Q21" s="2640"/>
      <c r="R21" s="2609">
        <v>1</v>
      </c>
    </row>
    <row r="22" spans="1:18">
      <c r="A22" s="2609">
        <v>2</v>
      </c>
      <c r="B22" s="2566" t="s">
        <v>6667</v>
      </c>
      <c r="C22" s="2596"/>
      <c r="D22" s="2566" t="s">
        <v>4642</v>
      </c>
      <c r="E22" s="2569"/>
      <c r="F22" s="2658">
        <v>115</v>
      </c>
      <c r="G22" s="2659">
        <v>34.5</v>
      </c>
      <c r="H22" s="2660"/>
      <c r="I22" s="2566"/>
      <c r="J22" s="2988">
        <v>20</v>
      </c>
      <c r="K22" s="2661">
        <v>1</v>
      </c>
      <c r="L22" s="2661"/>
      <c r="M22" s="2566"/>
      <c r="N22" s="2566"/>
      <c r="O22" s="2569"/>
      <c r="P22" s="2612"/>
      <c r="Q22" s="2640"/>
      <c r="R22" s="2609">
        <v>2</v>
      </c>
    </row>
    <row r="23" spans="1:18">
      <c r="A23" s="2609">
        <v>3</v>
      </c>
      <c r="B23" s="2566" t="s">
        <v>4643</v>
      </c>
      <c r="C23" s="2596"/>
      <c r="D23" s="2566" t="s">
        <v>4644</v>
      </c>
      <c r="E23" s="2569"/>
      <c r="F23" s="2658">
        <v>34.4</v>
      </c>
      <c r="G23" s="2659">
        <v>4.16</v>
      </c>
      <c r="H23" s="2660"/>
      <c r="I23" s="2566"/>
      <c r="J23" s="2988">
        <v>3.75</v>
      </c>
      <c r="K23" s="2661"/>
      <c r="L23" s="2661">
        <v>1</v>
      </c>
      <c r="M23" s="2566"/>
      <c r="N23" s="2566"/>
      <c r="O23" s="2569"/>
      <c r="P23" s="2612"/>
      <c r="Q23" s="2640"/>
      <c r="R23" s="2609">
        <v>3</v>
      </c>
    </row>
    <row r="24" spans="1:18">
      <c r="A24" s="2609">
        <v>4</v>
      </c>
      <c r="B24" s="2566" t="s">
        <v>6668</v>
      </c>
      <c r="C24" s="2596"/>
      <c r="D24" s="2566" t="s">
        <v>4644</v>
      </c>
      <c r="E24" s="2569"/>
      <c r="F24" s="2658">
        <v>34.4</v>
      </c>
      <c r="G24" s="2659">
        <v>4.8</v>
      </c>
      <c r="H24" s="2660"/>
      <c r="I24" s="2566"/>
      <c r="J24" s="2988">
        <v>3.75</v>
      </c>
      <c r="K24" s="2661">
        <v>1</v>
      </c>
      <c r="L24" s="2661"/>
      <c r="M24" s="2566"/>
      <c r="N24" s="2566"/>
      <c r="O24" s="2569"/>
      <c r="P24" s="2612"/>
      <c r="Q24" s="2640"/>
      <c r="R24" s="2609">
        <v>4</v>
      </c>
    </row>
    <row r="25" spans="1:18">
      <c r="A25" s="2609">
        <v>5</v>
      </c>
      <c r="B25" s="2566" t="s">
        <v>6668</v>
      </c>
      <c r="C25" s="2596"/>
      <c r="D25" s="2566" t="s">
        <v>4644</v>
      </c>
      <c r="E25" s="2569"/>
      <c r="F25" s="2658">
        <v>34.5</v>
      </c>
      <c r="G25" s="2659">
        <v>4.8</v>
      </c>
      <c r="H25" s="2660"/>
      <c r="I25" s="2566"/>
      <c r="J25" s="2988">
        <v>3.75</v>
      </c>
      <c r="K25" s="2661">
        <v>1</v>
      </c>
      <c r="L25" s="2661"/>
      <c r="M25" s="2566"/>
      <c r="N25" s="2566"/>
      <c r="O25" s="2569"/>
      <c r="P25" s="2612"/>
      <c r="Q25" s="2640"/>
      <c r="R25" s="2609">
        <v>5</v>
      </c>
    </row>
    <row r="26" spans="1:18">
      <c r="A26" s="2621">
        <v>6</v>
      </c>
      <c r="B26" s="2566" t="s">
        <v>6669</v>
      </c>
      <c r="C26" s="2596"/>
      <c r="D26" s="2566" t="s">
        <v>4644</v>
      </c>
      <c r="E26" s="2596"/>
      <c r="F26" s="2658">
        <v>43.8</v>
      </c>
      <c r="G26" s="2659">
        <v>5</v>
      </c>
      <c r="H26" s="2660"/>
      <c r="I26" s="2566"/>
      <c r="J26" s="2988">
        <v>1.5</v>
      </c>
      <c r="K26" s="2661">
        <v>3</v>
      </c>
      <c r="L26" s="2661"/>
      <c r="M26" s="2566"/>
      <c r="N26" s="2566"/>
      <c r="O26" s="2596"/>
      <c r="P26" s="2612"/>
      <c r="Q26" s="2640"/>
      <c r="R26" s="2609">
        <v>6</v>
      </c>
    </row>
    <row r="27" spans="1:18">
      <c r="A27" s="2621">
        <v>7</v>
      </c>
      <c r="B27" s="2566" t="s">
        <v>6669</v>
      </c>
      <c r="C27" s="2596"/>
      <c r="D27" s="2566" t="s">
        <v>4644</v>
      </c>
      <c r="E27" s="2596"/>
      <c r="F27" s="2658">
        <v>43.8</v>
      </c>
      <c r="G27" s="2659">
        <v>13.8</v>
      </c>
      <c r="H27" s="2660"/>
      <c r="I27" s="2566"/>
      <c r="J27" s="2988">
        <v>3.75</v>
      </c>
      <c r="K27" s="2661">
        <v>1</v>
      </c>
      <c r="L27" s="2661"/>
      <c r="M27" s="2566"/>
      <c r="N27" s="2566"/>
      <c r="O27" s="2596"/>
      <c r="P27" s="2612"/>
      <c r="Q27" s="2640"/>
      <c r="R27" s="2609">
        <v>7</v>
      </c>
    </row>
    <row r="28" spans="1:18">
      <c r="A28" s="2621">
        <v>8</v>
      </c>
      <c r="B28" s="2566" t="s">
        <v>6670</v>
      </c>
      <c r="C28" s="2596"/>
      <c r="D28" s="2566" t="s">
        <v>4644</v>
      </c>
      <c r="E28" s="2596"/>
      <c r="F28" s="2658">
        <v>115</v>
      </c>
      <c r="G28" s="2659">
        <v>13.8</v>
      </c>
      <c r="H28" s="2660"/>
      <c r="I28" s="2566"/>
      <c r="J28" s="2988">
        <v>12</v>
      </c>
      <c r="K28" s="2661">
        <v>1</v>
      </c>
      <c r="L28" s="2661"/>
      <c r="M28" s="2566"/>
      <c r="N28" s="2566"/>
      <c r="O28" s="2596"/>
      <c r="P28" s="2612"/>
      <c r="Q28" s="2640"/>
      <c r="R28" s="2609">
        <v>8</v>
      </c>
    </row>
    <row r="29" spans="1:18">
      <c r="A29" s="2621">
        <v>9</v>
      </c>
      <c r="B29" s="2566" t="s">
        <v>6670</v>
      </c>
      <c r="C29" s="2596"/>
      <c r="D29" s="2566" t="s">
        <v>4644</v>
      </c>
      <c r="E29" s="2596"/>
      <c r="F29" s="2658">
        <v>115</v>
      </c>
      <c r="G29" s="2659">
        <v>34.5</v>
      </c>
      <c r="H29" s="2660"/>
      <c r="I29" s="2566"/>
      <c r="J29" s="2988">
        <v>15</v>
      </c>
      <c r="K29" s="2661">
        <v>1</v>
      </c>
      <c r="L29" s="2661"/>
      <c r="M29" s="2566"/>
      <c r="N29" s="2566"/>
      <c r="O29" s="2596"/>
      <c r="P29" s="2612"/>
      <c r="Q29" s="2640"/>
      <c r="R29" s="2609">
        <v>9</v>
      </c>
    </row>
    <row r="30" spans="1:18">
      <c r="A30" s="2621">
        <v>10</v>
      </c>
      <c r="B30" s="2566" t="s">
        <v>6671</v>
      </c>
      <c r="C30" s="2596"/>
      <c r="D30" s="2566" t="s">
        <v>4642</v>
      </c>
      <c r="E30" s="2596"/>
      <c r="F30" s="2658">
        <v>34.5</v>
      </c>
      <c r="G30" s="2659">
        <v>4.8</v>
      </c>
      <c r="H30" s="2660"/>
      <c r="I30" s="2566"/>
      <c r="J30" s="2988">
        <v>1</v>
      </c>
      <c r="K30" s="2661">
        <v>1</v>
      </c>
      <c r="L30" s="2661"/>
      <c r="M30" s="2566"/>
      <c r="N30" s="2566"/>
      <c r="O30" s="2596"/>
      <c r="P30" s="2612"/>
      <c r="Q30" s="2640"/>
      <c r="R30" s="2609">
        <v>10</v>
      </c>
    </row>
    <row r="31" spans="1:18">
      <c r="A31" s="2621">
        <v>11</v>
      </c>
      <c r="B31" s="2566" t="s">
        <v>4645</v>
      </c>
      <c r="C31" s="2596"/>
      <c r="D31" s="2566" t="s">
        <v>4644</v>
      </c>
      <c r="E31" s="2596"/>
      <c r="F31" s="2658">
        <v>23</v>
      </c>
      <c r="G31" s="2659">
        <v>4.8</v>
      </c>
      <c r="H31" s="2660"/>
      <c r="I31" s="2566"/>
      <c r="J31" s="2988">
        <v>3.75</v>
      </c>
      <c r="K31" s="2661">
        <v>1</v>
      </c>
      <c r="L31" s="2661"/>
      <c r="M31" s="2566"/>
      <c r="N31" s="2566"/>
      <c r="O31" s="2596"/>
      <c r="P31" s="2612"/>
      <c r="Q31" s="2640"/>
      <c r="R31" s="2609">
        <v>11</v>
      </c>
    </row>
    <row r="32" spans="1:18">
      <c r="A32" s="2621">
        <v>12</v>
      </c>
      <c r="B32" s="2566" t="s">
        <v>6672</v>
      </c>
      <c r="C32" s="2596"/>
      <c r="D32" s="2566" t="s">
        <v>4644</v>
      </c>
      <c r="E32" s="2596"/>
      <c r="F32" s="2658">
        <v>23</v>
      </c>
      <c r="G32" s="2659">
        <v>0.48</v>
      </c>
      <c r="H32" s="2660"/>
      <c r="I32" s="2566"/>
      <c r="J32" s="2988">
        <v>0.3</v>
      </c>
      <c r="K32" s="2661">
        <v>3</v>
      </c>
      <c r="L32" s="2661"/>
      <c r="M32" s="2566"/>
      <c r="N32" s="2566"/>
      <c r="O32" s="2596"/>
      <c r="P32" s="2612"/>
      <c r="Q32" s="2640"/>
      <c r="R32" s="2609">
        <v>12</v>
      </c>
    </row>
    <row r="33" spans="1:18">
      <c r="A33" s="2621">
        <v>13</v>
      </c>
      <c r="B33" s="2566" t="s">
        <v>6673</v>
      </c>
      <c r="C33" s="2596"/>
      <c r="D33" s="2566" t="s">
        <v>4644</v>
      </c>
      <c r="E33" s="2596"/>
      <c r="F33" s="2658">
        <v>43.8</v>
      </c>
      <c r="G33" s="2659">
        <v>4.4000000000000004</v>
      </c>
      <c r="H33" s="2660"/>
      <c r="I33" s="2566"/>
      <c r="J33" s="2988">
        <v>5</v>
      </c>
      <c r="K33" s="2661">
        <v>1</v>
      </c>
      <c r="L33" s="2661"/>
      <c r="M33" s="2566"/>
      <c r="N33" s="2566"/>
      <c r="O33" s="2596"/>
      <c r="P33" s="2612"/>
      <c r="Q33" s="2640"/>
      <c r="R33" s="2609">
        <v>13</v>
      </c>
    </row>
    <row r="34" spans="1:18">
      <c r="A34" s="2621">
        <v>14</v>
      </c>
      <c r="B34" s="2566" t="s">
        <v>6673</v>
      </c>
      <c r="C34" s="2596"/>
      <c r="D34" s="2566" t="s">
        <v>4644</v>
      </c>
      <c r="E34" s="2596"/>
      <c r="F34" s="2658">
        <v>43.8</v>
      </c>
      <c r="G34" s="2659">
        <v>13.8</v>
      </c>
      <c r="H34" s="2660"/>
      <c r="I34" s="2566"/>
      <c r="J34" s="2988">
        <v>5</v>
      </c>
      <c r="K34" s="2661">
        <v>1</v>
      </c>
      <c r="L34" s="2661"/>
      <c r="M34" s="2566"/>
      <c r="N34" s="2566"/>
      <c r="O34" s="2596"/>
      <c r="P34" s="2612"/>
      <c r="Q34" s="2640"/>
      <c r="R34" s="2609">
        <v>14</v>
      </c>
    </row>
    <row r="35" spans="1:18">
      <c r="A35" s="2621">
        <v>15</v>
      </c>
      <c r="B35" s="2566" t="s">
        <v>6674</v>
      </c>
      <c r="C35" s="2596"/>
      <c r="D35" s="2566" t="s">
        <v>4642</v>
      </c>
      <c r="E35" s="2596"/>
      <c r="F35" s="2658">
        <v>34.4</v>
      </c>
      <c r="G35" s="2659">
        <v>4.4000000000000004</v>
      </c>
      <c r="H35" s="2660"/>
      <c r="I35" s="2566"/>
      <c r="J35" s="2988">
        <v>15</v>
      </c>
      <c r="K35" s="2661">
        <v>2</v>
      </c>
      <c r="L35" s="2661"/>
      <c r="M35" s="2566"/>
      <c r="N35" s="2566"/>
      <c r="O35" s="2596"/>
      <c r="P35" s="2612"/>
      <c r="Q35" s="2640"/>
      <c r="R35" s="2609">
        <v>15</v>
      </c>
    </row>
    <row r="36" spans="1:18">
      <c r="A36" s="2621">
        <v>16</v>
      </c>
      <c r="B36" s="2566" t="s">
        <v>6674</v>
      </c>
      <c r="C36" s="2596"/>
      <c r="D36" s="2566" t="s">
        <v>4642</v>
      </c>
      <c r="E36" s="2596"/>
      <c r="F36" s="2658">
        <v>34.5</v>
      </c>
      <c r="G36" s="2659">
        <v>4.4000000000000004</v>
      </c>
      <c r="H36" s="2660"/>
      <c r="I36" s="2566"/>
      <c r="J36" s="2988">
        <v>7.5</v>
      </c>
      <c r="K36" s="2661">
        <v>1</v>
      </c>
      <c r="L36" s="2661"/>
      <c r="M36" s="2566"/>
      <c r="N36" s="2566"/>
      <c r="O36" s="2596"/>
      <c r="P36" s="2612"/>
      <c r="Q36" s="2640"/>
      <c r="R36" s="2609">
        <v>16</v>
      </c>
    </row>
    <row r="37" spans="1:18">
      <c r="A37" s="2609">
        <v>17</v>
      </c>
      <c r="B37" s="2566" t="s">
        <v>6674</v>
      </c>
      <c r="C37" s="2596"/>
      <c r="D37" s="2566" t="s">
        <v>4642</v>
      </c>
      <c r="E37" s="2596"/>
      <c r="F37" s="2658">
        <v>110</v>
      </c>
      <c r="G37" s="2659">
        <v>34.5</v>
      </c>
      <c r="H37" s="2660"/>
      <c r="I37" s="2566"/>
      <c r="J37" s="2988">
        <v>30</v>
      </c>
      <c r="K37" s="2661">
        <v>1</v>
      </c>
      <c r="L37" s="2661"/>
      <c r="M37" s="2566"/>
      <c r="N37" s="2566"/>
      <c r="O37" s="2596"/>
      <c r="P37" s="2612"/>
      <c r="Q37" s="2640"/>
      <c r="R37" s="2609">
        <v>17</v>
      </c>
    </row>
    <row r="38" spans="1:18">
      <c r="A38" s="2609">
        <v>18</v>
      </c>
      <c r="B38" s="2566" t="s">
        <v>6674</v>
      </c>
      <c r="C38" s="2596"/>
      <c r="D38" s="2566" t="s">
        <v>4642</v>
      </c>
      <c r="E38" s="2596"/>
      <c r="F38" s="2658">
        <v>115</v>
      </c>
      <c r="G38" s="2659">
        <v>11.5</v>
      </c>
      <c r="H38" s="2660"/>
      <c r="I38" s="2566"/>
      <c r="J38" s="2988">
        <v>24</v>
      </c>
      <c r="K38" s="2661">
        <v>1</v>
      </c>
      <c r="L38" s="2661"/>
      <c r="M38" s="2566"/>
      <c r="N38" s="2566"/>
      <c r="O38" s="2596"/>
      <c r="P38" s="2612"/>
      <c r="Q38" s="2640"/>
      <c r="R38" s="2609">
        <v>18</v>
      </c>
    </row>
    <row r="39" spans="1:18">
      <c r="A39" s="2609">
        <v>19</v>
      </c>
      <c r="B39" s="2566" t="s">
        <v>6674</v>
      </c>
      <c r="C39" s="2596"/>
      <c r="D39" s="2566" t="s">
        <v>4642</v>
      </c>
      <c r="E39" s="2596"/>
      <c r="F39" s="2658">
        <v>115</v>
      </c>
      <c r="G39" s="2659">
        <v>12.5</v>
      </c>
      <c r="H39" s="2660"/>
      <c r="I39" s="2566"/>
      <c r="J39" s="2988">
        <v>24</v>
      </c>
      <c r="K39" s="2661">
        <v>1</v>
      </c>
      <c r="L39" s="2661"/>
      <c r="M39" s="2566"/>
      <c r="N39" s="2566"/>
      <c r="O39" s="2596"/>
      <c r="P39" s="2612"/>
      <c r="Q39" s="2640"/>
      <c r="R39" s="2609">
        <v>19</v>
      </c>
    </row>
    <row r="40" spans="1:18">
      <c r="A40" s="2609">
        <v>20</v>
      </c>
      <c r="B40" s="2566" t="s">
        <v>6674</v>
      </c>
      <c r="C40" s="2596"/>
      <c r="D40" s="2566" t="s">
        <v>4642</v>
      </c>
      <c r="E40" s="2596"/>
      <c r="F40" s="2658">
        <v>115</v>
      </c>
      <c r="G40" s="2659">
        <v>13.8</v>
      </c>
      <c r="H40" s="2660"/>
      <c r="I40" s="2566"/>
      <c r="J40" s="2988">
        <v>40</v>
      </c>
      <c r="K40" s="2661">
        <v>2</v>
      </c>
      <c r="L40" s="2661"/>
      <c r="M40" s="2566"/>
      <c r="N40" s="2566"/>
      <c r="O40" s="2596"/>
      <c r="P40" s="2612"/>
      <c r="Q40" s="2640"/>
      <c r="R40" s="2609">
        <v>20</v>
      </c>
    </row>
    <row r="41" spans="1:18">
      <c r="A41" s="2609">
        <v>21</v>
      </c>
      <c r="B41" s="2566" t="s">
        <v>6674</v>
      </c>
      <c r="C41" s="2596"/>
      <c r="D41" s="2566" t="s">
        <v>4642</v>
      </c>
      <c r="E41" s="2596"/>
      <c r="F41" s="2658">
        <v>115</v>
      </c>
      <c r="G41" s="2659">
        <v>34.5</v>
      </c>
      <c r="H41" s="2660"/>
      <c r="I41" s="2566"/>
      <c r="J41" s="2988">
        <v>30</v>
      </c>
      <c r="K41" s="2661">
        <v>1</v>
      </c>
      <c r="L41" s="2661"/>
      <c r="M41" s="2566"/>
      <c r="N41" s="2566"/>
      <c r="O41" s="2596"/>
      <c r="P41" s="2612"/>
      <c r="Q41" s="2640"/>
      <c r="R41" s="2609">
        <v>21</v>
      </c>
    </row>
    <row r="42" spans="1:18">
      <c r="A42" s="2609">
        <v>22</v>
      </c>
      <c r="B42" s="2566" t="s">
        <v>4646</v>
      </c>
      <c r="C42" s="2596"/>
      <c r="D42" s="2566" t="s">
        <v>4644</v>
      </c>
      <c r="E42" s="2596"/>
      <c r="F42" s="2658">
        <v>34.5</v>
      </c>
      <c r="G42" s="2659">
        <v>13.2</v>
      </c>
      <c r="H42" s="2660"/>
      <c r="I42" s="2566"/>
      <c r="J42" s="2988">
        <v>7.5</v>
      </c>
      <c r="K42" s="2661">
        <v>1</v>
      </c>
      <c r="L42" s="2661"/>
      <c r="M42" s="2566"/>
      <c r="N42" s="2566"/>
      <c r="O42" s="2596"/>
      <c r="P42" s="2612"/>
      <c r="Q42" s="2640"/>
      <c r="R42" s="2609">
        <v>22</v>
      </c>
    </row>
    <row r="43" spans="1:18">
      <c r="A43" s="2609">
        <v>23</v>
      </c>
      <c r="B43" s="2566" t="s">
        <v>4647</v>
      </c>
      <c r="C43" s="2596"/>
      <c r="D43" s="2566" t="s">
        <v>4644</v>
      </c>
      <c r="E43" s="2596"/>
      <c r="F43" s="2658">
        <v>34.5</v>
      </c>
      <c r="G43" s="2659">
        <v>4.8</v>
      </c>
      <c r="H43" s="2660"/>
      <c r="I43" s="2566"/>
      <c r="J43" s="2988">
        <v>7.5</v>
      </c>
      <c r="K43" s="2661">
        <v>1</v>
      </c>
      <c r="L43" s="2661"/>
      <c r="M43" s="2566"/>
      <c r="N43" s="2566"/>
      <c r="O43" s="2596"/>
      <c r="P43" s="2612"/>
      <c r="Q43" s="2640"/>
      <c r="R43" s="2609">
        <v>23</v>
      </c>
    </row>
    <row r="44" spans="1:18">
      <c r="A44" s="2609">
        <v>24</v>
      </c>
      <c r="B44" s="2566" t="s">
        <v>4648</v>
      </c>
      <c r="C44" s="2596"/>
      <c r="D44" s="2566" t="s">
        <v>4644</v>
      </c>
      <c r="E44" s="2596"/>
      <c r="F44" s="2658">
        <v>46</v>
      </c>
      <c r="G44" s="2659">
        <v>5</v>
      </c>
      <c r="H44" s="2660"/>
      <c r="I44" s="2566"/>
      <c r="J44" s="2988">
        <v>2.5</v>
      </c>
      <c r="K44" s="2661">
        <v>1</v>
      </c>
      <c r="L44" s="2661"/>
      <c r="M44" s="2566"/>
      <c r="N44" s="2566"/>
      <c r="O44" s="2596"/>
      <c r="P44" s="2612"/>
      <c r="Q44" s="2640"/>
      <c r="R44" s="2609">
        <v>24</v>
      </c>
    </row>
    <row r="45" spans="1:18">
      <c r="A45" s="2609">
        <v>25</v>
      </c>
      <c r="B45" s="2566" t="s">
        <v>6675</v>
      </c>
      <c r="C45" s="2596"/>
      <c r="D45" s="2566" t="s">
        <v>4644</v>
      </c>
      <c r="E45" s="2596"/>
      <c r="F45" s="2658">
        <v>34.4</v>
      </c>
      <c r="G45" s="2659">
        <v>4.4000000000000004</v>
      </c>
      <c r="H45" s="2660"/>
      <c r="I45" s="2566"/>
      <c r="J45" s="2988">
        <v>10</v>
      </c>
      <c r="K45" s="2661">
        <v>2</v>
      </c>
      <c r="L45" s="2661"/>
      <c r="M45" s="2566"/>
      <c r="N45" s="2566"/>
      <c r="O45" s="2596"/>
      <c r="P45" s="2612"/>
      <c r="Q45" s="2640"/>
      <c r="R45" s="2609">
        <v>25</v>
      </c>
    </row>
    <row r="46" spans="1:18">
      <c r="A46" s="2609">
        <v>26</v>
      </c>
      <c r="B46" s="2566" t="s">
        <v>4649</v>
      </c>
      <c r="C46" s="2596"/>
      <c r="D46" s="2566" t="s">
        <v>4644</v>
      </c>
      <c r="E46" s="2596"/>
      <c r="F46" s="2658">
        <v>34.5</v>
      </c>
      <c r="G46" s="2659">
        <v>4.8</v>
      </c>
      <c r="H46" s="2660"/>
      <c r="I46" s="2566"/>
      <c r="J46" s="2988">
        <v>3.75</v>
      </c>
      <c r="K46" s="2661">
        <v>1</v>
      </c>
      <c r="L46" s="2661"/>
      <c r="M46" s="2566"/>
      <c r="N46" s="2566"/>
      <c r="O46" s="2596"/>
      <c r="P46" s="2612"/>
      <c r="Q46" s="2640"/>
      <c r="R46" s="2609">
        <v>26</v>
      </c>
    </row>
    <row r="47" spans="1:18">
      <c r="A47" s="2609">
        <v>27</v>
      </c>
      <c r="B47" s="2566" t="s">
        <v>4650</v>
      </c>
      <c r="C47" s="2596"/>
      <c r="D47" s="2566" t="s">
        <v>4644</v>
      </c>
      <c r="E47" s="2596"/>
      <c r="F47" s="2658">
        <v>115</v>
      </c>
      <c r="G47" s="2659">
        <v>13.2</v>
      </c>
      <c r="H47" s="2660"/>
      <c r="I47" s="2566"/>
      <c r="J47" s="2988">
        <v>15</v>
      </c>
      <c r="K47" s="2661">
        <v>1</v>
      </c>
      <c r="L47" s="2661"/>
      <c r="M47" s="2566"/>
      <c r="N47" s="2566"/>
      <c r="O47" s="2596"/>
      <c r="P47" s="2612"/>
      <c r="Q47" s="2640"/>
      <c r="R47" s="2609">
        <v>27</v>
      </c>
    </row>
    <row r="48" spans="1:18">
      <c r="A48" s="2609">
        <v>28</v>
      </c>
      <c r="B48" s="2566" t="s">
        <v>4651</v>
      </c>
      <c r="C48" s="2596"/>
      <c r="D48" s="2566" t="s">
        <v>4644</v>
      </c>
      <c r="E48" s="2596"/>
      <c r="F48" s="2658">
        <v>34.5</v>
      </c>
      <c r="G48" s="2659">
        <v>13.2</v>
      </c>
      <c r="H48" s="2660">
        <v>7.97</v>
      </c>
      <c r="I48" s="2566"/>
      <c r="J48" s="2988">
        <v>5.6</v>
      </c>
      <c r="K48" s="2661">
        <v>1</v>
      </c>
      <c r="L48" s="2661"/>
      <c r="M48" s="2566"/>
      <c r="N48" s="2566"/>
      <c r="O48" s="2596"/>
      <c r="P48" s="2612"/>
      <c r="Q48" s="2640"/>
      <c r="R48" s="2609">
        <v>28</v>
      </c>
    </row>
    <row r="49" spans="1:18">
      <c r="A49" s="2609">
        <v>29</v>
      </c>
      <c r="B49" s="2566" t="s">
        <v>6676</v>
      </c>
      <c r="C49" s="2596"/>
      <c r="D49" s="2566" t="s">
        <v>4642</v>
      </c>
      <c r="E49" s="2596"/>
      <c r="F49" s="2658">
        <v>34.4</v>
      </c>
      <c r="G49" s="2659">
        <v>4.16</v>
      </c>
      <c r="H49" s="2660"/>
      <c r="I49" s="2566"/>
      <c r="J49" s="2988">
        <v>5</v>
      </c>
      <c r="K49" s="2661"/>
      <c r="L49" s="2661"/>
      <c r="M49" s="2566"/>
      <c r="N49" s="2566"/>
      <c r="O49" s="2596"/>
      <c r="P49" s="2612"/>
      <c r="Q49" s="2640"/>
      <c r="R49" s="2609">
        <v>29</v>
      </c>
    </row>
    <row r="50" spans="1:18">
      <c r="A50" s="2609">
        <v>30</v>
      </c>
      <c r="B50" s="2566" t="s">
        <v>6676</v>
      </c>
      <c r="C50" s="2596"/>
      <c r="D50" s="2566" t="s">
        <v>4642</v>
      </c>
      <c r="E50" s="2596"/>
      <c r="F50" s="2658">
        <v>110</v>
      </c>
      <c r="G50" s="2659">
        <v>34.4</v>
      </c>
      <c r="H50" s="2660">
        <v>13.8</v>
      </c>
      <c r="I50" s="2566"/>
      <c r="J50" s="2988">
        <v>30</v>
      </c>
      <c r="K50" s="2661">
        <v>1</v>
      </c>
      <c r="L50" s="2661"/>
      <c r="M50" s="2566"/>
      <c r="N50" s="2566"/>
      <c r="O50" s="2596"/>
      <c r="P50" s="2612"/>
      <c r="Q50" s="2640"/>
      <c r="R50" s="2609">
        <v>30</v>
      </c>
    </row>
    <row r="51" spans="1:18">
      <c r="A51" s="2609">
        <v>31</v>
      </c>
      <c r="B51" s="2566" t="s">
        <v>6676</v>
      </c>
      <c r="C51" s="2596"/>
      <c r="D51" s="2566" t="s">
        <v>4642</v>
      </c>
      <c r="E51" s="2596"/>
      <c r="F51" s="2658">
        <v>113</v>
      </c>
      <c r="G51" s="2659">
        <v>13.8</v>
      </c>
      <c r="H51" s="2660"/>
      <c r="I51" s="2566"/>
      <c r="J51" s="2988">
        <v>13.4</v>
      </c>
      <c r="K51" s="2661">
        <v>1</v>
      </c>
      <c r="L51" s="2661"/>
      <c r="M51" s="2566"/>
      <c r="N51" s="2566"/>
      <c r="O51" s="2596"/>
      <c r="P51" s="2612"/>
      <c r="Q51" s="2640"/>
      <c r="R51" s="2609">
        <v>31</v>
      </c>
    </row>
    <row r="52" spans="1:18">
      <c r="A52" s="2609">
        <v>32</v>
      </c>
      <c r="B52" s="2566" t="s">
        <v>6677</v>
      </c>
      <c r="C52" s="2596"/>
      <c r="D52" s="2566" t="s">
        <v>4642</v>
      </c>
      <c r="E52" s="2596"/>
      <c r="F52" s="2658">
        <v>23</v>
      </c>
      <c r="G52" s="2659">
        <v>4.8</v>
      </c>
      <c r="H52" s="2660"/>
      <c r="I52" s="2566"/>
      <c r="J52" s="2988">
        <v>1.5</v>
      </c>
      <c r="K52" s="2661">
        <v>1</v>
      </c>
      <c r="L52" s="2661"/>
      <c r="M52" s="2566"/>
      <c r="N52" s="2566"/>
      <c r="O52" s="2596"/>
      <c r="P52" s="2612"/>
      <c r="Q52" s="2640"/>
      <c r="R52" s="2609">
        <v>32</v>
      </c>
    </row>
    <row r="53" spans="1:18">
      <c r="A53" s="2609">
        <v>33</v>
      </c>
      <c r="B53" s="2566" t="s">
        <v>6677</v>
      </c>
      <c r="C53" s="2596"/>
      <c r="D53" s="2566" t="s">
        <v>4642</v>
      </c>
      <c r="E53" s="2596"/>
      <c r="F53" s="2658">
        <v>115</v>
      </c>
      <c r="G53" s="2659">
        <v>23</v>
      </c>
      <c r="H53" s="2660"/>
      <c r="I53" s="2566"/>
      <c r="J53" s="2988">
        <v>7.5</v>
      </c>
      <c r="K53" s="2661">
        <v>1</v>
      </c>
      <c r="L53" s="2661"/>
      <c r="M53" s="2566"/>
      <c r="N53" s="2566"/>
      <c r="O53" s="2596"/>
      <c r="P53" s="2612"/>
      <c r="Q53" s="2640"/>
      <c r="R53" s="2609">
        <v>33</v>
      </c>
    </row>
    <row r="54" spans="1:18">
      <c r="A54" s="2609">
        <v>34</v>
      </c>
      <c r="B54" s="2566" t="s">
        <v>4652</v>
      </c>
      <c r="C54" s="2596"/>
      <c r="D54" s="2566" t="s">
        <v>4644</v>
      </c>
      <c r="E54" s="2596"/>
      <c r="F54" s="2658">
        <v>34.5</v>
      </c>
      <c r="G54" s="2659">
        <v>4.8</v>
      </c>
      <c r="H54" s="2660"/>
      <c r="I54" s="2566"/>
      <c r="J54" s="2988">
        <v>5.6</v>
      </c>
      <c r="K54" s="2661">
        <v>1</v>
      </c>
      <c r="L54" s="2661"/>
      <c r="M54" s="2566"/>
      <c r="N54" s="2566"/>
      <c r="O54" s="2596"/>
      <c r="P54" s="2612"/>
      <c r="Q54" s="2640"/>
      <c r="R54" s="2609">
        <v>34</v>
      </c>
    </row>
    <row r="55" spans="1:18">
      <c r="A55" s="2609">
        <v>35</v>
      </c>
      <c r="B55" s="2566" t="s">
        <v>4653</v>
      </c>
      <c r="C55" s="2596"/>
      <c r="D55" s="2566" t="s">
        <v>4644</v>
      </c>
      <c r="E55" s="2596"/>
      <c r="F55" s="2658">
        <v>115</v>
      </c>
      <c r="G55" s="2659">
        <v>13.8</v>
      </c>
      <c r="H55" s="2660"/>
      <c r="I55" s="2566"/>
      <c r="J55" s="2988">
        <v>15</v>
      </c>
      <c r="K55" s="2661">
        <v>1</v>
      </c>
      <c r="L55" s="2661"/>
      <c r="M55" s="2566"/>
      <c r="N55" s="2566"/>
      <c r="O55" s="2596"/>
      <c r="P55" s="2612"/>
      <c r="Q55" s="2640"/>
      <c r="R55" s="2609">
        <v>35</v>
      </c>
    </row>
    <row r="56" spans="1:18">
      <c r="A56" s="2609">
        <v>36</v>
      </c>
      <c r="B56" s="2566" t="s">
        <v>6678</v>
      </c>
      <c r="C56" s="2596"/>
      <c r="D56" s="2566" t="s">
        <v>4644</v>
      </c>
      <c r="E56" s="2596"/>
      <c r="F56" s="2658">
        <v>34.5</v>
      </c>
      <c r="G56" s="2659">
        <v>4.8</v>
      </c>
      <c r="H56" s="2660"/>
      <c r="I56" s="2566"/>
      <c r="J56" s="2988">
        <v>3</v>
      </c>
      <c r="K56" s="2661">
        <v>2</v>
      </c>
      <c r="L56" s="2661"/>
      <c r="M56" s="2566"/>
      <c r="N56" s="2566"/>
      <c r="O56" s="2596"/>
      <c r="P56" s="2612"/>
      <c r="Q56" s="2640"/>
      <c r="R56" s="2609">
        <v>36</v>
      </c>
    </row>
    <row r="57" spans="1:18">
      <c r="A57" s="2609">
        <v>37</v>
      </c>
      <c r="B57" s="2566" t="s">
        <v>6679</v>
      </c>
      <c r="C57" s="2596"/>
      <c r="D57" s="2566" t="s">
        <v>4642</v>
      </c>
      <c r="E57" s="2596"/>
      <c r="F57" s="2658">
        <v>34.5</v>
      </c>
      <c r="G57" s="2659">
        <v>4.8</v>
      </c>
      <c r="H57" s="2660"/>
      <c r="I57" s="2566"/>
      <c r="J57" s="2988">
        <v>3.75</v>
      </c>
      <c r="K57" s="2661"/>
      <c r="L57" s="2661">
        <v>1</v>
      </c>
      <c r="M57" s="2566"/>
      <c r="N57" s="2566"/>
      <c r="O57" s="2596"/>
      <c r="P57" s="2612"/>
      <c r="Q57" s="2640"/>
      <c r="R57" s="2609">
        <v>37</v>
      </c>
    </row>
    <row r="58" spans="1:18">
      <c r="A58" s="2609">
        <v>38</v>
      </c>
      <c r="B58" s="2566" t="s">
        <v>6679</v>
      </c>
      <c r="C58" s="2596"/>
      <c r="D58" s="2566" t="s">
        <v>4642</v>
      </c>
      <c r="E58" s="2596"/>
      <c r="F58" s="2658">
        <v>115</v>
      </c>
      <c r="G58" s="2659">
        <v>13.2</v>
      </c>
      <c r="H58" s="2660"/>
      <c r="I58" s="2566"/>
      <c r="J58" s="2988">
        <v>20</v>
      </c>
      <c r="K58" s="2661">
        <v>1</v>
      </c>
      <c r="L58" s="2661"/>
      <c r="M58" s="2566"/>
      <c r="N58" s="2566"/>
      <c r="O58" s="2596"/>
      <c r="P58" s="2612"/>
      <c r="Q58" s="2640"/>
      <c r="R58" s="2609">
        <v>38</v>
      </c>
    </row>
    <row r="59" spans="1:18" ht="16" thickBot="1">
      <c r="A59" s="2609">
        <v>39</v>
      </c>
      <c r="B59" s="2566" t="s">
        <v>6679</v>
      </c>
      <c r="C59" s="2596"/>
      <c r="D59" s="2566" t="s">
        <v>4642</v>
      </c>
      <c r="E59" s="2596"/>
      <c r="F59" s="2658">
        <v>115</v>
      </c>
      <c r="G59" s="2659">
        <v>13.8</v>
      </c>
      <c r="H59" s="2660"/>
      <c r="I59" s="2566"/>
      <c r="J59" s="2988">
        <v>24</v>
      </c>
      <c r="K59" s="2661">
        <v>1</v>
      </c>
      <c r="L59" s="2661"/>
      <c r="M59" s="2566"/>
      <c r="N59" s="2566"/>
      <c r="O59" s="2596"/>
      <c r="P59" s="2612"/>
      <c r="Q59" s="2640"/>
      <c r="R59" s="2609">
        <v>39</v>
      </c>
    </row>
    <row r="60" spans="1:18" ht="16" thickBot="1">
      <c r="A60" s="2577">
        <v>40</v>
      </c>
      <c r="B60" s="2575"/>
      <c r="C60" s="2578" t="s">
        <v>4895</v>
      </c>
      <c r="D60" s="2575"/>
      <c r="E60" s="2578"/>
      <c r="F60" s="2662"/>
      <c r="G60" s="2663"/>
      <c r="H60" s="2664"/>
      <c r="I60" s="2566"/>
      <c r="J60" s="2665"/>
      <c r="K60" s="2648">
        <f>SUM(K21:K59)</f>
        <v>44</v>
      </c>
      <c r="L60" s="2648">
        <f>SUM(L21:L59)</f>
        <v>2</v>
      </c>
      <c r="M60" s="2575"/>
      <c r="N60" s="2575"/>
      <c r="O60" s="2578"/>
      <c r="P60" s="2648">
        <f>SUM(P21:P59)</f>
        <v>0</v>
      </c>
      <c r="Q60" s="2648">
        <f>SUM(Q21:Q59)</f>
        <v>0</v>
      </c>
      <c r="R60" s="2577">
        <v>40</v>
      </c>
    </row>
    <row r="61" spans="1:18">
      <c r="A61" s="2630"/>
      <c r="B61" s="2630"/>
      <c r="C61" s="2630"/>
      <c r="D61" s="2630"/>
      <c r="E61" s="2630"/>
      <c r="F61" s="2630"/>
      <c r="G61" s="2630"/>
      <c r="H61" s="2630"/>
      <c r="I61" s="2566"/>
      <c r="J61" s="2630"/>
      <c r="K61" s="2630"/>
      <c r="L61" s="2630"/>
      <c r="M61" s="2630"/>
      <c r="N61" s="2630"/>
      <c r="O61" s="2630"/>
      <c r="P61" s="2630"/>
      <c r="Q61" s="2630"/>
      <c r="R61" s="2630"/>
    </row>
    <row r="62" spans="1:18">
      <c r="A62" s="2634" t="s">
        <v>1678</v>
      </c>
      <c r="B62" s="2566"/>
      <c r="C62" s="2566"/>
      <c r="D62" s="2566"/>
      <c r="E62" s="2566"/>
      <c r="F62" s="2566"/>
      <c r="G62" s="2566"/>
      <c r="H62" s="2566"/>
      <c r="I62" s="2566"/>
      <c r="J62" s="2634" t="s">
        <v>1678</v>
      </c>
      <c r="K62" s="2566"/>
      <c r="L62" s="2566"/>
      <c r="M62" s="2566"/>
      <c r="N62" s="2597"/>
      <c r="O62" s="2566"/>
      <c r="P62" s="2566"/>
      <c r="Q62" s="2597" t="s">
        <v>3132</v>
      </c>
      <c r="R62" s="2597"/>
    </row>
    <row r="63" spans="1:18">
      <c r="A63" s="2597" t="s">
        <v>3133</v>
      </c>
      <c r="B63" s="2597"/>
      <c r="C63" s="2597"/>
      <c r="D63" s="2597"/>
      <c r="E63" s="2597"/>
      <c r="F63" s="2597"/>
      <c r="G63" s="2597"/>
      <c r="H63" s="2597"/>
      <c r="I63" s="2566"/>
      <c r="J63" s="2597" t="s">
        <v>3134</v>
      </c>
      <c r="K63" s="2597"/>
      <c r="L63" s="2597"/>
      <c r="M63" s="2597"/>
      <c r="N63" s="2597"/>
      <c r="O63" s="2597"/>
      <c r="P63" s="2597"/>
      <c r="Q63" s="2597"/>
      <c r="R63" s="2597"/>
    </row>
    <row r="64" spans="1:18">
      <c r="A64" s="2597"/>
      <c r="B64" s="2597"/>
      <c r="C64" s="2597"/>
      <c r="D64" s="2597"/>
      <c r="E64" s="2597"/>
      <c r="F64" s="2597"/>
      <c r="G64" s="2597"/>
      <c r="H64" s="2597"/>
      <c r="I64" s="2566"/>
      <c r="J64" s="2597"/>
      <c r="K64" s="2597"/>
      <c r="L64" s="2597"/>
      <c r="M64" s="2597"/>
      <c r="N64" s="2597"/>
      <c r="O64" s="2597"/>
      <c r="P64" s="2597"/>
      <c r="Q64" s="2597"/>
      <c r="R64" s="2597"/>
    </row>
    <row r="66" spans="1:18">
      <c r="A66" s="2585" t="s">
        <v>1156</v>
      </c>
      <c r="B66" s="2597"/>
      <c r="C66" s="2597"/>
      <c r="D66" s="2597"/>
      <c r="E66" s="2597"/>
      <c r="F66" s="2597"/>
      <c r="G66" s="2597"/>
      <c r="H66" s="2597"/>
    </row>
    <row r="68" spans="1:18" ht="16" thickBot="1">
      <c r="A68" s="2529"/>
      <c r="B68" s="2630"/>
      <c r="C68" s="2630"/>
      <c r="D68" s="2630"/>
      <c r="E68" s="2630"/>
      <c r="F68" s="4919"/>
      <c r="G68" s="4919"/>
      <c r="H68" s="1882"/>
      <c r="I68" s="2566"/>
      <c r="J68" s="2529"/>
      <c r="K68" s="2575"/>
      <c r="L68" s="2575"/>
      <c r="M68" s="2575"/>
      <c r="N68" s="2575"/>
      <c r="O68" s="2575"/>
      <c r="P68" s="2804"/>
      <c r="Q68" s="2804"/>
      <c r="R68" s="2575"/>
    </row>
    <row r="69" spans="1:18" ht="16" thickBot="1">
      <c r="A69" s="4939" t="s">
        <v>3325</v>
      </c>
      <c r="B69" s="4940"/>
      <c r="C69" s="4940"/>
      <c r="D69" s="4941"/>
      <c r="E69" s="4941"/>
      <c r="F69" s="4941"/>
      <c r="G69" s="4941"/>
      <c r="H69" s="4942"/>
      <c r="I69" s="2566"/>
      <c r="J69" s="2637" t="s">
        <v>3325</v>
      </c>
      <c r="K69" s="2581"/>
      <c r="L69" s="2581"/>
      <c r="M69" s="2582"/>
      <c r="N69" s="2582"/>
      <c r="O69" s="2582"/>
      <c r="P69" s="2583"/>
      <c r="Q69" s="2583"/>
      <c r="R69" s="2579"/>
    </row>
    <row r="70" spans="1:18">
      <c r="A70" s="4243"/>
      <c r="B70" s="2630"/>
      <c r="C70" s="4131"/>
      <c r="D70" s="2631"/>
      <c r="E70" s="4244"/>
      <c r="F70" s="1882"/>
      <c r="G70" s="1882"/>
      <c r="H70" s="4943"/>
      <c r="I70" s="2566"/>
      <c r="J70" s="2595"/>
      <c r="K70" s="2596"/>
      <c r="L70" s="2596"/>
      <c r="M70" s="2597" t="s">
        <v>3113</v>
      </c>
      <c r="N70" s="2597"/>
      <c r="O70" s="2597"/>
      <c r="P70" s="2597"/>
      <c r="Q70" s="2573"/>
      <c r="R70" s="2563"/>
    </row>
    <row r="71" spans="1:18" ht="16" thickBot="1">
      <c r="A71" s="4245"/>
      <c r="B71" s="2631"/>
      <c r="C71" s="4244"/>
      <c r="D71" s="2631"/>
      <c r="E71" s="4244"/>
      <c r="F71" s="2582" t="s">
        <v>3114</v>
      </c>
      <c r="G71" s="2582"/>
      <c r="H71" s="4259"/>
      <c r="I71" s="2566"/>
      <c r="J71" s="2601" t="s">
        <v>3115</v>
      </c>
      <c r="K71" s="2569" t="s">
        <v>3116</v>
      </c>
      <c r="L71" s="2569" t="s">
        <v>3116</v>
      </c>
      <c r="M71" s="2582" t="s">
        <v>3117</v>
      </c>
      <c r="N71" s="2582"/>
      <c r="O71" s="2582"/>
      <c r="P71" s="2582"/>
      <c r="Q71" s="2579"/>
      <c r="R71" s="2569"/>
    </row>
    <row r="72" spans="1:18">
      <c r="A72" s="4245"/>
      <c r="B72" s="2631"/>
      <c r="C72" s="4244"/>
      <c r="D72" s="2631"/>
      <c r="E72" s="4244"/>
      <c r="F72" s="4244"/>
      <c r="G72" s="4247"/>
      <c r="H72" s="4246"/>
      <c r="I72" s="2566"/>
      <c r="J72" s="2601" t="s">
        <v>3118</v>
      </c>
      <c r="K72" s="2569" t="s">
        <v>3119</v>
      </c>
      <c r="L72" s="2569" t="s">
        <v>3120</v>
      </c>
      <c r="M72" s="2608"/>
      <c r="N72" s="2608"/>
      <c r="O72" s="2569"/>
      <c r="P72" s="2569"/>
      <c r="Q72" s="2573"/>
      <c r="R72" s="2569"/>
    </row>
    <row r="73" spans="1:18">
      <c r="A73" s="4245" t="s">
        <v>1686</v>
      </c>
      <c r="B73" s="1882" t="s">
        <v>3121</v>
      </c>
      <c r="C73" s="4247"/>
      <c r="D73" s="1882" t="s">
        <v>3122</v>
      </c>
      <c r="E73" s="4247"/>
      <c r="F73" s="4244"/>
      <c r="G73" s="4247"/>
      <c r="H73" s="4246"/>
      <c r="I73" s="2566"/>
      <c r="J73" s="2601" t="s">
        <v>3123</v>
      </c>
      <c r="K73" s="2569" t="s">
        <v>3124</v>
      </c>
      <c r="L73" s="2569" t="s">
        <v>3119</v>
      </c>
      <c r="M73" s="2597"/>
      <c r="N73" s="2597"/>
      <c r="O73" s="2573"/>
      <c r="P73" s="2569" t="s">
        <v>1744</v>
      </c>
      <c r="Q73" s="2573" t="s">
        <v>3125</v>
      </c>
      <c r="R73" s="2569" t="s">
        <v>1686</v>
      </c>
    </row>
    <row r="74" spans="1:18">
      <c r="A74" s="4245" t="s">
        <v>1689</v>
      </c>
      <c r="B74" s="2630"/>
      <c r="C74" s="4131"/>
      <c r="D74" s="2631"/>
      <c r="E74" s="4244"/>
      <c r="F74" s="4244" t="s">
        <v>1794</v>
      </c>
      <c r="G74" s="4247" t="s">
        <v>3126</v>
      </c>
      <c r="H74" s="4246" t="s">
        <v>3127</v>
      </c>
      <c r="I74" s="2566"/>
      <c r="J74" s="2601" t="s">
        <v>3128</v>
      </c>
      <c r="K74" s="2569" t="s">
        <v>4</v>
      </c>
      <c r="L74" s="2569" t="s">
        <v>3124</v>
      </c>
      <c r="M74" s="2597" t="s">
        <v>3129</v>
      </c>
      <c r="N74" s="2597"/>
      <c r="O74" s="2573"/>
      <c r="P74" s="2569" t="s">
        <v>3130</v>
      </c>
      <c r="Q74" s="2573" t="s">
        <v>3131</v>
      </c>
      <c r="R74" s="2569" t="s">
        <v>1689</v>
      </c>
    </row>
    <row r="75" spans="1:18">
      <c r="A75" s="4248"/>
      <c r="B75" s="2630"/>
      <c r="C75" s="4244"/>
      <c r="D75" s="2630"/>
      <c r="E75" s="4244"/>
      <c r="F75" s="4244"/>
      <c r="G75" s="4247"/>
      <c r="H75" s="4260"/>
      <c r="I75" s="2566"/>
      <c r="J75" s="2609"/>
      <c r="K75" s="2596"/>
      <c r="L75" s="2569"/>
      <c r="M75" s="2566"/>
      <c r="N75" s="2566"/>
      <c r="O75" s="2569"/>
      <c r="P75" s="2569"/>
      <c r="Q75" s="2569"/>
      <c r="R75" s="2596"/>
    </row>
    <row r="76" spans="1:18" ht="16" thickBot="1">
      <c r="A76" s="4249"/>
      <c r="B76" s="1882" t="s">
        <v>2935</v>
      </c>
      <c r="C76" s="4247"/>
      <c r="D76" s="1882" t="s">
        <v>2936</v>
      </c>
      <c r="E76" s="4247"/>
      <c r="F76" s="4244" t="s">
        <v>2937</v>
      </c>
      <c r="G76" s="4247" t="s">
        <v>2938</v>
      </c>
      <c r="H76" s="4259" t="s">
        <v>2268</v>
      </c>
      <c r="I76" s="2566"/>
      <c r="J76" s="2610" t="s">
        <v>2269</v>
      </c>
      <c r="K76" s="2610" t="s">
        <v>2270</v>
      </c>
      <c r="L76" s="2610" t="s">
        <v>2271</v>
      </c>
      <c r="M76" s="2582" t="s">
        <v>2272</v>
      </c>
      <c r="N76" s="2582"/>
      <c r="O76" s="2579"/>
      <c r="P76" s="2576" t="s">
        <v>2273</v>
      </c>
      <c r="Q76" s="2576" t="s">
        <v>2274</v>
      </c>
      <c r="R76" s="2576"/>
    </row>
    <row r="77" spans="1:18">
      <c r="A77" s="4401">
        <v>1</v>
      </c>
      <c r="B77" s="3834" t="s">
        <v>6679</v>
      </c>
      <c r="C77" s="3839"/>
      <c r="D77" s="3834" t="s">
        <v>4642</v>
      </c>
      <c r="E77" s="4928"/>
      <c r="F77" s="4935">
        <v>115</v>
      </c>
      <c r="G77" s="4931">
        <v>23</v>
      </c>
      <c r="H77" s="4252"/>
      <c r="I77" s="2566"/>
      <c r="J77" s="2660">
        <v>3.75</v>
      </c>
      <c r="K77" s="2619"/>
      <c r="L77" s="2619"/>
      <c r="M77" s="2566"/>
      <c r="N77" s="2566"/>
      <c r="O77" s="2573"/>
      <c r="P77" s="2612"/>
      <c r="Q77" s="2640"/>
      <c r="R77" s="2609">
        <v>1</v>
      </c>
    </row>
    <row r="78" spans="1:18">
      <c r="A78" s="4401">
        <v>2</v>
      </c>
      <c r="B78" s="4401" t="s">
        <v>6679</v>
      </c>
      <c r="C78" s="4260"/>
      <c r="D78" s="4401" t="s">
        <v>4642</v>
      </c>
      <c r="E78" s="4246"/>
      <c r="F78" s="4936">
        <v>115</v>
      </c>
      <c r="G78" s="4932">
        <v>34.5</v>
      </c>
      <c r="H78" s="4252"/>
      <c r="I78" s="2566"/>
      <c r="J78" s="2660">
        <v>30</v>
      </c>
      <c r="K78" s="2619">
        <v>2</v>
      </c>
      <c r="L78" s="2619"/>
      <c r="M78" s="2566"/>
      <c r="N78" s="2566"/>
      <c r="O78" s="2569"/>
      <c r="P78" s="2612"/>
      <c r="Q78" s="2640"/>
      <c r="R78" s="2609">
        <v>2</v>
      </c>
    </row>
    <row r="79" spans="1:18">
      <c r="A79" s="4401">
        <v>3</v>
      </c>
      <c r="B79" s="4401" t="s">
        <v>6680</v>
      </c>
      <c r="C79" s="4260"/>
      <c r="D79" s="4401" t="s">
        <v>4642</v>
      </c>
      <c r="E79" s="4246"/>
      <c r="F79" s="4936">
        <v>110</v>
      </c>
      <c r="G79" s="4932">
        <v>34.4</v>
      </c>
      <c r="H79" s="4252">
        <v>13.8</v>
      </c>
      <c r="I79" s="2566"/>
      <c r="J79" s="2660">
        <v>30</v>
      </c>
      <c r="K79" s="2619">
        <v>1</v>
      </c>
      <c r="L79" s="2619"/>
      <c r="M79" s="2566"/>
      <c r="N79" s="2566"/>
      <c r="O79" s="2569"/>
      <c r="P79" s="2612"/>
      <c r="Q79" s="2640"/>
      <c r="R79" s="2609">
        <v>3</v>
      </c>
    </row>
    <row r="80" spans="1:18">
      <c r="A80" s="4401">
        <v>4</v>
      </c>
      <c r="B80" s="4401" t="s">
        <v>6680</v>
      </c>
      <c r="C80" s="4260"/>
      <c r="D80" s="4401" t="s">
        <v>4642</v>
      </c>
      <c r="E80" s="4246"/>
      <c r="F80" s="4936">
        <v>115</v>
      </c>
      <c r="G80" s="4932">
        <v>13.2</v>
      </c>
      <c r="H80" s="4252"/>
      <c r="I80" s="2566"/>
      <c r="J80" s="2660">
        <v>12</v>
      </c>
      <c r="K80" s="2619">
        <v>1</v>
      </c>
      <c r="L80" s="2619"/>
      <c r="M80" s="2566"/>
      <c r="N80" s="2566"/>
      <c r="O80" s="2569"/>
      <c r="P80" s="2612"/>
      <c r="Q80" s="2640"/>
      <c r="R80" s="2609">
        <v>4</v>
      </c>
    </row>
    <row r="81" spans="1:18">
      <c r="A81" s="4401">
        <v>5</v>
      </c>
      <c r="B81" s="4401" t="s">
        <v>6681</v>
      </c>
      <c r="C81" s="4260"/>
      <c r="D81" s="4401" t="s">
        <v>4644</v>
      </c>
      <c r="E81" s="4246"/>
      <c r="F81" s="4936">
        <v>115</v>
      </c>
      <c r="G81" s="4932">
        <v>13.8</v>
      </c>
      <c r="H81" s="4252"/>
      <c r="I81" s="2566"/>
      <c r="J81" s="2660">
        <v>20</v>
      </c>
      <c r="K81" s="2619">
        <v>1</v>
      </c>
      <c r="L81" s="2619"/>
      <c r="M81" s="2566"/>
      <c r="N81" s="2566"/>
      <c r="O81" s="2569"/>
      <c r="P81" s="2612"/>
      <c r="Q81" s="2640"/>
      <c r="R81" s="2609">
        <v>5</v>
      </c>
    </row>
    <row r="82" spans="1:18">
      <c r="A82" s="4920">
        <v>6</v>
      </c>
      <c r="B82" s="4401" t="s">
        <v>6681</v>
      </c>
      <c r="C82" s="4260"/>
      <c r="D82" s="4401" t="s">
        <v>4644</v>
      </c>
      <c r="E82" s="4260"/>
      <c r="F82" s="4937">
        <v>116</v>
      </c>
      <c r="G82" s="4933">
        <v>13.8</v>
      </c>
      <c r="H82" s="4252"/>
      <c r="I82" s="2566"/>
      <c r="J82" s="2670">
        <v>18</v>
      </c>
      <c r="K82" s="2619">
        <v>1</v>
      </c>
      <c r="L82" s="2619"/>
      <c r="M82" s="2566"/>
      <c r="N82" s="2566"/>
      <c r="O82" s="2596"/>
      <c r="P82" s="2612"/>
      <c r="Q82" s="2640"/>
      <c r="R82" s="2621">
        <v>6</v>
      </c>
    </row>
    <row r="83" spans="1:18">
      <c r="A83" s="4920">
        <v>7</v>
      </c>
      <c r="B83" s="4401" t="s">
        <v>4654</v>
      </c>
      <c r="C83" s="4260"/>
      <c r="D83" s="4401" t="s">
        <v>4644</v>
      </c>
      <c r="E83" s="4260"/>
      <c r="F83" s="4937">
        <v>34.4</v>
      </c>
      <c r="G83" s="4933">
        <v>5</v>
      </c>
      <c r="H83" s="4252"/>
      <c r="I83" s="2566"/>
      <c r="J83" s="2670">
        <v>3.75</v>
      </c>
      <c r="K83" s="2619">
        <v>1</v>
      </c>
      <c r="L83" s="2619"/>
      <c r="M83" s="2566"/>
      <c r="N83" s="2566"/>
      <c r="O83" s="2596"/>
      <c r="P83" s="2612"/>
      <c r="Q83" s="2640"/>
      <c r="R83" s="2621">
        <v>7</v>
      </c>
    </row>
    <row r="84" spans="1:18">
      <c r="A84" s="4920">
        <v>8</v>
      </c>
      <c r="B84" s="4401" t="s">
        <v>6682</v>
      </c>
      <c r="C84" s="4260"/>
      <c r="D84" s="4401" t="s">
        <v>4644</v>
      </c>
      <c r="E84" s="4260"/>
      <c r="F84" s="4937">
        <v>115</v>
      </c>
      <c r="G84" s="4933">
        <v>13.8</v>
      </c>
      <c r="H84" s="4252"/>
      <c r="I84" s="2566"/>
      <c r="J84" s="2670">
        <v>25.4</v>
      </c>
      <c r="K84" s="2619">
        <v>2</v>
      </c>
      <c r="L84" s="2619"/>
      <c r="M84" s="2566"/>
      <c r="N84" s="2566"/>
      <c r="O84" s="2596"/>
      <c r="P84" s="2612"/>
      <c r="Q84" s="2640"/>
      <c r="R84" s="2621">
        <v>8</v>
      </c>
    </row>
    <row r="85" spans="1:18">
      <c r="A85" s="4920">
        <v>9</v>
      </c>
      <c r="B85" s="4401" t="s">
        <v>4655</v>
      </c>
      <c r="C85" s="4260"/>
      <c r="D85" s="4401" t="s">
        <v>4644</v>
      </c>
      <c r="E85" s="4260"/>
      <c r="F85" s="4937">
        <v>115</v>
      </c>
      <c r="G85" s="4933">
        <v>13.8</v>
      </c>
      <c r="H85" s="4252"/>
      <c r="I85" s="2566"/>
      <c r="J85" s="2670">
        <v>15</v>
      </c>
      <c r="K85" s="2619">
        <v>1</v>
      </c>
      <c r="L85" s="2619"/>
      <c r="M85" s="2566"/>
      <c r="N85" s="2566"/>
      <c r="O85" s="2596"/>
      <c r="P85" s="2612"/>
      <c r="Q85" s="2640"/>
      <c r="R85" s="2621">
        <v>9</v>
      </c>
    </row>
    <row r="86" spans="1:18">
      <c r="A86" s="4920">
        <v>10</v>
      </c>
      <c r="B86" s="4401" t="s">
        <v>6683</v>
      </c>
      <c r="C86" s="4260"/>
      <c r="D86" s="4401" t="s">
        <v>4642</v>
      </c>
      <c r="E86" s="4260"/>
      <c r="F86" s="4937">
        <v>115</v>
      </c>
      <c r="G86" s="4933">
        <v>13.8</v>
      </c>
      <c r="H86" s="4252"/>
      <c r="I86" s="2566"/>
      <c r="J86" s="2670">
        <v>15</v>
      </c>
      <c r="K86" s="2619">
        <v>1</v>
      </c>
      <c r="L86" s="2619"/>
      <c r="M86" s="2566"/>
      <c r="N86" s="2566"/>
      <c r="O86" s="2596"/>
      <c r="P86" s="2612"/>
      <c r="Q86" s="2640"/>
      <c r="R86" s="2621">
        <v>10</v>
      </c>
    </row>
    <row r="87" spans="1:18">
      <c r="A87" s="4920">
        <v>11</v>
      </c>
      <c r="B87" s="4401" t="s">
        <v>6683</v>
      </c>
      <c r="C87" s="4260"/>
      <c r="D87" s="4401" t="s">
        <v>4642</v>
      </c>
      <c r="E87" s="4260"/>
      <c r="F87" s="4937">
        <v>115</v>
      </c>
      <c r="G87" s="4933">
        <v>34.4</v>
      </c>
      <c r="H87" s="4252">
        <v>5</v>
      </c>
      <c r="I87" s="2566"/>
      <c r="J87" s="2670">
        <v>30</v>
      </c>
      <c r="K87" s="2619">
        <v>1</v>
      </c>
      <c r="L87" s="2619"/>
      <c r="M87" s="2566"/>
      <c r="N87" s="2566"/>
      <c r="O87" s="2596"/>
      <c r="P87" s="2612"/>
      <c r="Q87" s="2640"/>
      <c r="R87" s="2621">
        <v>11</v>
      </c>
    </row>
    <row r="88" spans="1:18">
      <c r="A88" s="4920">
        <v>12</v>
      </c>
      <c r="B88" s="4401" t="s">
        <v>6683</v>
      </c>
      <c r="C88" s="4260"/>
      <c r="D88" s="4401" t="s">
        <v>4642</v>
      </c>
      <c r="E88" s="4260"/>
      <c r="F88" s="4937">
        <v>115</v>
      </c>
      <c r="G88" s="4933">
        <v>34.4</v>
      </c>
      <c r="H88" s="4252">
        <v>13.8</v>
      </c>
      <c r="I88" s="2566"/>
      <c r="J88" s="2670">
        <v>30</v>
      </c>
      <c r="K88" s="2619">
        <v>1</v>
      </c>
      <c r="L88" s="2619"/>
      <c r="M88" s="2566"/>
      <c r="N88" s="2566"/>
      <c r="O88" s="2596"/>
      <c r="P88" s="2612"/>
      <c r="Q88" s="2640"/>
      <c r="R88" s="2621">
        <v>12</v>
      </c>
    </row>
    <row r="89" spans="1:18">
      <c r="A89" s="4920">
        <v>13</v>
      </c>
      <c r="B89" s="4401" t="s">
        <v>4656</v>
      </c>
      <c r="C89" s="4260"/>
      <c r="D89" s="4401" t="s">
        <v>4644</v>
      </c>
      <c r="E89" s="4260"/>
      <c r="F89" s="4937">
        <v>34.4</v>
      </c>
      <c r="G89" s="4933">
        <v>13.8</v>
      </c>
      <c r="H89" s="4252"/>
      <c r="I89" s="2566"/>
      <c r="J89" s="2670">
        <v>10</v>
      </c>
      <c r="K89" s="2619">
        <v>1</v>
      </c>
      <c r="L89" s="2619"/>
      <c r="M89" s="2566"/>
      <c r="N89" s="2566"/>
      <c r="O89" s="2596"/>
      <c r="P89" s="2612"/>
      <c r="Q89" s="2640"/>
      <c r="R89" s="2621">
        <v>13</v>
      </c>
    </row>
    <row r="90" spans="1:18">
      <c r="A90" s="4920">
        <v>14</v>
      </c>
      <c r="B90" s="4401" t="s">
        <v>4657</v>
      </c>
      <c r="C90" s="4260"/>
      <c r="D90" s="4401" t="s">
        <v>4642</v>
      </c>
      <c r="E90" s="4260"/>
      <c r="F90" s="4937">
        <v>115</v>
      </c>
      <c r="G90" s="4933">
        <v>23</v>
      </c>
      <c r="H90" s="4252"/>
      <c r="I90" s="2566"/>
      <c r="J90" s="2670">
        <v>15</v>
      </c>
      <c r="K90" s="2619">
        <v>1</v>
      </c>
      <c r="L90" s="2619"/>
      <c r="M90" s="2566"/>
      <c r="N90" s="2566"/>
      <c r="O90" s="2596"/>
      <c r="P90" s="2612"/>
      <c r="Q90" s="2640"/>
      <c r="R90" s="2621">
        <v>14</v>
      </c>
    </row>
    <row r="91" spans="1:18">
      <c r="A91" s="4920">
        <v>15</v>
      </c>
      <c r="B91" s="4401" t="s">
        <v>4658</v>
      </c>
      <c r="C91" s="4260"/>
      <c r="D91" s="4401" t="s">
        <v>4644</v>
      </c>
      <c r="E91" s="4260"/>
      <c r="F91" s="4937">
        <v>46</v>
      </c>
      <c r="G91" s="4933">
        <v>4.8</v>
      </c>
      <c r="H91" s="4252"/>
      <c r="I91" s="2566"/>
      <c r="J91" s="2670">
        <v>2.5</v>
      </c>
      <c r="K91" s="2619">
        <v>1</v>
      </c>
      <c r="L91" s="2619"/>
      <c r="M91" s="2566"/>
      <c r="N91" s="2566"/>
      <c r="O91" s="2596"/>
      <c r="P91" s="2612"/>
      <c r="Q91" s="2640"/>
      <c r="R91" s="2621">
        <v>15</v>
      </c>
    </row>
    <row r="92" spans="1:18">
      <c r="A92" s="4920">
        <v>16</v>
      </c>
      <c r="B92" s="4401" t="s">
        <v>4659</v>
      </c>
      <c r="C92" s="4260"/>
      <c r="D92" s="4401" t="s">
        <v>4644</v>
      </c>
      <c r="E92" s="4260"/>
      <c r="F92" s="4937">
        <v>113</v>
      </c>
      <c r="G92" s="4933">
        <v>13.8</v>
      </c>
      <c r="H92" s="4252"/>
      <c r="I92" s="2566"/>
      <c r="J92" s="2670">
        <v>12</v>
      </c>
      <c r="K92" s="2619">
        <v>1</v>
      </c>
      <c r="L92" s="2619"/>
      <c r="M92" s="2566"/>
      <c r="N92" s="2566"/>
      <c r="O92" s="2596"/>
      <c r="P92" s="2612"/>
      <c r="Q92" s="2640"/>
      <c r="R92" s="2621">
        <v>16</v>
      </c>
    </row>
    <row r="93" spans="1:18">
      <c r="A93" s="4401">
        <v>17</v>
      </c>
      <c r="B93" s="4401" t="s">
        <v>4660</v>
      </c>
      <c r="C93" s="4260"/>
      <c r="D93" s="4401" t="s">
        <v>4644</v>
      </c>
      <c r="E93" s="4260"/>
      <c r="F93" s="4937">
        <v>34.4</v>
      </c>
      <c r="G93" s="4933">
        <v>13.8</v>
      </c>
      <c r="H93" s="4252"/>
      <c r="I93" s="2566"/>
      <c r="J93" s="2660">
        <v>10</v>
      </c>
      <c r="K93" s="2619">
        <v>1</v>
      </c>
      <c r="L93" s="2619"/>
      <c r="M93" s="2566"/>
      <c r="N93" s="2566"/>
      <c r="O93" s="2596"/>
      <c r="P93" s="2612"/>
      <c r="Q93" s="2640"/>
      <c r="R93" s="2609">
        <v>17</v>
      </c>
    </row>
    <row r="94" spans="1:18">
      <c r="A94" s="4401">
        <v>18</v>
      </c>
      <c r="B94" s="4401" t="s">
        <v>4661</v>
      </c>
      <c r="C94" s="4260"/>
      <c r="D94" s="4401" t="s">
        <v>4644</v>
      </c>
      <c r="E94" s="4260"/>
      <c r="F94" s="4937">
        <v>34.4</v>
      </c>
      <c r="G94" s="4933">
        <v>5</v>
      </c>
      <c r="H94" s="4252"/>
      <c r="I94" s="2566"/>
      <c r="J94" s="2660">
        <v>2.5</v>
      </c>
      <c r="K94" s="2619">
        <v>1</v>
      </c>
      <c r="L94" s="2619"/>
      <c r="M94" s="2566"/>
      <c r="N94" s="2566"/>
      <c r="O94" s="2596"/>
      <c r="P94" s="2612"/>
      <c r="Q94" s="2640"/>
      <c r="R94" s="2609">
        <v>18</v>
      </c>
    </row>
    <row r="95" spans="1:18">
      <c r="A95" s="4401">
        <v>19</v>
      </c>
      <c r="B95" s="4401" t="s">
        <v>6684</v>
      </c>
      <c r="C95" s="4260"/>
      <c r="D95" s="4401" t="s">
        <v>4642</v>
      </c>
      <c r="E95" s="4260"/>
      <c r="F95" s="4937">
        <v>115</v>
      </c>
      <c r="G95" s="4933">
        <v>23</v>
      </c>
      <c r="H95" s="4252"/>
      <c r="I95" s="2566"/>
      <c r="J95" s="2660">
        <v>7.5</v>
      </c>
      <c r="K95" s="2619">
        <v>1</v>
      </c>
      <c r="L95" s="2619"/>
      <c r="M95" s="2566"/>
      <c r="N95" s="2566"/>
      <c r="O95" s="2596"/>
      <c r="P95" s="2612"/>
      <c r="Q95" s="2640"/>
      <c r="R95" s="2609">
        <v>19</v>
      </c>
    </row>
    <row r="96" spans="1:18">
      <c r="A96" s="4401">
        <v>20</v>
      </c>
      <c r="B96" s="4401" t="s">
        <v>6684</v>
      </c>
      <c r="C96" s="4260"/>
      <c r="D96" s="4401" t="s">
        <v>4642</v>
      </c>
      <c r="E96" s="4260"/>
      <c r="F96" s="4937">
        <v>115</v>
      </c>
      <c r="G96" s="4933">
        <v>46</v>
      </c>
      <c r="H96" s="4252"/>
      <c r="I96" s="2566"/>
      <c r="J96" s="2660">
        <v>20</v>
      </c>
      <c r="K96" s="2619">
        <v>1</v>
      </c>
      <c r="L96" s="2619"/>
      <c r="M96" s="2566"/>
      <c r="N96" s="2566"/>
      <c r="O96" s="2596"/>
      <c r="P96" s="2612"/>
      <c r="Q96" s="2640"/>
      <c r="R96" s="2609">
        <v>20</v>
      </c>
    </row>
    <row r="97" spans="1:18">
      <c r="A97" s="4401">
        <v>21</v>
      </c>
      <c r="B97" s="4401" t="s">
        <v>6684</v>
      </c>
      <c r="C97" s="4260"/>
      <c r="D97" s="4401" t="s">
        <v>4642</v>
      </c>
      <c r="E97" s="4260"/>
      <c r="F97" s="4937">
        <v>115</v>
      </c>
      <c r="G97" s="4933">
        <v>48</v>
      </c>
      <c r="H97" s="4252"/>
      <c r="I97" s="2566"/>
      <c r="J97" s="2660">
        <v>20</v>
      </c>
      <c r="K97" s="2619">
        <v>4</v>
      </c>
      <c r="L97" s="2619"/>
      <c r="M97" s="2566"/>
      <c r="N97" s="2566"/>
      <c r="O97" s="2596"/>
      <c r="P97" s="2612"/>
      <c r="Q97" s="2640"/>
      <c r="R97" s="2609">
        <v>21</v>
      </c>
    </row>
    <row r="98" spans="1:18">
      <c r="A98" s="4401">
        <v>22</v>
      </c>
      <c r="B98" s="4401" t="s">
        <v>4662</v>
      </c>
      <c r="C98" s="4260"/>
      <c r="D98" s="4401" t="s">
        <v>4644</v>
      </c>
      <c r="E98" s="4260"/>
      <c r="F98" s="4937">
        <v>110</v>
      </c>
      <c r="G98" s="4933">
        <v>13.8</v>
      </c>
      <c r="H98" s="4252"/>
      <c r="I98" s="2566"/>
      <c r="J98" s="2660">
        <v>7.5</v>
      </c>
      <c r="K98" s="2619">
        <v>1</v>
      </c>
      <c r="L98" s="2619"/>
      <c r="M98" s="2566"/>
      <c r="N98" s="2566"/>
      <c r="O98" s="2596"/>
      <c r="P98" s="2612"/>
      <c r="Q98" s="2640"/>
      <c r="R98" s="2609">
        <v>22</v>
      </c>
    </row>
    <row r="99" spans="1:18">
      <c r="A99" s="4401">
        <v>23</v>
      </c>
      <c r="B99" s="4401" t="s">
        <v>4663</v>
      </c>
      <c r="C99" s="4260"/>
      <c r="D99" s="4401" t="s">
        <v>4644</v>
      </c>
      <c r="E99" s="4260"/>
      <c r="F99" s="4937">
        <v>115</v>
      </c>
      <c r="G99" s="4933">
        <v>13.8</v>
      </c>
      <c r="H99" s="4252"/>
      <c r="I99" s="2566"/>
      <c r="J99" s="2660">
        <v>15</v>
      </c>
      <c r="K99" s="2619">
        <v>1</v>
      </c>
      <c r="L99" s="2619"/>
      <c r="M99" s="2566"/>
      <c r="N99" s="2566"/>
      <c r="O99" s="2596"/>
      <c r="P99" s="2612"/>
      <c r="Q99" s="2640"/>
      <c r="R99" s="2609">
        <v>23</v>
      </c>
    </row>
    <row r="100" spans="1:18">
      <c r="A100" s="4401">
        <v>24</v>
      </c>
      <c r="B100" s="4401" t="s">
        <v>6685</v>
      </c>
      <c r="C100" s="4260"/>
      <c r="D100" s="4401" t="s">
        <v>4644</v>
      </c>
      <c r="E100" s="4260"/>
      <c r="F100" s="4937">
        <v>34.4</v>
      </c>
      <c r="G100" s="4933">
        <v>5</v>
      </c>
      <c r="H100" s="4252"/>
      <c r="I100" s="2566"/>
      <c r="J100" s="2660">
        <v>6</v>
      </c>
      <c r="K100" s="2619">
        <v>3</v>
      </c>
      <c r="L100" s="2619"/>
      <c r="M100" s="2566"/>
      <c r="N100" s="2566"/>
      <c r="O100" s="2596"/>
      <c r="P100" s="2612"/>
      <c r="Q100" s="2640"/>
      <c r="R100" s="2609">
        <v>24</v>
      </c>
    </row>
    <row r="101" spans="1:18">
      <c r="A101" s="4401">
        <v>25</v>
      </c>
      <c r="B101" s="4401" t="s">
        <v>4664</v>
      </c>
      <c r="C101" s="4260"/>
      <c r="D101" s="4401" t="s">
        <v>4644</v>
      </c>
      <c r="E101" s="4260"/>
      <c r="F101" s="4937">
        <v>115</v>
      </c>
      <c r="G101" s="4933">
        <v>13.8</v>
      </c>
      <c r="H101" s="4252"/>
      <c r="I101" s="2566"/>
      <c r="J101" s="2660">
        <v>5</v>
      </c>
      <c r="K101" s="2619">
        <v>1</v>
      </c>
      <c r="L101" s="2619"/>
      <c r="M101" s="2566"/>
      <c r="N101" s="2566"/>
      <c r="O101" s="2596"/>
      <c r="P101" s="2612"/>
      <c r="Q101" s="2640"/>
      <c r="R101" s="2609">
        <v>25</v>
      </c>
    </row>
    <row r="102" spans="1:18">
      <c r="A102" s="4401">
        <v>26</v>
      </c>
      <c r="B102" s="4401" t="s">
        <v>4665</v>
      </c>
      <c r="C102" s="4260"/>
      <c r="D102" s="4401" t="s">
        <v>4644</v>
      </c>
      <c r="E102" s="4260"/>
      <c r="F102" s="4937">
        <v>34.4</v>
      </c>
      <c r="G102" s="4933">
        <v>5</v>
      </c>
      <c r="H102" s="4252"/>
      <c r="I102" s="2566"/>
      <c r="J102" s="2660">
        <v>3.75</v>
      </c>
      <c r="K102" s="2619">
        <v>1</v>
      </c>
      <c r="L102" s="2619"/>
      <c r="M102" s="2566"/>
      <c r="N102" s="2566"/>
      <c r="O102" s="2596"/>
      <c r="P102" s="2612"/>
      <c r="Q102" s="2640"/>
      <c r="R102" s="2609">
        <v>26</v>
      </c>
    </row>
    <row r="103" spans="1:18">
      <c r="A103" s="4401">
        <v>27</v>
      </c>
      <c r="B103" s="4401" t="s">
        <v>4666</v>
      </c>
      <c r="C103" s="4260"/>
      <c r="D103" s="4401" t="s">
        <v>4644</v>
      </c>
      <c r="E103" s="4260"/>
      <c r="F103" s="4937">
        <v>115</v>
      </c>
      <c r="G103" s="4933">
        <v>13.8</v>
      </c>
      <c r="H103" s="4252"/>
      <c r="I103" s="2566"/>
      <c r="J103" s="2660">
        <v>18</v>
      </c>
      <c r="K103" s="2619">
        <v>1</v>
      </c>
      <c r="L103" s="2619"/>
      <c r="M103" s="2566"/>
      <c r="N103" s="2566"/>
      <c r="O103" s="2596"/>
      <c r="P103" s="2612"/>
      <c r="Q103" s="2640"/>
      <c r="R103" s="2609">
        <v>27</v>
      </c>
    </row>
    <row r="104" spans="1:18">
      <c r="A104" s="4401">
        <v>28</v>
      </c>
      <c r="B104" s="4401" t="s">
        <v>4667</v>
      </c>
      <c r="C104" s="4260"/>
      <c r="D104" s="4401" t="s">
        <v>4644</v>
      </c>
      <c r="E104" s="4260"/>
      <c r="F104" s="4937">
        <v>113</v>
      </c>
      <c r="G104" s="4933">
        <v>13.8</v>
      </c>
      <c r="H104" s="4252"/>
      <c r="I104" s="2566"/>
      <c r="J104" s="2660">
        <v>13.4</v>
      </c>
      <c r="K104" s="2619">
        <v>1</v>
      </c>
      <c r="L104" s="2619"/>
      <c r="M104" s="2566"/>
      <c r="N104" s="2566"/>
      <c r="O104" s="2596"/>
      <c r="P104" s="2612"/>
      <c r="Q104" s="2640"/>
      <c r="R104" s="2609">
        <v>28</v>
      </c>
    </row>
    <row r="105" spans="1:18">
      <c r="A105" s="4401">
        <v>29</v>
      </c>
      <c r="B105" s="4401" t="s">
        <v>4668</v>
      </c>
      <c r="C105" s="4260"/>
      <c r="D105" s="4401" t="s">
        <v>4644</v>
      </c>
      <c r="E105" s="4260"/>
      <c r="F105" s="4937">
        <v>22</v>
      </c>
      <c r="G105" s="4933">
        <v>5</v>
      </c>
      <c r="H105" s="4252"/>
      <c r="I105" s="2566"/>
      <c r="J105" s="2660">
        <v>1</v>
      </c>
      <c r="K105" s="2619">
        <v>1</v>
      </c>
      <c r="L105" s="2619"/>
      <c r="M105" s="2566"/>
      <c r="N105" s="2566"/>
      <c r="O105" s="2596"/>
      <c r="P105" s="2612"/>
      <c r="Q105" s="2640"/>
      <c r="R105" s="2609">
        <v>29</v>
      </c>
    </row>
    <row r="106" spans="1:18">
      <c r="A106" s="4401">
        <v>30</v>
      </c>
      <c r="B106" s="4401" t="s">
        <v>4669</v>
      </c>
      <c r="C106" s="4260"/>
      <c r="D106" s="4401" t="s">
        <v>4644</v>
      </c>
      <c r="E106" s="4260"/>
      <c r="F106" s="4937">
        <v>69</v>
      </c>
      <c r="G106" s="4933">
        <v>13.8</v>
      </c>
      <c r="H106" s="4252"/>
      <c r="I106" s="2566"/>
      <c r="J106" s="2660">
        <v>10</v>
      </c>
      <c r="K106" s="2619">
        <v>1</v>
      </c>
      <c r="L106" s="2619"/>
      <c r="M106" s="2566"/>
      <c r="N106" s="2566"/>
      <c r="O106" s="2596"/>
      <c r="P106" s="2612"/>
      <c r="Q106" s="2640"/>
      <c r="R106" s="2609">
        <v>30</v>
      </c>
    </row>
    <row r="107" spans="1:18">
      <c r="A107" s="4401">
        <v>31</v>
      </c>
      <c r="B107" s="4401" t="s">
        <v>4670</v>
      </c>
      <c r="C107" s="4260"/>
      <c r="D107" s="4401" t="s">
        <v>4642</v>
      </c>
      <c r="E107" s="4260"/>
      <c r="F107" s="4937">
        <v>115</v>
      </c>
      <c r="G107" s="4933">
        <v>34.5</v>
      </c>
      <c r="H107" s="4252"/>
      <c r="I107" s="2566"/>
      <c r="J107" s="2660">
        <v>20</v>
      </c>
      <c r="K107" s="2619">
        <v>1</v>
      </c>
      <c r="L107" s="2619"/>
      <c r="M107" s="2566"/>
      <c r="N107" s="2566"/>
      <c r="O107" s="2596"/>
      <c r="P107" s="2612"/>
      <c r="Q107" s="2640"/>
      <c r="R107" s="2609">
        <v>31</v>
      </c>
    </row>
    <row r="108" spans="1:18">
      <c r="A108" s="4401">
        <v>32</v>
      </c>
      <c r="B108" s="4401" t="s">
        <v>6686</v>
      </c>
      <c r="C108" s="4260"/>
      <c r="D108" s="4401" t="s">
        <v>4642</v>
      </c>
      <c r="E108" s="4260"/>
      <c r="F108" s="4937">
        <v>115</v>
      </c>
      <c r="G108" s="4933">
        <v>13.8</v>
      </c>
      <c r="H108" s="4252"/>
      <c r="I108" s="2566"/>
      <c r="J108" s="2660">
        <v>28.4</v>
      </c>
      <c r="K108" s="2619">
        <v>2</v>
      </c>
      <c r="L108" s="2619"/>
      <c r="M108" s="2566"/>
      <c r="N108" s="2566"/>
      <c r="O108" s="2596"/>
      <c r="P108" s="2612"/>
      <c r="Q108" s="2640"/>
      <c r="R108" s="2609">
        <v>32</v>
      </c>
    </row>
    <row r="109" spans="1:18">
      <c r="A109" s="4401">
        <v>33</v>
      </c>
      <c r="B109" s="4401" t="s">
        <v>6686</v>
      </c>
      <c r="C109" s="4260"/>
      <c r="D109" s="4401" t="s">
        <v>4642</v>
      </c>
      <c r="E109" s="4260"/>
      <c r="F109" s="4937">
        <v>115</v>
      </c>
      <c r="G109" s="4933">
        <v>34.5</v>
      </c>
      <c r="H109" s="4252"/>
      <c r="I109" s="2566"/>
      <c r="J109" s="2660">
        <v>30</v>
      </c>
      <c r="K109" s="2619">
        <v>2</v>
      </c>
      <c r="L109" s="2619"/>
      <c r="M109" s="2566"/>
      <c r="N109" s="2566"/>
      <c r="O109" s="2596"/>
      <c r="P109" s="2612"/>
      <c r="Q109" s="2640"/>
      <c r="R109" s="2609">
        <v>33</v>
      </c>
    </row>
    <row r="110" spans="1:18">
      <c r="A110" s="4401">
        <v>34</v>
      </c>
      <c r="B110" s="4401" t="s">
        <v>6687</v>
      </c>
      <c r="C110" s="4260"/>
      <c r="D110" s="4401" t="s">
        <v>4644</v>
      </c>
      <c r="E110" s="4260"/>
      <c r="F110" s="4937">
        <v>115</v>
      </c>
      <c r="G110" s="4933">
        <v>13.8</v>
      </c>
      <c r="H110" s="4252"/>
      <c r="I110" s="2566"/>
      <c r="J110" s="2660">
        <v>40</v>
      </c>
      <c r="K110" s="2619">
        <v>2</v>
      </c>
      <c r="L110" s="2619"/>
      <c r="M110" s="2566"/>
      <c r="N110" s="2566"/>
      <c r="O110" s="2596"/>
      <c r="P110" s="2612"/>
      <c r="Q110" s="2640"/>
      <c r="R110" s="2609">
        <v>34</v>
      </c>
    </row>
    <row r="111" spans="1:18">
      <c r="A111" s="4401">
        <v>35</v>
      </c>
      <c r="B111" s="4401" t="s">
        <v>6687</v>
      </c>
      <c r="C111" s="4260"/>
      <c r="D111" s="4401" t="s">
        <v>4644</v>
      </c>
      <c r="E111" s="4260"/>
      <c r="F111" s="4937">
        <v>115</v>
      </c>
      <c r="G111" s="4933">
        <v>34.5</v>
      </c>
      <c r="H111" s="4252"/>
      <c r="I111" s="2566"/>
      <c r="J111" s="2660">
        <v>30</v>
      </c>
      <c r="K111" s="2619">
        <v>1</v>
      </c>
      <c r="L111" s="2619"/>
      <c r="M111" s="2566"/>
      <c r="N111" s="2566"/>
      <c r="O111" s="2596"/>
      <c r="P111" s="2612"/>
      <c r="Q111" s="2640"/>
      <c r="R111" s="2609">
        <v>35</v>
      </c>
    </row>
    <row r="112" spans="1:18">
      <c r="A112" s="4401">
        <v>36</v>
      </c>
      <c r="B112" s="4401" t="s">
        <v>4671</v>
      </c>
      <c r="C112" s="4260"/>
      <c r="D112" s="4401" t="s">
        <v>4642</v>
      </c>
      <c r="E112" s="4260"/>
      <c r="F112" s="4937">
        <v>115</v>
      </c>
      <c r="G112" s="4933">
        <v>34.5</v>
      </c>
      <c r="H112" s="4252"/>
      <c r="I112" s="2566"/>
      <c r="J112" s="2660">
        <v>7.5</v>
      </c>
      <c r="K112" s="2619">
        <v>1</v>
      </c>
      <c r="L112" s="2619"/>
      <c r="M112" s="2566"/>
      <c r="N112" s="2566"/>
      <c r="O112" s="2596"/>
      <c r="P112" s="2612"/>
      <c r="Q112" s="2640"/>
      <c r="R112" s="2609">
        <v>36</v>
      </c>
    </row>
    <row r="113" spans="1:18">
      <c r="A113" s="4401">
        <v>37</v>
      </c>
      <c r="B113" s="4401" t="s">
        <v>4672</v>
      </c>
      <c r="C113" s="4260"/>
      <c r="D113" s="4401" t="s">
        <v>4644</v>
      </c>
      <c r="E113" s="4260"/>
      <c r="F113" s="4937">
        <v>34.4</v>
      </c>
      <c r="G113" s="4933">
        <v>13.8</v>
      </c>
      <c r="H113" s="4252"/>
      <c r="I113" s="2566"/>
      <c r="J113" s="2660">
        <v>7.5</v>
      </c>
      <c r="K113" s="2619">
        <v>1</v>
      </c>
      <c r="L113" s="2619"/>
      <c r="M113" s="2566"/>
      <c r="N113" s="2566"/>
      <c r="O113" s="2596"/>
      <c r="P113" s="2612"/>
      <c r="Q113" s="2640"/>
      <c r="R113" s="2609">
        <v>37</v>
      </c>
    </row>
    <row r="114" spans="1:18">
      <c r="A114" s="4401">
        <v>38</v>
      </c>
      <c r="B114" s="4401" t="s">
        <v>4673</v>
      </c>
      <c r="C114" s="4260"/>
      <c r="D114" s="4401" t="s">
        <v>4644</v>
      </c>
      <c r="E114" s="4260"/>
      <c r="F114" s="4937">
        <v>113</v>
      </c>
      <c r="G114" s="4933">
        <v>13.8</v>
      </c>
      <c r="H114" s="4252"/>
      <c r="I114" s="2566"/>
      <c r="J114" s="2660">
        <v>7.5</v>
      </c>
      <c r="K114" s="2619">
        <v>1</v>
      </c>
      <c r="L114" s="2619"/>
      <c r="M114" s="2566"/>
      <c r="N114" s="2566"/>
      <c r="O114" s="2596"/>
      <c r="P114" s="2612"/>
      <c r="Q114" s="2640"/>
      <c r="R114" s="2609">
        <v>38</v>
      </c>
    </row>
    <row r="115" spans="1:18">
      <c r="A115" s="4401">
        <v>39</v>
      </c>
      <c r="B115" s="4401" t="s">
        <v>4674</v>
      </c>
      <c r="C115" s="4260"/>
      <c r="D115" s="4401" t="s">
        <v>4644</v>
      </c>
      <c r="E115" s="4260"/>
      <c r="F115" s="4937">
        <v>113</v>
      </c>
      <c r="G115" s="4933">
        <v>13.8</v>
      </c>
      <c r="H115" s="4252"/>
      <c r="I115" s="2566"/>
      <c r="J115" s="2660">
        <v>13.4</v>
      </c>
      <c r="K115" s="2619">
        <v>1</v>
      </c>
      <c r="L115" s="2619"/>
      <c r="M115" s="2566"/>
      <c r="N115" s="2566"/>
      <c r="O115" s="2596"/>
      <c r="P115" s="2612"/>
      <c r="Q115" s="2640"/>
      <c r="R115" s="2609">
        <v>39</v>
      </c>
    </row>
    <row r="116" spans="1:18">
      <c r="A116" s="4401">
        <v>40</v>
      </c>
      <c r="B116" s="4401" t="s">
        <v>4675</v>
      </c>
      <c r="C116" s="4260"/>
      <c r="D116" s="4401" t="s">
        <v>4644</v>
      </c>
      <c r="E116" s="4260"/>
      <c r="F116" s="4937">
        <v>115</v>
      </c>
      <c r="G116" s="4933">
        <v>13.8</v>
      </c>
      <c r="H116" s="4252"/>
      <c r="I116" s="2566"/>
      <c r="J116" s="2660">
        <v>15</v>
      </c>
      <c r="K116" s="2619">
        <v>1</v>
      </c>
      <c r="L116" s="2619"/>
      <c r="M116" s="2566"/>
      <c r="N116" s="2566"/>
      <c r="O116" s="2596"/>
      <c r="P116" s="2612"/>
      <c r="Q116" s="2640"/>
      <c r="R116" s="2609">
        <v>40</v>
      </c>
    </row>
    <row r="117" spans="1:18">
      <c r="A117" s="4401">
        <v>41</v>
      </c>
      <c r="B117" s="4401" t="s">
        <v>4676</v>
      </c>
      <c r="C117" s="4260"/>
      <c r="D117" s="4401" t="s">
        <v>4644</v>
      </c>
      <c r="E117" s="4260"/>
      <c r="F117" s="4937">
        <v>34.4</v>
      </c>
      <c r="G117" s="4933">
        <v>5</v>
      </c>
      <c r="H117" s="4252"/>
      <c r="I117" s="2566"/>
      <c r="J117" s="2660">
        <v>1.5</v>
      </c>
      <c r="K117" s="2619">
        <v>1</v>
      </c>
      <c r="L117" s="2619"/>
      <c r="M117" s="2566"/>
      <c r="N117" s="2566"/>
      <c r="O117" s="2596"/>
      <c r="P117" s="2612"/>
      <c r="Q117" s="2640"/>
      <c r="R117" s="2609">
        <v>41</v>
      </c>
    </row>
    <row r="118" spans="1:18">
      <c r="A118" s="4401">
        <v>42</v>
      </c>
      <c r="B118" s="4401" t="s">
        <v>4677</v>
      </c>
      <c r="C118" s="4260"/>
      <c r="D118" s="4401" t="s">
        <v>4644</v>
      </c>
      <c r="E118" s="4260"/>
      <c r="F118" s="4937">
        <v>113</v>
      </c>
      <c r="G118" s="4933">
        <v>13.8</v>
      </c>
      <c r="H118" s="4252"/>
      <c r="I118" s="2566"/>
      <c r="J118" s="2660">
        <v>12</v>
      </c>
      <c r="K118" s="2619">
        <v>1</v>
      </c>
      <c r="L118" s="2619"/>
      <c r="M118" s="2566"/>
      <c r="N118" s="2566"/>
      <c r="O118" s="2596"/>
      <c r="P118" s="2612"/>
      <c r="Q118" s="2640"/>
      <c r="R118" s="2609">
        <v>42</v>
      </c>
    </row>
    <row r="119" spans="1:18">
      <c r="A119" s="4401">
        <v>43</v>
      </c>
      <c r="B119" s="4401" t="s">
        <v>4678</v>
      </c>
      <c r="C119" s="4260"/>
      <c r="D119" s="4401" t="s">
        <v>4644</v>
      </c>
      <c r="E119" s="4260"/>
      <c r="F119" s="4937">
        <v>113</v>
      </c>
      <c r="G119" s="4933">
        <v>13.8</v>
      </c>
      <c r="H119" s="4252"/>
      <c r="I119" s="2566"/>
      <c r="J119" s="2660">
        <v>12</v>
      </c>
      <c r="K119" s="2619">
        <v>1</v>
      </c>
      <c r="L119" s="2619"/>
      <c r="M119" s="2566"/>
      <c r="N119" s="2566"/>
      <c r="O119" s="2596"/>
      <c r="P119" s="2612"/>
      <c r="Q119" s="2640"/>
      <c r="R119" s="2609">
        <v>43</v>
      </c>
    </row>
    <row r="120" spans="1:18">
      <c r="A120" s="4401">
        <v>44</v>
      </c>
      <c r="B120" s="4401" t="s">
        <v>6688</v>
      </c>
      <c r="C120" s="4260"/>
      <c r="D120" s="4401" t="s">
        <v>4644</v>
      </c>
      <c r="E120" s="4260"/>
      <c r="F120" s="4937">
        <v>34.4</v>
      </c>
      <c r="G120" s="4933">
        <v>13.8</v>
      </c>
      <c r="H120" s="4252"/>
      <c r="I120" s="2566"/>
      <c r="J120" s="2660">
        <v>5.25</v>
      </c>
      <c r="K120" s="2619">
        <v>1</v>
      </c>
      <c r="L120" s="2619"/>
      <c r="M120" s="2566"/>
      <c r="N120" s="2566"/>
      <c r="O120" s="2596"/>
      <c r="P120" s="2612"/>
      <c r="Q120" s="2640"/>
      <c r="R120" s="2609">
        <v>44</v>
      </c>
    </row>
    <row r="121" spans="1:18">
      <c r="A121" s="4401">
        <v>45</v>
      </c>
      <c r="B121" s="4401" t="s">
        <v>6688</v>
      </c>
      <c r="C121" s="4260"/>
      <c r="D121" s="4401" t="s">
        <v>4644</v>
      </c>
      <c r="E121" s="4260"/>
      <c r="F121" s="4937">
        <v>34.5</v>
      </c>
      <c r="G121" s="4933">
        <v>13.2</v>
      </c>
      <c r="H121" s="4252"/>
      <c r="I121" s="2566"/>
      <c r="J121" s="2660">
        <v>3.75</v>
      </c>
      <c r="K121" s="2619">
        <v>1</v>
      </c>
      <c r="L121" s="2619"/>
      <c r="M121" s="2566"/>
      <c r="N121" s="2566"/>
      <c r="O121" s="2596"/>
      <c r="P121" s="2612"/>
      <c r="Q121" s="2640"/>
      <c r="R121" s="2609">
        <v>45</v>
      </c>
    </row>
    <row r="122" spans="1:18">
      <c r="A122" s="4401">
        <v>46</v>
      </c>
      <c r="B122" s="4401" t="s">
        <v>6689</v>
      </c>
      <c r="C122" s="4260"/>
      <c r="D122" s="4401" t="s">
        <v>4644</v>
      </c>
      <c r="E122" s="4260"/>
      <c r="F122" s="4937">
        <v>34.5</v>
      </c>
      <c r="G122" s="4933">
        <v>4.8</v>
      </c>
      <c r="H122" s="4252"/>
      <c r="I122" s="2566"/>
      <c r="J122" s="2660">
        <v>3</v>
      </c>
      <c r="K122" s="2619">
        <v>2</v>
      </c>
      <c r="L122" s="2619"/>
      <c r="M122" s="2566"/>
      <c r="N122" s="2566"/>
      <c r="O122" s="2596"/>
      <c r="P122" s="2612"/>
      <c r="Q122" s="2640"/>
      <c r="R122" s="2609">
        <v>46</v>
      </c>
    </row>
    <row r="123" spans="1:18">
      <c r="A123" s="4401">
        <v>47</v>
      </c>
      <c r="B123" s="4401" t="s">
        <v>6690</v>
      </c>
      <c r="C123" s="4260"/>
      <c r="D123" s="4401" t="s">
        <v>4644</v>
      </c>
      <c r="E123" s="4260"/>
      <c r="F123" s="4937">
        <v>34.5</v>
      </c>
      <c r="G123" s="4933">
        <v>4.4000000000000004</v>
      </c>
      <c r="H123" s="4252"/>
      <c r="I123" s="2566"/>
      <c r="J123" s="2660">
        <v>3.75</v>
      </c>
      <c r="K123" s="2619">
        <v>3</v>
      </c>
      <c r="L123" s="2619"/>
      <c r="M123" s="2566"/>
      <c r="N123" s="2566"/>
      <c r="O123" s="2596"/>
      <c r="P123" s="2612"/>
      <c r="Q123" s="2640"/>
      <c r="R123" s="2609">
        <v>47</v>
      </c>
    </row>
    <row r="124" spans="1:18">
      <c r="A124" s="4401">
        <v>48</v>
      </c>
      <c r="B124" s="4401" t="s">
        <v>4679</v>
      </c>
      <c r="C124" s="4260"/>
      <c r="D124" s="4401" t="s">
        <v>4644</v>
      </c>
      <c r="E124" s="4260"/>
      <c r="F124" s="4937">
        <v>34.5</v>
      </c>
      <c r="G124" s="4933">
        <v>0.48</v>
      </c>
      <c r="H124" s="4252"/>
      <c r="I124" s="2566"/>
      <c r="J124" s="2660">
        <v>1.5</v>
      </c>
      <c r="K124" s="2619">
        <v>1</v>
      </c>
      <c r="L124" s="2619"/>
      <c r="M124" s="2566"/>
      <c r="N124" s="2566"/>
      <c r="O124" s="2596"/>
      <c r="P124" s="2612"/>
      <c r="Q124" s="2640"/>
      <c r="R124" s="2609">
        <v>48</v>
      </c>
    </row>
    <row r="125" spans="1:18">
      <c r="A125" s="4401">
        <v>49</v>
      </c>
      <c r="B125" s="4401" t="s">
        <v>6691</v>
      </c>
      <c r="C125" s="4260"/>
      <c r="D125" s="4401" t="s">
        <v>4644</v>
      </c>
      <c r="E125" s="4260"/>
      <c r="F125" s="4937">
        <v>34.5</v>
      </c>
      <c r="G125" s="4933">
        <v>2.4</v>
      </c>
      <c r="H125" s="4252"/>
      <c r="I125" s="2566"/>
      <c r="J125" s="2660">
        <v>1.8</v>
      </c>
      <c r="K125" s="2619">
        <v>3</v>
      </c>
      <c r="L125" s="2619"/>
      <c r="M125" s="2566"/>
      <c r="N125" s="2566"/>
      <c r="O125" s="2596"/>
      <c r="P125" s="2612"/>
      <c r="Q125" s="2640"/>
      <c r="R125" s="2609">
        <v>49</v>
      </c>
    </row>
    <row r="126" spans="1:18">
      <c r="A126" s="4401">
        <v>50</v>
      </c>
      <c r="B126" s="4401" t="s">
        <v>4680</v>
      </c>
      <c r="C126" s="4260"/>
      <c r="D126" s="4401" t="s">
        <v>4644</v>
      </c>
      <c r="E126" s="4260"/>
      <c r="F126" s="4937">
        <v>22.9</v>
      </c>
      <c r="G126" s="4933">
        <v>5</v>
      </c>
      <c r="H126" s="4252"/>
      <c r="I126" s="2566"/>
      <c r="J126" s="2660">
        <v>2.5</v>
      </c>
      <c r="K126" s="2619">
        <v>1</v>
      </c>
      <c r="L126" s="2619"/>
      <c r="M126" s="2566"/>
      <c r="N126" s="2566"/>
      <c r="O126" s="2596"/>
      <c r="P126" s="2612"/>
      <c r="Q126" s="2640"/>
      <c r="R126" s="2609">
        <v>50</v>
      </c>
    </row>
    <row r="127" spans="1:18">
      <c r="A127" s="4401">
        <v>51</v>
      </c>
      <c r="B127" s="4401" t="s">
        <v>6692</v>
      </c>
      <c r="C127" s="4260"/>
      <c r="D127" s="4401" t="s">
        <v>4644</v>
      </c>
      <c r="E127" s="4260"/>
      <c r="F127" s="4937">
        <v>23</v>
      </c>
      <c r="G127" s="4933">
        <v>4.8</v>
      </c>
      <c r="H127" s="4252"/>
      <c r="I127" s="2566"/>
      <c r="J127" s="2660">
        <v>6</v>
      </c>
      <c r="K127" s="2619">
        <v>3</v>
      </c>
      <c r="L127" s="2619">
        <v>1</v>
      </c>
      <c r="M127" s="2566"/>
      <c r="N127" s="2566"/>
      <c r="O127" s="2596"/>
      <c r="P127" s="2612"/>
      <c r="Q127" s="2640"/>
      <c r="R127" s="2609">
        <v>51</v>
      </c>
    </row>
    <row r="128" spans="1:18">
      <c r="A128" s="4401">
        <v>52</v>
      </c>
      <c r="B128" s="4401" t="s">
        <v>4681</v>
      </c>
      <c r="C128" s="4260"/>
      <c r="D128" s="4401" t="s">
        <v>4644</v>
      </c>
      <c r="E128" s="4260"/>
      <c r="F128" s="4937">
        <v>34.5</v>
      </c>
      <c r="G128" s="4933">
        <v>4.16</v>
      </c>
      <c r="H128" s="4252"/>
      <c r="I128" s="2566"/>
      <c r="J128" s="2660">
        <v>2.5</v>
      </c>
      <c r="K128" s="2619">
        <v>1</v>
      </c>
      <c r="L128" s="2619"/>
      <c r="M128" s="2566"/>
      <c r="N128" s="2566"/>
      <c r="O128" s="2596"/>
      <c r="P128" s="2612"/>
      <c r="Q128" s="2640"/>
      <c r="R128" s="2609">
        <v>52</v>
      </c>
    </row>
    <row r="129" spans="1:18">
      <c r="A129" s="4401">
        <v>53</v>
      </c>
      <c r="B129" s="4401" t="s">
        <v>4682</v>
      </c>
      <c r="C129" s="4260"/>
      <c r="D129" s="4401" t="s">
        <v>4644</v>
      </c>
      <c r="E129" s="4260"/>
      <c r="F129" s="4937">
        <v>34.5</v>
      </c>
      <c r="G129" s="4933">
        <v>4.8</v>
      </c>
      <c r="H129" s="4252"/>
      <c r="I129" s="2566"/>
      <c r="J129" s="2660">
        <v>3.75</v>
      </c>
      <c r="K129" s="2619">
        <v>1</v>
      </c>
      <c r="L129" s="2619"/>
      <c r="M129" s="2566"/>
      <c r="N129" s="2566"/>
      <c r="O129" s="2596"/>
      <c r="P129" s="2612"/>
      <c r="Q129" s="2640"/>
      <c r="R129" s="2609">
        <v>53</v>
      </c>
    </row>
    <row r="130" spans="1:18">
      <c r="A130" s="4401">
        <v>54</v>
      </c>
      <c r="B130" s="4401" t="s">
        <v>4683</v>
      </c>
      <c r="C130" s="4260"/>
      <c r="D130" s="4401" t="s">
        <v>4644</v>
      </c>
      <c r="E130" s="4260"/>
      <c r="F130" s="4937">
        <v>34.5</v>
      </c>
      <c r="G130" s="4933">
        <v>4.8</v>
      </c>
      <c r="H130" s="4252"/>
      <c r="I130" s="2566"/>
      <c r="J130" s="2660">
        <v>2.5</v>
      </c>
      <c r="K130" s="2619">
        <v>1</v>
      </c>
      <c r="L130" s="2619"/>
      <c r="M130" s="2566"/>
      <c r="N130" s="2566"/>
      <c r="O130" s="2596"/>
      <c r="P130" s="2612"/>
      <c r="Q130" s="2640"/>
      <c r="R130" s="2609">
        <v>54</v>
      </c>
    </row>
    <row r="131" spans="1:18">
      <c r="A131" s="4401">
        <v>55</v>
      </c>
      <c r="B131" s="4401" t="s">
        <v>4684</v>
      </c>
      <c r="C131" s="4260"/>
      <c r="D131" s="4401" t="s">
        <v>4644</v>
      </c>
      <c r="E131" s="4260"/>
      <c r="F131" s="4937">
        <v>115</v>
      </c>
      <c r="G131" s="4933">
        <v>13.8</v>
      </c>
      <c r="H131" s="4252"/>
      <c r="I131" s="2566"/>
      <c r="J131" s="2660">
        <v>15</v>
      </c>
      <c r="K131" s="2619">
        <v>1</v>
      </c>
      <c r="L131" s="2619"/>
      <c r="M131" s="2566"/>
      <c r="N131" s="2566"/>
      <c r="O131" s="2596"/>
      <c r="P131" s="2612"/>
      <c r="Q131" s="2640"/>
      <c r="R131" s="2609">
        <v>55</v>
      </c>
    </row>
    <row r="132" spans="1:18">
      <c r="A132" s="4401">
        <v>56</v>
      </c>
      <c r="B132" s="4401" t="s">
        <v>6693</v>
      </c>
      <c r="C132" s="4260"/>
      <c r="D132" s="4401" t="s">
        <v>4644</v>
      </c>
      <c r="E132" s="4260"/>
      <c r="F132" s="4937">
        <v>34.5</v>
      </c>
      <c r="G132" s="4933">
        <v>4.8</v>
      </c>
      <c r="H132" s="4252"/>
      <c r="I132" s="2566"/>
      <c r="J132" s="2660">
        <v>3.75</v>
      </c>
      <c r="K132" s="2619">
        <v>3</v>
      </c>
      <c r="L132" s="2619"/>
      <c r="M132" s="2566"/>
      <c r="N132" s="2566"/>
      <c r="O132" s="2596"/>
      <c r="P132" s="2612"/>
      <c r="Q132" s="2640"/>
      <c r="R132" s="2609">
        <v>56</v>
      </c>
    </row>
    <row r="133" spans="1:18" ht="16" thickBot="1">
      <c r="A133" s="4224">
        <v>57</v>
      </c>
      <c r="B133" s="4401" t="s">
        <v>4685</v>
      </c>
      <c r="C133" s="4260"/>
      <c r="D133" s="4401" t="s">
        <v>4644</v>
      </c>
      <c r="E133" s="4260"/>
      <c r="F133" s="4937">
        <v>115</v>
      </c>
      <c r="G133" s="4933">
        <v>13.2</v>
      </c>
      <c r="H133" s="4252"/>
      <c r="I133" s="2566"/>
      <c r="J133" s="2660">
        <v>25</v>
      </c>
      <c r="K133" s="2619">
        <v>1</v>
      </c>
      <c r="L133" s="2619"/>
      <c r="M133" s="2566"/>
      <c r="N133" s="2566"/>
      <c r="O133" s="2596"/>
      <c r="P133" s="2612"/>
      <c r="Q133" s="2640"/>
      <c r="R133" s="2609">
        <v>57</v>
      </c>
    </row>
    <row r="134" spans="1:18" ht="16" thickBot="1">
      <c r="A134" s="4930">
        <v>58</v>
      </c>
      <c r="B134" s="4930"/>
      <c r="C134" s="4586" t="s">
        <v>4895</v>
      </c>
      <c r="D134" s="4930"/>
      <c r="E134" s="4586"/>
      <c r="F134" s="4938"/>
      <c r="G134" s="4934"/>
      <c r="H134" s="4256"/>
      <c r="I134" s="2566"/>
      <c r="J134" s="2625"/>
      <c r="K134" s="2648">
        <f>SUM(K77:K133)</f>
        <v>75</v>
      </c>
      <c r="L134" s="2648">
        <f>SUM(L77:L133)</f>
        <v>1</v>
      </c>
      <c r="M134" s="2575"/>
      <c r="N134" s="2575"/>
      <c r="O134" s="2578"/>
      <c r="P134" s="2648">
        <f>SUM(P77:P133)</f>
        <v>0</v>
      </c>
      <c r="Q134" s="2648">
        <f>SUM(Q77:Q133)</f>
        <v>0</v>
      </c>
      <c r="R134" s="2577">
        <v>58</v>
      </c>
    </row>
    <row r="135" spans="1:18">
      <c r="A135" s="1618"/>
      <c r="B135" s="1618"/>
      <c r="C135" s="1618"/>
      <c r="D135" s="1618"/>
      <c r="E135" s="1618"/>
      <c r="F135" s="1618"/>
    </row>
    <row r="136" spans="1:18">
      <c r="A136" s="1882" t="s">
        <v>3135</v>
      </c>
      <c r="B136" s="1882"/>
      <c r="C136" s="1882"/>
      <c r="D136" s="1882"/>
      <c r="E136" s="1882"/>
      <c r="F136" s="1882"/>
      <c r="G136" s="2597"/>
      <c r="H136" s="2597"/>
      <c r="I136" s="2566"/>
      <c r="J136" s="2597" t="s">
        <v>3136</v>
      </c>
      <c r="K136" s="2597"/>
      <c r="L136" s="2597"/>
      <c r="M136" s="2597"/>
      <c r="N136" s="2597"/>
      <c r="O136" s="2597"/>
      <c r="P136" s="2597"/>
      <c r="Q136" s="2597"/>
      <c r="R136" s="2597"/>
    </row>
    <row r="137" spans="1:18">
      <c r="A137" s="1618"/>
      <c r="B137" s="1618"/>
      <c r="C137" s="1618"/>
      <c r="D137" s="1618"/>
      <c r="E137" s="1618"/>
      <c r="F137" s="1618"/>
    </row>
    <row r="138" spans="1:18" ht="16" thickBot="1">
      <c r="A138" s="1533"/>
      <c r="B138" s="2630"/>
      <c r="C138" s="2630"/>
      <c r="D138" s="2630"/>
      <c r="E138" s="2630"/>
      <c r="F138" s="4919"/>
      <c r="G138" s="4919"/>
      <c r="H138" s="1618"/>
      <c r="I138" s="2566"/>
      <c r="J138" s="2529"/>
      <c r="K138" s="2575"/>
      <c r="L138" s="2575"/>
      <c r="M138" s="2575"/>
      <c r="N138" s="2575"/>
      <c r="O138" s="2575"/>
      <c r="P138" s="2804"/>
      <c r="Q138" s="2804"/>
      <c r="R138" s="2575"/>
    </row>
    <row r="139" spans="1:18" ht="16" thickBot="1">
      <c r="A139" s="4948" t="s">
        <v>3325</v>
      </c>
      <c r="B139" s="4949"/>
      <c r="C139" s="4949"/>
      <c r="D139" s="4927"/>
      <c r="E139" s="4927"/>
      <c r="F139" s="4927"/>
      <c r="G139" s="4927"/>
      <c r="H139" s="4928"/>
      <c r="I139" s="2566"/>
      <c r="J139" s="2637" t="s">
        <v>3325</v>
      </c>
      <c r="K139" s="2581"/>
      <c r="L139" s="2581"/>
      <c r="M139" s="2582"/>
      <c r="N139" s="2582"/>
      <c r="O139" s="2582"/>
      <c r="P139" s="2583"/>
      <c r="Q139" s="2583"/>
      <c r="R139" s="2579"/>
    </row>
    <row r="140" spans="1:18">
      <c r="A140" s="4921"/>
      <c r="B140" s="3737"/>
      <c r="C140" s="3737"/>
      <c r="D140" s="4926"/>
      <c r="E140" s="4926"/>
      <c r="F140" s="4927"/>
      <c r="G140" s="4927"/>
      <c r="H140" s="4928"/>
      <c r="I140" s="2566"/>
      <c r="J140" s="2595"/>
      <c r="K140" s="2596"/>
      <c r="L140" s="2596"/>
      <c r="M140" s="2597" t="s">
        <v>3113</v>
      </c>
      <c r="N140" s="2597"/>
      <c r="O140" s="2597"/>
      <c r="P140" s="2597"/>
      <c r="Q140" s="2573"/>
      <c r="R140" s="2563"/>
    </row>
    <row r="141" spans="1:18" ht="16" thickBot="1">
      <c r="A141" s="4867"/>
      <c r="B141" s="4929"/>
      <c r="C141" s="4929"/>
      <c r="D141" s="4929"/>
      <c r="E141" s="4929"/>
      <c r="F141" s="4409" t="s">
        <v>3114</v>
      </c>
      <c r="G141" s="4409"/>
      <c r="H141" s="4923"/>
      <c r="I141" s="2566"/>
      <c r="J141" s="2601" t="s">
        <v>3115</v>
      </c>
      <c r="K141" s="2569" t="s">
        <v>3116</v>
      </c>
      <c r="L141" s="2569" t="s">
        <v>3116</v>
      </c>
      <c r="M141" s="2582" t="s">
        <v>3117</v>
      </c>
      <c r="N141" s="2582"/>
      <c r="O141" s="2582"/>
      <c r="P141" s="2582"/>
      <c r="Q141" s="2579"/>
      <c r="R141" s="2569"/>
    </row>
    <row r="142" spans="1:18">
      <c r="A142" s="4866"/>
      <c r="B142" s="4866"/>
      <c r="C142" s="4246"/>
      <c r="D142" s="4866"/>
      <c r="E142" s="4246"/>
      <c r="F142" s="4924"/>
      <c r="G142" s="4247"/>
      <c r="H142" s="4246"/>
      <c r="I142" s="2566"/>
      <c r="J142" s="2601" t="s">
        <v>3118</v>
      </c>
      <c r="K142" s="2569" t="s">
        <v>3119</v>
      </c>
      <c r="L142" s="2569" t="s">
        <v>3120</v>
      </c>
      <c r="M142" s="2608"/>
      <c r="N142" s="2608"/>
      <c r="O142" s="2569"/>
      <c r="P142" s="2569"/>
      <c r="Q142" s="2573"/>
      <c r="R142" s="2569"/>
    </row>
    <row r="143" spans="1:18">
      <c r="A143" s="4866" t="s">
        <v>1686</v>
      </c>
      <c r="B143" s="4240" t="s">
        <v>3121</v>
      </c>
      <c r="C143" s="4241"/>
      <c r="D143" s="4240" t="s">
        <v>3122</v>
      </c>
      <c r="E143" s="4241"/>
      <c r="F143" s="4924"/>
      <c r="G143" s="4247"/>
      <c r="H143" s="4246"/>
      <c r="I143" s="2566"/>
      <c r="J143" s="2601" t="s">
        <v>3123</v>
      </c>
      <c r="K143" s="2569" t="s">
        <v>3124</v>
      </c>
      <c r="L143" s="2569" t="s">
        <v>3119</v>
      </c>
      <c r="M143" s="2597"/>
      <c r="N143" s="2597"/>
      <c r="O143" s="2573"/>
      <c r="P143" s="2569" t="s">
        <v>1744</v>
      </c>
      <c r="Q143" s="2573" t="s">
        <v>3125</v>
      </c>
      <c r="R143" s="2569" t="s">
        <v>1686</v>
      </c>
    </row>
    <row r="144" spans="1:18">
      <c r="A144" s="4866" t="s">
        <v>1689</v>
      </c>
      <c r="B144" s="4401"/>
      <c r="C144" s="4260"/>
      <c r="D144" s="4866"/>
      <c r="E144" s="4246"/>
      <c r="F144" s="4924" t="s">
        <v>1794</v>
      </c>
      <c r="G144" s="4247" t="s">
        <v>3126</v>
      </c>
      <c r="H144" s="4246" t="s">
        <v>3127</v>
      </c>
      <c r="I144" s="2566"/>
      <c r="J144" s="2601" t="s">
        <v>3128</v>
      </c>
      <c r="K144" s="2569" t="s">
        <v>4</v>
      </c>
      <c r="L144" s="2569" t="s">
        <v>3124</v>
      </c>
      <c r="M144" s="2597" t="s">
        <v>3129</v>
      </c>
      <c r="N144" s="2597"/>
      <c r="O144" s="2573"/>
      <c r="P144" s="2569" t="s">
        <v>3130</v>
      </c>
      <c r="Q144" s="2573" t="s">
        <v>3131</v>
      </c>
      <c r="R144" s="2569" t="s">
        <v>1689</v>
      </c>
    </row>
    <row r="145" spans="1:18">
      <c r="A145" s="4401"/>
      <c r="B145" s="4401"/>
      <c r="C145" s="4246"/>
      <c r="D145" s="4401"/>
      <c r="E145" s="4246"/>
      <c r="F145" s="4924"/>
      <c r="G145" s="4247"/>
      <c r="H145" s="4260"/>
      <c r="I145" s="2566"/>
      <c r="J145" s="2609"/>
      <c r="K145" s="2596"/>
      <c r="L145" s="2569"/>
      <c r="M145" s="2566"/>
      <c r="N145" s="2566"/>
      <c r="O145" s="2569"/>
      <c r="P145" s="2569"/>
      <c r="Q145" s="2569"/>
      <c r="R145" s="2596"/>
    </row>
    <row r="146" spans="1:18" ht="16" thickBot="1">
      <c r="A146" s="4401"/>
      <c r="B146" s="4922" t="s">
        <v>2935</v>
      </c>
      <c r="C146" s="4923"/>
      <c r="D146" s="4922" t="s">
        <v>2936</v>
      </c>
      <c r="E146" s="4923"/>
      <c r="F146" s="4925" t="s">
        <v>2937</v>
      </c>
      <c r="G146" s="4247" t="s">
        <v>2938</v>
      </c>
      <c r="H146" s="4259" t="s">
        <v>2268</v>
      </c>
      <c r="I146" s="2566"/>
      <c r="J146" s="2610" t="s">
        <v>2269</v>
      </c>
      <c r="K146" s="2610" t="s">
        <v>2270</v>
      </c>
      <c r="L146" s="2610" t="s">
        <v>2271</v>
      </c>
      <c r="M146" s="2582" t="s">
        <v>2272</v>
      </c>
      <c r="N146" s="2582"/>
      <c r="O146" s="2579"/>
      <c r="P146" s="2576" t="s">
        <v>2273</v>
      </c>
      <c r="Q146" s="2576" t="s">
        <v>2274</v>
      </c>
      <c r="R146" s="2576"/>
    </row>
    <row r="147" spans="1:18">
      <c r="A147" s="4401">
        <v>1</v>
      </c>
      <c r="B147" s="3834" t="s">
        <v>4686</v>
      </c>
      <c r="C147" s="3839"/>
      <c r="D147" s="3834" t="s">
        <v>4644</v>
      </c>
      <c r="E147" s="4928"/>
      <c r="F147" s="4935">
        <v>115</v>
      </c>
      <c r="G147" s="4944">
        <v>13.2</v>
      </c>
      <c r="H147" s="4252"/>
      <c r="I147" s="2566"/>
      <c r="J147" s="2660">
        <v>15</v>
      </c>
      <c r="K147" s="2619">
        <v>1</v>
      </c>
      <c r="L147" s="2619"/>
      <c r="M147" s="2566"/>
      <c r="N147" s="2566"/>
      <c r="O147" s="2573"/>
      <c r="P147" s="2612"/>
      <c r="Q147" s="2640"/>
      <c r="R147" s="2609">
        <v>1</v>
      </c>
    </row>
    <row r="148" spans="1:18">
      <c r="A148" s="4401">
        <v>2</v>
      </c>
      <c r="B148" s="4401" t="s">
        <v>4687</v>
      </c>
      <c r="C148" s="4260"/>
      <c r="D148" s="4401" t="s">
        <v>4644</v>
      </c>
      <c r="E148" s="4246"/>
      <c r="F148" s="4936">
        <v>34.4</v>
      </c>
      <c r="G148" s="4945">
        <v>5</v>
      </c>
      <c r="H148" s="4252"/>
      <c r="I148" s="2566"/>
      <c r="J148" s="2660">
        <v>2.5</v>
      </c>
      <c r="K148" s="2619">
        <v>1</v>
      </c>
      <c r="L148" s="2619"/>
      <c r="M148" s="2566"/>
      <c r="N148" s="2566"/>
      <c r="O148" s="2569"/>
      <c r="P148" s="2612"/>
      <c r="Q148" s="2640"/>
      <c r="R148" s="2609">
        <v>2</v>
      </c>
    </row>
    <row r="149" spans="1:18">
      <c r="A149" s="4401">
        <v>3</v>
      </c>
      <c r="B149" s="4401" t="s">
        <v>4688</v>
      </c>
      <c r="C149" s="4260"/>
      <c r="D149" s="4401" t="s">
        <v>4644</v>
      </c>
      <c r="E149" s="4246"/>
      <c r="F149" s="4936">
        <v>115</v>
      </c>
      <c r="G149" s="4945">
        <v>13.8</v>
      </c>
      <c r="H149" s="4252"/>
      <c r="I149" s="2566"/>
      <c r="J149" s="2660">
        <v>13.4</v>
      </c>
      <c r="K149" s="2619">
        <v>1</v>
      </c>
      <c r="L149" s="2619"/>
      <c r="M149" s="2566"/>
      <c r="N149" s="2566"/>
      <c r="O149" s="2569"/>
      <c r="P149" s="2612"/>
      <c r="Q149" s="2640"/>
      <c r="R149" s="2609">
        <v>3</v>
      </c>
    </row>
    <row r="150" spans="1:18">
      <c r="A150" s="4401">
        <v>4</v>
      </c>
      <c r="B150" s="4401" t="s">
        <v>4689</v>
      </c>
      <c r="C150" s="4260"/>
      <c r="D150" s="4401" t="s">
        <v>4644</v>
      </c>
      <c r="E150" s="4246"/>
      <c r="F150" s="4936">
        <v>23</v>
      </c>
      <c r="G150" s="4945">
        <v>2.4</v>
      </c>
      <c r="H150" s="4252"/>
      <c r="I150" s="2566"/>
      <c r="J150" s="2660">
        <v>0.1</v>
      </c>
      <c r="K150" s="2619">
        <v>1</v>
      </c>
      <c r="L150" s="2619"/>
      <c r="M150" s="2566"/>
      <c r="N150" s="2566"/>
      <c r="O150" s="2569"/>
      <c r="P150" s="2612"/>
      <c r="Q150" s="2640"/>
      <c r="R150" s="2609">
        <v>4</v>
      </c>
    </row>
    <row r="151" spans="1:18">
      <c r="A151" s="4401">
        <v>5</v>
      </c>
      <c r="B151" s="4401" t="s">
        <v>4690</v>
      </c>
      <c r="C151" s="4260"/>
      <c r="D151" s="4401" t="s">
        <v>4642</v>
      </c>
      <c r="E151" s="4246"/>
      <c r="F151" s="4936">
        <v>34.5</v>
      </c>
      <c r="G151" s="4945">
        <v>13.2</v>
      </c>
      <c r="H151" s="4252"/>
      <c r="I151" s="2566"/>
      <c r="J151" s="2660">
        <v>5</v>
      </c>
      <c r="K151" s="2619">
        <v>1</v>
      </c>
      <c r="L151" s="2619"/>
      <c r="M151" s="2566"/>
      <c r="N151" s="2566"/>
      <c r="O151" s="2569"/>
      <c r="P151" s="2612"/>
      <c r="Q151" s="2640"/>
      <c r="R151" s="2609">
        <v>5</v>
      </c>
    </row>
    <row r="152" spans="1:18">
      <c r="A152" s="4920">
        <v>6</v>
      </c>
      <c r="B152" s="4401" t="s">
        <v>4691</v>
      </c>
      <c r="C152" s="4260"/>
      <c r="D152" s="4401" t="s">
        <v>4644</v>
      </c>
      <c r="E152" s="4260"/>
      <c r="F152" s="4937">
        <v>34.5</v>
      </c>
      <c r="G152" s="4946">
        <v>4.8</v>
      </c>
      <c r="H152" s="4252"/>
      <c r="I152" s="2566"/>
      <c r="J152" s="2670">
        <v>7.5</v>
      </c>
      <c r="K152" s="2619">
        <v>1</v>
      </c>
      <c r="L152" s="2619"/>
      <c r="M152" s="2566"/>
      <c r="N152" s="2566"/>
      <c r="O152" s="2596"/>
      <c r="P152" s="2612"/>
      <c r="Q152" s="2640"/>
      <c r="R152" s="2621">
        <v>6</v>
      </c>
    </row>
    <row r="153" spans="1:18">
      <c r="A153" s="4920">
        <v>7</v>
      </c>
      <c r="B153" s="4401" t="s">
        <v>4692</v>
      </c>
      <c r="C153" s="4260"/>
      <c r="D153" s="4401" t="s">
        <v>4644</v>
      </c>
      <c r="E153" s="4260"/>
      <c r="F153" s="4937">
        <v>34.5</v>
      </c>
      <c r="G153" s="4946">
        <v>13.2</v>
      </c>
      <c r="H153" s="4252"/>
      <c r="I153" s="2566"/>
      <c r="J153" s="2670">
        <v>8.4</v>
      </c>
      <c r="K153" s="2619">
        <v>1</v>
      </c>
      <c r="L153" s="2619"/>
      <c r="M153" s="2566"/>
      <c r="N153" s="2566"/>
      <c r="O153" s="2596"/>
      <c r="P153" s="2612"/>
      <c r="Q153" s="2640"/>
      <c r="R153" s="2621">
        <v>7</v>
      </c>
    </row>
    <row r="154" spans="1:18">
      <c r="A154" s="4920">
        <v>8</v>
      </c>
      <c r="B154" s="4401" t="s">
        <v>4693</v>
      </c>
      <c r="C154" s="4260"/>
      <c r="D154" s="4401" t="s">
        <v>4644</v>
      </c>
      <c r="E154" s="4260"/>
      <c r="F154" s="4937">
        <v>34.4</v>
      </c>
      <c r="G154" s="4946">
        <v>5</v>
      </c>
      <c r="H154" s="4252"/>
      <c r="I154" s="2566"/>
      <c r="J154" s="2670">
        <v>3.75</v>
      </c>
      <c r="K154" s="2619">
        <v>1</v>
      </c>
      <c r="L154" s="2619"/>
      <c r="M154" s="2566"/>
      <c r="N154" s="2566"/>
      <c r="O154" s="2596"/>
      <c r="P154" s="2612"/>
      <c r="Q154" s="2640"/>
      <c r="R154" s="2621">
        <v>8</v>
      </c>
    </row>
    <row r="155" spans="1:18">
      <c r="A155" s="4920">
        <v>9</v>
      </c>
      <c r="B155" s="4401" t="s">
        <v>6694</v>
      </c>
      <c r="C155" s="4260"/>
      <c r="D155" s="4401" t="s">
        <v>4644</v>
      </c>
      <c r="E155" s="4260"/>
      <c r="F155" s="4937">
        <v>34.5</v>
      </c>
      <c r="G155" s="4946">
        <v>13.8</v>
      </c>
      <c r="H155" s="4252"/>
      <c r="I155" s="2566"/>
      <c r="J155" s="2670">
        <v>12</v>
      </c>
      <c r="K155" s="2619">
        <v>1</v>
      </c>
      <c r="L155" s="2619"/>
      <c r="M155" s="2566"/>
      <c r="N155" s="2566"/>
      <c r="O155" s="2596"/>
      <c r="P155" s="2612"/>
      <c r="Q155" s="2640"/>
      <c r="R155" s="2621">
        <v>9</v>
      </c>
    </row>
    <row r="156" spans="1:18">
      <c r="A156" s="4920">
        <v>10</v>
      </c>
      <c r="B156" s="4401" t="s">
        <v>6695</v>
      </c>
      <c r="C156" s="4260"/>
      <c r="D156" s="4401" t="s">
        <v>4644</v>
      </c>
      <c r="E156" s="4260"/>
      <c r="F156" s="4937">
        <v>115</v>
      </c>
      <c r="G156" s="4946">
        <v>13.8</v>
      </c>
      <c r="H156" s="4252"/>
      <c r="I156" s="2566"/>
      <c r="J156" s="2670">
        <v>24</v>
      </c>
      <c r="K156" s="2619">
        <v>1</v>
      </c>
      <c r="L156" s="2619"/>
      <c r="M156" s="2566"/>
      <c r="N156" s="2566"/>
      <c r="O156" s="2596"/>
      <c r="P156" s="2612"/>
      <c r="Q156" s="2640"/>
      <c r="R156" s="2621">
        <v>10</v>
      </c>
    </row>
    <row r="157" spans="1:18">
      <c r="A157" s="4920">
        <v>11</v>
      </c>
      <c r="B157" s="4401" t="s">
        <v>6695</v>
      </c>
      <c r="C157" s="4260"/>
      <c r="D157" s="4401" t="s">
        <v>4644</v>
      </c>
      <c r="E157" s="4260"/>
      <c r="F157" s="4937">
        <v>116</v>
      </c>
      <c r="G157" s="4946">
        <v>13.8</v>
      </c>
      <c r="H157" s="4252"/>
      <c r="I157" s="2566"/>
      <c r="J157" s="2670">
        <v>18</v>
      </c>
      <c r="K157" s="2619">
        <v>1</v>
      </c>
      <c r="L157" s="2619"/>
      <c r="M157" s="2566"/>
      <c r="N157" s="2566"/>
      <c r="O157" s="2596"/>
      <c r="P157" s="2612"/>
      <c r="Q157" s="2640"/>
      <c r="R157" s="2621">
        <v>11</v>
      </c>
    </row>
    <row r="158" spans="1:18">
      <c r="A158" s="4920">
        <v>12</v>
      </c>
      <c r="B158" s="4401" t="s">
        <v>6696</v>
      </c>
      <c r="C158" s="4260"/>
      <c r="D158" s="4401" t="s">
        <v>4642</v>
      </c>
      <c r="E158" s="4260"/>
      <c r="F158" s="4937">
        <v>345</v>
      </c>
      <c r="G158" s="4946">
        <v>120</v>
      </c>
      <c r="H158" s="4252">
        <v>13.8</v>
      </c>
      <c r="I158" s="2566"/>
      <c r="J158" s="2670">
        <v>538</v>
      </c>
      <c r="K158" s="2619">
        <v>2</v>
      </c>
      <c r="L158" s="2619">
        <v>1</v>
      </c>
      <c r="M158" s="2566"/>
      <c r="N158" s="2566"/>
      <c r="O158" s="2596"/>
      <c r="P158" s="2612"/>
      <c r="Q158" s="2640"/>
      <c r="R158" s="2621">
        <v>12</v>
      </c>
    </row>
    <row r="159" spans="1:18">
      <c r="A159" s="4920">
        <v>13</v>
      </c>
      <c r="B159" s="4401" t="s">
        <v>6697</v>
      </c>
      <c r="C159" s="4260"/>
      <c r="D159" s="4401" t="s">
        <v>4644</v>
      </c>
      <c r="E159" s="4260"/>
      <c r="F159" s="4937">
        <v>34.5</v>
      </c>
      <c r="G159" s="4946">
        <v>4.5999999999999996</v>
      </c>
      <c r="H159" s="4252"/>
      <c r="I159" s="2566"/>
      <c r="J159" s="2670">
        <v>2.4900000000000002</v>
      </c>
      <c r="K159" s="2619">
        <v>3</v>
      </c>
      <c r="L159" s="2619"/>
      <c r="M159" s="2566"/>
      <c r="N159" s="2566"/>
      <c r="O159" s="2596"/>
      <c r="P159" s="2612"/>
      <c r="Q159" s="2640"/>
      <c r="R159" s="2621">
        <v>13</v>
      </c>
    </row>
    <row r="160" spans="1:18">
      <c r="A160" s="4920">
        <v>14</v>
      </c>
      <c r="B160" s="4401" t="s">
        <v>4694</v>
      </c>
      <c r="C160" s="4260"/>
      <c r="D160" s="4401" t="s">
        <v>4644</v>
      </c>
      <c r="E160" s="4260"/>
      <c r="F160" s="4937">
        <v>113</v>
      </c>
      <c r="G160" s="4946">
        <v>13.8</v>
      </c>
      <c r="H160" s="4252"/>
      <c r="I160" s="2566"/>
      <c r="J160" s="2670">
        <v>13.44</v>
      </c>
      <c r="K160" s="2619">
        <v>1</v>
      </c>
      <c r="L160" s="2619"/>
      <c r="M160" s="2566"/>
      <c r="N160" s="2566"/>
      <c r="O160" s="2596"/>
      <c r="P160" s="2612"/>
      <c r="Q160" s="2640"/>
      <c r="R160" s="2621">
        <v>14</v>
      </c>
    </row>
    <row r="161" spans="1:18">
      <c r="A161" s="4920">
        <v>15</v>
      </c>
      <c r="B161" s="4401" t="s">
        <v>4695</v>
      </c>
      <c r="C161" s="4260"/>
      <c r="D161" s="4401" t="s">
        <v>4644</v>
      </c>
      <c r="E161" s="4260"/>
      <c r="F161" s="4937">
        <v>43.8</v>
      </c>
      <c r="G161" s="4946">
        <v>13.8</v>
      </c>
      <c r="H161" s="4252"/>
      <c r="I161" s="2566"/>
      <c r="J161" s="2670">
        <v>7.5</v>
      </c>
      <c r="K161" s="2619">
        <v>1</v>
      </c>
      <c r="L161" s="2619"/>
      <c r="M161" s="2566"/>
      <c r="N161" s="2566"/>
      <c r="O161" s="2596"/>
      <c r="P161" s="2612"/>
      <c r="Q161" s="2640"/>
      <c r="R161" s="2621">
        <v>15</v>
      </c>
    </row>
    <row r="162" spans="1:18">
      <c r="A162" s="4920">
        <v>16</v>
      </c>
      <c r="B162" s="4401" t="s">
        <v>6698</v>
      </c>
      <c r="C162" s="4260"/>
      <c r="D162" s="4401" t="s">
        <v>4644</v>
      </c>
      <c r="E162" s="4260"/>
      <c r="F162" s="4937">
        <v>115</v>
      </c>
      <c r="G162" s="4946">
        <v>13.2</v>
      </c>
      <c r="H162" s="4252"/>
      <c r="I162" s="2566"/>
      <c r="J162" s="2670">
        <v>20</v>
      </c>
      <c r="K162" s="2619">
        <v>2</v>
      </c>
      <c r="L162" s="2619"/>
      <c r="M162" s="2566"/>
      <c r="N162" s="2566"/>
      <c r="O162" s="2596"/>
      <c r="P162" s="2612"/>
      <c r="Q162" s="2640"/>
      <c r="R162" s="2621">
        <v>16</v>
      </c>
    </row>
    <row r="163" spans="1:18">
      <c r="A163" s="4401">
        <v>17</v>
      </c>
      <c r="B163" s="4401" t="s">
        <v>4696</v>
      </c>
      <c r="C163" s="4260"/>
      <c r="D163" s="4401" t="s">
        <v>4644</v>
      </c>
      <c r="E163" s="4260"/>
      <c r="F163" s="4937">
        <v>34.5</v>
      </c>
      <c r="G163" s="4946">
        <v>4.8</v>
      </c>
      <c r="H163" s="4252"/>
      <c r="I163" s="2566"/>
      <c r="J163" s="2660">
        <v>3.75</v>
      </c>
      <c r="K163" s="2619">
        <v>1</v>
      </c>
      <c r="L163" s="2619"/>
      <c r="M163" s="2566"/>
      <c r="N163" s="2566"/>
      <c r="O163" s="2596"/>
      <c r="P163" s="2612"/>
      <c r="Q163" s="2640"/>
      <c r="R163" s="2609">
        <v>17</v>
      </c>
    </row>
    <row r="164" spans="1:18">
      <c r="A164" s="4401">
        <v>18</v>
      </c>
      <c r="B164" s="4401" t="s">
        <v>4697</v>
      </c>
      <c r="C164" s="4260"/>
      <c r="D164" s="4401" t="s">
        <v>4644</v>
      </c>
      <c r="E164" s="4260"/>
      <c r="F164" s="4937">
        <v>69</v>
      </c>
      <c r="G164" s="4946">
        <v>4.8</v>
      </c>
      <c r="H164" s="4252"/>
      <c r="I164" s="2566"/>
      <c r="J164" s="2660">
        <v>5</v>
      </c>
      <c r="K164" s="2619">
        <v>1</v>
      </c>
      <c r="L164" s="2619"/>
      <c r="M164" s="2566"/>
      <c r="N164" s="2566"/>
      <c r="O164" s="2596"/>
      <c r="P164" s="2612"/>
      <c r="Q164" s="2640"/>
      <c r="R164" s="2609">
        <v>18</v>
      </c>
    </row>
    <row r="165" spans="1:18">
      <c r="A165" s="4401">
        <v>19</v>
      </c>
      <c r="B165" s="4401" t="s">
        <v>6699</v>
      </c>
      <c r="C165" s="4260"/>
      <c r="D165" s="4401" t="s">
        <v>4642</v>
      </c>
      <c r="E165" s="4260"/>
      <c r="F165" s="4937">
        <v>115</v>
      </c>
      <c r="G165" s="4946">
        <v>13.8</v>
      </c>
      <c r="H165" s="4252"/>
      <c r="I165" s="2566"/>
      <c r="J165" s="2660">
        <v>30</v>
      </c>
      <c r="K165" s="2619">
        <v>2</v>
      </c>
      <c r="L165" s="2619"/>
      <c r="M165" s="2566"/>
      <c r="N165" s="2566"/>
      <c r="O165" s="2596"/>
      <c r="P165" s="2612"/>
      <c r="Q165" s="2640"/>
      <c r="R165" s="2609">
        <v>19</v>
      </c>
    </row>
    <row r="166" spans="1:18">
      <c r="A166" s="4401">
        <v>20</v>
      </c>
      <c r="B166" s="4401" t="s">
        <v>6699</v>
      </c>
      <c r="C166" s="4260"/>
      <c r="D166" s="4401" t="s">
        <v>4642</v>
      </c>
      <c r="E166" s="4260"/>
      <c r="F166" s="4937">
        <v>115</v>
      </c>
      <c r="G166" s="4946">
        <v>24</v>
      </c>
      <c r="H166" s="4252"/>
      <c r="I166" s="2566"/>
      <c r="J166" s="2660">
        <v>30</v>
      </c>
      <c r="K166" s="2619">
        <v>2</v>
      </c>
      <c r="L166" s="2619"/>
      <c r="M166" s="2566"/>
      <c r="N166" s="2566"/>
      <c r="O166" s="2596"/>
      <c r="P166" s="2612"/>
      <c r="Q166" s="2640"/>
      <c r="R166" s="2609">
        <v>20</v>
      </c>
    </row>
    <row r="167" spans="1:18">
      <c r="A167" s="4401">
        <v>21</v>
      </c>
      <c r="B167" s="4401" t="s">
        <v>6700</v>
      </c>
      <c r="C167" s="4260"/>
      <c r="D167" s="4401" t="s">
        <v>4644</v>
      </c>
      <c r="E167" s="4260"/>
      <c r="F167" s="4937">
        <v>115</v>
      </c>
      <c r="G167" s="4946">
        <v>13.8</v>
      </c>
      <c r="H167" s="4252"/>
      <c r="I167" s="2566"/>
      <c r="J167" s="2660">
        <v>48</v>
      </c>
      <c r="K167" s="2619">
        <v>2</v>
      </c>
      <c r="L167" s="2619"/>
      <c r="M167" s="2566"/>
      <c r="N167" s="2566"/>
      <c r="O167" s="2596"/>
      <c r="P167" s="2612"/>
      <c r="Q167" s="2640"/>
      <c r="R167" s="2609">
        <v>21</v>
      </c>
    </row>
    <row r="168" spans="1:18">
      <c r="A168" s="4401">
        <v>22</v>
      </c>
      <c r="B168" s="4401" t="s">
        <v>4698</v>
      </c>
      <c r="C168" s="4260"/>
      <c r="D168" s="4401" t="s">
        <v>4644</v>
      </c>
      <c r="E168" s="4260"/>
      <c r="F168" s="4937">
        <v>34.4</v>
      </c>
      <c r="G168" s="4946">
        <v>5.04</v>
      </c>
      <c r="H168" s="4252"/>
      <c r="I168" s="2566"/>
      <c r="J168" s="2660">
        <v>4.6870000000000003</v>
      </c>
      <c r="K168" s="2619">
        <v>1</v>
      </c>
      <c r="L168" s="2619"/>
      <c r="M168" s="2566"/>
      <c r="N168" s="2566"/>
      <c r="O168" s="2596"/>
      <c r="P168" s="2612"/>
      <c r="Q168" s="2640"/>
      <c r="R168" s="2609">
        <v>22</v>
      </c>
    </row>
    <row r="169" spans="1:18">
      <c r="A169" s="4401">
        <v>23</v>
      </c>
      <c r="B169" s="4401" t="s">
        <v>4699</v>
      </c>
      <c r="C169" s="4260"/>
      <c r="D169" s="4401" t="s">
        <v>4644</v>
      </c>
      <c r="E169" s="4260"/>
      <c r="F169" s="4937">
        <v>22.9</v>
      </c>
      <c r="G169" s="4946">
        <v>5</v>
      </c>
      <c r="H169" s="4252"/>
      <c r="I169" s="2566"/>
      <c r="J169" s="2660">
        <v>4.7</v>
      </c>
      <c r="K169" s="2619">
        <v>1</v>
      </c>
      <c r="L169" s="2619"/>
      <c r="M169" s="2566"/>
      <c r="N169" s="2566"/>
      <c r="O169" s="2596"/>
      <c r="P169" s="2612"/>
      <c r="Q169" s="2640"/>
      <c r="R169" s="2609">
        <v>23</v>
      </c>
    </row>
    <row r="170" spans="1:18">
      <c r="A170" s="4401">
        <v>24</v>
      </c>
      <c r="B170" s="4401" t="s">
        <v>4700</v>
      </c>
      <c r="C170" s="4260"/>
      <c r="D170" s="4401" t="s">
        <v>4644</v>
      </c>
      <c r="E170" s="4260"/>
      <c r="F170" s="4937">
        <v>34.4</v>
      </c>
      <c r="G170" s="4946">
        <v>13.8</v>
      </c>
      <c r="H170" s="4252"/>
      <c r="I170" s="2566"/>
      <c r="J170" s="2660">
        <v>5.6</v>
      </c>
      <c r="K170" s="2619">
        <v>1</v>
      </c>
      <c r="L170" s="2619"/>
      <c r="M170" s="2566"/>
      <c r="N170" s="2566"/>
      <c r="O170" s="2596"/>
      <c r="P170" s="2612"/>
      <c r="Q170" s="2640"/>
      <c r="R170" s="2609">
        <v>24</v>
      </c>
    </row>
    <row r="171" spans="1:18">
      <c r="A171" s="4401">
        <v>25</v>
      </c>
      <c r="B171" s="4401" t="s">
        <v>4701</v>
      </c>
      <c r="C171" s="4260"/>
      <c r="D171" s="4401" t="s">
        <v>4644</v>
      </c>
      <c r="E171" s="4260"/>
      <c r="F171" s="4937">
        <v>34.5</v>
      </c>
      <c r="G171" s="4946">
        <v>4.16</v>
      </c>
      <c r="H171" s="4252"/>
      <c r="I171" s="2566"/>
      <c r="J171" s="2660">
        <v>5</v>
      </c>
      <c r="K171" s="2619">
        <v>1</v>
      </c>
      <c r="L171" s="2619"/>
      <c r="M171" s="2566"/>
      <c r="N171" s="2566"/>
      <c r="O171" s="2596"/>
      <c r="P171" s="2612"/>
      <c r="Q171" s="2640"/>
      <c r="R171" s="2609">
        <v>25</v>
      </c>
    </row>
    <row r="172" spans="1:18">
      <c r="A172" s="4401">
        <v>26</v>
      </c>
      <c r="B172" s="4401" t="s">
        <v>6373</v>
      </c>
      <c r="C172" s="4260"/>
      <c r="D172" s="4401" t="s">
        <v>4644</v>
      </c>
      <c r="E172" s="4260"/>
      <c r="F172" s="4937">
        <v>34.4</v>
      </c>
      <c r="G172" s="4946">
        <v>13.8</v>
      </c>
      <c r="H172" s="4252"/>
      <c r="I172" s="2566"/>
      <c r="J172" s="2660">
        <v>7.5</v>
      </c>
      <c r="K172" s="2619">
        <v>1</v>
      </c>
      <c r="L172" s="2619"/>
      <c r="M172" s="2566"/>
      <c r="N172" s="2566"/>
      <c r="O172" s="2596"/>
      <c r="P172" s="2612"/>
      <c r="Q172" s="2640"/>
      <c r="R172" s="2609">
        <v>26</v>
      </c>
    </row>
    <row r="173" spans="1:18">
      <c r="A173" s="4401">
        <v>27</v>
      </c>
      <c r="B173" s="4401" t="s">
        <v>4702</v>
      </c>
      <c r="C173" s="4260"/>
      <c r="D173" s="4401" t="s">
        <v>4644</v>
      </c>
      <c r="E173" s="4260"/>
      <c r="F173" s="4937">
        <v>115</v>
      </c>
      <c r="G173" s="4946">
        <v>5</v>
      </c>
      <c r="H173" s="4252"/>
      <c r="I173" s="2566"/>
      <c r="J173" s="2660">
        <v>3.75</v>
      </c>
      <c r="K173" s="2619">
        <v>1</v>
      </c>
      <c r="L173" s="2619"/>
      <c r="M173" s="2566"/>
      <c r="N173" s="2566"/>
      <c r="O173" s="2596"/>
      <c r="P173" s="2612"/>
      <c r="Q173" s="2640"/>
      <c r="R173" s="2609">
        <v>27</v>
      </c>
    </row>
    <row r="174" spans="1:18">
      <c r="A174" s="4401">
        <v>28</v>
      </c>
      <c r="B174" s="4401" t="s">
        <v>4703</v>
      </c>
      <c r="C174" s="4260"/>
      <c r="D174" s="4401" t="s">
        <v>4644</v>
      </c>
      <c r="E174" s="4260"/>
      <c r="F174" s="4937">
        <v>34.4</v>
      </c>
      <c r="G174" s="4946">
        <v>5.04</v>
      </c>
      <c r="H174" s="4252"/>
      <c r="I174" s="2566"/>
      <c r="J174" s="2660">
        <v>3.75</v>
      </c>
      <c r="K174" s="2619">
        <v>1</v>
      </c>
      <c r="L174" s="2619"/>
      <c r="M174" s="2566"/>
      <c r="N174" s="2566"/>
      <c r="O174" s="2596"/>
      <c r="P174" s="2612"/>
      <c r="Q174" s="2640"/>
      <c r="R174" s="2609">
        <v>28</v>
      </c>
    </row>
    <row r="175" spans="1:18">
      <c r="A175" s="4401">
        <v>29</v>
      </c>
      <c r="B175" s="4401" t="s">
        <v>4704</v>
      </c>
      <c r="C175" s="4260"/>
      <c r="D175" s="4401" t="s">
        <v>4644</v>
      </c>
      <c r="E175" s="4260"/>
      <c r="F175" s="4937">
        <v>43.8</v>
      </c>
      <c r="G175" s="4946">
        <v>4.4000000000000004</v>
      </c>
      <c r="H175" s="4252"/>
      <c r="I175" s="2566"/>
      <c r="J175" s="2660">
        <v>5</v>
      </c>
      <c r="K175" s="2619">
        <v>1</v>
      </c>
      <c r="L175" s="2619"/>
      <c r="M175" s="2566"/>
      <c r="N175" s="2566"/>
      <c r="O175" s="2596"/>
      <c r="P175" s="2612"/>
      <c r="Q175" s="2640"/>
      <c r="R175" s="2609">
        <v>29</v>
      </c>
    </row>
    <row r="176" spans="1:18">
      <c r="A176" s="4401">
        <v>30</v>
      </c>
      <c r="B176" s="4401" t="s">
        <v>4705</v>
      </c>
      <c r="C176" s="4260"/>
      <c r="D176" s="4401" t="s">
        <v>4644</v>
      </c>
      <c r="E176" s="4260"/>
      <c r="F176" s="4937">
        <v>34.5</v>
      </c>
      <c r="G176" s="4946">
        <v>4.16</v>
      </c>
      <c r="H176" s="4252"/>
      <c r="I176" s="2566"/>
      <c r="J176" s="2660">
        <v>3</v>
      </c>
      <c r="K176" s="2619">
        <v>1</v>
      </c>
      <c r="L176" s="2619"/>
      <c r="M176" s="2566"/>
      <c r="N176" s="2566"/>
      <c r="O176" s="2596"/>
      <c r="P176" s="2612"/>
      <c r="Q176" s="2640"/>
      <c r="R176" s="2609">
        <v>30</v>
      </c>
    </row>
    <row r="177" spans="1:18">
      <c r="A177" s="4401">
        <v>31</v>
      </c>
      <c r="B177" s="4401" t="s">
        <v>4706</v>
      </c>
      <c r="C177" s="4260"/>
      <c r="D177" s="4401" t="s">
        <v>4644</v>
      </c>
      <c r="E177" s="4260"/>
      <c r="F177" s="4937">
        <v>115</v>
      </c>
      <c r="G177" s="4946">
        <v>13.2</v>
      </c>
      <c r="H177" s="4252"/>
      <c r="I177" s="2566"/>
      <c r="J177" s="2660">
        <v>7.5</v>
      </c>
      <c r="K177" s="2619">
        <v>1</v>
      </c>
      <c r="L177" s="2619"/>
      <c r="M177" s="2566"/>
      <c r="N177" s="2566"/>
      <c r="O177" s="2596"/>
      <c r="P177" s="2612"/>
      <c r="Q177" s="2640"/>
      <c r="R177" s="2609">
        <v>31</v>
      </c>
    </row>
    <row r="178" spans="1:18">
      <c r="A178" s="4401">
        <v>32</v>
      </c>
      <c r="B178" s="4401" t="s">
        <v>6701</v>
      </c>
      <c r="C178" s="4260"/>
      <c r="D178" s="4401" t="s">
        <v>4644</v>
      </c>
      <c r="E178" s="4260"/>
      <c r="F178" s="4937">
        <v>34.5</v>
      </c>
      <c r="G178" s="4946">
        <v>4.8</v>
      </c>
      <c r="H178" s="4252"/>
      <c r="I178" s="2566"/>
      <c r="J178" s="2660">
        <v>3</v>
      </c>
      <c r="K178" s="2619">
        <v>2</v>
      </c>
      <c r="L178" s="2619"/>
      <c r="M178" s="2566"/>
      <c r="N178" s="2566"/>
      <c r="O178" s="2596"/>
      <c r="P178" s="2612"/>
      <c r="Q178" s="2640"/>
      <c r="R178" s="2609">
        <v>32</v>
      </c>
    </row>
    <row r="179" spans="1:18">
      <c r="A179" s="4401">
        <v>33</v>
      </c>
      <c r="B179" s="4401" t="s">
        <v>4707</v>
      </c>
      <c r="C179" s="4260"/>
      <c r="D179" s="4401" t="s">
        <v>4644</v>
      </c>
      <c r="E179" s="4260"/>
      <c r="F179" s="4937">
        <v>34.4</v>
      </c>
      <c r="G179" s="4946">
        <v>13.2</v>
      </c>
      <c r="H179" s="4252"/>
      <c r="I179" s="2566"/>
      <c r="J179" s="2660">
        <v>7.5</v>
      </c>
      <c r="K179" s="2619">
        <v>1</v>
      </c>
      <c r="L179" s="2619"/>
      <c r="M179" s="2566"/>
      <c r="N179" s="2566"/>
      <c r="O179" s="2596"/>
      <c r="P179" s="2612"/>
      <c r="Q179" s="2640"/>
      <c r="R179" s="2609">
        <v>33</v>
      </c>
    </row>
    <row r="180" spans="1:18">
      <c r="A180" s="4401">
        <v>34</v>
      </c>
      <c r="B180" s="4401" t="s">
        <v>4708</v>
      </c>
      <c r="C180" s="4260"/>
      <c r="D180" s="4401" t="s">
        <v>4644</v>
      </c>
      <c r="E180" s="4260"/>
      <c r="F180" s="4937">
        <v>34.4</v>
      </c>
      <c r="G180" s="4946">
        <v>4.16</v>
      </c>
      <c r="H180" s="4252"/>
      <c r="I180" s="2566"/>
      <c r="J180" s="2660">
        <v>5</v>
      </c>
      <c r="K180" s="2619">
        <v>1</v>
      </c>
      <c r="L180" s="2619"/>
      <c r="M180" s="2566"/>
      <c r="N180" s="2566"/>
      <c r="O180" s="2596"/>
      <c r="P180" s="2612"/>
      <c r="Q180" s="2640"/>
      <c r="R180" s="2609">
        <v>34</v>
      </c>
    </row>
    <row r="181" spans="1:18">
      <c r="A181" s="4401">
        <v>35</v>
      </c>
      <c r="B181" s="4401" t="s">
        <v>4709</v>
      </c>
      <c r="C181" s="4260"/>
      <c r="D181" s="4401" t="s">
        <v>4644</v>
      </c>
      <c r="E181" s="4260"/>
      <c r="F181" s="4937">
        <v>115</v>
      </c>
      <c r="G181" s="4946">
        <v>13.8</v>
      </c>
      <c r="H181" s="4252"/>
      <c r="I181" s="2566"/>
      <c r="J181" s="2660">
        <v>15</v>
      </c>
      <c r="K181" s="2619">
        <v>1</v>
      </c>
      <c r="L181" s="2619"/>
      <c r="M181" s="2566"/>
      <c r="N181" s="2566"/>
      <c r="O181" s="2596"/>
      <c r="P181" s="2612"/>
      <c r="Q181" s="2640"/>
      <c r="R181" s="2609">
        <v>35</v>
      </c>
    </row>
    <row r="182" spans="1:18">
      <c r="A182" s="4401">
        <v>36</v>
      </c>
      <c r="B182" s="4401" t="s">
        <v>4710</v>
      </c>
      <c r="C182" s="4260"/>
      <c r="D182" s="4401" t="s">
        <v>4644</v>
      </c>
      <c r="E182" s="4260"/>
      <c r="F182" s="4937">
        <v>34.5</v>
      </c>
      <c r="G182" s="4946">
        <v>4.4000000000000004</v>
      </c>
      <c r="H182" s="4252"/>
      <c r="I182" s="2566"/>
      <c r="J182" s="2660">
        <v>3.75</v>
      </c>
      <c r="K182" s="2619">
        <v>1</v>
      </c>
      <c r="L182" s="2619"/>
      <c r="M182" s="2566"/>
      <c r="N182" s="2566"/>
      <c r="O182" s="2596"/>
      <c r="P182" s="2612"/>
      <c r="Q182" s="2640"/>
      <c r="R182" s="2609">
        <v>36</v>
      </c>
    </row>
    <row r="183" spans="1:18">
      <c r="A183" s="4401">
        <v>37</v>
      </c>
      <c r="B183" s="4401" t="s">
        <v>6702</v>
      </c>
      <c r="C183" s="4260"/>
      <c r="D183" s="4401" t="s">
        <v>4644</v>
      </c>
      <c r="E183" s="4260"/>
      <c r="F183" s="4937">
        <v>34.4</v>
      </c>
      <c r="G183" s="4946">
        <v>5</v>
      </c>
      <c r="H183" s="4252"/>
      <c r="I183" s="2566"/>
      <c r="J183" s="2660">
        <v>1.7</v>
      </c>
      <c r="K183" s="2619">
        <v>1</v>
      </c>
      <c r="L183" s="2619"/>
      <c r="M183" s="2566"/>
      <c r="N183" s="2566"/>
      <c r="O183" s="2596"/>
      <c r="P183" s="2612"/>
      <c r="Q183" s="2640"/>
      <c r="R183" s="2609">
        <v>37</v>
      </c>
    </row>
    <row r="184" spans="1:18">
      <c r="A184" s="4401">
        <v>38</v>
      </c>
      <c r="B184" s="4401" t="s">
        <v>6702</v>
      </c>
      <c r="C184" s="4260"/>
      <c r="D184" s="4401" t="s">
        <v>4644</v>
      </c>
      <c r="E184" s="4260"/>
      <c r="F184" s="4937">
        <v>34.5</v>
      </c>
      <c r="G184" s="4946">
        <v>5</v>
      </c>
      <c r="H184" s="4252"/>
      <c r="I184" s="2566"/>
      <c r="J184" s="2660">
        <v>3.4</v>
      </c>
      <c r="K184" s="2619">
        <v>2</v>
      </c>
      <c r="L184" s="2619"/>
      <c r="M184" s="2566"/>
      <c r="N184" s="2566"/>
      <c r="O184" s="2596"/>
      <c r="P184" s="2612"/>
      <c r="Q184" s="2640"/>
      <c r="R184" s="2609">
        <v>38</v>
      </c>
    </row>
    <row r="185" spans="1:18">
      <c r="A185" s="4401">
        <v>39</v>
      </c>
      <c r="B185" s="4401" t="s">
        <v>6702</v>
      </c>
      <c r="C185" s="4260"/>
      <c r="D185" s="4401" t="s">
        <v>4644</v>
      </c>
      <c r="E185" s="4260"/>
      <c r="F185" s="4937">
        <v>110</v>
      </c>
      <c r="G185" s="4946">
        <v>34.5</v>
      </c>
      <c r="H185" s="4252"/>
      <c r="I185" s="2566"/>
      <c r="J185" s="2660">
        <v>30</v>
      </c>
      <c r="K185" s="2619">
        <v>1</v>
      </c>
      <c r="L185" s="2619"/>
      <c r="M185" s="2566"/>
      <c r="N185" s="2566"/>
      <c r="O185" s="2596"/>
      <c r="P185" s="2612"/>
      <c r="Q185" s="2640"/>
      <c r="R185" s="2609">
        <v>39</v>
      </c>
    </row>
    <row r="186" spans="1:18">
      <c r="A186" s="4401">
        <v>40</v>
      </c>
      <c r="B186" s="4401" t="s">
        <v>6702</v>
      </c>
      <c r="C186" s="4260"/>
      <c r="D186" s="4401" t="s">
        <v>4644</v>
      </c>
      <c r="E186" s="4260"/>
      <c r="F186" s="4937">
        <v>113</v>
      </c>
      <c r="G186" s="4946">
        <v>34.5</v>
      </c>
      <c r="H186" s="4252"/>
      <c r="I186" s="2566"/>
      <c r="J186" s="2660">
        <v>30</v>
      </c>
      <c r="K186" s="2619">
        <v>1</v>
      </c>
      <c r="L186" s="2619"/>
      <c r="M186" s="2566"/>
      <c r="N186" s="2566"/>
      <c r="O186" s="2596"/>
      <c r="P186" s="2612"/>
      <c r="Q186" s="2640"/>
      <c r="R186" s="2609">
        <v>40</v>
      </c>
    </row>
    <row r="187" spans="1:18">
      <c r="A187" s="4401">
        <v>41</v>
      </c>
      <c r="B187" s="4401" t="s">
        <v>6703</v>
      </c>
      <c r="C187" s="4260"/>
      <c r="D187" s="4401" t="s">
        <v>4644</v>
      </c>
      <c r="E187" s="4260"/>
      <c r="F187" s="4937">
        <v>34.5</v>
      </c>
      <c r="G187" s="4946">
        <v>4.16</v>
      </c>
      <c r="H187" s="4252"/>
      <c r="I187" s="2566"/>
      <c r="J187" s="2660">
        <v>5</v>
      </c>
      <c r="K187" s="2619">
        <v>1</v>
      </c>
      <c r="L187" s="2619"/>
      <c r="M187" s="2566"/>
      <c r="N187" s="2566"/>
      <c r="O187" s="2596"/>
      <c r="P187" s="2612"/>
      <c r="Q187" s="2640"/>
      <c r="R187" s="2609">
        <v>41</v>
      </c>
    </row>
    <row r="188" spans="1:18">
      <c r="A188" s="4401">
        <v>42</v>
      </c>
      <c r="B188" s="4401" t="s">
        <v>6703</v>
      </c>
      <c r="C188" s="4260"/>
      <c r="D188" s="4401" t="s">
        <v>4644</v>
      </c>
      <c r="E188" s="4260"/>
      <c r="F188" s="4937">
        <v>34.5</v>
      </c>
      <c r="G188" s="4946">
        <v>5</v>
      </c>
      <c r="H188" s="4252"/>
      <c r="I188" s="2566"/>
      <c r="J188" s="2660">
        <v>10</v>
      </c>
      <c r="K188" s="2619">
        <v>2</v>
      </c>
      <c r="L188" s="2619"/>
      <c r="M188" s="2566"/>
      <c r="N188" s="2566"/>
      <c r="O188" s="2596"/>
      <c r="P188" s="2612"/>
      <c r="Q188" s="2640"/>
      <c r="R188" s="2609">
        <v>42</v>
      </c>
    </row>
    <row r="189" spans="1:18">
      <c r="A189" s="4401">
        <v>43</v>
      </c>
      <c r="B189" s="4401" t="s">
        <v>6704</v>
      </c>
      <c r="C189" s="4260"/>
      <c r="D189" s="4401" t="s">
        <v>4644</v>
      </c>
      <c r="E189" s="4260"/>
      <c r="F189" s="4937">
        <v>34.4</v>
      </c>
      <c r="G189" s="4946">
        <v>13.2</v>
      </c>
      <c r="H189" s="4252"/>
      <c r="I189" s="2566"/>
      <c r="J189" s="2660">
        <v>1.5</v>
      </c>
      <c r="K189" s="2619">
        <v>3</v>
      </c>
      <c r="L189" s="2619"/>
      <c r="M189" s="2566"/>
      <c r="N189" s="2566"/>
      <c r="O189" s="2596"/>
      <c r="P189" s="2612"/>
      <c r="Q189" s="2640"/>
      <c r="R189" s="2609">
        <v>43</v>
      </c>
    </row>
    <row r="190" spans="1:18">
      <c r="A190" s="4401">
        <v>44</v>
      </c>
      <c r="B190" s="4401" t="s">
        <v>4713</v>
      </c>
      <c r="C190" s="4260"/>
      <c r="D190" s="4401" t="s">
        <v>4644</v>
      </c>
      <c r="E190" s="4260"/>
      <c r="F190" s="4937">
        <v>115</v>
      </c>
      <c r="G190" s="4946">
        <v>13.8</v>
      </c>
      <c r="H190" s="4252"/>
      <c r="I190" s="2566"/>
      <c r="J190" s="2660">
        <v>7.5</v>
      </c>
      <c r="K190" s="2619">
        <v>1</v>
      </c>
      <c r="L190" s="2619"/>
      <c r="M190" s="2566"/>
      <c r="N190" s="2566"/>
      <c r="O190" s="2596"/>
      <c r="P190" s="2612"/>
      <c r="Q190" s="2640"/>
      <c r="R190" s="2609">
        <v>44</v>
      </c>
    </row>
    <row r="191" spans="1:18">
      <c r="A191" s="4401">
        <v>45</v>
      </c>
      <c r="B191" s="4401" t="s">
        <v>4714</v>
      </c>
      <c r="C191" s="4260"/>
      <c r="D191" s="4401" t="s">
        <v>4644</v>
      </c>
      <c r="E191" s="4260"/>
      <c r="F191" s="4937">
        <v>34.5</v>
      </c>
      <c r="G191" s="4946">
        <v>4.8</v>
      </c>
      <c r="H191" s="4252"/>
      <c r="I191" s="2566"/>
      <c r="J191" s="2660">
        <v>2.5</v>
      </c>
      <c r="K191" s="2619">
        <v>1</v>
      </c>
      <c r="L191" s="2619"/>
      <c r="M191" s="2566"/>
      <c r="N191" s="2566"/>
      <c r="O191" s="2596"/>
      <c r="P191" s="2612"/>
      <c r="Q191" s="2640"/>
      <c r="R191" s="2609">
        <v>45</v>
      </c>
    </row>
    <row r="192" spans="1:18">
      <c r="A192" s="4401">
        <v>46</v>
      </c>
      <c r="B192" s="4401" t="s">
        <v>4715</v>
      </c>
      <c r="C192" s="4260"/>
      <c r="D192" s="4401" t="s">
        <v>4644</v>
      </c>
      <c r="E192" s="4260"/>
      <c r="F192" s="4937">
        <v>34.4</v>
      </c>
      <c r="G192" s="4946">
        <v>5.04</v>
      </c>
      <c r="H192" s="4252"/>
      <c r="I192" s="2566"/>
      <c r="J192" s="2660">
        <v>3.75</v>
      </c>
      <c r="K192" s="2619">
        <v>1</v>
      </c>
      <c r="L192" s="2619"/>
      <c r="M192" s="2566"/>
      <c r="N192" s="2566"/>
      <c r="O192" s="2596"/>
      <c r="P192" s="2612"/>
      <c r="Q192" s="2640"/>
      <c r="R192" s="2609">
        <v>46</v>
      </c>
    </row>
    <row r="193" spans="1:18">
      <c r="A193" s="4401">
        <v>47</v>
      </c>
      <c r="B193" s="4401" t="s">
        <v>6705</v>
      </c>
      <c r="C193" s="4260"/>
      <c r="D193" s="4401" t="s">
        <v>4644</v>
      </c>
      <c r="E193" s="4260"/>
      <c r="F193" s="4937">
        <v>115</v>
      </c>
      <c r="G193" s="4946">
        <v>13.2</v>
      </c>
      <c r="H193" s="4252"/>
      <c r="I193" s="2566"/>
      <c r="J193" s="2660">
        <v>20</v>
      </c>
      <c r="K193" s="2619">
        <v>1</v>
      </c>
      <c r="L193" s="2619">
        <v>1</v>
      </c>
      <c r="M193" s="2566"/>
      <c r="N193" s="2566"/>
      <c r="O193" s="2596"/>
      <c r="P193" s="2612"/>
      <c r="Q193" s="2640"/>
      <c r="R193" s="2609">
        <v>47</v>
      </c>
    </row>
    <row r="194" spans="1:18">
      <c r="A194" s="4401">
        <v>48</v>
      </c>
      <c r="B194" s="4401" t="s">
        <v>6706</v>
      </c>
      <c r="C194" s="4260"/>
      <c r="D194" s="4401" t="s">
        <v>4642</v>
      </c>
      <c r="E194" s="4260"/>
      <c r="F194" s="4937">
        <v>110</v>
      </c>
      <c r="G194" s="4946">
        <v>34.5</v>
      </c>
      <c r="H194" s="4252"/>
      <c r="I194" s="2566"/>
      <c r="J194" s="2660">
        <v>30</v>
      </c>
      <c r="K194" s="2619">
        <v>2</v>
      </c>
      <c r="L194" s="2619"/>
      <c r="M194" s="2566"/>
      <c r="N194" s="2566"/>
      <c r="O194" s="2596"/>
      <c r="P194" s="2612"/>
      <c r="Q194" s="2640"/>
      <c r="R194" s="2609">
        <v>48</v>
      </c>
    </row>
    <row r="195" spans="1:18">
      <c r="A195" s="4401">
        <v>49</v>
      </c>
      <c r="B195" s="4401" t="s">
        <v>4716</v>
      </c>
      <c r="C195" s="4260"/>
      <c r="D195" s="4401" t="s">
        <v>4644</v>
      </c>
      <c r="E195" s="4260"/>
      <c r="F195" s="4937">
        <v>34.5</v>
      </c>
      <c r="G195" s="4946">
        <v>4.8</v>
      </c>
      <c r="H195" s="4252"/>
      <c r="I195" s="2566"/>
      <c r="J195" s="2660">
        <v>3.75</v>
      </c>
      <c r="K195" s="2619">
        <v>1</v>
      </c>
      <c r="L195" s="2619"/>
      <c r="M195" s="2566"/>
      <c r="N195" s="2566"/>
      <c r="O195" s="2596"/>
      <c r="P195" s="2612"/>
      <c r="Q195" s="2640"/>
      <c r="R195" s="2609">
        <v>49</v>
      </c>
    </row>
    <row r="196" spans="1:18">
      <c r="A196" s="4401">
        <v>50</v>
      </c>
      <c r="B196" s="4401" t="s">
        <v>6707</v>
      </c>
      <c r="C196" s="4260"/>
      <c r="D196" s="4401" t="s">
        <v>4644</v>
      </c>
      <c r="E196" s="4260"/>
      <c r="F196" s="4937">
        <v>22.3</v>
      </c>
      <c r="G196" s="4946">
        <v>5</v>
      </c>
      <c r="H196" s="4252"/>
      <c r="I196" s="2566"/>
      <c r="J196" s="2660">
        <v>6</v>
      </c>
      <c r="K196" s="2619">
        <v>3</v>
      </c>
      <c r="L196" s="2619"/>
      <c r="M196" s="2566"/>
      <c r="N196" s="2566"/>
      <c r="O196" s="2596"/>
      <c r="P196" s="2612"/>
      <c r="Q196" s="2640"/>
      <c r="R196" s="2609">
        <v>50</v>
      </c>
    </row>
    <row r="197" spans="1:18">
      <c r="A197" s="4401">
        <v>51</v>
      </c>
      <c r="B197" s="4401" t="s">
        <v>4717</v>
      </c>
      <c r="C197" s="4260"/>
      <c r="D197" s="4401" t="s">
        <v>4644</v>
      </c>
      <c r="E197" s="4260"/>
      <c r="F197" s="4937">
        <v>115</v>
      </c>
      <c r="G197" s="4946">
        <v>13.8</v>
      </c>
      <c r="H197" s="4252"/>
      <c r="I197" s="2566"/>
      <c r="J197" s="2660">
        <v>15</v>
      </c>
      <c r="K197" s="2619">
        <v>1</v>
      </c>
      <c r="L197" s="2619"/>
      <c r="M197" s="2566"/>
      <c r="N197" s="2566"/>
      <c r="O197" s="2596"/>
      <c r="P197" s="2612"/>
      <c r="Q197" s="2640"/>
      <c r="R197" s="2609">
        <v>51</v>
      </c>
    </row>
    <row r="198" spans="1:18">
      <c r="A198" s="4401">
        <v>52</v>
      </c>
      <c r="B198" s="4401" t="s">
        <v>6708</v>
      </c>
      <c r="C198" s="4260"/>
      <c r="D198" s="4401" t="s">
        <v>4642</v>
      </c>
      <c r="E198" s="4260"/>
      <c r="F198" s="4937">
        <v>115</v>
      </c>
      <c r="G198" s="4946">
        <v>13.8</v>
      </c>
      <c r="H198" s="4252"/>
      <c r="I198" s="2566"/>
      <c r="J198" s="2660">
        <v>12</v>
      </c>
      <c r="K198" s="2619">
        <v>1</v>
      </c>
      <c r="L198" s="2619"/>
      <c r="M198" s="2566"/>
      <c r="N198" s="2566"/>
      <c r="O198" s="2596"/>
      <c r="P198" s="2612"/>
      <c r="Q198" s="2640"/>
      <c r="R198" s="2609">
        <v>52</v>
      </c>
    </row>
    <row r="199" spans="1:18">
      <c r="A199" s="4401">
        <v>53</v>
      </c>
      <c r="B199" s="4401" t="s">
        <v>6708</v>
      </c>
      <c r="C199" s="4260"/>
      <c r="D199" s="4401" t="s">
        <v>4642</v>
      </c>
      <c r="E199" s="4260"/>
      <c r="F199" s="4937">
        <v>115</v>
      </c>
      <c r="G199" s="4946">
        <v>46</v>
      </c>
      <c r="H199" s="4252"/>
      <c r="I199" s="2566"/>
      <c r="J199" s="2660">
        <v>20</v>
      </c>
      <c r="K199" s="2619">
        <v>1</v>
      </c>
      <c r="L199" s="2619"/>
      <c r="M199" s="2566"/>
      <c r="N199" s="2566"/>
      <c r="O199" s="2596"/>
      <c r="P199" s="2612"/>
      <c r="Q199" s="2640"/>
      <c r="R199" s="2609">
        <v>53</v>
      </c>
    </row>
    <row r="200" spans="1:18">
      <c r="A200" s="4401">
        <v>54</v>
      </c>
      <c r="B200" s="4401" t="s">
        <v>4718</v>
      </c>
      <c r="C200" s="4260"/>
      <c r="D200" s="4401" t="s">
        <v>4644</v>
      </c>
      <c r="E200" s="4260"/>
      <c r="F200" s="4937">
        <v>115</v>
      </c>
      <c r="G200" s="4946">
        <v>13.8</v>
      </c>
      <c r="H200" s="4252"/>
      <c r="I200" s="2566"/>
      <c r="J200" s="2660">
        <v>7.5</v>
      </c>
      <c r="K200" s="2619">
        <v>1</v>
      </c>
      <c r="L200" s="2619"/>
      <c r="M200" s="2566"/>
      <c r="N200" s="2566"/>
      <c r="O200" s="2596"/>
      <c r="P200" s="2612"/>
      <c r="Q200" s="2640"/>
      <c r="R200" s="2609">
        <v>54</v>
      </c>
    </row>
    <row r="201" spans="1:18">
      <c r="A201" s="4401">
        <v>55</v>
      </c>
      <c r="B201" s="4401" t="s">
        <v>4719</v>
      </c>
      <c r="C201" s="4260"/>
      <c r="D201" s="4401" t="s">
        <v>4644</v>
      </c>
      <c r="E201" s="4260"/>
      <c r="F201" s="4937">
        <v>115</v>
      </c>
      <c r="G201" s="4946">
        <v>13.8</v>
      </c>
      <c r="H201" s="4252"/>
      <c r="I201" s="2566"/>
      <c r="J201" s="2660">
        <v>15</v>
      </c>
      <c r="K201" s="2619">
        <v>1</v>
      </c>
      <c r="L201" s="2619"/>
      <c r="M201" s="2566"/>
      <c r="N201" s="2566"/>
      <c r="O201" s="2596"/>
      <c r="P201" s="2612"/>
      <c r="Q201" s="2640"/>
      <c r="R201" s="2609">
        <v>55</v>
      </c>
    </row>
    <row r="202" spans="1:18">
      <c r="A202" s="4401">
        <v>56</v>
      </c>
      <c r="B202" s="4401" t="s">
        <v>4720</v>
      </c>
      <c r="C202" s="4260"/>
      <c r="D202" s="4401" t="s">
        <v>4644</v>
      </c>
      <c r="E202" s="4260"/>
      <c r="F202" s="4937">
        <v>67</v>
      </c>
      <c r="G202" s="4946">
        <v>13.8</v>
      </c>
      <c r="H202" s="4252"/>
      <c r="I202" s="2566"/>
      <c r="J202" s="2660">
        <v>7.5</v>
      </c>
      <c r="K202" s="2619">
        <v>1</v>
      </c>
      <c r="L202" s="2619"/>
      <c r="M202" s="2566"/>
      <c r="N202" s="2566"/>
      <c r="O202" s="2596"/>
      <c r="P202" s="2612"/>
      <c r="Q202" s="2640"/>
      <c r="R202" s="2609">
        <v>56</v>
      </c>
    </row>
    <row r="203" spans="1:18" ht="16" thickBot="1">
      <c r="A203" s="4401">
        <v>57</v>
      </c>
      <c r="B203" s="4401" t="s">
        <v>6709</v>
      </c>
      <c r="C203" s="4260"/>
      <c r="D203" s="4401" t="s">
        <v>4644</v>
      </c>
      <c r="E203" s="4260"/>
      <c r="F203" s="4937">
        <v>34.4</v>
      </c>
      <c r="G203" s="4946">
        <v>4.4000000000000004</v>
      </c>
      <c r="H203" s="4252"/>
      <c r="I203" s="2566"/>
      <c r="J203" s="2660">
        <v>5</v>
      </c>
      <c r="K203" s="2619">
        <v>1</v>
      </c>
      <c r="L203" s="2619"/>
      <c r="M203" s="2566"/>
      <c r="N203" s="2566"/>
      <c r="O203" s="2596"/>
      <c r="P203" s="2612"/>
      <c r="Q203" s="2640"/>
      <c r="R203" s="2609">
        <v>57</v>
      </c>
    </row>
    <row r="204" spans="1:18" ht="16" thickBot="1">
      <c r="A204" s="4930">
        <v>58</v>
      </c>
      <c r="B204" s="4930"/>
      <c r="C204" s="4586" t="s">
        <v>4895</v>
      </c>
      <c r="D204" s="4930"/>
      <c r="E204" s="4586"/>
      <c r="F204" s="4938"/>
      <c r="G204" s="4947"/>
      <c r="H204" s="4256"/>
      <c r="I204" s="2566"/>
      <c r="J204" s="2625"/>
      <c r="K204" s="2648">
        <f>SUM(K147:K203)</f>
        <v>72</v>
      </c>
      <c r="L204" s="2648">
        <f>SUM(L147:L203)</f>
        <v>2</v>
      </c>
      <c r="M204" s="2575"/>
      <c r="N204" s="2575"/>
      <c r="O204" s="2578"/>
      <c r="P204" s="2648">
        <f>SUM(P147:P203)</f>
        <v>0</v>
      </c>
      <c r="Q204" s="2648">
        <f>SUM(Q147:Q203)</f>
        <v>0</v>
      </c>
      <c r="R204" s="2577">
        <v>58</v>
      </c>
    </row>
    <row r="206" spans="1:18">
      <c r="A206" s="2586" t="s">
        <v>4711</v>
      </c>
      <c r="B206" s="2597"/>
      <c r="C206" s="2597"/>
      <c r="D206" s="2597"/>
      <c r="E206" s="2597"/>
      <c r="F206" s="2597"/>
      <c r="G206" s="2597"/>
      <c r="H206" s="2597"/>
      <c r="I206" s="2566"/>
      <c r="J206" s="2586" t="s">
        <v>4712</v>
      </c>
      <c r="K206" s="2597"/>
      <c r="L206" s="2597"/>
      <c r="M206" s="2597"/>
      <c r="N206" s="2597"/>
      <c r="O206" s="2597"/>
      <c r="P206" s="2597"/>
      <c r="Q206" s="2597"/>
      <c r="R206" s="2597"/>
    </row>
    <row r="208" spans="1:18" ht="16" thickBot="1">
      <c r="A208" s="2529"/>
      <c r="B208" s="2575"/>
      <c r="C208" s="2575"/>
      <c r="D208" s="2575"/>
      <c r="E208" s="2575"/>
      <c r="F208" s="2804"/>
      <c r="G208" s="2804"/>
      <c r="H208" s="2673"/>
      <c r="I208" s="2566"/>
      <c r="J208" s="2529"/>
      <c r="K208" s="2575"/>
      <c r="L208" s="2575"/>
      <c r="M208" s="2575"/>
      <c r="N208" s="2575"/>
      <c r="O208" s="2575"/>
      <c r="P208" s="2804"/>
      <c r="Q208" s="2804"/>
      <c r="R208" s="2582"/>
    </row>
    <row r="209" spans="1:18" ht="16" thickBot="1">
      <c r="A209" s="2637" t="s">
        <v>3325</v>
      </c>
      <c r="B209" s="2581"/>
      <c r="C209" s="2581"/>
      <c r="D209" s="2582"/>
      <c r="E209" s="2582"/>
      <c r="F209" s="2583"/>
      <c r="G209" s="2583"/>
      <c r="H209" s="2579"/>
      <c r="I209" s="2566"/>
      <c r="J209" s="2637" t="s">
        <v>3325</v>
      </c>
      <c r="K209" s="2581"/>
      <c r="L209" s="2581"/>
      <c r="M209" s="2582"/>
      <c r="N209" s="2582"/>
      <c r="O209" s="2582"/>
      <c r="P209" s="2583"/>
      <c r="Q209" s="2583"/>
      <c r="R209" s="2579"/>
    </row>
    <row r="210" spans="1:18">
      <c r="A210" s="2595"/>
      <c r="B210" s="2566"/>
      <c r="C210" s="2596"/>
      <c r="D210" s="2608"/>
      <c r="E210" s="2569"/>
      <c r="F210" s="2597"/>
      <c r="G210" s="2597"/>
      <c r="H210" s="2567"/>
      <c r="I210" s="2566"/>
      <c r="J210" s="2595"/>
      <c r="K210" s="2596"/>
      <c r="L210" s="2596"/>
      <c r="M210" s="2597" t="s">
        <v>3113</v>
      </c>
      <c r="N210" s="2597"/>
      <c r="O210" s="2597"/>
      <c r="P210" s="2597"/>
      <c r="Q210" s="2573"/>
      <c r="R210" s="2563"/>
    </row>
    <row r="211" spans="1:18" ht="16" thickBot="1">
      <c r="A211" s="2601"/>
      <c r="B211" s="2608"/>
      <c r="C211" s="2569"/>
      <c r="D211" s="2608"/>
      <c r="E211" s="2569"/>
      <c r="F211" s="2582" t="s">
        <v>3114</v>
      </c>
      <c r="G211" s="2582"/>
      <c r="H211" s="2579"/>
      <c r="I211" s="2566"/>
      <c r="J211" s="2601" t="s">
        <v>3115</v>
      </c>
      <c r="K211" s="2569" t="s">
        <v>3116</v>
      </c>
      <c r="L211" s="2569" t="s">
        <v>3116</v>
      </c>
      <c r="M211" s="2582" t="s">
        <v>3117</v>
      </c>
      <c r="N211" s="2582"/>
      <c r="O211" s="2582"/>
      <c r="P211" s="2582"/>
      <c r="Q211" s="2579"/>
      <c r="R211" s="2569"/>
    </row>
    <row r="212" spans="1:18">
      <c r="A212" s="2601"/>
      <c r="B212" s="2608"/>
      <c r="C212" s="2569"/>
      <c r="D212" s="2608"/>
      <c r="E212" s="2569"/>
      <c r="F212" s="2569"/>
      <c r="G212" s="2573"/>
      <c r="H212" s="2569"/>
      <c r="I212" s="2566"/>
      <c r="J212" s="2601" t="s">
        <v>3118</v>
      </c>
      <c r="K212" s="2569" t="s">
        <v>3119</v>
      </c>
      <c r="L212" s="2569" t="s">
        <v>3120</v>
      </c>
      <c r="M212" s="2608"/>
      <c r="N212" s="2608"/>
      <c r="O212" s="2569"/>
      <c r="P212" s="2569"/>
      <c r="Q212" s="2573"/>
      <c r="R212" s="2569"/>
    </row>
    <row r="213" spans="1:18">
      <c r="A213" s="2601" t="s">
        <v>1686</v>
      </c>
      <c r="B213" s="2597" t="s">
        <v>3121</v>
      </c>
      <c r="C213" s="2573"/>
      <c r="D213" s="2597" t="s">
        <v>3122</v>
      </c>
      <c r="E213" s="2573"/>
      <c r="F213" s="2569"/>
      <c r="G213" s="2573"/>
      <c r="H213" s="2569"/>
      <c r="I213" s="2566"/>
      <c r="J213" s="2601" t="s">
        <v>3123</v>
      </c>
      <c r="K213" s="2569" t="s">
        <v>3124</v>
      </c>
      <c r="L213" s="2569" t="s">
        <v>3119</v>
      </c>
      <c r="M213" s="2597"/>
      <c r="N213" s="2597"/>
      <c r="O213" s="2573"/>
      <c r="P213" s="2569" t="s">
        <v>1744</v>
      </c>
      <c r="Q213" s="2573" t="s">
        <v>3125</v>
      </c>
      <c r="R213" s="2569" t="s">
        <v>1686</v>
      </c>
    </row>
    <row r="214" spans="1:18">
      <c r="A214" s="2601" t="s">
        <v>1689</v>
      </c>
      <c r="B214" s="2566"/>
      <c r="C214" s="2596"/>
      <c r="D214" s="2608"/>
      <c r="E214" s="2569"/>
      <c r="F214" s="2569" t="s">
        <v>1794</v>
      </c>
      <c r="G214" s="2573" t="s">
        <v>3126</v>
      </c>
      <c r="H214" s="2569" t="s">
        <v>3127</v>
      </c>
      <c r="I214" s="2566"/>
      <c r="J214" s="2601" t="s">
        <v>3128</v>
      </c>
      <c r="K214" s="2569" t="s">
        <v>4</v>
      </c>
      <c r="L214" s="2569" t="s">
        <v>3124</v>
      </c>
      <c r="M214" s="2597" t="s">
        <v>3129</v>
      </c>
      <c r="N214" s="2597"/>
      <c r="O214" s="2573"/>
      <c r="P214" s="2569" t="s">
        <v>3130</v>
      </c>
      <c r="Q214" s="2573" t="s">
        <v>3131</v>
      </c>
      <c r="R214" s="2569" t="s">
        <v>1689</v>
      </c>
    </row>
    <row r="215" spans="1:18">
      <c r="A215" s="2609"/>
      <c r="B215" s="2566"/>
      <c r="C215" s="2569"/>
      <c r="D215" s="2566"/>
      <c r="E215" s="2569"/>
      <c r="F215" s="2569"/>
      <c r="G215" s="2573"/>
      <c r="H215" s="2596"/>
      <c r="I215" s="2566"/>
      <c r="J215" s="2609"/>
      <c r="K215" s="2596"/>
      <c r="L215" s="2569"/>
      <c r="M215" s="2566"/>
      <c r="N215" s="2566"/>
      <c r="O215" s="2569"/>
      <c r="P215" s="2569"/>
      <c r="Q215" s="2569"/>
      <c r="R215" s="2596"/>
    </row>
    <row r="216" spans="1:18" ht="16" thickBot="1">
      <c r="A216" s="2577"/>
      <c r="B216" s="2582" t="s">
        <v>2935</v>
      </c>
      <c r="C216" s="2579"/>
      <c r="D216" s="2582" t="s">
        <v>2936</v>
      </c>
      <c r="E216" s="2579"/>
      <c r="F216" s="2576" t="s">
        <v>2937</v>
      </c>
      <c r="G216" s="2579" t="s">
        <v>2938</v>
      </c>
      <c r="H216" s="2579" t="s">
        <v>2268</v>
      </c>
      <c r="I216" s="2566"/>
      <c r="J216" s="2610" t="s">
        <v>2269</v>
      </c>
      <c r="K216" s="2610" t="s">
        <v>2270</v>
      </c>
      <c r="L216" s="2610" t="s">
        <v>2271</v>
      </c>
      <c r="M216" s="2582" t="s">
        <v>2272</v>
      </c>
      <c r="N216" s="2582"/>
      <c r="O216" s="2579"/>
      <c r="P216" s="2576" t="s">
        <v>2273</v>
      </c>
      <c r="Q216" s="2576" t="s">
        <v>2274</v>
      </c>
      <c r="R216" s="2576"/>
    </row>
    <row r="217" spans="1:18">
      <c r="A217" s="2609">
        <v>1</v>
      </c>
      <c r="B217" s="2566" t="s">
        <v>6709</v>
      </c>
      <c r="C217" s="2596"/>
      <c r="D217" s="2566" t="s">
        <v>4644</v>
      </c>
      <c r="E217" s="2573"/>
      <c r="F217" s="2666">
        <v>34.4</v>
      </c>
      <c r="G217" s="2667">
        <v>13.8</v>
      </c>
      <c r="H217" s="2660"/>
      <c r="I217" s="2566"/>
      <c r="J217" s="2660">
        <v>10</v>
      </c>
      <c r="K217" s="2619">
        <v>1</v>
      </c>
      <c r="L217" s="2619"/>
      <c r="M217" s="2566"/>
      <c r="N217" s="2566"/>
      <c r="O217" s="2573"/>
      <c r="P217" s="2612"/>
      <c r="Q217" s="2640"/>
      <c r="R217" s="2609">
        <v>1</v>
      </c>
    </row>
    <row r="218" spans="1:18">
      <c r="A218" s="2609">
        <v>2</v>
      </c>
      <c r="B218" s="2566" t="s">
        <v>6710</v>
      </c>
      <c r="C218" s="2596"/>
      <c r="D218" s="2566" t="s">
        <v>4644</v>
      </c>
      <c r="E218" s="2569"/>
      <c r="F218" s="2666">
        <v>34.5</v>
      </c>
      <c r="G218" s="2667">
        <v>4.8</v>
      </c>
      <c r="H218" s="2660"/>
      <c r="I218" s="2566"/>
      <c r="J218" s="2660">
        <v>3</v>
      </c>
      <c r="K218" s="2619">
        <v>2</v>
      </c>
      <c r="L218" s="2619"/>
      <c r="M218" s="2566"/>
      <c r="N218" s="2566"/>
      <c r="O218" s="2569"/>
      <c r="P218" s="2612"/>
      <c r="Q218" s="2640"/>
      <c r="R218" s="2609">
        <v>2</v>
      </c>
    </row>
    <row r="219" spans="1:18">
      <c r="A219" s="2609">
        <v>3</v>
      </c>
      <c r="B219" s="2566" t="s">
        <v>6711</v>
      </c>
      <c r="C219" s="2596"/>
      <c r="D219" s="2566" t="s">
        <v>4644</v>
      </c>
      <c r="E219" s="2569"/>
      <c r="F219" s="2666">
        <v>34.4</v>
      </c>
      <c r="G219" s="2667">
        <v>5</v>
      </c>
      <c r="H219" s="2660"/>
      <c r="I219" s="2566"/>
      <c r="J219" s="2660">
        <v>13.3</v>
      </c>
      <c r="K219" s="2619">
        <v>2</v>
      </c>
      <c r="L219" s="2619"/>
      <c r="M219" s="2566"/>
      <c r="N219" s="2566"/>
      <c r="O219" s="2569"/>
      <c r="P219" s="2612"/>
      <c r="Q219" s="2640"/>
      <c r="R219" s="2609">
        <v>3</v>
      </c>
    </row>
    <row r="220" spans="1:18">
      <c r="A220" s="2609">
        <v>4</v>
      </c>
      <c r="B220" s="2566" t="s">
        <v>4721</v>
      </c>
      <c r="C220" s="2596"/>
      <c r="D220" s="2566" t="s">
        <v>4644</v>
      </c>
      <c r="E220" s="2569"/>
      <c r="F220" s="2666">
        <v>113</v>
      </c>
      <c r="G220" s="2667">
        <v>13.8</v>
      </c>
      <c r="H220" s="2660"/>
      <c r="I220" s="2566"/>
      <c r="J220" s="2660">
        <v>7.5</v>
      </c>
      <c r="K220" s="2619">
        <v>1</v>
      </c>
      <c r="L220" s="2619"/>
      <c r="M220" s="2566"/>
      <c r="N220" s="2566"/>
      <c r="O220" s="2569"/>
      <c r="P220" s="2612"/>
      <c r="Q220" s="2640"/>
      <c r="R220" s="2609">
        <v>4</v>
      </c>
    </row>
    <row r="221" spans="1:18">
      <c r="A221" s="2609">
        <v>5</v>
      </c>
      <c r="B221" s="2566" t="s">
        <v>4722</v>
      </c>
      <c r="C221" s="2596"/>
      <c r="D221" s="2566" t="s">
        <v>4644</v>
      </c>
      <c r="E221" s="2569"/>
      <c r="F221" s="2666">
        <v>34.5</v>
      </c>
      <c r="G221" s="2667">
        <v>13.2</v>
      </c>
      <c r="H221" s="2660"/>
      <c r="I221" s="2566"/>
      <c r="J221" s="2660">
        <v>10</v>
      </c>
      <c r="K221" s="2619">
        <v>1</v>
      </c>
      <c r="L221" s="2619"/>
      <c r="M221" s="2566"/>
      <c r="N221" s="2566"/>
      <c r="O221" s="2569"/>
      <c r="P221" s="2612"/>
      <c r="Q221" s="2640"/>
      <c r="R221" s="2609">
        <v>5</v>
      </c>
    </row>
    <row r="222" spans="1:18">
      <c r="A222" s="2621">
        <v>6</v>
      </c>
      <c r="B222" s="2566" t="s">
        <v>6712</v>
      </c>
      <c r="C222" s="2596"/>
      <c r="D222" s="2566" t="s">
        <v>4642</v>
      </c>
      <c r="E222" s="2596"/>
      <c r="F222" s="2668">
        <v>345</v>
      </c>
      <c r="G222" s="2669">
        <v>120</v>
      </c>
      <c r="H222" s="2660">
        <v>13.8</v>
      </c>
      <c r="I222" s="2566"/>
      <c r="J222" s="2670">
        <v>514</v>
      </c>
      <c r="K222" s="2619">
        <v>2</v>
      </c>
      <c r="L222" s="2619"/>
      <c r="M222" s="2566"/>
      <c r="N222" s="2566"/>
      <c r="O222" s="2596"/>
      <c r="P222" s="2612"/>
      <c r="Q222" s="2640"/>
      <c r="R222" s="2621">
        <v>6</v>
      </c>
    </row>
    <row r="223" spans="1:18">
      <c r="A223" s="2621">
        <v>7</v>
      </c>
      <c r="B223" s="2566" t="s">
        <v>6713</v>
      </c>
      <c r="C223" s="2596"/>
      <c r="D223" s="2566" t="s">
        <v>4644</v>
      </c>
      <c r="E223" s="2596"/>
      <c r="F223" s="2668">
        <v>23</v>
      </c>
      <c r="G223" s="2669">
        <v>4.8</v>
      </c>
      <c r="H223" s="2660"/>
      <c r="I223" s="2566"/>
      <c r="J223" s="2670">
        <v>2.4990000000000001</v>
      </c>
      <c r="K223" s="2619">
        <v>3</v>
      </c>
      <c r="L223" s="2619"/>
      <c r="M223" s="2566"/>
      <c r="N223" s="2566"/>
      <c r="O223" s="2596"/>
      <c r="P223" s="2612"/>
      <c r="Q223" s="2640"/>
      <c r="R223" s="2621">
        <v>7</v>
      </c>
    </row>
    <row r="224" spans="1:18">
      <c r="A224" s="2621">
        <v>8</v>
      </c>
      <c r="B224" s="2566" t="s">
        <v>4723</v>
      </c>
      <c r="C224" s="2596"/>
      <c r="D224" s="2566" t="s">
        <v>4644</v>
      </c>
      <c r="E224" s="2596"/>
      <c r="F224" s="2668">
        <v>34.4</v>
      </c>
      <c r="G224" s="2669">
        <v>4.4000000000000004</v>
      </c>
      <c r="H224" s="2660"/>
      <c r="I224" s="2566"/>
      <c r="J224" s="2670">
        <v>5</v>
      </c>
      <c r="K224" s="2619">
        <v>1</v>
      </c>
      <c r="L224" s="2619"/>
      <c r="M224" s="2566"/>
      <c r="N224" s="2566"/>
      <c r="O224" s="2596"/>
      <c r="P224" s="2612"/>
      <c r="Q224" s="2640"/>
      <c r="R224" s="2621">
        <v>8</v>
      </c>
    </row>
    <row r="225" spans="1:18">
      <c r="A225" s="2621">
        <v>9</v>
      </c>
      <c r="B225" s="2566" t="s">
        <v>6714</v>
      </c>
      <c r="C225" s="2596"/>
      <c r="D225" s="2566" t="s">
        <v>4644</v>
      </c>
      <c r="E225" s="2596"/>
      <c r="F225" s="2668">
        <v>115</v>
      </c>
      <c r="G225" s="2669">
        <v>13.2</v>
      </c>
      <c r="H225" s="2660"/>
      <c r="I225" s="2566"/>
      <c r="J225" s="2670">
        <v>15</v>
      </c>
      <c r="K225" s="2619">
        <v>1</v>
      </c>
      <c r="L225" s="2619"/>
      <c r="M225" s="2566"/>
      <c r="N225" s="2566"/>
      <c r="O225" s="2596"/>
      <c r="P225" s="2612"/>
      <c r="Q225" s="2640"/>
      <c r="R225" s="2621">
        <v>9</v>
      </c>
    </row>
    <row r="226" spans="1:18">
      <c r="A226" s="2621">
        <v>10</v>
      </c>
      <c r="B226" s="2566" t="s">
        <v>6714</v>
      </c>
      <c r="C226" s="2596"/>
      <c r="D226" s="2566" t="s">
        <v>4644</v>
      </c>
      <c r="E226" s="2596"/>
      <c r="F226" s="2668">
        <v>115</v>
      </c>
      <c r="G226" s="2669">
        <v>13.8</v>
      </c>
      <c r="H226" s="2660"/>
      <c r="I226" s="2566"/>
      <c r="J226" s="2670">
        <v>15</v>
      </c>
      <c r="K226" s="2619">
        <v>1</v>
      </c>
      <c r="L226" s="2619"/>
      <c r="M226" s="2566"/>
      <c r="N226" s="2566"/>
      <c r="O226" s="2596"/>
      <c r="P226" s="2612"/>
      <c r="Q226" s="2640"/>
      <c r="R226" s="2621">
        <v>10</v>
      </c>
    </row>
    <row r="227" spans="1:18">
      <c r="A227" s="2621">
        <v>11</v>
      </c>
      <c r="B227" s="2566" t="s">
        <v>4724</v>
      </c>
      <c r="C227" s="2596"/>
      <c r="D227" s="2566" t="s">
        <v>4644</v>
      </c>
      <c r="E227" s="2596"/>
      <c r="F227" s="2668">
        <v>115</v>
      </c>
      <c r="G227" s="2669">
        <v>13.8</v>
      </c>
      <c r="H227" s="2660"/>
      <c r="I227" s="2566"/>
      <c r="J227" s="2670">
        <v>20</v>
      </c>
      <c r="K227" s="2619">
        <v>1</v>
      </c>
      <c r="L227" s="2619"/>
      <c r="M227" s="2566"/>
      <c r="N227" s="2566"/>
      <c r="O227" s="2596"/>
      <c r="P227" s="2612"/>
      <c r="Q227" s="2640"/>
      <c r="R227" s="2621">
        <v>11</v>
      </c>
    </row>
    <row r="228" spans="1:18">
      <c r="A228" s="2621">
        <v>12</v>
      </c>
      <c r="B228" s="2566" t="s">
        <v>6715</v>
      </c>
      <c r="C228" s="2596"/>
      <c r="D228" s="2566" t="s">
        <v>4642</v>
      </c>
      <c r="E228" s="2596"/>
      <c r="F228" s="2668">
        <v>115</v>
      </c>
      <c r="G228" s="2669">
        <v>34.5</v>
      </c>
      <c r="H228" s="2660"/>
      <c r="I228" s="2566"/>
      <c r="J228" s="2670">
        <v>60</v>
      </c>
      <c r="K228" s="2619">
        <v>2</v>
      </c>
      <c r="L228" s="2619">
        <v>1</v>
      </c>
      <c r="M228" s="2566"/>
      <c r="N228" s="2566"/>
      <c r="O228" s="2596"/>
      <c r="P228" s="2612"/>
      <c r="Q228" s="2640"/>
      <c r="R228" s="2621">
        <v>12</v>
      </c>
    </row>
    <row r="229" spans="1:18">
      <c r="A229" s="2621">
        <v>13</v>
      </c>
      <c r="B229" s="2566" t="s">
        <v>6715</v>
      </c>
      <c r="C229" s="2596"/>
      <c r="D229" s="2566" t="s">
        <v>4642</v>
      </c>
      <c r="E229" s="2596"/>
      <c r="F229" s="2668">
        <v>230</v>
      </c>
      <c r="G229" s="2669">
        <v>120</v>
      </c>
      <c r="H229" s="2660">
        <v>13.2</v>
      </c>
      <c r="I229" s="2566"/>
      <c r="J229" s="2670">
        <v>150</v>
      </c>
      <c r="K229" s="2619">
        <v>2</v>
      </c>
      <c r="L229" s="2619"/>
      <c r="M229" s="2566"/>
      <c r="N229" s="2566"/>
      <c r="O229" s="2596"/>
      <c r="P229" s="2612"/>
      <c r="Q229" s="2640"/>
      <c r="R229" s="2621">
        <v>13</v>
      </c>
    </row>
    <row r="230" spans="1:18">
      <c r="A230" s="2621">
        <v>14</v>
      </c>
      <c r="B230" s="2566" t="s">
        <v>6102</v>
      </c>
      <c r="C230" s="2596"/>
      <c r="D230" s="2566" t="s">
        <v>4642</v>
      </c>
      <c r="E230" s="2596"/>
      <c r="F230" s="2668">
        <v>115</v>
      </c>
      <c r="G230" s="2669">
        <v>13.8</v>
      </c>
      <c r="H230" s="2660"/>
      <c r="I230" s="2566"/>
      <c r="J230" s="2670">
        <v>6</v>
      </c>
      <c r="K230" s="2619">
        <v>1</v>
      </c>
      <c r="L230" s="2619"/>
      <c r="M230" s="2566"/>
      <c r="N230" s="2566"/>
      <c r="O230" s="2596"/>
      <c r="P230" s="2612"/>
      <c r="Q230" s="2640"/>
      <c r="R230" s="2621">
        <v>14</v>
      </c>
    </row>
    <row r="231" spans="1:18">
      <c r="A231" s="2621">
        <v>15</v>
      </c>
      <c r="B231" s="2566" t="s">
        <v>6716</v>
      </c>
      <c r="C231" s="2596"/>
      <c r="D231" s="2566" t="s">
        <v>4644</v>
      </c>
      <c r="E231" s="2596"/>
      <c r="F231" s="2668">
        <v>43.8</v>
      </c>
      <c r="G231" s="2669">
        <v>5</v>
      </c>
      <c r="H231" s="2660"/>
      <c r="I231" s="2566"/>
      <c r="J231" s="2670">
        <v>3.75</v>
      </c>
      <c r="K231" s="2619">
        <v>3</v>
      </c>
      <c r="L231" s="2619"/>
      <c r="M231" s="2566"/>
      <c r="N231" s="2566"/>
      <c r="O231" s="2596"/>
      <c r="P231" s="2612"/>
      <c r="Q231" s="2640"/>
      <c r="R231" s="2621">
        <v>15</v>
      </c>
    </row>
    <row r="232" spans="1:18">
      <c r="A232" s="2621">
        <v>16</v>
      </c>
      <c r="B232" s="2566" t="s">
        <v>4725</v>
      </c>
      <c r="C232" s="2596"/>
      <c r="D232" s="2566" t="s">
        <v>4644</v>
      </c>
      <c r="E232" s="2596"/>
      <c r="F232" s="2668">
        <v>34.5</v>
      </c>
      <c r="G232" s="2669">
        <v>4.8</v>
      </c>
      <c r="H232" s="2660"/>
      <c r="I232" s="2566"/>
      <c r="J232" s="2670">
        <v>2.5</v>
      </c>
      <c r="K232" s="2619">
        <v>1</v>
      </c>
      <c r="L232" s="2619"/>
      <c r="M232" s="2566"/>
      <c r="N232" s="2566"/>
      <c r="O232" s="2596"/>
      <c r="P232" s="2612"/>
      <c r="Q232" s="2640"/>
      <c r="R232" s="2621">
        <v>16</v>
      </c>
    </row>
    <row r="233" spans="1:18">
      <c r="A233" s="2609">
        <v>17</v>
      </c>
      <c r="B233" s="2566" t="s">
        <v>6717</v>
      </c>
      <c r="C233" s="2596"/>
      <c r="D233" s="2566" t="s">
        <v>4644</v>
      </c>
      <c r="E233" s="2596"/>
      <c r="F233" s="2668">
        <v>115</v>
      </c>
      <c r="G233" s="2669">
        <v>13.8</v>
      </c>
      <c r="H233" s="2660"/>
      <c r="I233" s="2566"/>
      <c r="J233" s="2660">
        <v>40</v>
      </c>
      <c r="K233" s="2619">
        <v>2</v>
      </c>
      <c r="L233" s="2619"/>
      <c r="M233" s="2566"/>
      <c r="N233" s="2566"/>
      <c r="O233" s="2596"/>
      <c r="P233" s="2612"/>
      <c r="Q233" s="2640"/>
      <c r="R233" s="2609">
        <v>17</v>
      </c>
    </row>
    <row r="234" spans="1:18">
      <c r="A234" s="2609">
        <v>18</v>
      </c>
      <c r="B234" s="2566" t="s">
        <v>6718</v>
      </c>
      <c r="C234" s="2596"/>
      <c r="D234" s="2566" t="s">
        <v>4644</v>
      </c>
      <c r="E234" s="2596"/>
      <c r="F234" s="2668">
        <v>115</v>
      </c>
      <c r="G234" s="2669"/>
      <c r="H234" s="2660"/>
      <c r="I234" s="2566"/>
      <c r="J234" s="2660">
        <v>20</v>
      </c>
      <c r="K234" s="2619">
        <v>2</v>
      </c>
      <c r="L234" s="2619"/>
      <c r="M234" s="2566"/>
      <c r="N234" s="2566"/>
      <c r="O234" s="2596"/>
      <c r="P234" s="2612"/>
      <c r="Q234" s="2640"/>
      <c r="R234" s="2609">
        <v>18</v>
      </c>
    </row>
    <row r="235" spans="1:18">
      <c r="A235" s="2609">
        <v>19</v>
      </c>
      <c r="B235" s="2566" t="s">
        <v>4726</v>
      </c>
      <c r="C235" s="2596"/>
      <c r="D235" s="2566" t="s">
        <v>4644</v>
      </c>
      <c r="E235" s="2596"/>
      <c r="F235" s="2668">
        <v>34.4</v>
      </c>
      <c r="G235" s="2669">
        <v>2.5</v>
      </c>
      <c r="H235" s="2660"/>
      <c r="I235" s="2566"/>
      <c r="J235" s="2660">
        <v>3.75</v>
      </c>
      <c r="K235" s="2619">
        <v>1</v>
      </c>
      <c r="L235" s="2619"/>
      <c r="M235" s="2566"/>
      <c r="N235" s="2566"/>
      <c r="O235" s="2596"/>
      <c r="P235" s="2612"/>
      <c r="Q235" s="2640"/>
      <c r="R235" s="2609">
        <v>19</v>
      </c>
    </row>
    <row r="236" spans="1:18">
      <c r="A236" s="2609">
        <v>20</v>
      </c>
      <c r="B236" s="2566" t="s">
        <v>6719</v>
      </c>
      <c r="C236" s="2596"/>
      <c r="D236" s="2566" t="s">
        <v>4644</v>
      </c>
      <c r="E236" s="2596"/>
      <c r="F236" s="2668">
        <v>115</v>
      </c>
      <c r="G236" s="2669">
        <v>13.8</v>
      </c>
      <c r="H236" s="2660"/>
      <c r="I236" s="2566"/>
      <c r="J236" s="2660">
        <v>35</v>
      </c>
      <c r="K236" s="2619">
        <v>2</v>
      </c>
      <c r="L236" s="2619">
        <v>1</v>
      </c>
      <c r="M236" s="2566"/>
      <c r="N236" s="2566"/>
      <c r="O236" s="2596"/>
      <c r="P236" s="2612"/>
      <c r="Q236" s="2640"/>
      <c r="R236" s="2609">
        <v>20</v>
      </c>
    </row>
    <row r="237" spans="1:18">
      <c r="A237" s="2609">
        <v>21</v>
      </c>
      <c r="B237" s="2566" t="s">
        <v>4729</v>
      </c>
      <c r="C237" s="2596"/>
      <c r="D237" s="2566" t="s">
        <v>4644</v>
      </c>
      <c r="E237" s="2596"/>
      <c r="F237" s="2668">
        <v>115</v>
      </c>
      <c r="G237" s="2669">
        <v>13.5</v>
      </c>
      <c r="H237" s="2660"/>
      <c r="I237" s="2566"/>
      <c r="J237" s="2660">
        <v>15</v>
      </c>
      <c r="K237" s="2619">
        <v>1</v>
      </c>
      <c r="L237" s="2619"/>
      <c r="M237" s="2566"/>
      <c r="N237" s="2566"/>
      <c r="O237" s="2596"/>
      <c r="P237" s="2612"/>
      <c r="Q237" s="2640"/>
      <c r="R237" s="2609">
        <v>21</v>
      </c>
    </row>
    <row r="238" spans="1:18">
      <c r="A238" s="2609">
        <v>22</v>
      </c>
      <c r="B238" s="2566" t="s">
        <v>6720</v>
      </c>
      <c r="C238" s="2596"/>
      <c r="D238" s="2566" t="s">
        <v>4642</v>
      </c>
      <c r="E238" s="2596"/>
      <c r="F238" s="2668">
        <v>23</v>
      </c>
      <c r="G238" s="2669">
        <v>4.8</v>
      </c>
      <c r="H238" s="2660"/>
      <c r="I238" s="2566"/>
      <c r="J238" s="2660">
        <v>3</v>
      </c>
      <c r="K238" s="2619">
        <v>3</v>
      </c>
      <c r="L238" s="2619"/>
      <c r="M238" s="2566"/>
      <c r="N238" s="2566"/>
      <c r="O238" s="2596"/>
      <c r="P238" s="2612"/>
      <c r="Q238" s="2640"/>
      <c r="R238" s="2609">
        <v>22</v>
      </c>
    </row>
    <row r="239" spans="1:18">
      <c r="A239" s="2609">
        <v>23</v>
      </c>
      <c r="B239" s="2566" t="s">
        <v>4730</v>
      </c>
      <c r="C239" s="2596"/>
      <c r="D239" s="2566" t="s">
        <v>4642</v>
      </c>
      <c r="E239" s="2596"/>
      <c r="F239" s="2668">
        <v>115</v>
      </c>
      <c r="G239" s="2669">
        <v>24</v>
      </c>
      <c r="H239" s="2660"/>
      <c r="I239" s="2566"/>
      <c r="J239" s="2660">
        <v>7.5</v>
      </c>
      <c r="K239" s="2619">
        <v>1</v>
      </c>
      <c r="L239" s="2619"/>
      <c r="M239" s="2566"/>
      <c r="N239" s="2566"/>
      <c r="O239" s="2596"/>
      <c r="P239" s="2612"/>
      <c r="Q239" s="2640"/>
      <c r="R239" s="2609">
        <v>23</v>
      </c>
    </row>
    <row r="240" spans="1:18">
      <c r="A240" s="2609">
        <v>24</v>
      </c>
      <c r="B240" s="2566" t="s">
        <v>4731</v>
      </c>
      <c r="C240" s="2596"/>
      <c r="D240" s="2566" t="s">
        <v>4644</v>
      </c>
      <c r="E240" s="2596"/>
      <c r="F240" s="2668">
        <v>34.5</v>
      </c>
      <c r="G240" s="2669">
        <v>4.8</v>
      </c>
      <c r="H240" s="2660"/>
      <c r="I240" s="2566"/>
      <c r="J240" s="2660">
        <v>2.5</v>
      </c>
      <c r="K240" s="2619">
        <v>1</v>
      </c>
      <c r="L240" s="2619"/>
      <c r="M240" s="2566"/>
      <c r="N240" s="2566"/>
      <c r="O240" s="2596"/>
      <c r="P240" s="2612"/>
      <c r="Q240" s="2640"/>
      <c r="R240" s="2609">
        <v>24</v>
      </c>
    </row>
    <row r="241" spans="1:18">
      <c r="A241" s="2609">
        <v>25</v>
      </c>
      <c r="B241" s="2566" t="s">
        <v>6721</v>
      </c>
      <c r="C241" s="2596"/>
      <c r="D241" s="2566" t="s">
        <v>4644</v>
      </c>
      <c r="E241" s="2596"/>
      <c r="F241" s="2668">
        <v>13.2</v>
      </c>
      <c r="G241" s="2669">
        <v>0.54</v>
      </c>
      <c r="H241" s="2660"/>
      <c r="I241" s="2566"/>
      <c r="J241" s="2660">
        <v>2.5</v>
      </c>
      <c r="K241" s="2619">
        <v>1</v>
      </c>
      <c r="L241" s="2619">
        <v>1</v>
      </c>
      <c r="M241" s="2566"/>
      <c r="N241" s="2566"/>
      <c r="O241" s="2596"/>
      <c r="P241" s="2612"/>
      <c r="Q241" s="2640"/>
      <c r="R241" s="2609">
        <v>25</v>
      </c>
    </row>
    <row r="242" spans="1:18">
      <c r="A242" s="2609">
        <v>26</v>
      </c>
      <c r="B242" s="2566" t="s">
        <v>6721</v>
      </c>
      <c r="C242" s="2596"/>
      <c r="D242" s="2566" t="s">
        <v>4644</v>
      </c>
      <c r="E242" s="2596"/>
      <c r="F242" s="2668">
        <v>110</v>
      </c>
      <c r="G242" s="2669">
        <v>13.8</v>
      </c>
      <c r="H242" s="2660"/>
      <c r="I242" s="2566"/>
      <c r="J242" s="2660">
        <v>7.5</v>
      </c>
      <c r="K242" s="2619">
        <v>1</v>
      </c>
      <c r="L242" s="2619"/>
      <c r="M242" s="2566"/>
      <c r="N242" s="2566"/>
      <c r="O242" s="2596"/>
      <c r="P242" s="2612"/>
      <c r="Q242" s="2640"/>
      <c r="R242" s="2609">
        <v>26</v>
      </c>
    </row>
    <row r="243" spans="1:18">
      <c r="A243" s="2609">
        <v>27</v>
      </c>
      <c r="B243" s="2566" t="s">
        <v>5755</v>
      </c>
      <c r="C243" s="2596"/>
      <c r="D243" s="2566" t="s">
        <v>4644</v>
      </c>
      <c r="E243" s="2596"/>
      <c r="F243" s="2668">
        <v>34.5</v>
      </c>
      <c r="G243" s="2669">
        <v>4.8</v>
      </c>
      <c r="H243" s="2660"/>
      <c r="I243" s="2566"/>
      <c r="J243" s="2660">
        <v>3.75</v>
      </c>
      <c r="K243" s="2619">
        <v>1</v>
      </c>
      <c r="L243" s="2619"/>
      <c r="M243" s="2566"/>
      <c r="N243" s="2566"/>
      <c r="O243" s="2596"/>
      <c r="P243" s="2612"/>
      <c r="Q243" s="2640"/>
      <c r="R243" s="2609">
        <v>27</v>
      </c>
    </row>
    <row r="244" spans="1:18">
      <c r="A244" s="2609">
        <v>28</v>
      </c>
      <c r="B244" s="2566" t="s">
        <v>4732</v>
      </c>
      <c r="C244" s="2596"/>
      <c r="D244" s="2566" t="s">
        <v>4644</v>
      </c>
      <c r="E244" s="2596"/>
      <c r="F244" s="2668">
        <v>115</v>
      </c>
      <c r="G244" s="2669">
        <v>13.8</v>
      </c>
      <c r="H244" s="2660"/>
      <c r="I244" s="2566"/>
      <c r="J244" s="2660">
        <v>6</v>
      </c>
      <c r="K244" s="2619">
        <v>1</v>
      </c>
      <c r="L244" s="2619"/>
      <c r="M244" s="2566"/>
      <c r="N244" s="2566"/>
      <c r="O244" s="2596"/>
      <c r="P244" s="2612"/>
      <c r="Q244" s="2640"/>
      <c r="R244" s="2609">
        <v>28</v>
      </c>
    </row>
    <row r="245" spans="1:18">
      <c r="A245" s="2609">
        <v>29</v>
      </c>
      <c r="B245" s="2566" t="s">
        <v>4733</v>
      </c>
      <c r="C245" s="2596"/>
      <c r="D245" s="2566" t="s">
        <v>4644</v>
      </c>
      <c r="E245" s="2596"/>
      <c r="F245" s="2668">
        <v>113</v>
      </c>
      <c r="G245" s="2669">
        <v>13.8</v>
      </c>
      <c r="H245" s="2660"/>
      <c r="I245" s="2566"/>
      <c r="J245" s="2660">
        <v>12</v>
      </c>
      <c r="K245" s="2619">
        <v>1</v>
      </c>
      <c r="L245" s="2619"/>
      <c r="M245" s="2566"/>
      <c r="N245" s="2566"/>
      <c r="O245" s="2596"/>
      <c r="P245" s="2612"/>
      <c r="Q245" s="2640"/>
      <c r="R245" s="2609">
        <v>29</v>
      </c>
    </row>
    <row r="246" spans="1:18">
      <c r="A246" s="2609">
        <v>30</v>
      </c>
      <c r="B246" s="2566" t="s">
        <v>5756</v>
      </c>
      <c r="C246" s="2596"/>
      <c r="D246" s="2566" t="s">
        <v>4644</v>
      </c>
      <c r="E246" s="2596"/>
      <c r="F246" s="2668">
        <v>34.5</v>
      </c>
      <c r="G246" s="2669">
        <v>13.2</v>
      </c>
      <c r="H246" s="2660"/>
      <c r="I246" s="2566"/>
      <c r="J246" s="2660">
        <v>5</v>
      </c>
      <c r="K246" s="2619">
        <v>1</v>
      </c>
      <c r="L246" s="2619"/>
      <c r="M246" s="2566"/>
      <c r="N246" s="2566"/>
      <c r="O246" s="2596"/>
      <c r="P246" s="2612"/>
      <c r="Q246" s="2640"/>
      <c r="R246" s="2609">
        <v>30</v>
      </c>
    </row>
    <row r="247" spans="1:18">
      <c r="A247" s="2609">
        <v>31</v>
      </c>
      <c r="B247" s="2566" t="s">
        <v>6722</v>
      </c>
      <c r="C247" s="2596"/>
      <c r="D247" s="2566" t="s">
        <v>4642</v>
      </c>
      <c r="E247" s="2596"/>
      <c r="F247" s="2668">
        <v>230</v>
      </c>
      <c r="G247" s="2669">
        <v>115</v>
      </c>
      <c r="H247" s="2660">
        <v>13.8</v>
      </c>
      <c r="I247" s="2566"/>
      <c r="J247" s="2660">
        <v>200</v>
      </c>
      <c r="K247" s="2619">
        <v>1</v>
      </c>
      <c r="L247" s="2619"/>
      <c r="M247" s="2566"/>
      <c r="N247" s="2566"/>
      <c r="O247" s="2596"/>
      <c r="P247" s="2612"/>
      <c r="Q247" s="2640"/>
      <c r="R247" s="2609">
        <v>31</v>
      </c>
    </row>
    <row r="248" spans="1:18">
      <c r="A248" s="2609">
        <v>32</v>
      </c>
      <c r="B248" s="2566" t="s">
        <v>6722</v>
      </c>
      <c r="C248" s="2596"/>
      <c r="D248" s="2566" t="s">
        <v>4642</v>
      </c>
      <c r="E248" s="2596"/>
      <c r="F248" s="2668">
        <v>230</v>
      </c>
      <c r="G248" s="2669">
        <v>120</v>
      </c>
      <c r="H248" s="2660">
        <v>13.8</v>
      </c>
      <c r="I248" s="2566"/>
      <c r="J248" s="2660">
        <v>200</v>
      </c>
      <c r="K248" s="2619">
        <v>1</v>
      </c>
      <c r="L248" s="2619"/>
      <c r="M248" s="2566"/>
      <c r="N248" s="2566"/>
      <c r="O248" s="2596"/>
      <c r="P248" s="2612"/>
      <c r="Q248" s="2640"/>
      <c r="R248" s="2609">
        <v>32</v>
      </c>
    </row>
    <row r="249" spans="1:18">
      <c r="A249" s="2609">
        <v>33</v>
      </c>
      <c r="B249" s="2566" t="s">
        <v>4734</v>
      </c>
      <c r="C249" s="2596"/>
      <c r="D249" s="2566" t="s">
        <v>4644</v>
      </c>
      <c r="E249" s="2596"/>
      <c r="F249" s="2668">
        <v>34.4</v>
      </c>
      <c r="G249" s="2669">
        <v>4.5</v>
      </c>
      <c r="H249" s="2660"/>
      <c r="I249" s="2566"/>
      <c r="J249" s="2660">
        <v>3.75</v>
      </c>
      <c r="K249" s="2619">
        <v>1</v>
      </c>
      <c r="L249" s="2619"/>
      <c r="M249" s="2566"/>
      <c r="N249" s="2566"/>
      <c r="O249" s="2596"/>
      <c r="P249" s="2612"/>
      <c r="Q249" s="2640"/>
      <c r="R249" s="2609">
        <v>33</v>
      </c>
    </row>
    <row r="250" spans="1:18">
      <c r="A250" s="2609">
        <v>34</v>
      </c>
      <c r="B250" s="2566" t="s">
        <v>6723</v>
      </c>
      <c r="C250" s="2596"/>
      <c r="D250" s="2566" t="s">
        <v>4642</v>
      </c>
      <c r="E250" s="2596"/>
      <c r="F250" s="2668">
        <v>345</v>
      </c>
      <c r="G250" s="2669">
        <v>120</v>
      </c>
      <c r="H250" s="2660">
        <v>13.8</v>
      </c>
      <c r="I250" s="2566"/>
      <c r="J250" s="2660">
        <v>1385.6</v>
      </c>
      <c r="K250" s="2619">
        <v>4</v>
      </c>
      <c r="L250" s="2619"/>
      <c r="M250" s="2566"/>
      <c r="N250" s="2566"/>
      <c r="O250" s="2596"/>
      <c r="P250" s="2612"/>
      <c r="Q250" s="2640"/>
      <c r="R250" s="2609">
        <v>34</v>
      </c>
    </row>
    <row r="251" spans="1:18">
      <c r="A251" s="2609">
        <v>35</v>
      </c>
      <c r="B251" s="2566" t="s">
        <v>6723</v>
      </c>
      <c r="C251" s="2596"/>
      <c r="D251" s="2566" t="s">
        <v>4642</v>
      </c>
      <c r="E251" s="2596"/>
      <c r="F251" s="2668">
        <v>345</v>
      </c>
      <c r="G251" s="2669">
        <v>230</v>
      </c>
      <c r="H251" s="2660">
        <v>13.2</v>
      </c>
      <c r="I251" s="2566"/>
      <c r="J251" s="2660">
        <v>340</v>
      </c>
      <c r="K251" s="2619">
        <v>1</v>
      </c>
      <c r="L251" s="2619"/>
      <c r="M251" s="2566"/>
      <c r="N251" s="2566"/>
      <c r="O251" s="2596"/>
      <c r="P251" s="2612"/>
      <c r="Q251" s="2640"/>
      <c r="R251" s="2609">
        <v>35</v>
      </c>
    </row>
    <row r="252" spans="1:18">
      <c r="A252" s="2609">
        <v>36</v>
      </c>
      <c r="B252" s="2566" t="s">
        <v>4735</v>
      </c>
      <c r="C252" s="2596"/>
      <c r="D252" s="2566" t="s">
        <v>4644</v>
      </c>
      <c r="E252" s="2596"/>
      <c r="F252" s="2668">
        <v>34.4</v>
      </c>
      <c r="G252" s="2669">
        <v>5</v>
      </c>
      <c r="H252" s="2660"/>
      <c r="I252" s="2566"/>
      <c r="J252" s="2660">
        <v>1</v>
      </c>
      <c r="K252" s="2619">
        <v>1</v>
      </c>
      <c r="L252" s="2619"/>
      <c r="M252" s="2566"/>
      <c r="N252" s="2566"/>
      <c r="O252" s="2596"/>
      <c r="P252" s="2612"/>
      <c r="Q252" s="2640"/>
      <c r="R252" s="2609">
        <v>36</v>
      </c>
    </row>
    <row r="253" spans="1:18">
      <c r="A253" s="2609">
        <v>37</v>
      </c>
      <c r="B253" s="2566" t="s">
        <v>6724</v>
      </c>
      <c r="C253" s="2596"/>
      <c r="D253" s="2566" t="s">
        <v>4644</v>
      </c>
      <c r="E253" s="2596"/>
      <c r="F253" s="2668">
        <v>34.5</v>
      </c>
      <c r="G253" s="2669">
        <v>4.8</v>
      </c>
      <c r="H253" s="2660"/>
      <c r="I253" s="2566"/>
      <c r="J253" s="2660">
        <v>3</v>
      </c>
      <c r="K253" s="2619">
        <v>2</v>
      </c>
      <c r="L253" s="2619"/>
      <c r="M253" s="2566"/>
      <c r="N253" s="2566"/>
      <c r="O253" s="2596"/>
      <c r="P253" s="2612"/>
      <c r="Q253" s="2640"/>
      <c r="R253" s="2609">
        <v>37</v>
      </c>
    </row>
    <row r="254" spans="1:18">
      <c r="A254" s="2609">
        <v>38</v>
      </c>
      <c r="B254" s="2566" t="s">
        <v>6725</v>
      </c>
      <c r="C254" s="2596"/>
      <c r="D254" s="2566" t="s">
        <v>4642</v>
      </c>
      <c r="E254" s="2596"/>
      <c r="F254" s="2668">
        <v>115</v>
      </c>
      <c r="G254" s="2669">
        <v>34.5</v>
      </c>
      <c r="H254" s="2660"/>
      <c r="I254" s="2566"/>
      <c r="J254" s="2660">
        <v>20</v>
      </c>
      <c r="K254" s="2619">
        <v>1</v>
      </c>
      <c r="L254" s="2619"/>
      <c r="M254" s="2566"/>
      <c r="N254" s="2566"/>
      <c r="O254" s="2596"/>
      <c r="P254" s="2612"/>
      <c r="Q254" s="2640"/>
      <c r="R254" s="2609">
        <v>38</v>
      </c>
    </row>
    <row r="255" spans="1:18">
      <c r="A255" s="2609">
        <v>39</v>
      </c>
      <c r="B255" s="2566" t="s">
        <v>6725</v>
      </c>
      <c r="C255" s="2596"/>
      <c r="D255" s="2566" t="s">
        <v>4642</v>
      </c>
      <c r="E255" s="2596"/>
      <c r="F255" s="2668">
        <v>345</v>
      </c>
      <c r="G255" s="2669">
        <v>120</v>
      </c>
      <c r="H255" s="2660">
        <v>13.8</v>
      </c>
      <c r="I255" s="2566"/>
      <c r="J255" s="2660">
        <v>448</v>
      </c>
      <c r="K255" s="2619">
        <v>1</v>
      </c>
      <c r="L255" s="2619">
        <v>1</v>
      </c>
      <c r="M255" s="2566"/>
      <c r="N255" s="2566"/>
      <c r="O255" s="2596"/>
      <c r="P255" s="2612"/>
      <c r="Q255" s="2640"/>
      <c r="R255" s="2609">
        <v>39</v>
      </c>
    </row>
    <row r="256" spans="1:18">
      <c r="A256" s="2609">
        <v>40</v>
      </c>
      <c r="B256" s="2566" t="s">
        <v>4736</v>
      </c>
      <c r="C256" s="2596"/>
      <c r="D256" s="2566" t="s">
        <v>4644</v>
      </c>
      <c r="E256" s="2596"/>
      <c r="F256" s="2668">
        <v>34.4</v>
      </c>
      <c r="G256" s="2669">
        <v>5</v>
      </c>
      <c r="H256" s="2660"/>
      <c r="I256" s="2566"/>
      <c r="J256" s="2660">
        <v>2.5</v>
      </c>
      <c r="K256" s="2619">
        <v>1</v>
      </c>
      <c r="L256" s="2619"/>
      <c r="M256" s="2566"/>
      <c r="N256" s="2566"/>
      <c r="O256" s="2596"/>
      <c r="P256" s="2612"/>
      <c r="Q256" s="2640"/>
      <c r="R256" s="2609">
        <v>40</v>
      </c>
    </row>
    <row r="257" spans="1:18">
      <c r="A257" s="2609">
        <v>41</v>
      </c>
      <c r="B257" s="2566" t="s">
        <v>6726</v>
      </c>
      <c r="C257" s="2596"/>
      <c r="D257" s="2566" t="s">
        <v>4642</v>
      </c>
      <c r="E257" s="2596"/>
      <c r="F257" s="2668">
        <v>230</v>
      </c>
      <c r="G257" s="2669">
        <v>23</v>
      </c>
      <c r="H257" s="2660"/>
      <c r="I257" s="2566"/>
      <c r="J257" s="2660">
        <v>60</v>
      </c>
      <c r="K257" s="2619">
        <v>1</v>
      </c>
      <c r="L257" s="2619"/>
      <c r="M257" s="2566"/>
      <c r="N257" s="2566"/>
      <c r="O257" s="2596"/>
      <c r="P257" s="2612"/>
      <c r="Q257" s="2640"/>
      <c r="R257" s="2609">
        <v>41</v>
      </c>
    </row>
    <row r="258" spans="1:18">
      <c r="A258" s="2609">
        <v>42</v>
      </c>
      <c r="B258" s="2566" t="s">
        <v>6726</v>
      </c>
      <c r="C258" s="2596"/>
      <c r="D258" s="2566" t="s">
        <v>4642</v>
      </c>
      <c r="E258" s="2596"/>
      <c r="F258" s="2668">
        <v>240</v>
      </c>
      <c r="G258" s="2669">
        <v>24</v>
      </c>
      <c r="H258" s="2660"/>
      <c r="I258" s="2566"/>
      <c r="J258" s="2660">
        <v>180</v>
      </c>
      <c r="K258" s="2619">
        <v>3</v>
      </c>
      <c r="L258" s="2619"/>
      <c r="M258" s="2566"/>
      <c r="N258" s="2566"/>
      <c r="O258" s="2596"/>
      <c r="P258" s="2612"/>
      <c r="Q258" s="2640"/>
      <c r="R258" s="2609">
        <v>42</v>
      </c>
    </row>
    <row r="259" spans="1:18">
      <c r="A259" s="2609">
        <v>43</v>
      </c>
      <c r="B259" s="2566" t="s">
        <v>6727</v>
      </c>
      <c r="C259" s="2596"/>
      <c r="D259" s="2566" t="s">
        <v>4644</v>
      </c>
      <c r="E259" s="2596"/>
      <c r="F259" s="2668">
        <v>34.4</v>
      </c>
      <c r="G259" s="2669">
        <v>5</v>
      </c>
      <c r="H259" s="2660"/>
      <c r="I259" s="2566"/>
      <c r="J259" s="2660">
        <v>5.01</v>
      </c>
      <c r="K259" s="2619">
        <v>3</v>
      </c>
      <c r="L259" s="2619"/>
      <c r="M259" s="2566"/>
      <c r="N259" s="2566"/>
      <c r="O259" s="2596"/>
      <c r="P259" s="2612"/>
      <c r="Q259" s="2640"/>
      <c r="R259" s="2609">
        <v>43</v>
      </c>
    </row>
    <row r="260" spans="1:18">
      <c r="A260" s="2609">
        <v>44</v>
      </c>
      <c r="B260" s="2566" t="s">
        <v>4737</v>
      </c>
      <c r="C260" s="2596"/>
      <c r="D260" s="2566" t="s">
        <v>4644</v>
      </c>
      <c r="E260" s="2596"/>
      <c r="F260" s="2668">
        <v>115</v>
      </c>
      <c r="G260" s="2669">
        <v>13.8</v>
      </c>
      <c r="H260" s="2660"/>
      <c r="I260" s="2566"/>
      <c r="J260" s="2660">
        <v>15</v>
      </c>
      <c r="K260" s="2619">
        <v>1</v>
      </c>
      <c r="L260" s="2619"/>
      <c r="M260" s="2566"/>
      <c r="N260" s="2566"/>
      <c r="O260" s="2596"/>
      <c r="P260" s="2612"/>
      <c r="Q260" s="2640"/>
      <c r="R260" s="2609">
        <v>44</v>
      </c>
    </row>
    <row r="261" spans="1:18">
      <c r="A261" s="2609">
        <v>45</v>
      </c>
      <c r="B261" s="2566" t="s">
        <v>4738</v>
      </c>
      <c r="C261" s="2596"/>
      <c r="D261" s="2566" t="s">
        <v>4644</v>
      </c>
      <c r="E261" s="2596"/>
      <c r="F261" s="2668">
        <v>34.4</v>
      </c>
      <c r="G261" s="2669">
        <v>4.8</v>
      </c>
      <c r="H261" s="2660"/>
      <c r="I261" s="2566"/>
      <c r="J261" s="2660">
        <v>7.5</v>
      </c>
      <c r="K261" s="2619">
        <v>1</v>
      </c>
      <c r="L261" s="2619"/>
      <c r="M261" s="2566"/>
      <c r="N261" s="2566"/>
      <c r="O261" s="2596"/>
      <c r="P261" s="2612"/>
      <c r="Q261" s="2640"/>
      <c r="R261" s="2609">
        <v>45</v>
      </c>
    </row>
    <row r="262" spans="1:18">
      <c r="A262" s="2609">
        <v>46</v>
      </c>
      <c r="B262" s="2566" t="s">
        <v>4739</v>
      </c>
      <c r="C262" s="2596"/>
      <c r="D262" s="2566" t="s">
        <v>4644</v>
      </c>
      <c r="E262" s="2596"/>
      <c r="F262" s="2668">
        <v>34.5</v>
      </c>
      <c r="G262" s="2669">
        <v>13.2</v>
      </c>
      <c r="H262" s="2660"/>
      <c r="I262" s="2566"/>
      <c r="J262" s="2660">
        <v>5</v>
      </c>
      <c r="K262" s="2619">
        <v>1</v>
      </c>
      <c r="L262" s="2619"/>
      <c r="M262" s="2566"/>
      <c r="N262" s="2566"/>
      <c r="O262" s="2596"/>
      <c r="P262" s="2612"/>
      <c r="Q262" s="2640"/>
      <c r="R262" s="2609">
        <v>46</v>
      </c>
    </row>
    <row r="263" spans="1:18">
      <c r="A263" s="2609">
        <v>47</v>
      </c>
      <c r="B263" s="2566" t="s">
        <v>6728</v>
      </c>
      <c r="C263" s="2596"/>
      <c r="D263" s="2566" t="s">
        <v>4644</v>
      </c>
      <c r="E263" s="2596"/>
      <c r="F263" s="2668">
        <v>34.4</v>
      </c>
      <c r="G263" s="2669">
        <v>4.2</v>
      </c>
      <c r="H263" s="2660"/>
      <c r="I263" s="2566"/>
      <c r="J263" s="2660">
        <v>3</v>
      </c>
      <c r="K263" s="2619">
        <v>1</v>
      </c>
      <c r="L263" s="2619"/>
      <c r="M263" s="2566"/>
      <c r="N263" s="2566"/>
      <c r="O263" s="2596"/>
      <c r="P263" s="2612"/>
      <c r="Q263" s="2640"/>
      <c r="R263" s="2609">
        <v>47</v>
      </c>
    </row>
    <row r="264" spans="1:18">
      <c r="A264" s="2609">
        <v>48</v>
      </c>
      <c r="B264" s="2566" t="s">
        <v>6728</v>
      </c>
      <c r="C264" s="2596"/>
      <c r="D264" s="2566" t="s">
        <v>4644</v>
      </c>
      <c r="E264" s="2596"/>
      <c r="F264" s="2668">
        <v>34.5</v>
      </c>
      <c r="G264" s="2669">
        <v>4.16</v>
      </c>
      <c r="H264" s="2660"/>
      <c r="I264" s="2566"/>
      <c r="J264" s="2660">
        <v>5</v>
      </c>
      <c r="K264" s="2619">
        <v>1</v>
      </c>
      <c r="L264" s="2619"/>
      <c r="M264" s="2566"/>
      <c r="N264" s="2566"/>
      <c r="O264" s="2596"/>
      <c r="P264" s="2612"/>
      <c r="Q264" s="2640"/>
      <c r="R264" s="2609">
        <v>48</v>
      </c>
    </row>
    <row r="265" spans="1:18">
      <c r="A265" s="2609">
        <v>49</v>
      </c>
      <c r="B265" s="2566" t="s">
        <v>6729</v>
      </c>
      <c r="C265" s="2596"/>
      <c r="D265" s="2566" t="s">
        <v>4642</v>
      </c>
      <c r="E265" s="2596"/>
      <c r="F265" s="2668">
        <v>69</v>
      </c>
      <c r="G265" s="2669">
        <v>4.8</v>
      </c>
      <c r="H265" s="2660"/>
      <c r="I265" s="2566"/>
      <c r="J265" s="2660">
        <v>5.0999999999999996</v>
      </c>
      <c r="K265" s="2619">
        <v>3</v>
      </c>
      <c r="L265" s="2619"/>
      <c r="M265" s="2566"/>
      <c r="N265" s="2566"/>
      <c r="O265" s="2596"/>
      <c r="P265" s="2612"/>
      <c r="Q265" s="2640"/>
      <c r="R265" s="2609">
        <v>49</v>
      </c>
    </row>
    <row r="266" spans="1:18">
      <c r="A266" s="2609">
        <v>50</v>
      </c>
      <c r="B266" s="2566" t="s">
        <v>6729</v>
      </c>
      <c r="C266" s="2596"/>
      <c r="D266" s="2566" t="s">
        <v>4642</v>
      </c>
      <c r="E266" s="2596"/>
      <c r="F266" s="2668">
        <v>69</v>
      </c>
      <c r="G266" s="2669">
        <v>23</v>
      </c>
      <c r="H266" s="2660">
        <v>13.2</v>
      </c>
      <c r="I266" s="2566"/>
      <c r="J266" s="2660">
        <v>5</v>
      </c>
      <c r="K266" s="2619">
        <v>1</v>
      </c>
      <c r="L266" s="2619"/>
      <c r="M266" s="2566"/>
      <c r="N266" s="2566"/>
      <c r="O266" s="2596"/>
      <c r="P266" s="2612"/>
      <c r="Q266" s="2640"/>
      <c r="R266" s="2609">
        <v>50</v>
      </c>
    </row>
    <row r="267" spans="1:18">
      <c r="A267" s="2609">
        <v>51</v>
      </c>
      <c r="B267" s="2566" t="s">
        <v>6730</v>
      </c>
      <c r="C267" s="2596"/>
      <c r="D267" s="2566" t="s">
        <v>4644</v>
      </c>
      <c r="E267" s="2596"/>
      <c r="F267" s="2668">
        <v>115</v>
      </c>
      <c r="G267" s="2669">
        <v>13.8</v>
      </c>
      <c r="H267" s="2660"/>
      <c r="I267" s="2566"/>
      <c r="J267" s="2660">
        <v>40</v>
      </c>
      <c r="K267" s="2619">
        <v>2</v>
      </c>
      <c r="L267" s="2619"/>
      <c r="M267" s="2566"/>
      <c r="N267" s="2566"/>
      <c r="O267" s="2596"/>
      <c r="P267" s="2612"/>
      <c r="Q267" s="2640"/>
      <c r="R267" s="2609">
        <v>51</v>
      </c>
    </row>
    <row r="268" spans="1:18">
      <c r="A268" s="2609">
        <v>52</v>
      </c>
      <c r="B268" s="2566" t="s">
        <v>4740</v>
      </c>
      <c r="C268" s="2596"/>
      <c r="D268" s="2566" t="s">
        <v>4644</v>
      </c>
      <c r="E268" s="2596"/>
      <c r="F268" s="2668">
        <v>115</v>
      </c>
      <c r="G268" s="2669">
        <v>13.8</v>
      </c>
      <c r="H268" s="2660"/>
      <c r="I268" s="2566"/>
      <c r="J268" s="2660">
        <v>15</v>
      </c>
      <c r="K268" s="2619">
        <v>1</v>
      </c>
      <c r="L268" s="2619"/>
      <c r="M268" s="2566"/>
      <c r="N268" s="2566"/>
      <c r="O268" s="2596"/>
      <c r="P268" s="2612"/>
      <c r="Q268" s="2640"/>
      <c r="R268" s="2609">
        <v>52</v>
      </c>
    </row>
    <row r="269" spans="1:18">
      <c r="A269" s="2609">
        <v>53</v>
      </c>
      <c r="B269" s="2566" t="s">
        <v>6731</v>
      </c>
      <c r="C269" s="2596"/>
      <c r="D269" s="2566" t="s">
        <v>4644</v>
      </c>
      <c r="E269" s="2596"/>
      <c r="F269" s="2668">
        <v>34.4</v>
      </c>
      <c r="G269" s="2669">
        <v>5</v>
      </c>
      <c r="H269" s="2660"/>
      <c r="I269" s="2566"/>
      <c r="J269" s="2660">
        <v>2.4900000000000002</v>
      </c>
      <c r="K269" s="2619">
        <v>3</v>
      </c>
      <c r="L269" s="2619"/>
      <c r="M269" s="2566"/>
      <c r="N269" s="2566"/>
      <c r="O269" s="2596"/>
      <c r="P269" s="2612"/>
      <c r="Q269" s="2640"/>
      <c r="R269" s="2609">
        <v>53</v>
      </c>
    </row>
    <row r="270" spans="1:18">
      <c r="A270" s="2609">
        <v>54</v>
      </c>
      <c r="B270" s="2566" t="s">
        <v>6732</v>
      </c>
      <c r="C270" s="2596"/>
      <c r="D270" s="2566" t="s">
        <v>4644</v>
      </c>
      <c r="E270" s="2596"/>
      <c r="F270" s="2668">
        <v>34.5</v>
      </c>
      <c r="G270" s="2669">
        <v>4.8</v>
      </c>
      <c r="H270" s="2660"/>
      <c r="I270" s="2566"/>
      <c r="J270" s="2660">
        <v>2.4990000000000001</v>
      </c>
      <c r="K270" s="2619">
        <v>3</v>
      </c>
      <c r="L270" s="2619"/>
      <c r="M270" s="2566"/>
      <c r="N270" s="2566"/>
      <c r="O270" s="2596"/>
      <c r="P270" s="2612"/>
      <c r="Q270" s="2640"/>
      <c r="R270" s="2609">
        <v>54</v>
      </c>
    </row>
    <row r="271" spans="1:18">
      <c r="A271" s="2609">
        <v>55</v>
      </c>
      <c r="B271" s="2566" t="s">
        <v>4741</v>
      </c>
      <c r="C271" s="2596"/>
      <c r="D271" s="2566" t="s">
        <v>4644</v>
      </c>
      <c r="E271" s="2596"/>
      <c r="F271" s="2668">
        <v>34.5</v>
      </c>
      <c r="G271" s="2669">
        <v>13.8</v>
      </c>
      <c r="H271" s="2660"/>
      <c r="I271" s="2566"/>
      <c r="J271" s="2660">
        <v>0.5</v>
      </c>
      <c r="K271" s="2619">
        <v>1</v>
      </c>
      <c r="L271" s="2619"/>
      <c r="M271" s="2566"/>
      <c r="N271" s="2566"/>
      <c r="O271" s="2596"/>
      <c r="P271" s="2612"/>
      <c r="Q271" s="2640"/>
      <c r="R271" s="2609">
        <v>55</v>
      </c>
    </row>
    <row r="272" spans="1:18">
      <c r="A272" s="2609">
        <v>56</v>
      </c>
      <c r="B272" s="2566" t="s">
        <v>6733</v>
      </c>
      <c r="C272" s="2596"/>
      <c r="D272" s="2566" t="s">
        <v>4644</v>
      </c>
      <c r="E272" s="2596"/>
      <c r="F272" s="2668">
        <v>34.4</v>
      </c>
      <c r="G272" s="2669">
        <v>4.4000000000000004</v>
      </c>
      <c r="H272" s="2660"/>
      <c r="I272" s="2566"/>
      <c r="J272" s="2660">
        <v>24</v>
      </c>
      <c r="K272" s="2619">
        <v>2</v>
      </c>
      <c r="L272" s="2619"/>
      <c r="M272" s="2566"/>
      <c r="N272" s="2566"/>
      <c r="O272" s="2596"/>
      <c r="P272" s="2612"/>
      <c r="Q272" s="2640"/>
      <c r="R272" s="2609">
        <v>56</v>
      </c>
    </row>
    <row r="273" spans="1:18" ht="16" thickBot="1">
      <c r="A273" s="2609">
        <v>57</v>
      </c>
      <c r="B273" s="2566" t="s">
        <v>4742</v>
      </c>
      <c r="C273" s="2596"/>
      <c r="D273" s="2566" t="s">
        <v>4644</v>
      </c>
      <c r="E273" s="2596"/>
      <c r="F273" s="2668">
        <v>34.5</v>
      </c>
      <c r="G273" s="2669">
        <v>5</v>
      </c>
      <c r="H273" s="2660"/>
      <c r="I273" s="2566"/>
      <c r="J273" s="2660">
        <v>1</v>
      </c>
      <c r="K273" s="2619">
        <v>1</v>
      </c>
      <c r="L273" s="2619"/>
      <c r="M273" s="2566"/>
      <c r="N273" s="2566"/>
      <c r="O273" s="2596"/>
      <c r="P273" s="2612"/>
      <c r="Q273" s="2640"/>
      <c r="R273" s="2609">
        <v>57</v>
      </c>
    </row>
    <row r="274" spans="1:18" ht="16" thickBot="1">
      <c r="A274" s="2577">
        <v>58</v>
      </c>
      <c r="B274" s="2575"/>
      <c r="C274" s="2578" t="s">
        <v>4895</v>
      </c>
      <c r="D274" s="2575"/>
      <c r="E274" s="2578"/>
      <c r="F274" s="2671"/>
      <c r="G274" s="2672"/>
      <c r="H274" s="2664"/>
      <c r="I274" s="2566"/>
      <c r="J274" s="2625"/>
      <c r="K274" s="2648">
        <f>SUM(K217:K273)</f>
        <v>87</v>
      </c>
      <c r="L274" s="2648">
        <f>SUM(L217:L273)</f>
        <v>4</v>
      </c>
      <c r="M274" s="2575"/>
      <c r="N274" s="2575"/>
      <c r="O274" s="2578"/>
      <c r="P274" s="2648">
        <f>SUM(P217:P273)</f>
        <v>0</v>
      </c>
      <c r="Q274" s="2648">
        <f>SUM(Q217:Q273)</f>
        <v>0</v>
      </c>
      <c r="R274" s="2577">
        <v>58</v>
      </c>
    </row>
    <row r="276" spans="1:18">
      <c r="A276" s="2586" t="s">
        <v>4727</v>
      </c>
      <c r="B276" s="2597"/>
      <c r="C276" s="2597"/>
      <c r="D276" s="2597"/>
      <c r="E276" s="2597"/>
      <c r="F276" s="2597"/>
      <c r="G276" s="2597"/>
      <c r="H276" s="2597"/>
      <c r="I276" s="2566"/>
      <c r="J276" s="2586" t="s">
        <v>4728</v>
      </c>
      <c r="K276" s="2597"/>
      <c r="L276" s="2597"/>
      <c r="M276" s="2597"/>
      <c r="N276" s="2597"/>
      <c r="O276" s="2597"/>
      <c r="P276" s="2597"/>
      <c r="Q276" s="2597"/>
      <c r="R276" s="2597"/>
    </row>
    <row r="278" spans="1:18" ht="16" thickBot="1">
      <c r="A278" s="2529"/>
      <c r="B278" s="2575"/>
      <c r="C278" s="2575"/>
      <c r="D278" s="2575"/>
      <c r="E278" s="2575"/>
      <c r="F278" s="2804"/>
      <c r="G278" s="2804"/>
      <c r="H278" s="2582"/>
      <c r="I278" s="2566"/>
      <c r="J278" s="2529"/>
      <c r="K278" s="2575"/>
      <c r="L278" s="2575"/>
      <c r="M278" s="2575"/>
      <c r="N278" s="2575"/>
      <c r="O278" s="2575"/>
      <c r="P278" s="2804"/>
      <c r="Q278" s="2804"/>
      <c r="R278" s="2582"/>
    </row>
    <row r="279" spans="1:18" ht="16" thickBot="1">
      <c r="A279" s="2637" t="s">
        <v>3325</v>
      </c>
      <c r="B279" s="2581"/>
      <c r="C279" s="2581"/>
      <c r="D279" s="2582"/>
      <c r="E279" s="2582"/>
      <c r="F279" s="2583"/>
      <c r="G279" s="2583"/>
      <c r="H279" s="2579"/>
      <c r="I279" s="2566"/>
      <c r="J279" s="2637" t="s">
        <v>3325</v>
      </c>
      <c r="K279" s="2581"/>
      <c r="L279" s="2581"/>
      <c r="M279" s="2582"/>
      <c r="N279" s="2582"/>
      <c r="O279" s="2582"/>
      <c r="P279" s="2583"/>
      <c r="Q279" s="2583"/>
      <c r="R279" s="2579"/>
    </row>
    <row r="280" spans="1:18">
      <c r="A280" s="2595"/>
      <c r="B280" s="2566"/>
      <c r="C280" s="2596"/>
      <c r="D280" s="2608"/>
      <c r="E280" s="2569"/>
      <c r="F280" s="2597"/>
      <c r="G280" s="2597"/>
      <c r="H280" s="2567"/>
      <c r="I280" s="2566"/>
      <c r="J280" s="2595"/>
      <c r="K280" s="2596"/>
      <c r="L280" s="2596"/>
      <c r="M280" s="2597" t="s">
        <v>3113</v>
      </c>
      <c r="N280" s="2597"/>
      <c r="O280" s="2597"/>
      <c r="P280" s="2597"/>
      <c r="Q280" s="2573"/>
      <c r="R280" s="2563"/>
    </row>
    <row r="281" spans="1:18" ht="16" thickBot="1">
      <c r="A281" s="2601"/>
      <c r="B281" s="2608"/>
      <c r="C281" s="2569"/>
      <c r="D281" s="2608"/>
      <c r="E281" s="2569"/>
      <c r="F281" s="2582" t="s">
        <v>3114</v>
      </c>
      <c r="G281" s="2582"/>
      <c r="H281" s="2579"/>
      <c r="I281" s="2566"/>
      <c r="J281" s="2601" t="s">
        <v>3115</v>
      </c>
      <c r="K281" s="2569" t="s">
        <v>3116</v>
      </c>
      <c r="L281" s="2569" t="s">
        <v>3116</v>
      </c>
      <c r="M281" s="2582" t="s">
        <v>3117</v>
      </c>
      <c r="N281" s="2582"/>
      <c r="O281" s="2582"/>
      <c r="P281" s="2582"/>
      <c r="Q281" s="2579"/>
      <c r="R281" s="2569"/>
    </row>
    <row r="282" spans="1:18">
      <c r="A282" s="2601"/>
      <c r="B282" s="2608"/>
      <c r="C282" s="2569"/>
      <c r="D282" s="2608"/>
      <c r="E282" s="2569"/>
      <c r="F282" s="2569"/>
      <c r="G282" s="2573"/>
      <c r="H282" s="2569"/>
      <c r="I282" s="2566"/>
      <c r="J282" s="2601" t="s">
        <v>3118</v>
      </c>
      <c r="K282" s="2569" t="s">
        <v>3119</v>
      </c>
      <c r="L282" s="2569" t="s">
        <v>3120</v>
      </c>
      <c r="M282" s="2608"/>
      <c r="N282" s="2608"/>
      <c r="O282" s="2569"/>
      <c r="P282" s="2569"/>
      <c r="Q282" s="2573"/>
      <c r="R282" s="2569"/>
    </row>
    <row r="283" spans="1:18">
      <c r="A283" s="2601" t="s">
        <v>1686</v>
      </c>
      <c r="B283" s="2597" t="s">
        <v>3121</v>
      </c>
      <c r="C283" s="2573"/>
      <c r="D283" s="2597" t="s">
        <v>3122</v>
      </c>
      <c r="E283" s="2573"/>
      <c r="F283" s="2569"/>
      <c r="G283" s="2573"/>
      <c r="H283" s="2569"/>
      <c r="I283" s="2566"/>
      <c r="J283" s="2601" t="s">
        <v>3123</v>
      </c>
      <c r="K283" s="2569" t="s">
        <v>3124</v>
      </c>
      <c r="L283" s="2569" t="s">
        <v>3119</v>
      </c>
      <c r="M283" s="2597"/>
      <c r="N283" s="2597"/>
      <c r="O283" s="2573"/>
      <c r="P283" s="2569" t="s">
        <v>1744</v>
      </c>
      <c r="Q283" s="2573" t="s">
        <v>3125</v>
      </c>
      <c r="R283" s="2569" t="s">
        <v>1686</v>
      </c>
    </row>
    <row r="284" spans="1:18">
      <c r="A284" s="2601" t="s">
        <v>1689</v>
      </c>
      <c r="B284" s="2566"/>
      <c r="C284" s="2596"/>
      <c r="D284" s="2608"/>
      <c r="E284" s="2569"/>
      <c r="F284" s="2569" t="s">
        <v>1794</v>
      </c>
      <c r="G284" s="2573" t="s">
        <v>3126</v>
      </c>
      <c r="H284" s="2569" t="s">
        <v>3127</v>
      </c>
      <c r="I284" s="2566"/>
      <c r="J284" s="2601" t="s">
        <v>3128</v>
      </c>
      <c r="K284" s="2569" t="s">
        <v>4</v>
      </c>
      <c r="L284" s="2569" t="s">
        <v>3124</v>
      </c>
      <c r="M284" s="2597" t="s">
        <v>3129</v>
      </c>
      <c r="N284" s="2597"/>
      <c r="O284" s="2573"/>
      <c r="P284" s="2569" t="s">
        <v>3130</v>
      </c>
      <c r="Q284" s="2573" t="s">
        <v>3131</v>
      </c>
      <c r="R284" s="2569" t="s">
        <v>1689</v>
      </c>
    </row>
    <row r="285" spans="1:18">
      <c r="A285" s="2609"/>
      <c r="B285" s="2566"/>
      <c r="C285" s="2569"/>
      <c r="D285" s="2566"/>
      <c r="E285" s="2569"/>
      <c r="F285" s="2569"/>
      <c r="G285" s="2573"/>
      <c r="H285" s="2596"/>
      <c r="I285" s="2566"/>
      <c r="J285" s="2609"/>
      <c r="K285" s="2596"/>
      <c r="L285" s="2569"/>
      <c r="M285" s="2566"/>
      <c r="N285" s="2566"/>
      <c r="O285" s="2569"/>
      <c r="P285" s="2569"/>
      <c r="Q285" s="2569"/>
      <c r="R285" s="2596"/>
    </row>
    <row r="286" spans="1:18" ht="16" thickBot="1">
      <c r="A286" s="2577"/>
      <c r="B286" s="2582" t="s">
        <v>2935</v>
      </c>
      <c r="C286" s="2579"/>
      <c r="D286" s="2582" t="s">
        <v>2936</v>
      </c>
      <c r="E286" s="2579"/>
      <c r="F286" s="2576" t="s">
        <v>2937</v>
      </c>
      <c r="G286" s="2579" t="s">
        <v>2938</v>
      </c>
      <c r="H286" s="2579" t="s">
        <v>2268</v>
      </c>
      <c r="I286" s="2566"/>
      <c r="J286" s="2610" t="s">
        <v>2269</v>
      </c>
      <c r="K286" s="2610" t="s">
        <v>2270</v>
      </c>
      <c r="L286" s="2610" t="s">
        <v>2271</v>
      </c>
      <c r="M286" s="2582" t="s">
        <v>2272</v>
      </c>
      <c r="N286" s="2582"/>
      <c r="O286" s="2579"/>
      <c r="P286" s="2576" t="s">
        <v>2273</v>
      </c>
      <c r="Q286" s="2576" t="s">
        <v>2274</v>
      </c>
      <c r="R286" s="2576"/>
    </row>
    <row r="287" spans="1:18">
      <c r="A287" s="2609">
        <v>1</v>
      </c>
      <c r="B287" s="2566" t="s">
        <v>4743</v>
      </c>
      <c r="C287" s="2596"/>
      <c r="D287" s="2566" t="s">
        <v>4644</v>
      </c>
      <c r="E287" s="2573"/>
      <c r="F287" s="2666">
        <v>34.4</v>
      </c>
      <c r="G287" s="2667">
        <v>5</v>
      </c>
      <c r="H287" s="2660"/>
      <c r="I287" s="2566"/>
      <c r="J287" s="2660">
        <v>2.5</v>
      </c>
      <c r="K287" s="2619">
        <v>1</v>
      </c>
      <c r="L287" s="2619"/>
      <c r="M287" s="2566"/>
      <c r="N287" s="2566"/>
      <c r="O287" s="2573"/>
      <c r="P287" s="2612"/>
      <c r="Q287" s="2640"/>
      <c r="R287" s="2609">
        <v>1</v>
      </c>
    </row>
    <row r="288" spans="1:18">
      <c r="A288" s="2609">
        <v>2</v>
      </c>
      <c r="B288" s="2566" t="s">
        <v>4744</v>
      </c>
      <c r="C288" s="2596"/>
      <c r="D288" s="2566" t="s">
        <v>4644</v>
      </c>
      <c r="E288" s="2569"/>
      <c r="F288" s="2666">
        <v>115</v>
      </c>
      <c r="G288" s="2667">
        <v>13.8</v>
      </c>
      <c r="H288" s="2660"/>
      <c r="I288" s="2566"/>
      <c r="J288" s="2660">
        <v>15</v>
      </c>
      <c r="K288" s="2619">
        <v>1</v>
      </c>
      <c r="L288" s="2619"/>
      <c r="M288" s="2566"/>
      <c r="N288" s="2566"/>
      <c r="O288" s="2569"/>
      <c r="P288" s="2612"/>
      <c r="Q288" s="2640"/>
      <c r="R288" s="2609">
        <v>2</v>
      </c>
    </row>
    <row r="289" spans="1:18">
      <c r="A289" s="2609">
        <v>3</v>
      </c>
      <c r="B289" s="2566" t="s">
        <v>6734</v>
      </c>
      <c r="C289" s="2596"/>
      <c r="D289" s="2566" t="s">
        <v>4644</v>
      </c>
      <c r="E289" s="2569"/>
      <c r="F289" s="2666">
        <v>34.5</v>
      </c>
      <c r="G289" s="2667">
        <v>4.16</v>
      </c>
      <c r="H289" s="2660"/>
      <c r="I289" s="2566"/>
      <c r="J289" s="2660">
        <v>2.4990000000000001</v>
      </c>
      <c r="K289" s="2619">
        <v>3</v>
      </c>
      <c r="L289" s="2619"/>
      <c r="M289" s="2566"/>
      <c r="N289" s="2566"/>
      <c r="O289" s="2569"/>
      <c r="P289" s="2612"/>
      <c r="Q289" s="2640"/>
      <c r="R289" s="2609">
        <v>3</v>
      </c>
    </row>
    <row r="290" spans="1:18">
      <c r="A290" s="2609">
        <v>4</v>
      </c>
      <c r="B290" s="2566" t="s">
        <v>4745</v>
      </c>
      <c r="C290" s="2596"/>
      <c r="D290" s="2566" t="s">
        <v>4644</v>
      </c>
      <c r="E290" s="2569"/>
      <c r="F290" s="2666">
        <v>34.5</v>
      </c>
      <c r="G290" s="2667">
        <v>13.8</v>
      </c>
      <c r="H290" s="2660">
        <v>4.16</v>
      </c>
      <c r="I290" s="2566"/>
      <c r="J290" s="2660">
        <v>12</v>
      </c>
      <c r="K290" s="2619">
        <v>1</v>
      </c>
      <c r="L290" s="2619"/>
      <c r="M290" s="2566"/>
      <c r="N290" s="2566"/>
      <c r="O290" s="2569"/>
      <c r="P290" s="2612"/>
      <c r="Q290" s="2640"/>
      <c r="R290" s="2609">
        <v>4</v>
      </c>
    </row>
    <row r="291" spans="1:18">
      <c r="A291" s="2609">
        <v>5</v>
      </c>
      <c r="B291" s="2566" t="s">
        <v>5757</v>
      </c>
      <c r="C291" s="2596"/>
      <c r="D291" s="2566" t="s">
        <v>4642</v>
      </c>
      <c r="E291" s="2569"/>
      <c r="F291" s="2666">
        <v>345</v>
      </c>
      <c r="G291" s="2667">
        <v>120</v>
      </c>
      <c r="H291" s="2660">
        <v>13.8</v>
      </c>
      <c r="I291" s="2566"/>
      <c r="J291" s="2660">
        <v>268.8</v>
      </c>
      <c r="K291" s="2619">
        <v>1</v>
      </c>
      <c r="L291" s="2619"/>
      <c r="M291" s="2566"/>
      <c r="N291" s="2566"/>
      <c r="O291" s="2569"/>
      <c r="P291" s="2612"/>
      <c r="Q291" s="2640"/>
      <c r="R291" s="2609">
        <v>5</v>
      </c>
    </row>
    <row r="292" spans="1:18">
      <c r="A292" s="2621">
        <v>6</v>
      </c>
      <c r="B292" s="2566" t="s">
        <v>4746</v>
      </c>
      <c r="C292" s="2596"/>
      <c r="D292" s="2566" t="s">
        <v>4644</v>
      </c>
      <c r="E292" s="2596"/>
      <c r="F292" s="2668">
        <v>69</v>
      </c>
      <c r="G292" s="2669">
        <v>13.8</v>
      </c>
      <c r="H292" s="2660"/>
      <c r="I292" s="2566"/>
      <c r="J292" s="2670">
        <v>15</v>
      </c>
      <c r="K292" s="2619">
        <v>1</v>
      </c>
      <c r="L292" s="2619"/>
      <c r="M292" s="2566"/>
      <c r="N292" s="2566"/>
      <c r="O292" s="2596"/>
      <c r="P292" s="2612"/>
      <c r="Q292" s="2640"/>
      <c r="R292" s="2621">
        <v>6</v>
      </c>
    </row>
    <row r="293" spans="1:18">
      <c r="A293" s="2621">
        <v>7</v>
      </c>
      <c r="B293" s="2566" t="s">
        <v>4747</v>
      </c>
      <c r="C293" s="2596"/>
      <c r="D293" s="2566" t="s">
        <v>4644</v>
      </c>
      <c r="E293" s="2596"/>
      <c r="F293" s="2668">
        <v>115</v>
      </c>
      <c r="G293" s="2669">
        <v>13.8</v>
      </c>
      <c r="H293" s="2660">
        <v>7.97</v>
      </c>
      <c r="I293" s="2566"/>
      <c r="J293" s="2670">
        <v>20</v>
      </c>
      <c r="K293" s="2619">
        <v>1</v>
      </c>
      <c r="L293" s="2619"/>
      <c r="M293" s="2566"/>
      <c r="N293" s="2566"/>
      <c r="O293" s="2596"/>
      <c r="P293" s="2612"/>
      <c r="Q293" s="2640"/>
      <c r="R293" s="2621">
        <v>7</v>
      </c>
    </row>
    <row r="294" spans="1:18">
      <c r="A294" s="2621">
        <v>8</v>
      </c>
      <c r="B294" s="2566" t="s">
        <v>4748</v>
      </c>
      <c r="C294" s="2596"/>
      <c r="D294" s="2566" t="s">
        <v>4642</v>
      </c>
      <c r="E294" s="2596"/>
      <c r="F294" s="2668">
        <v>34.4</v>
      </c>
      <c r="G294" s="2669">
        <v>13.8</v>
      </c>
      <c r="H294" s="2660"/>
      <c r="I294" s="2566"/>
      <c r="J294" s="2670">
        <v>5</v>
      </c>
      <c r="K294" s="2619">
        <v>1</v>
      </c>
      <c r="L294" s="2619"/>
      <c r="M294" s="2566"/>
      <c r="N294" s="2566"/>
      <c r="O294" s="2596"/>
      <c r="P294" s="2612"/>
      <c r="Q294" s="2640"/>
      <c r="R294" s="2621">
        <v>8</v>
      </c>
    </row>
    <row r="295" spans="1:18">
      <c r="A295" s="2621">
        <v>9</v>
      </c>
      <c r="B295" s="2566" t="s">
        <v>4749</v>
      </c>
      <c r="C295" s="2596"/>
      <c r="D295" s="2566" t="s">
        <v>4644</v>
      </c>
      <c r="E295" s="2596"/>
      <c r="F295" s="2668">
        <v>34.4</v>
      </c>
      <c r="G295" s="2669">
        <v>13.8</v>
      </c>
      <c r="H295" s="2660"/>
      <c r="I295" s="2566"/>
      <c r="J295" s="2670">
        <v>5.6</v>
      </c>
      <c r="K295" s="2619">
        <v>1</v>
      </c>
      <c r="L295" s="2619"/>
      <c r="M295" s="2566"/>
      <c r="N295" s="2566"/>
      <c r="O295" s="2596"/>
      <c r="P295" s="2612"/>
      <c r="Q295" s="2640"/>
      <c r="R295" s="2621">
        <v>9</v>
      </c>
    </row>
    <row r="296" spans="1:18">
      <c r="A296" s="2621">
        <v>10</v>
      </c>
      <c r="B296" s="2566" t="s">
        <v>4750</v>
      </c>
      <c r="C296" s="2596"/>
      <c r="D296" s="2566" t="s">
        <v>4644</v>
      </c>
      <c r="E296" s="2596"/>
      <c r="F296" s="2668">
        <v>115</v>
      </c>
      <c r="G296" s="2669">
        <v>13.2</v>
      </c>
      <c r="H296" s="2660"/>
      <c r="I296" s="2566"/>
      <c r="J296" s="2670">
        <v>15</v>
      </c>
      <c r="K296" s="2619">
        <v>1</v>
      </c>
      <c r="L296" s="2619"/>
      <c r="M296" s="2566"/>
      <c r="N296" s="2566"/>
      <c r="O296" s="2596"/>
      <c r="P296" s="2612"/>
      <c r="Q296" s="2640"/>
      <c r="R296" s="2621">
        <v>10</v>
      </c>
    </row>
    <row r="297" spans="1:18">
      <c r="A297" s="2621">
        <v>11</v>
      </c>
      <c r="B297" s="2566" t="s">
        <v>4751</v>
      </c>
      <c r="C297" s="2596"/>
      <c r="D297" s="2566" t="s">
        <v>4644</v>
      </c>
      <c r="E297" s="2596"/>
      <c r="F297" s="2668">
        <v>43.8</v>
      </c>
      <c r="G297" s="2669">
        <v>4.16</v>
      </c>
      <c r="H297" s="2660"/>
      <c r="I297" s="2566"/>
      <c r="J297" s="2670">
        <v>3.75</v>
      </c>
      <c r="K297" s="2619">
        <v>1</v>
      </c>
      <c r="L297" s="2619"/>
      <c r="M297" s="2566"/>
      <c r="N297" s="2566"/>
      <c r="O297" s="2596"/>
      <c r="P297" s="2612"/>
      <c r="Q297" s="2640"/>
      <c r="R297" s="2621">
        <v>11</v>
      </c>
    </row>
    <row r="298" spans="1:18">
      <c r="A298" s="2621">
        <v>12</v>
      </c>
      <c r="B298" s="2566" t="s">
        <v>6735</v>
      </c>
      <c r="C298" s="2596"/>
      <c r="D298" s="2566" t="s">
        <v>4644</v>
      </c>
      <c r="E298" s="2596"/>
      <c r="F298" s="2668">
        <v>115</v>
      </c>
      <c r="G298" s="2669">
        <v>13.8</v>
      </c>
      <c r="H298" s="2660"/>
      <c r="I298" s="2566"/>
      <c r="J298" s="2670">
        <v>48</v>
      </c>
      <c r="K298" s="2619">
        <v>2</v>
      </c>
      <c r="L298" s="2619"/>
      <c r="M298" s="2566"/>
      <c r="N298" s="2566"/>
      <c r="O298" s="2596"/>
      <c r="P298" s="2612"/>
      <c r="Q298" s="2640"/>
      <c r="R298" s="2621">
        <v>12</v>
      </c>
    </row>
    <row r="299" spans="1:18">
      <c r="A299" s="2621">
        <v>13</v>
      </c>
      <c r="B299" s="2566" t="s">
        <v>6736</v>
      </c>
      <c r="C299" s="2596"/>
      <c r="D299" s="2566" t="s">
        <v>4642</v>
      </c>
      <c r="E299" s="2596"/>
      <c r="F299" s="2668">
        <v>46</v>
      </c>
      <c r="G299" s="2669">
        <v>4.8</v>
      </c>
      <c r="H299" s="2660"/>
      <c r="I299" s="2566"/>
      <c r="J299" s="2670">
        <v>0.5</v>
      </c>
      <c r="K299" s="2619">
        <v>2</v>
      </c>
      <c r="L299" s="2619"/>
      <c r="M299" s="2566"/>
      <c r="N299" s="2566"/>
      <c r="O299" s="2596"/>
      <c r="P299" s="2612"/>
      <c r="Q299" s="2640"/>
      <c r="R299" s="2621">
        <v>13</v>
      </c>
    </row>
    <row r="300" spans="1:18">
      <c r="A300" s="2621">
        <v>14</v>
      </c>
      <c r="B300" s="2566" t="s">
        <v>4754</v>
      </c>
      <c r="C300" s="2596"/>
      <c r="D300" s="2566" t="s">
        <v>4644</v>
      </c>
      <c r="E300" s="2596"/>
      <c r="F300" s="2668">
        <v>34.4</v>
      </c>
      <c r="G300" s="2669">
        <v>5.04</v>
      </c>
      <c r="H300" s="2660"/>
      <c r="I300" s="2566"/>
      <c r="J300" s="2670">
        <v>3.75</v>
      </c>
      <c r="K300" s="2619">
        <v>1</v>
      </c>
      <c r="L300" s="2619"/>
      <c r="M300" s="2566"/>
      <c r="N300" s="2566"/>
      <c r="O300" s="2596"/>
      <c r="P300" s="2612"/>
      <c r="Q300" s="2640"/>
      <c r="R300" s="2621">
        <v>14</v>
      </c>
    </row>
    <row r="301" spans="1:18">
      <c r="A301" s="2621">
        <v>15</v>
      </c>
      <c r="B301" s="2566" t="s">
        <v>4755</v>
      </c>
      <c r="C301" s="2596"/>
      <c r="D301" s="2566" t="s">
        <v>4644</v>
      </c>
      <c r="E301" s="2596"/>
      <c r="F301" s="2668">
        <v>34.4</v>
      </c>
      <c r="G301" s="2669">
        <v>13.8</v>
      </c>
      <c r="H301" s="2660">
        <v>1.6</v>
      </c>
      <c r="I301" s="2566"/>
      <c r="J301" s="2670">
        <v>5</v>
      </c>
      <c r="K301" s="2619">
        <v>1</v>
      </c>
      <c r="L301" s="2619"/>
      <c r="M301" s="2566"/>
      <c r="N301" s="2566"/>
      <c r="O301" s="2596"/>
      <c r="P301" s="2612"/>
      <c r="Q301" s="2640"/>
      <c r="R301" s="2621">
        <v>15</v>
      </c>
    </row>
    <row r="302" spans="1:18">
      <c r="A302" s="2621">
        <v>16</v>
      </c>
      <c r="B302" s="2566" t="s">
        <v>5758</v>
      </c>
      <c r="C302" s="2596"/>
      <c r="D302" s="2566" t="s">
        <v>4644</v>
      </c>
      <c r="E302" s="2596"/>
      <c r="F302" s="2668">
        <v>34.4</v>
      </c>
      <c r="G302" s="2669">
        <v>13.8</v>
      </c>
      <c r="H302" s="2660"/>
      <c r="I302" s="2566"/>
      <c r="J302" s="2670">
        <v>5</v>
      </c>
      <c r="K302" s="2619">
        <v>1</v>
      </c>
      <c r="L302" s="2619"/>
      <c r="M302" s="2566"/>
      <c r="N302" s="2566"/>
      <c r="O302" s="2596"/>
      <c r="P302" s="2612"/>
      <c r="Q302" s="2640"/>
      <c r="R302" s="2621">
        <v>16</v>
      </c>
    </row>
    <row r="303" spans="1:18">
      <c r="A303" s="2609">
        <v>17</v>
      </c>
      <c r="B303" s="2566" t="s">
        <v>4756</v>
      </c>
      <c r="C303" s="2596"/>
      <c r="D303" s="2566" t="s">
        <v>4644</v>
      </c>
      <c r="E303" s="2596"/>
      <c r="F303" s="2668">
        <v>34.5</v>
      </c>
      <c r="G303" s="2669">
        <v>4.8</v>
      </c>
      <c r="H303" s="2660"/>
      <c r="I303" s="2566"/>
      <c r="J303" s="2660">
        <v>5</v>
      </c>
      <c r="K303" s="2619">
        <v>1</v>
      </c>
      <c r="L303" s="2619"/>
      <c r="M303" s="2566"/>
      <c r="N303" s="2566"/>
      <c r="O303" s="2596"/>
      <c r="P303" s="2612"/>
      <c r="Q303" s="2640"/>
      <c r="R303" s="2609">
        <v>17</v>
      </c>
    </row>
    <row r="304" spans="1:18">
      <c r="A304" s="2609">
        <v>18</v>
      </c>
      <c r="B304" s="2566" t="s">
        <v>6737</v>
      </c>
      <c r="C304" s="2596"/>
      <c r="D304" s="2566" t="s">
        <v>4644</v>
      </c>
      <c r="E304" s="2596"/>
      <c r="F304" s="2668">
        <v>113</v>
      </c>
      <c r="G304" s="2669">
        <v>13.8</v>
      </c>
      <c r="H304" s="2660"/>
      <c r="I304" s="2566"/>
      <c r="J304" s="2660">
        <v>24</v>
      </c>
      <c r="K304" s="2619">
        <v>1</v>
      </c>
      <c r="L304" s="2619"/>
      <c r="M304" s="2566"/>
      <c r="N304" s="2566"/>
      <c r="O304" s="2596"/>
      <c r="P304" s="2612"/>
      <c r="Q304" s="2640"/>
      <c r="R304" s="2609">
        <v>18</v>
      </c>
    </row>
    <row r="305" spans="1:18">
      <c r="A305" s="2609">
        <v>19</v>
      </c>
      <c r="B305" s="2566" t="s">
        <v>6737</v>
      </c>
      <c r="C305" s="2596"/>
      <c r="D305" s="2566" t="s">
        <v>4644</v>
      </c>
      <c r="E305" s="2596"/>
      <c r="F305" s="2668">
        <v>115</v>
      </c>
      <c r="G305" s="2669">
        <v>13.8</v>
      </c>
      <c r="H305" s="2660"/>
      <c r="I305" s="2566"/>
      <c r="J305" s="2660">
        <v>24</v>
      </c>
      <c r="K305" s="2619">
        <v>1</v>
      </c>
      <c r="L305" s="2619"/>
      <c r="M305" s="2566"/>
      <c r="N305" s="2566"/>
      <c r="O305" s="2596"/>
      <c r="P305" s="2612"/>
      <c r="Q305" s="2640"/>
      <c r="R305" s="2609">
        <v>19</v>
      </c>
    </row>
    <row r="306" spans="1:18">
      <c r="A306" s="2609">
        <v>20</v>
      </c>
      <c r="B306" s="2566" t="s">
        <v>6738</v>
      </c>
      <c r="C306" s="2596"/>
      <c r="D306" s="2566" t="s">
        <v>4644</v>
      </c>
      <c r="E306" s="2596"/>
      <c r="F306" s="2668">
        <v>19.05</v>
      </c>
      <c r="G306" s="2669">
        <v>4.16</v>
      </c>
      <c r="H306" s="2660"/>
      <c r="I306" s="2566"/>
      <c r="J306" s="2660">
        <v>3</v>
      </c>
      <c r="K306" s="2619">
        <v>3</v>
      </c>
      <c r="L306" s="2619"/>
      <c r="M306" s="2566"/>
      <c r="N306" s="2566"/>
      <c r="O306" s="2596"/>
      <c r="P306" s="2612"/>
      <c r="Q306" s="2640"/>
      <c r="R306" s="2609">
        <v>20</v>
      </c>
    </row>
    <row r="307" spans="1:18">
      <c r="A307" s="2609">
        <v>21</v>
      </c>
      <c r="B307" s="2566" t="s">
        <v>4757</v>
      </c>
      <c r="C307" s="2596"/>
      <c r="D307" s="2566" t="s">
        <v>4644</v>
      </c>
      <c r="E307" s="2596"/>
      <c r="F307" s="2668">
        <v>46</v>
      </c>
      <c r="G307" s="2669">
        <v>4.8</v>
      </c>
      <c r="H307" s="2660"/>
      <c r="I307" s="2566"/>
      <c r="J307" s="2660">
        <v>1.28</v>
      </c>
      <c r="K307" s="2619">
        <v>1</v>
      </c>
      <c r="L307" s="2619"/>
      <c r="M307" s="2566"/>
      <c r="N307" s="2566"/>
      <c r="O307" s="2596"/>
      <c r="P307" s="2612"/>
      <c r="Q307" s="2640"/>
      <c r="R307" s="2609">
        <v>21</v>
      </c>
    </row>
    <row r="308" spans="1:18">
      <c r="A308" s="2609">
        <v>22</v>
      </c>
      <c r="B308" s="2566" t="s">
        <v>4758</v>
      </c>
      <c r="C308" s="2596"/>
      <c r="D308" s="2566" t="s">
        <v>4644</v>
      </c>
      <c r="E308" s="2596"/>
      <c r="F308" s="2668">
        <v>34.4</v>
      </c>
      <c r="G308" s="2669">
        <v>4.3600000000000003</v>
      </c>
      <c r="H308" s="2660"/>
      <c r="I308" s="2566"/>
      <c r="J308" s="2660">
        <v>5</v>
      </c>
      <c r="K308" s="2619">
        <v>1</v>
      </c>
      <c r="L308" s="2619"/>
      <c r="M308" s="2566"/>
      <c r="N308" s="2566"/>
      <c r="O308" s="2596"/>
      <c r="P308" s="2612"/>
      <c r="Q308" s="2640"/>
      <c r="R308" s="2609">
        <v>22</v>
      </c>
    </row>
    <row r="309" spans="1:18">
      <c r="A309" s="2609">
        <v>23</v>
      </c>
      <c r="B309" s="2566" t="s">
        <v>6739</v>
      </c>
      <c r="C309" s="2596"/>
      <c r="D309" s="2566" t="s">
        <v>4642</v>
      </c>
      <c r="E309" s="2596"/>
      <c r="F309" s="2668">
        <v>230</v>
      </c>
      <c r="G309" s="2669">
        <v>120</v>
      </c>
      <c r="H309" s="2660">
        <v>13.8</v>
      </c>
      <c r="I309" s="2566"/>
      <c r="J309" s="2660">
        <v>600</v>
      </c>
      <c r="K309" s="2619">
        <v>3</v>
      </c>
      <c r="L309" s="2619"/>
      <c r="M309" s="2566"/>
      <c r="N309" s="2566"/>
      <c r="O309" s="2596"/>
      <c r="P309" s="2612"/>
      <c r="Q309" s="2640"/>
      <c r="R309" s="2609">
        <v>23</v>
      </c>
    </row>
    <row r="310" spans="1:18">
      <c r="A310" s="2609">
        <v>24</v>
      </c>
      <c r="B310" s="2566" t="s">
        <v>4759</v>
      </c>
      <c r="C310" s="2596"/>
      <c r="D310" s="2566" t="s">
        <v>4644</v>
      </c>
      <c r="E310" s="2596"/>
      <c r="F310" s="2668">
        <v>34.5</v>
      </c>
      <c r="G310" s="2669">
        <v>5.04</v>
      </c>
      <c r="H310" s="2660"/>
      <c r="I310" s="2566"/>
      <c r="J310" s="2660">
        <v>3.75</v>
      </c>
      <c r="K310" s="2619">
        <v>1</v>
      </c>
      <c r="L310" s="2619"/>
      <c r="M310" s="2566"/>
      <c r="N310" s="2566"/>
      <c r="O310" s="2596"/>
      <c r="P310" s="2612"/>
      <c r="Q310" s="2640"/>
      <c r="R310" s="2609">
        <v>24</v>
      </c>
    </row>
    <row r="311" spans="1:18">
      <c r="A311" s="2609">
        <v>25</v>
      </c>
      <c r="B311" s="2566" t="s">
        <v>6740</v>
      </c>
      <c r="C311" s="2596"/>
      <c r="D311" s="2566" t="s">
        <v>4644</v>
      </c>
      <c r="E311" s="2596"/>
      <c r="F311" s="2668">
        <v>34.4</v>
      </c>
      <c r="G311" s="2669">
        <v>4.4000000000000004</v>
      </c>
      <c r="H311" s="2660"/>
      <c r="I311" s="2566"/>
      <c r="J311" s="2660">
        <v>5</v>
      </c>
      <c r="K311" s="2619">
        <v>1</v>
      </c>
      <c r="L311" s="2619">
        <v>1</v>
      </c>
      <c r="M311" s="2566"/>
      <c r="N311" s="2566"/>
      <c r="O311" s="2596"/>
      <c r="P311" s="2612"/>
      <c r="Q311" s="2640"/>
      <c r="R311" s="2609">
        <v>25</v>
      </c>
    </row>
    <row r="312" spans="1:18">
      <c r="A312" s="2609">
        <v>26</v>
      </c>
      <c r="B312" s="2566" t="s">
        <v>4760</v>
      </c>
      <c r="C312" s="2596"/>
      <c r="D312" s="2566" t="s">
        <v>4644</v>
      </c>
      <c r="E312" s="2596"/>
      <c r="F312" s="2668">
        <v>34.5</v>
      </c>
      <c r="G312" s="2669">
        <v>13.2</v>
      </c>
      <c r="H312" s="2660"/>
      <c r="I312" s="2566"/>
      <c r="J312" s="2660">
        <v>3.75</v>
      </c>
      <c r="K312" s="2619">
        <v>1</v>
      </c>
      <c r="L312" s="2619"/>
      <c r="M312" s="2566"/>
      <c r="N312" s="2566"/>
      <c r="O312" s="2596"/>
      <c r="P312" s="2612"/>
      <c r="Q312" s="2640"/>
      <c r="R312" s="2609">
        <v>26</v>
      </c>
    </row>
    <row r="313" spans="1:18">
      <c r="A313" s="2609">
        <v>27</v>
      </c>
      <c r="B313" s="2566" t="s">
        <v>6741</v>
      </c>
      <c r="C313" s="2596"/>
      <c r="D313" s="2566" t="s">
        <v>4642</v>
      </c>
      <c r="E313" s="2596"/>
      <c r="F313" s="2668">
        <v>115</v>
      </c>
      <c r="G313" s="2669">
        <v>12</v>
      </c>
      <c r="H313" s="2660"/>
      <c r="I313" s="2566"/>
      <c r="J313" s="2660">
        <v>50</v>
      </c>
      <c r="K313" s="2619">
        <v>2</v>
      </c>
      <c r="L313" s="2619"/>
      <c r="M313" s="2566"/>
      <c r="N313" s="2566"/>
      <c r="O313" s="2596"/>
      <c r="P313" s="2612"/>
      <c r="Q313" s="2640"/>
      <c r="R313" s="2609">
        <v>27</v>
      </c>
    </row>
    <row r="314" spans="1:18">
      <c r="A314" s="2609">
        <v>28</v>
      </c>
      <c r="B314" s="2566" t="s">
        <v>6741</v>
      </c>
      <c r="C314" s="2596"/>
      <c r="D314" s="2566" t="s">
        <v>4642</v>
      </c>
      <c r="E314" s="2596"/>
      <c r="F314" s="2668">
        <v>13.2</v>
      </c>
      <c r="G314" s="2669">
        <v>12</v>
      </c>
      <c r="H314" s="2660"/>
      <c r="I314" s="2566"/>
      <c r="J314" s="2660">
        <v>22.5</v>
      </c>
      <c r="K314" s="2619"/>
      <c r="L314" s="2619">
        <v>3</v>
      </c>
      <c r="M314" s="2566"/>
      <c r="N314" s="2566"/>
      <c r="O314" s="2596"/>
      <c r="P314" s="2612"/>
      <c r="Q314" s="2640"/>
      <c r="R314" s="2609">
        <v>28</v>
      </c>
    </row>
    <row r="315" spans="1:18">
      <c r="A315" s="2609">
        <v>29</v>
      </c>
      <c r="B315" s="2566" t="s">
        <v>4761</v>
      </c>
      <c r="C315" s="2596"/>
      <c r="D315" s="2566" t="s">
        <v>4644</v>
      </c>
      <c r="E315" s="2596"/>
      <c r="F315" s="2668">
        <v>110</v>
      </c>
      <c r="G315" s="2669">
        <v>13.8</v>
      </c>
      <c r="H315" s="2660"/>
      <c r="I315" s="2566"/>
      <c r="J315" s="2660">
        <v>7.5</v>
      </c>
      <c r="K315" s="2619">
        <v>1</v>
      </c>
      <c r="L315" s="2619"/>
      <c r="M315" s="2566"/>
      <c r="N315" s="2566"/>
      <c r="O315" s="2596"/>
      <c r="P315" s="2612"/>
      <c r="Q315" s="2640"/>
      <c r="R315" s="2609">
        <v>29</v>
      </c>
    </row>
    <row r="316" spans="1:18">
      <c r="A316" s="2609">
        <v>30</v>
      </c>
      <c r="B316" s="2566" t="s">
        <v>4762</v>
      </c>
      <c r="C316" s="2596"/>
      <c r="D316" s="2566" t="s">
        <v>4644</v>
      </c>
      <c r="E316" s="2596"/>
      <c r="F316" s="2668">
        <v>23</v>
      </c>
      <c r="G316" s="2669">
        <v>13.2</v>
      </c>
      <c r="H316" s="2660"/>
      <c r="I316" s="2566"/>
      <c r="J316" s="2660">
        <v>5</v>
      </c>
      <c r="K316" s="2619">
        <v>1</v>
      </c>
      <c r="L316" s="2619"/>
      <c r="M316" s="2566"/>
      <c r="N316" s="2566"/>
      <c r="O316" s="2596"/>
      <c r="P316" s="2612"/>
      <c r="Q316" s="2640"/>
      <c r="R316" s="2609">
        <v>30</v>
      </c>
    </row>
    <row r="317" spans="1:18">
      <c r="A317" s="2609">
        <v>31</v>
      </c>
      <c r="B317" s="2566" t="s">
        <v>4763</v>
      </c>
      <c r="C317" s="2596"/>
      <c r="D317" s="2566" t="s">
        <v>4644</v>
      </c>
      <c r="E317" s="2596"/>
      <c r="F317" s="2668">
        <v>46</v>
      </c>
      <c r="G317" s="2669">
        <v>4.8</v>
      </c>
      <c r="H317" s="2660"/>
      <c r="I317" s="2566"/>
      <c r="J317" s="2660">
        <v>5</v>
      </c>
      <c r="K317" s="2619">
        <v>1</v>
      </c>
      <c r="L317" s="2619"/>
      <c r="M317" s="2566"/>
      <c r="N317" s="2566"/>
      <c r="O317" s="2596"/>
      <c r="P317" s="2612"/>
      <c r="Q317" s="2640"/>
      <c r="R317" s="2609">
        <v>31</v>
      </c>
    </row>
    <row r="318" spans="1:18">
      <c r="A318" s="2609">
        <v>32</v>
      </c>
      <c r="B318" s="2566" t="s">
        <v>4764</v>
      </c>
      <c r="C318" s="2596"/>
      <c r="D318" s="2566" t="s">
        <v>4642</v>
      </c>
      <c r="E318" s="2596"/>
      <c r="F318" s="2668">
        <v>34.4</v>
      </c>
      <c r="G318" s="2669">
        <v>4.3600000000000003</v>
      </c>
      <c r="H318" s="2660"/>
      <c r="I318" s="2566"/>
      <c r="J318" s="2660">
        <v>5</v>
      </c>
      <c r="K318" s="2619">
        <v>1</v>
      </c>
      <c r="L318" s="2619"/>
      <c r="M318" s="2566"/>
      <c r="N318" s="2566"/>
      <c r="O318" s="2596"/>
      <c r="P318" s="2612"/>
      <c r="Q318" s="2640"/>
      <c r="R318" s="2609">
        <v>32</v>
      </c>
    </row>
    <row r="319" spans="1:18">
      <c r="A319" s="2609">
        <v>33</v>
      </c>
      <c r="B319" s="2566" t="s">
        <v>6742</v>
      </c>
      <c r="C319" s="2596"/>
      <c r="D319" s="2566" t="s">
        <v>4644</v>
      </c>
      <c r="E319" s="2596"/>
      <c r="F319" s="2668">
        <v>69</v>
      </c>
      <c r="G319" s="2669">
        <v>4.16</v>
      </c>
      <c r="H319" s="2660">
        <v>13.2</v>
      </c>
      <c r="I319" s="2566"/>
      <c r="J319" s="2660">
        <v>8.4</v>
      </c>
      <c r="K319" s="2619">
        <v>1</v>
      </c>
      <c r="L319" s="2619"/>
      <c r="M319" s="2566"/>
      <c r="N319" s="2566"/>
      <c r="O319" s="2596"/>
      <c r="P319" s="2612"/>
      <c r="Q319" s="2640"/>
      <c r="R319" s="2609">
        <v>33</v>
      </c>
    </row>
    <row r="320" spans="1:18">
      <c r="A320" s="2609">
        <v>34</v>
      </c>
      <c r="B320" s="2566" t="s">
        <v>6742</v>
      </c>
      <c r="C320" s="2596"/>
      <c r="D320" s="2566" t="s">
        <v>4644</v>
      </c>
      <c r="E320" s="2596"/>
      <c r="F320" s="2668">
        <v>69</v>
      </c>
      <c r="G320" s="2669">
        <v>13.8</v>
      </c>
      <c r="H320" s="2660"/>
      <c r="I320" s="2566"/>
      <c r="J320" s="2660">
        <v>15</v>
      </c>
      <c r="K320" s="2619">
        <v>1</v>
      </c>
      <c r="L320" s="2619"/>
      <c r="M320" s="2566"/>
      <c r="N320" s="2566"/>
      <c r="O320" s="2596"/>
      <c r="P320" s="2612"/>
      <c r="Q320" s="2640"/>
      <c r="R320" s="2609">
        <v>34</v>
      </c>
    </row>
    <row r="321" spans="1:18">
      <c r="A321" s="2609">
        <v>35</v>
      </c>
      <c r="B321" s="2566" t="s">
        <v>6743</v>
      </c>
      <c r="C321" s="2596"/>
      <c r="D321" s="2566" t="s">
        <v>4642</v>
      </c>
      <c r="E321" s="2596"/>
      <c r="F321" s="2668">
        <v>69</v>
      </c>
      <c r="G321" s="2669">
        <v>34.5</v>
      </c>
      <c r="H321" s="2660"/>
      <c r="I321" s="2566"/>
      <c r="J321" s="2660">
        <v>15</v>
      </c>
      <c r="K321" s="2619">
        <v>2</v>
      </c>
      <c r="L321" s="2619"/>
      <c r="M321" s="2566"/>
      <c r="N321" s="2566"/>
      <c r="O321" s="2596"/>
      <c r="P321" s="2612"/>
      <c r="Q321" s="2640"/>
      <c r="R321" s="2609">
        <v>35</v>
      </c>
    </row>
    <row r="322" spans="1:18">
      <c r="A322" s="2609">
        <v>36</v>
      </c>
      <c r="B322" s="2566" t="s">
        <v>6743</v>
      </c>
      <c r="C322" s="2596"/>
      <c r="D322" s="2566" t="s">
        <v>4642</v>
      </c>
      <c r="E322" s="2596"/>
      <c r="F322" s="2668">
        <v>115</v>
      </c>
      <c r="G322" s="2669">
        <v>34.5</v>
      </c>
      <c r="H322" s="2660"/>
      <c r="I322" s="2566"/>
      <c r="J322" s="2660">
        <v>25</v>
      </c>
      <c r="K322" s="2619">
        <v>1</v>
      </c>
      <c r="L322" s="2619"/>
      <c r="M322" s="2566"/>
      <c r="N322" s="2566"/>
      <c r="O322" s="2596"/>
      <c r="P322" s="2612"/>
      <c r="Q322" s="2640"/>
      <c r="R322" s="2609">
        <v>36</v>
      </c>
    </row>
    <row r="323" spans="1:18">
      <c r="A323" s="2609">
        <v>37</v>
      </c>
      <c r="B323" s="2566" t="s">
        <v>4765</v>
      </c>
      <c r="C323" s="2596"/>
      <c r="D323" s="2566" t="s">
        <v>4644</v>
      </c>
      <c r="E323" s="2596"/>
      <c r="F323" s="2668">
        <v>34.4</v>
      </c>
      <c r="G323" s="2669">
        <v>13.8</v>
      </c>
      <c r="H323" s="2660"/>
      <c r="I323" s="2566"/>
      <c r="J323" s="2660">
        <v>5</v>
      </c>
      <c r="K323" s="2619">
        <v>1</v>
      </c>
      <c r="L323" s="2619"/>
      <c r="M323" s="2566"/>
      <c r="N323" s="2566"/>
      <c r="O323" s="2596"/>
      <c r="P323" s="2612"/>
      <c r="Q323" s="2640"/>
      <c r="R323" s="2609">
        <v>37</v>
      </c>
    </row>
    <row r="324" spans="1:18">
      <c r="A324" s="2609">
        <v>38</v>
      </c>
      <c r="B324" s="2566" t="s">
        <v>4766</v>
      </c>
      <c r="C324" s="2596"/>
      <c r="D324" s="2566" t="s">
        <v>4644</v>
      </c>
      <c r="E324" s="2596"/>
      <c r="F324" s="2668">
        <v>69</v>
      </c>
      <c r="G324" s="2669">
        <v>13.2</v>
      </c>
      <c r="H324" s="2660"/>
      <c r="I324" s="2566"/>
      <c r="J324" s="2660">
        <v>5</v>
      </c>
      <c r="K324" s="2619">
        <v>1</v>
      </c>
      <c r="L324" s="2619"/>
      <c r="M324" s="2566"/>
      <c r="N324" s="2566"/>
      <c r="O324" s="2596"/>
      <c r="P324" s="2612"/>
      <c r="Q324" s="2640"/>
      <c r="R324" s="2609">
        <v>38</v>
      </c>
    </row>
    <row r="325" spans="1:18">
      <c r="A325" s="2609">
        <v>39</v>
      </c>
      <c r="B325" s="2566" t="s">
        <v>6744</v>
      </c>
      <c r="C325" s="2596"/>
      <c r="D325" s="2566" t="s">
        <v>4642</v>
      </c>
      <c r="E325" s="2596"/>
      <c r="F325" s="2668">
        <v>115</v>
      </c>
      <c r="G325" s="2669">
        <v>13.2</v>
      </c>
      <c r="H325" s="2660"/>
      <c r="I325" s="2566"/>
      <c r="J325" s="2660">
        <v>20</v>
      </c>
      <c r="K325" s="2619">
        <v>1</v>
      </c>
      <c r="L325" s="2619"/>
      <c r="M325" s="2566"/>
      <c r="N325" s="2566"/>
      <c r="O325" s="2596"/>
      <c r="P325" s="2612"/>
      <c r="Q325" s="2640"/>
      <c r="R325" s="2609">
        <v>39</v>
      </c>
    </row>
    <row r="326" spans="1:18">
      <c r="A326" s="2609">
        <v>40</v>
      </c>
      <c r="B326" s="2566" t="s">
        <v>6744</v>
      </c>
      <c r="C326" s="2596"/>
      <c r="D326" s="2566" t="s">
        <v>4642</v>
      </c>
      <c r="E326" s="2596"/>
      <c r="F326" s="2668">
        <v>115</v>
      </c>
      <c r="G326" s="2669">
        <v>34.5</v>
      </c>
      <c r="H326" s="2660">
        <v>5</v>
      </c>
      <c r="I326" s="2566"/>
      <c r="J326" s="2660">
        <v>30</v>
      </c>
      <c r="K326" s="2619">
        <v>1</v>
      </c>
      <c r="L326" s="2619"/>
      <c r="M326" s="2566"/>
      <c r="N326" s="2566"/>
      <c r="O326" s="2596"/>
      <c r="P326" s="2612"/>
      <c r="Q326" s="2640"/>
      <c r="R326" s="2609">
        <v>40</v>
      </c>
    </row>
    <row r="327" spans="1:18">
      <c r="A327" s="2609">
        <v>41</v>
      </c>
      <c r="B327" s="2566" t="s">
        <v>6744</v>
      </c>
      <c r="C327" s="2596"/>
      <c r="D327" s="2566" t="s">
        <v>4642</v>
      </c>
      <c r="E327" s="2596"/>
      <c r="F327" s="2668">
        <v>115</v>
      </c>
      <c r="G327" s="2669">
        <v>34.5</v>
      </c>
      <c r="H327" s="2660">
        <v>13.8</v>
      </c>
      <c r="I327" s="2566"/>
      <c r="J327" s="2660">
        <v>30</v>
      </c>
      <c r="K327" s="2619">
        <v>1</v>
      </c>
      <c r="L327" s="2619"/>
      <c r="M327" s="2566"/>
      <c r="N327" s="2566"/>
      <c r="O327" s="2596"/>
      <c r="P327" s="2612"/>
      <c r="Q327" s="2640"/>
      <c r="R327" s="2609">
        <v>41</v>
      </c>
    </row>
    <row r="328" spans="1:18">
      <c r="A328" s="2609">
        <v>42</v>
      </c>
      <c r="B328" s="2566" t="s">
        <v>4767</v>
      </c>
      <c r="C328" s="2596"/>
      <c r="D328" s="2566" t="s">
        <v>4644</v>
      </c>
      <c r="E328" s="2596"/>
      <c r="F328" s="2668">
        <v>34.5</v>
      </c>
      <c r="G328" s="2669">
        <v>4.8</v>
      </c>
      <c r="H328" s="2660"/>
      <c r="I328" s="2566"/>
      <c r="J328" s="2660">
        <v>2.5</v>
      </c>
      <c r="K328" s="2619">
        <v>1</v>
      </c>
      <c r="L328" s="2619"/>
      <c r="M328" s="2566"/>
      <c r="N328" s="2566"/>
      <c r="O328" s="2596"/>
      <c r="P328" s="2612"/>
      <c r="Q328" s="2640"/>
      <c r="R328" s="2609">
        <v>42</v>
      </c>
    </row>
    <row r="329" spans="1:18">
      <c r="A329" s="2609">
        <v>43</v>
      </c>
      <c r="B329" s="2566" t="s">
        <v>6745</v>
      </c>
      <c r="C329" s="2596"/>
      <c r="D329" s="2566" t="s">
        <v>4644</v>
      </c>
      <c r="E329" s="2596"/>
      <c r="F329" s="2668">
        <v>115</v>
      </c>
      <c r="G329" s="2669">
        <v>13.8</v>
      </c>
      <c r="H329" s="2660"/>
      <c r="I329" s="2566"/>
      <c r="J329" s="2660">
        <v>48</v>
      </c>
      <c r="K329" s="2619">
        <v>2</v>
      </c>
      <c r="L329" s="2619"/>
      <c r="M329" s="2566"/>
      <c r="N329" s="2566"/>
      <c r="O329" s="2596"/>
      <c r="P329" s="2612"/>
      <c r="Q329" s="2640"/>
      <c r="R329" s="2609">
        <v>43</v>
      </c>
    </row>
    <row r="330" spans="1:18">
      <c r="A330" s="2609">
        <v>44</v>
      </c>
      <c r="B330" s="2566" t="s">
        <v>4768</v>
      </c>
      <c r="C330" s="2596"/>
      <c r="D330" s="2566" t="s">
        <v>4644</v>
      </c>
      <c r="E330" s="2596"/>
      <c r="F330" s="2668">
        <v>34.5</v>
      </c>
      <c r="G330" s="2669">
        <v>4.8</v>
      </c>
      <c r="H330" s="2660"/>
      <c r="I330" s="2566"/>
      <c r="J330" s="2660">
        <v>0.75</v>
      </c>
      <c r="K330" s="2619">
        <v>1</v>
      </c>
      <c r="L330" s="2619"/>
      <c r="M330" s="2566"/>
      <c r="N330" s="2566"/>
      <c r="O330" s="2596"/>
      <c r="P330" s="2612"/>
      <c r="Q330" s="2640"/>
      <c r="R330" s="2609">
        <v>44</v>
      </c>
    </row>
    <row r="331" spans="1:18">
      <c r="A331" s="2609">
        <v>45</v>
      </c>
      <c r="B331" s="2566" t="s">
        <v>5759</v>
      </c>
      <c r="C331" s="2596"/>
      <c r="D331" s="2566" t="s">
        <v>4644</v>
      </c>
      <c r="E331" s="2596"/>
      <c r="F331" s="2668">
        <v>46</v>
      </c>
      <c r="G331" s="2669">
        <v>4.16</v>
      </c>
      <c r="H331" s="2660"/>
      <c r="I331" s="2566"/>
      <c r="J331" s="2660">
        <v>3.75</v>
      </c>
      <c r="K331" s="2619">
        <v>1</v>
      </c>
      <c r="L331" s="2619"/>
      <c r="M331" s="2566"/>
      <c r="N331" s="2566"/>
      <c r="O331" s="2596"/>
      <c r="P331" s="2612"/>
      <c r="Q331" s="2640"/>
      <c r="R331" s="2609">
        <v>45</v>
      </c>
    </row>
    <row r="332" spans="1:18">
      <c r="A332" s="2609">
        <v>46</v>
      </c>
      <c r="B332" s="2566" t="s">
        <v>4769</v>
      </c>
      <c r="C332" s="2596"/>
      <c r="D332" s="2566" t="s">
        <v>4644</v>
      </c>
      <c r="E332" s="2596"/>
      <c r="F332" s="2668">
        <v>115</v>
      </c>
      <c r="G332" s="2669">
        <v>13.8</v>
      </c>
      <c r="H332" s="2660"/>
      <c r="I332" s="2566"/>
      <c r="J332" s="2660">
        <v>13.4</v>
      </c>
      <c r="K332" s="2619">
        <v>1</v>
      </c>
      <c r="L332" s="2619"/>
      <c r="M332" s="2566"/>
      <c r="N332" s="2566"/>
      <c r="O332" s="2596"/>
      <c r="P332" s="2612"/>
      <c r="Q332" s="2640"/>
      <c r="R332" s="2609">
        <v>46</v>
      </c>
    </row>
    <row r="333" spans="1:18">
      <c r="A333" s="2609">
        <v>47</v>
      </c>
      <c r="B333" s="2566" t="s">
        <v>4770</v>
      </c>
      <c r="C333" s="2596"/>
      <c r="D333" s="2566" t="s">
        <v>4644</v>
      </c>
      <c r="E333" s="2596"/>
      <c r="F333" s="2668">
        <v>22.9</v>
      </c>
      <c r="G333" s="2669">
        <v>4.8</v>
      </c>
      <c r="H333" s="2660"/>
      <c r="I333" s="2566"/>
      <c r="J333" s="2660">
        <v>3.75</v>
      </c>
      <c r="K333" s="2619">
        <v>1</v>
      </c>
      <c r="L333" s="2619"/>
      <c r="M333" s="2566"/>
      <c r="N333" s="2566"/>
      <c r="O333" s="2596"/>
      <c r="P333" s="2612"/>
      <c r="Q333" s="2640"/>
      <c r="R333" s="2609">
        <v>47</v>
      </c>
    </row>
    <row r="334" spans="1:18">
      <c r="A334" s="2609">
        <v>48</v>
      </c>
      <c r="B334" s="2566" t="s">
        <v>6746</v>
      </c>
      <c r="C334" s="2596"/>
      <c r="D334" s="2566" t="s">
        <v>4644</v>
      </c>
      <c r="E334" s="2596"/>
      <c r="F334" s="2668">
        <v>34.5</v>
      </c>
      <c r="G334" s="2669">
        <v>2.4</v>
      </c>
      <c r="H334" s="2660"/>
      <c r="I334" s="2566"/>
      <c r="J334" s="2660">
        <v>3</v>
      </c>
      <c r="K334" s="2619">
        <v>3</v>
      </c>
      <c r="L334" s="2619"/>
      <c r="M334" s="2566"/>
      <c r="N334" s="2566"/>
      <c r="O334" s="2596"/>
      <c r="P334" s="2612"/>
      <c r="Q334" s="2640"/>
      <c r="R334" s="2609">
        <v>48</v>
      </c>
    </row>
    <row r="335" spans="1:18">
      <c r="A335" s="2609">
        <v>49</v>
      </c>
      <c r="B335" s="2566" t="s">
        <v>6747</v>
      </c>
      <c r="C335" s="2596"/>
      <c r="D335" s="2566" t="s">
        <v>4644</v>
      </c>
      <c r="E335" s="2596"/>
      <c r="F335" s="2668">
        <v>34.5</v>
      </c>
      <c r="G335" s="2669">
        <v>0.48</v>
      </c>
      <c r="H335" s="2660"/>
      <c r="I335" s="2566"/>
      <c r="J335" s="2660">
        <v>2.4990000000000001</v>
      </c>
      <c r="K335" s="2619">
        <v>3</v>
      </c>
      <c r="L335" s="2619"/>
      <c r="M335" s="2566"/>
      <c r="N335" s="2566"/>
      <c r="O335" s="2596"/>
      <c r="P335" s="2612"/>
      <c r="Q335" s="2640"/>
      <c r="R335" s="2609">
        <v>49</v>
      </c>
    </row>
    <row r="336" spans="1:18">
      <c r="A336" s="2609">
        <v>50</v>
      </c>
      <c r="B336" s="2566" t="s">
        <v>6748</v>
      </c>
      <c r="C336" s="2596"/>
      <c r="D336" s="2566" t="s">
        <v>4644</v>
      </c>
      <c r="E336" s="2596"/>
      <c r="F336" s="2668">
        <v>23</v>
      </c>
      <c r="G336" s="2669">
        <v>0.48</v>
      </c>
      <c r="H336" s="2660"/>
      <c r="I336" s="2566"/>
      <c r="J336" s="2660">
        <v>0.5</v>
      </c>
      <c r="K336" s="2619">
        <v>1</v>
      </c>
      <c r="L336" s="2619"/>
      <c r="M336" s="2566"/>
      <c r="N336" s="2566"/>
      <c r="O336" s="2596"/>
      <c r="P336" s="2612"/>
      <c r="Q336" s="2640"/>
      <c r="R336" s="2609">
        <v>50</v>
      </c>
    </row>
    <row r="337" spans="1:18">
      <c r="A337" s="2609">
        <v>51</v>
      </c>
      <c r="B337" s="2566" t="s">
        <v>6748</v>
      </c>
      <c r="C337" s="2596"/>
      <c r="D337" s="2566" t="s">
        <v>4644</v>
      </c>
      <c r="E337" s="2596"/>
      <c r="F337" s="2668">
        <v>23</v>
      </c>
      <c r="G337" s="2669">
        <v>5</v>
      </c>
      <c r="H337" s="2660"/>
      <c r="I337" s="2566"/>
      <c r="J337" s="2660">
        <v>0.3</v>
      </c>
      <c r="K337" s="2619">
        <v>2</v>
      </c>
      <c r="L337" s="2619"/>
      <c r="M337" s="2566"/>
      <c r="N337" s="2566"/>
      <c r="O337" s="2596"/>
      <c r="P337" s="2612"/>
      <c r="Q337" s="2640"/>
      <c r="R337" s="2609">
        <v>51</v>
      </c>
    </row>
    <row r="338" spans="1:18">
      <c r="A338" s="2609">
        <v>52</v>
      </c>
      <c r="B338" s="2566" t="s">
        <v>6749</v>
      </c>
      <c r="C338" s="2596"/>
      <c r="D338" s="2566" t="s">
        <v>4644</v>
      </c>
      <c r="E338" s="2596"/>
      <c r="F338" s="2668">
        <v>23</v>
      </c>
      <c r="G338" s="2669">
        <v>2.4</v>
      </c>
      <c r="H338" s="2660"/>
      <c r="I338" s="2566"/>
      <c r="J338" s="2660">
        <v>3</v>
      </c>
      <c r="K338" s="2619">
        <v>3</v>
      </c>
      <c r="L338" s="2619"/>
      <c r="M338" s="2566"/>
      <c r="N338" s="2566"/>
      <c r="O338" s="2596"/>
      <c r="P338" s="2612"/>
      <c r="Q338" s="2640"/>
      <c r="R338" s="2609">
        <v>52</v>
      </c>
    </row>
    <row r="339" spans="1:18">
      <c r="A339" s="2609">
        <v>53</v>
      </c>
      <c r="B339" s="2566" t="s">
        <v>6750</v>
      </c>
      <c r="C339" s="2596"/>
      <c r="D339" s="2566" t="s">
        <v>4642</v>
      </c>
      <c r="E339" s="2596"/>
      <c r="F339" s="2668">
        <v>12</v>
      </c>
      <c r="G339" s="2669">
        <v>4.8</v>
      </c>
      <c r="H339" s="2660"/>
      <c r="I339" s="2566"/>
      <c r="J339" s="2660">
        <v>2.4990000000000001</v>
      </c>
      <c r="K339" s="2619">
        <v>6</v>
      </c>
      <c r="L339" s="2619"/>
      <c r="M339" s="2566"/>
      <c r="N339" s="2566"/>
      <c r="O339" s="2596"/>
      <c r="P339" s="2612"/>
      <c r="Q339" s="2640"/>
      <c r="R339" s="2609">
        <v>53</v>
      </c>
    </row>
    <row r="340" spans="1:18">
      <c r="A340" s="2609">
        <v>54</v>
      </c>
      <c r="B340" s="2566" t="s">
        <v>6750</v>
      </c>
      <c r="C340" s="2596"/>
      <c r="D340" s="2566" t="s">
        <v>4642</v>
      </c>
      <c r="E340" s="2596"/>
      <c r="F340" s="2668">
        <v>13.2</v>
      </c>
      <c r="G340" s="2669">
        <v>7.6210000000000004</v>
      </c>
      <c r="H340" s="2660"/>
      <c r="I340" s="2566"/>
      <c r="J340" s="2660">
        <v>7.5</v>
      </c>
      <c r="K340" s="2619"/>
      <c r="L340" s="2619">
        <v>1</v>
      </c>
      <c r="M340" s="2566"/>
      <c r="N340" s="2566"/>
      <c r="O340" s="2596"/>
      <c r="P340" s="2612"/>
      <c r="Q340" s="2640"/>
      <c r="R340" s="2609">
        <v>54</v>
      </c>
    </row>
    <row r="341" spans="1:18">
      <c r="A341" s="2609">
        <v>55</v>
      </c>
      <c r="B341" s="2566" t="s">
        <v>6750</v>
      </c>
      <c r="C341" s="2596"/>
      <c r="D341" s="2566" t="s">
        <v>4642</v>
      </c>
      <c r="E341" s="2596"/>
      <c r="F341" s="2668">
        <v>34.5</v>
      </c>
      <c r="G341" s="2669">
        <v>4.16</v>
      </c>
      <c r="H341" s="2660"/>
      <c r="I341" s="2566"/>
      <c r="J341" s="2660">
        <v>4.2</v>
      </c>
      <c r="K341" s="2619"/>
      <c r="L341" s="2619">
        <v>1</v>
      </c>
      <c r="M341" s="2566"/>
      <c r="N341" s="2566"/>
      <c r="O341" s="2596"/>
      <c r="P341" s="2612"/>
      <c r="Q341" s="2640"/>
      <c r="R341" s="2609">
        <v>55</v>
      </c>
    </row>
    <row r="342" spans="1:18">
      <c r="A342" s="2609">
        <v>56</v>
      </c>
      <c r="B342" s="2566" t="s">
        <v>6750</v>
      </c>
      <c r="C342" s="2596"/>
      <c r="D342" s="2566" t="s">
        <v>4642</v>
      </c>
      <c r="E342" s="2596"/>
      <c r="F342" s="2668">
        <v>34.5</v>
      </c>
      <c r="G342" s="2669">
        <v>4.8</v>
      </c>
      <c r="H342" s="2660"/>
      <c r="I342" s="2566"/>
      <c r="J342" s="2660">
        <v>7.5</v>
      </c>
      <c r="K342" s="2619"/>
      <c r="L342" s="2619">
        <v>2</v>
      </c>
      <c r="M342" s="2566"/>
      <c r="N342" s="2566"/>
      <c r="O342" s="2596"/>
      <c r="P342" s="2612"/>
      <c r="Q342" s="2640"/>
      <c r="R342" s="2609">
        <v>56</v>
      </c>
    </row>
    <row r="343" spans="1:18" ht="16" thickBot="1">
      <c r="A343" s="2609">
        <v>57</v>
      </c>
      <c r="B343" s="2566" t="s">
        <v>6750</v>
      </c>
      <c r="C343" s="2596"/>
      <c r="D343" s="2566" t="s">
        <v>4642</v>
      </c>
      <c r="E343" s="2596"/>
      <c r="F343" s="2668">
        <v>115</v>
      </c>
      <c r="G343" s="2669">
        <v>13.8</v>
      </c>
      <c r="H343" s="2660"/>
      <c r="I343" s="2566"/>
      <c r="J343" s="2660">
        <v>39</v>
      </c>
      <c r="K343" s="2619"/>
      <c r="L343" s="2619">
        <v>2</v>
      </c>
      <c r="M343" s="2566"/>
      <c r="N343" s="2566"/>
      <c r="O343" s="2596"/>
      <c r="P343" s="2612"/>
      <c r="Q343" s="2640"/>
      <c r="R343" s="2609">
        <v>57</v>
      </c>
    </row>
    <row r="344" spans="1:18" ht="16" thickBot="1">
      <c r="A344" s="2577">
        <v>58</v>
      </c>
      <c r="B344" s="2575"/>
      <c r="C344" s="2578" t="s">
        <v>4895</v>
      </c>
      <c r="D344" s="2575"/>
      <c r="E344" s="2578"/>
      <c r="F344" s="2671"/>
      <c r="G344" s="2672"/>
      <c r="H344" s="2664"/>
      <c r="I344" s="2566"/>
      <c r="J344" s="2625"/>
      <c r="K344" s="2648">
        <f>SUM(K287:K343)</f>
        <v>75</v>
      </c>
      <c r="L344" s="2648">
        <f>SUM(L287:L343)</f>
        <v>10</v>
      </c>
      <c r="M344" s="2575"/>
      <c r="N344" s="2575"/>
      <c r="O344" s="2578"/>
      <c r="P344" s="2648">
        <f>SUM(P287:P343)</f>
        <v>0</v>
      </c>
      <c r="Q344" s="2648">
        <f>SUM(Q287:Q343)</f>
        <v>0</v>
      </c>
      <c r="R344" s="2577">
        <v>58</v>
      </c>
    </row>
    <row r="346" spans="1:18">
      <c r="A346" s="2586" t="s">
        <v>4752</v>
      </c>
      <c r="B346" s="2597"/>
      <c r="C346" s="2597"/>
      <c r="D346" s="2597"/>
      <c r="E346" s="2597"/>
      <c r="F346" s="2597"/>
      <c r="G346" s="2597"/>
      <c r="H346" s="2597"/>
      <c r="I346" s="2566"/>
      <c r="J346" s="2586" t="s">
        <v>4753</v>
      </c>
      <c r="K346" s="2597"/>
      <c r="L346" s="2597"/>
      <c r="M346" s="2597"/>
      <c r="N346" s="2597"/>
      <c r="O346" s="2597"/>
      <c r="P346" s="2597"/>
      <c r="Q346" s="2597"/>
      <c r="R346" s="2597"/>
    </row>
    <row r="348" spans="1:18" ht="16" thickBot="1">
      <c r="A348" s="2529"/>
      <c r="B348" s="2575"/>
      <c r="C348" s="2575"/>
      <c r="D348" s="2575"/>
      <c r="E348" s="2575"/>
      <c r="F348" s="2804"/>
      <c r="G348" s="2804"/>
      <c r="H348" s="2582"/>
      <c r="I348" s="2566"/>
      <c r="J348" s="2529"/>
      <c r="K348" s="2575"/>
      <c r="L348" s="2575"/>
      <c r="M348" s="2575"/>
      <c r="N348" s="2575"/>
      <c r="O348" s="2575"/>
      <c r="P348" s="2804"/>
      <c r="Q348" s="2804"/>
      <c r="R348" s="2582"/>
    </row>
    <row r="349" spans="1:18" ht="16" thickBot="1">
      <c r="A349" s="2637" t="s">
        <v>3325</v>
      </c>
      <c r="B349" s="2581"/>
      <c r="C349" s="2581"/>
      <c r="D349" s="2582"/>
      <c r="E349" s="2582"/>
      <c r="F349" s="2583"/>
      <c r="G349" s="2583"/>
      <c r="H349" s="2579"/>
      <c r="I349" s="2566"/>
      <c r="J349" s="2637" t="s">
        <v>3325</v>
      </c>
      <c r="K349" s="2581"/>
      <c r="L349" s="2581"/>
      <c r="M349" s="2582"/>
      <c r="N349" s="2582"/>
      <c r="O349" s="2582"/>
      <c r="P349" s="2583"/>
      <c r="Q349" s="2583"/>
      <c r="R349" s="2579"/>
    </row>
    <row r="350" spans="1:18">
      <c r="A350" s="2595"/>
      <c r="B350" s="2566"/>
      <c r="C350" s="2596"/>
      <c r="D350" s="2608"/>
      <c r="E350" s="2569"/>
      <c r="F350" s="2597"/>
      <c r="G350" s="2597"/>
      <c r="H350" s="2567"/>
      <c r="I350" s="2566"/>
      <c r="J350" s="2595"/>
      <c r="K350" s="2596"/>
      <c r="L350" s="2596"/>
      <c r="M350" s="2597" t="s">
        <v>3113</v>
      </c>
      <c r="N350" s="2597"/>
      <c r="O350" s="2597"/>
      <c r="P350" s="2597"/>
      <c r="Q350" s="2573"/>
      <c r="R350" s="2563"/>
    </row>
    <row r="351" spans="1:18" ht="16" thickBot="1">
      <c r="A351" s="2601"/>
      <c r="B351" s="2608"/>
      <c r="C351" s="2569"/>
      <c r="D351" s="2608"/>
      <c r="E351" s="2569"/>
      <c r="F351" s="2582" t="s">
        <v>3114</v>
      </c>
      <c r="G351" s="2582"/>
      <c r="H351" s="2579"/>
      <c r="I351" s="2566"/>
      <c r="J351" s="2601" t="s">
        <v>3115</v>
      </c>
      <c r="K351" s="2569" t="s">
        <v>3116</v>
      </c>
      <c r="L351" s="2569" t="s">
        <v>3116</v>
      </c>
      <c r="M351" s="2582" t="s">
        <v>3117</v>
      </c>
      <c r="N351" s="2582"/>
      <c r="O351" s="2582"/>
      <c r="P351" s="2582"/>
      <c r="Q351" s="2579"/>
      <c r="R351" s="2569"/>
    </row>
    <row r="352" spans="1:18">
      <c r="A352" s="2601"/>
      <c r="B352" s="2608"/>
      <c r="C352" s="2569"/>
      <c r="D352" s="2608"/>
      <c r="E352" s="2569"/>
      <c r="F352" s="2569"/>
      <c r="G352" s="2573"/>
      <c r="H352" s="2569"/>
      <c r="I352" s="2566"/>
      <c r="J352" s="2601" t="s">
        <v>3118</v>
      </c>
      <c r="K352" s="2569" t="s">
        <v>3119</v>
      </c>
      <c r="L352" s="2569" t="s">
        <v>3120</v>
      </c>
      <c r="M352" s="2608"/>
      <c r="N352" s="2608"/>
      <c r="O352" s="2569"/>
      <c r="P352" s="2569"/>
      <c r="Q352" s="2573"/>
      <c r="R352" s="2569"/>
    </row>
    <row r="353" spans="1:18">
      <c r="A353" s="2601" t="s">
        <v>1686</v>
      </c>
      <c r="B353" s="2597" t="s">
        <v>3121</v>
      </c>
      <c r="C353" s="2573"/>
      <c r="D353" s="2597" t="s">
        <v>3122</v>
      </c>
      <c r="E353" s="2573"/>
      <c r="F353" s="2569"/>
      <c r="G353" s="2573"/>
      <c r="H353" s="2569"/>
      <c r="I353" s="2566"/>
      <c r="J353" s="2601" t="s">
        <v>3123</v>
      </c>
      <c r="K353" s="2569" t="s">
        <v>3124</v>
      </c>
      <c r="L353" s="2569" t="s">
        <v>3119</v>
      </c>
      <c r="M353" s="2597"/>
      <c r="N353" s="2597"/>
      <c r="O353" s="2573"/>
      <c r="P353" s="2569" t="s">
        <v>1744</v>
      </c>
      <c r="Q353" s="2573" t="s">
        <v>3125</v>
      </c>
      <c r="R353" s="2569" t="s">
        <v>1686</v>
      </c>
    </row>
    <row r="354" spans="1:18">
      <c r="A354" s="2601" t="s">
        <v>1689</v>
      </c>
      <c r="B354" s="2566"/>
      <c r="C354" s="2596"/>
      <c r="D354" s="2608"/>
      <c r="E354" s="2569"/>
      <c r="F354" s="2569" t="s">
        <v>1794</v>
      </c>
      <c r="G354" s="2573" t="s">
        <v>3126</v>
      </c>
      <c r="H354" s="2569" t="s">
        <v>3127</v>
      </c>
      <c r="I354" s="2566"/>
      <c r="J354" s="2601" t="s">
        <v>3128</v>
      </c>
      <c r="K354" s="2569" t="s">
        <v>4</v>
      </c>
      <c r="L354" s="2569" t="s">
        <v>3124</v>
      </c>
      <c r="M354" s="2597" t="s">
        <v>3129</v>
      </c>
      <c r="N354" s="2597"/>
      <c r="O354" s="2573"/>
      <c r="P354" s="2569" t="s">
        <v>3130</v>
      </c>
      <c r="Q354" s="2573" t="s">
        <v>3131</v>
      </c>
      <c r="R354" s="2569" t="s">
        <v>1689</v>
      </c>
    </row>
    <row r="355" spans="1:18">
      <c r="A355" s="2609"/>
      <c r="B355" s="2566"/>
      <c r="C355" s="2569"/>
      <c r="D355" s="2566"/>
      <c r="E355" s="2569"/>
      <c r="F355" s="2569"/>
      <c r="G355" s="2573"/>
      <c r="H355" s="2596"/>
      <c r="I355" s="2566"/>
      <c r="J355" s="2609"/>
      <c r="K355" s="2596"/>
      <c r="L355" s="2569"/>
      <c r="M355" s="2566"/>
      <c r="N355" s="2566"/>
      <c r="O355" s="2569"/>
      <c r="P355" s="2569"/>
      <c r="Q355" s="2569"/>
      <c r="R355" s="2596"/>
    </row>
    <row r="356" spans="1:18" ht="16" thickBot="1">
      <c r="A356" s="2577"/>
      <c r="B356" s="2582" t="s">
        <v>2935</v>
      </c>
      <c r="C356" s="2579"/>
      <c r="D356" s="2582" t="s">
        <v>2936</v>
      </c>
      <c r="E356" s="2579"/>
      <c r="F356" s="2576" t="s">
        <v>2937</v>
      </c>
      <c r="G356" s="2579" t="s">
        <v>2938</v>
      </c>
      <c r="H356" s="2579" t="s">
        <v>2268</v>
      </c>
      <c r="I356" s="2566"/>
      <c r="J356" s="2610" t="s">
        <v>2269</v>
      </c>
      <c r="K356" s="2610" t="s">
        <v>2270</v>
      </c>
      <c r="L356" s="2610" t="s">
        <v>2271</v>
      </c>
      <c r="M356" s="2582" t="s">
        <v>2272</v>
      </c>
      <c r="N356" s="2582"/>
      <c r="O356" s="2579"/>
      <c r="P356" s="2576" t="s">
        <v>2273</v>
      </c>
      <c r="Q356" s="2576" t="s">
        <v>2274</v>
      </c>
      <c r="R356" s="2576"/>
    </row>
    <row r="357" spans="1:18">
      <c r="A357" s="2609">
        <v>1</v>
      </c>
      <c r="B357" s="2802" t="s">
        <v>6750</v>
      </c>
      <c r="C357" s="2596"/>
      <c r="D357" s="2566" t="s">
        <v>4642</v>
      </c>
      <c r="E357" s="2573"/>
      <c r="F357" s="2666">
        <v>115</v>
      </c>
      <c r="G357" s="2667">
        <v>34.5</v>
      </c>
      <c r="H357" s="2660"/>
      <c r="I357" s="2566"/>
      <c r="J357" s="2660">
        <v>30</v>
      </c>
      <c r="K357" s="2619"/>
      <c r="L357" s="2619">
        <v>1</v>
      </c>
      <c r="M357" s="2566"/>
      <c r="N357" s="2566"/>
      <c r="O357" s="2573"/>
      <c r="P357" s="2612"/>
      <c r="Q357" s="2640"/>
      <c r="R357" s="2609">
        <v>1</v>
      </c>
    </row>
    <row r="358" spans="1:18">
      <c r="A358" s="2609">
        <v>2</v>
      </c>
      <c r="B358" s="2566" t="s">
        <v>6750</v>
      </c>
      <c r="C358" s="2596"/>
      <c r="D358" s="2566" t="s">
        <v>4642</v>
      </c>
      <c r="E358" s="2569"/>
      <c r="F358" s="2666">
        <v>115</v>
      </c>
      <c r="G358" s="2667">
        <v>12</v>
      </c>
      <c r="H358" s="2660"/>
      <c r="I358" s="2566"/>
      <c r="J358" s="2660">
        <v>64</v>
      </c>
      <c r="K358" s="2619">
        <v>2</v>
      </c>
      <c r="L358" s="2619"/>
      <c r="M358" s="2566"/>
      <c r="N358" s="2566"/>
      <c r="O358" s="2569"/>
      <c r="P358" s="2612"/>
      <c r="Q358" s="2640"/>
      <c r="R358" s="2609">
        <v>2</v>
      </c>
    </row>
    <row r="359" spans="1:18">
      <c r="A359" s="2609">
        <v>3</v>
      </c>
      <c r="B359" s="2566" t="s">
        <v>6751</v>
      </c>
      <c r="C359" s="2596"/>
      <c r="D359" s="2566" t="s">
        <v>4642</v>
      </c>
      <c r="E359" s="2569"/>
      <c r="F359" s="2666">
        <v>110</v>
      </c>
      <c r="G359" s="2667">
        <v>34.5</v>
      </c>
      <c r="H359" s="2660"/>
      <c r="I359" s="2566"/>
      <c r="J359" s="2660">
        <v>20</v>
      </c>
      <c r="K359" s="2619">
        <v>1</v>
      </c>
      <c r="L359" s="2619"/>
      <c r="M359" s="2566"/>
      <c r="N359" s="2566"/>
      <c r="O359" s="2569"/>
      <c r="P359" s="2612"/>
      <c r="Q359" s="2640"/>
      <c r="R359" s="2609">
        <v>3</v>
      </c>
    </row>
    <row r="360" spans="1:18">
      <c r="A360" s="2609">
        <v>4</v>
      </c>
      <c r="B360" s="2566" t="s">
        <v>6751</v>
      </c>
      <c r="C360" s="2596"/>
      <c r="D360" s="2566" t="s">
        <v>4642</v>
      </c>
      <c r="E360" s="2569"/>
      <c r="F360" s="2666">
        <v>115</v>
      </c>
      <c r="G360" s="2667">
        <v>13.8</v>
      </c>
      <c r="H360" s="2660"/>
      <c r="I360" s="2566"/>
      <c r="J360" s="2660">
        <v>44</v>
      </c>
      <c r="K360" s="2619">
        <v>2</v>
      </c>
      <c r="L360" s="2619"/>
      <c r="M360" s="2566"/>
      <c r="N360" s="2566"/>
      <c r="O360" s="2569"/>
      <c r="P360" s="2612"/>
      <c r="Q360" s="2640"/>
      <c r="R360" s="2609">
        <v>4</v>
      </c>
    </row>
    <row r="361" spans="1:18">
      <c r="A361" s="2609">
        <v>5</v>
      </c>
      <c r="B361" s="2566" t="s">
        <v>6752</v>
      </c>
      <c r="C361" s="2596"/>
      <c r="D361" s="2566" t="s">
        <v>4642</v>
      </c>
      <c r="E361" s="2569"/>
      <c r="F361" s="2666">
        <v>113</v>
      </c>
      <c r="G361" s="2667">
        <v>13.8</v>
      </c>
      <c r="H361" s="2660"/>
      <c r="I361" s="2566"/>
      <c r="J361" s="2660">
        <v>7.5</v>
      </c>
      <c r="K361" s="2619">
        <v>1</v>
      </c>
      <c r="L361" s="2619"/>
      <c r="M361" s="2566"/>
      <c r="N361" s="2566"/>
      <c r="O361" s="2569"/>
      <c r="P361" s="2612"/>
      <c r="Q361" s="2640"/>
      <c r="R361" s="2609">
        <v>5</v>
      </c>
    </row>
    <row r="362" spans="1:18">
      <c r="A362" s="2621">
        <v>6</v>
      </c>
      <c r="B362" s="2566" t="s">
        <v>6752</v>
      </c>
      <c r="C362" s="2596"/>
      <c r="D362" s="2566" t="s">
        <v>4642</v>
      </c>
      <c r="E362" s="2596"/>
      <c r="F362" s="2668">
        <v>115</v>
      </c>
      <c r="G362" s="2669">
        <v>34.5</v>
      </c>
      <c r="H362" s="2660"/>
      <c r="I362" s="2566"/>
      <c r="J362" s="2670">
        <v>15</v>
      </c>
      <c r="K362" s="2619">
        <v>1</v>
      </c>
      <c r="L362" s="2619"/>
      <c r="M362" s="2566"/>
      <c r="N362" s="2566"/>
      <c r="O362" s="2596"/>
      <c r="P362" s="2612"/>
      <c r="Q362" s="2640"/>
      <c r="R362" s="2621">
        <v>6</v>
      </c>
    </row>
    <row r="363" spans="1:18">
      <c r="A363" s="2621">
        <v>7</v>
      </c>
      <c r="B363" s="2566" t="s">
        <v>6753</v>
      </c>
      <c r="C363" s="2596"/>
      <c r="D363" s="2566" t="s">
        <v>4642</v>
      </c>
      <c r="E363" s="2596"/>
      <c r="F363" s="2668">
        <v>116</v>
      </c>
      <c r="G363" s="2669">
        <v>34.5</v>
      </c>
      <c r="H363" s="2660"/>
      <c r="I363" s="2566"/>
      <c r="J363" s="2670">
        <v>60</v>
      </c>
      <c r="K363" s="2619">
        <v>2</v>
      </c>
      <c r="L363" s="2619"/>
      <c r="M363" s="2566"/>
      <c r="N363" s="2566"/>
      <c r="O363" s="2596"/>
      <c r="P363" s="2612"/>
      <c r="Q363" s="2640"/>
      <c r="R363" s="2621">
        <v>7</v>
      </c>
    </row>
    <row r="364" spans="1:18">
      <c r="A364" s="2621">
        <v>8</v>
      </c>
      <c r="B364" s="2566" t="s">
        <v>4773</v>
      </c>
      <c r="C364" s="2596"/>
      <c r="D364" s="2566" t="s">
        <v>4644</v>
      </c>
      <c r="E364" s="2596"/>
      <c r="F364" s="2668">
        <v>34.5</v>
      </c>
      <c r="G364" s="2669">
        <v>13.2</v>
      </c>
      <c r="H364" s="2660"/>
      <c r="I364" s="2566"/>
      <c r="J364" s="2670">
        <v>4.2</v>
      </c>
      <c r="K364" s="2619">
        <v>1</v>
      </c>
      <c r="L364" s="2619"/>
      <c r="M364" s="2566"/>
      <c r="N364" s="2566"/>
      <c r="O364" s="2596"/>
      <c r="P364" s="2612"/>
      <c r="Q364" s="2640"/>
      <c r="R364" s="2621">
        <v>8</v>
      </c>
    </row>
    <row r="365" spans="1:18">
      <c r="A365" s="2621">
        <v>9</v>
      </c>
      <c r="B365" s="2566" t="s">
        <v>4774</v>
      </c>
      <c r="C365" s="2596"/>
      <c r="D365" s="2566" t="s">
        <v>4644</v>
      </c>
      <c r="E365" s="2596"/>
      <c r="F365" s="2668">
        <v>115</v>
      </c>
      <c r="G365" s="2669">
        <v>13.8</v>
      </c>
      <c r="H365" s="2660"/>
      <c r="I365" s="2566"/>
      <c r="J365" s="2670">
        <v>10</v>
      </c>
      <c r="K365" s="2619">
        <v>1</v>
      </c>
      <c r="L365" s="2619"/>
      <c r="M365" s="2566"/>
      <c r="N365" s="2566"/>
      <c r="O365" s="2596"/>
      <c r="P365" s="2612"/>
      <c r="Q365" s="2640"/>
      <c r="R365" s="2621">
        <v>9</v>
      </c>
    </row>
    <row r="366" spans="1:18">
      <c r="A366" s="2621">
        <v>10</v>
      </c>
      <c r="B366" s="2566" t="s">
        <v>6754</v>
      </c>
      <c r="C366" s="2596"/>
      <c r="D366" s="2566" t="s">
        <v>4644</v>
      </c>
      <c r="E366" s="2596"/>
      <c r="F366" s="2668">
        <v>34.4</v>
      </c>
      <c r="G366" s="2669">
        <v>4.2</v>
      </c>
      <c r="H366" s="2660"/>
      <c r="I366" s="2566"/>
      <c r="J366" s="2670">
        <v>5</v>
      </c>
      <c r="K366" s="2619">
        <v>1</v>
      </c>
      <c r="L366" s="2619"/>
      <c r="M366" s="2566"/>
      <c r="N366" s="2566"/>
      <c r="O366" s="2596"/>
      <c r="P366" s="2612"/>
      <c r="Q366" s="2640"/>
      <c r="R366" s="2621">
        <v>10</v>
      </c>
    </row>
    <row r="367" spans="1:18">
      <c r="A367" s="2621">
        <v>11</v>
      </c>
      <c r="B367" s="2566" t="s">
        <v>6754</v>
      </c>
      <c r="C367" s="2596"/>
      <c r="D367" s="2566" t="s">
        <v>4644</v>
      </c>
      <c r="E367" s="2596"/>
      <c r="F367" s="2668">
        <v>34.4</v>
      </c>
      <c r="G367" s="2669">
        <v>4.4000000000000004</v>
      </c>
      <c r="H367" s="2660"/>
      <c r="I367" s="2566"/>
      <c r="J367" s="2670">
        <v>5</v>
      </c>
      <c r="K367" s="2619">
        <v>1</v>
      </c>
      <c r="L367" s="2619"/>
      <c r="M367" s="2566"/>
      <c r="N367" s="2566"/>
      <c r="O367" s="2596"/>
      <c r="P367" s="2612"/>
      <c r="Q367" s="2640"/>
      <c r="R367" s="2621">
        <v>11</v>
      </c>
    </row>
    <row r="368" spans="1:18">
      <c r="A368" s="2621">
        <v>12</v>
      </c>
      <c r="B368" s="2566" t="s">
        <v>4775</v>
      </c>
      <c r="C368" s="2596"/>
      <c r="D368" s="2566" t="s">
        <v>4642</v>
      </c>
      <c r="E368" s="2596"/>
      <c r="F368" s="2668">
        <v>110</v>
      </c>
      <c r="G368" s="2669">
        <v>13.8</v>
      </c>
      <c r="H368" s="2660"/>
      <c r="I368" s="2566"/>
      <c r="J368" s="2670">
        <v>5</v>
      </c>
      <c r="K368" s="2619">
        <v>1</v>
      </c>
      <c r="L368" s="2619"/>
      <c r="M368" s="2566"/>
      <c r="N368" s="2566"/>
      <c r="O368" s="2596"/>
      <c r="P368" s="2612"/>
      <c r="Q368" s="2640"/>
      <c r="R368" s="2621">
        <v>12</v>
      </c>
    </row>
    <row r="369" spans="1:18">
      <c r="A369" s="2621">
        <v>13</v>
      </c>
      <c r="B369" s="2566" t="s">
        <v>4776</v>
      </c>
      <c r="C369" s="2596"/>
      <c r="D369" s="2566" t="s">
        <v>4644</v>
      </c>
      <c r="E369" s="2596"/>
      <c r="F369" s="2668">
        <v>69</v>
      </c>
      <c r="G369" s="2669">
        <v>4.2</v>
      </c>
      <c r="H369" s="2660"/>
      <c r="I369" s="2566"/>
      <c r="J369" s="2670">
        <v>10</v>
      </c>
      <c r="K369" s="2619">
        <v>1</v>
      </c>
      <c r="L369" s="2619"/>
      <c r="M369" s="2566"/>
      <c r="N369" s="2566"/>
      <c r="O369" s="2596"/>
      <c r="P369" s="2612"/>
      <c r="Q369" s="2640"/>
      <c r="R369" s="2621">
        <v>13</v>
      </c>
    </row>
    <row r="370" spans="1:18">
      <c r="A370" s="2621">
        <v>14</v>
      </c>
      <c r="B370" s="2566" t="s">
        <v>4777</v>
      </c>
      <c r="C370" s="2596"/>
      <c r="D370" s="2566" t="s">
        <v>4644</v>
      </c>
      <c r="E370" s="2596"/>
      <c r="F370" s="2668">
        <v>34.5</v>
      </c>
      <c r="G370" s="2669">
        <v>4.4000000000000004</v>
      </c>
      <c r="H370" s="2660"/>
      <c r="I370" s="2566"/>
      <c r="J370" s="2670">
        <v>5</v>
      </c>
      <c r="K370" s="2619">
        <v>1</v>
      </c>
      <c r="L370" s="2619"/>
      <c r="M370" s="2566"/>
      <c r="N370" s="2566"/>
      <c r="O370" s="2596"/>
      <c r="P370" s="2612"/>
      <c r="Q370" s="2640"/>
      <c r="R370" s="2621">
        <v>14</v>
      </c>
    </row>
    <row r="371" spans="1:18">
      <c r="A371" s="2621">
        <v>15</v>
      </c>
      <c r="B371" s="2566" t="s">
        <v>4778</v>
      </c>
      <c r="C371" s="2596"/>
      <c r="D371" s="2566" t="s">
        <v>4644</v>
      </c>
      <c r="E371" s="2596"/>
      <c r="F371" s="2668">
        <v>34.5</v>
      </c>
      <c r="G371" s="2669">
        <v>7.62</v>
      </c>
      <c r="H371" s="2660"/>
      <c r="I371" s="2566"/>
      <c r="J371" s="2670">
        <v>5</v>
      </c>
      <c r="K371" s="2619">
        <v>1</v>
      </c>
      <c r="L371" s="2619"/>
      <c r="M371" s="2566"/>
      <c r="N371" s="2566"/>
      <c r="O371" s="2596"/>
      <c r="P371" s="2612"/>
      <c r="Q371" s="2640"/>
      <c r="R371" s="2621">
        <v>15</v>
      </c>
    </row>
    <row r="372" spans="1:18">
      <c r="A372" s="2621">
        <v>16</v>
      </c>
      <c r="B372" s="2566" t="s">
        <v>6755</v>
      </c>
      <c r="C372" s="2596"/>
      <c r="D372" s="2566" t="s">
        <v>4642</v>
      </c>
      <c r="E372" s="2596"/>
      <c r="F372" s="2668">
        <v>115</v>
      </c>
      <c r="G372" s="2669">
        <v>34.5</v>
      </c>
      <c r="H372" s="2660"/>
      <c r="I372" s="2566"/>
      <c r="J372" s="2670">
        <v>22.5</v>
      </c>
      <c r="K372" s="2619">
        <v>2</v>
      </c>
      <c r="L372" s="2619"/>
      <c r="M372" s="2566"/>
      <c r="N372" s="2566"/>
      <c r="O372" s="2596"/>
      <c r="P372" s="2612"/>
      <c r="Q372" s="2640"/>
      <c r="R372" s="2621">
        <v>16</v>
      </c>
    </row>
    <row r="373" spans="1:18">
      <c r="A373" s="2609">
        <v>17</v>
      </c>
      <c r="B373" s="2566" t="s">
        <v>6756</v>
      </c>
      <c r="C373" s="2596"/>
      <c r="D373" s="2566" t="s">
        <v>4642</v>
      </c>
      <c r="E373" s="2596"/>
      <c r="F373" s="2668">
        <v>113</v>
      </c>
      <c r="G373" s="2669">
        <v>13.8</v>
      </c>
      <c r="H373" s="2660"/>
      <c r="I373" s="2566"/>
      <c r="J373" s="2660">
        <v>10</v>
      </c>
      <c r="K373" s="2619">
        <v>1</v>
      </c>
      <c r="L373" s="2619"/>
      <c r="M373" s="2566"/>
      <c r="N373" s="2566"/>
      <c r="O373" s="2596"/>
      <c r="P373" s="2612"/>
      <c r="Q373" s="2640"/>
      <c r="R373" s="2609">
        <v>17</v>
      </c>
    </row>
    <row r="374" spans="1:18">
      <c r="A374" s="2609">
        <v>18</v>
      </c>
      <c r="B374" s="2566" t="s">
        <v>6756</v>
      </c>
      <c r="C374" s="2596"/>
      <c r="D374" s="2566" t="s">
        <v>4642</v>
      </c>
      <c r="E374" s="2596"/>
      <c r="F374" s="2668">
        <v>115</v>
      </c>
      <c r="G374" s="2669">
        <v>34.5</v>
      </c>
      <c r="H374" s="2660">
        <v>13.8</v>
      </c>
      <c r="I374" s="2566"/>
      <c r="J374" s="2660">
        <v>20.100000000000001</v>
      </c>
      <c r="K374" s="2619">
        <v>3</v>
      </c>
      <c r="L374" s="2619"/>
      <c r="M374" s="2566"/>
      <c r="N374" s="2566"/>
      <c r="O374" s="2596"/>
      <c r="P374" s="2612"/>
      <c r="Q374" s="2640"/>
      <c r="R374" s="2609">
        <v>18</v>
      </c>
    </row>
    <row r="375" spans="1:18">
      <c r="A375" s="2609">
        <v>19</v>
      </c>
      <c r="B375" s="2566" t="s">
        <v>6757</v>
      </c>
      <c r="C375" s="2596"/>
      <c r="D375" s="2566" t="s">
        <v>4644</v>
      </c>
      <c r="E375" s="2596"/>
      <c r="F375" s="2668">
        <v>115</v>
      </c>
      <c r="G375" s="2669">
        <v>13.8</v>
      </c>
      <c r="H375" s="2660"/>
      <c r="I375" s="2566"/>
      <c r="J375" s="2660">
        <v>38</v>
      </c>
      <c r="K375" s="2619">
        <v>2</v>
      </c>
      <c r="L375" s="2619"/>
      <c r="M375" s="2566"/>
      <c r="N375" s="2566"/>
      <c r="O375" s="2596"/>
      <c r="P375" s="2612"/>
      <c r="Q375" s="2640"/>
      <c r="R375" s="2609">
        <v>19</v>
      </c>
    </row>
    <row r="376" spans="1:18">
      <c r="A376" s="2609">
        <v>20</v>
      </c>
      <c r="B376" s="2566" t="s">
        <v>4779</v>
      </c>
      <c r="C376" s="2596"/>
      <c r="D376" s="2566" t="s">
        <v>4644</v>
      </c>
      <c r="E376" s="2596"/>
      <c r="F376" s="2668">
        <v>34.5</v>
      </c>
      <c r="G376" s="2669">
        <v>13.2</v>
      </c>
      <c r="H376" s="2660"/>
      <c r="I376" s="2566"/>
      <c r="J376" s="2660">
        <v>5</v>
      </c>
      <c r="K376" s="2619">
        <v>1</v>
      </c>
      <c r="L376" s="2619"/>
      <c r="M376" s="2566"/>
      <c r="N376" s="2566"/>
      <c r="O376" s="2596"/>
      <c r="P376" s="2612"/>
      <c r="Q376" s="2640"/>
      <c r="R376" s="2609">
        <v>20</v>
      </c>
    </row>
    <row r="377" spans="1:18">
      <c r="A377" s="2609">
        <v>21</v>
      </c>
      <c r="B377" s="2566" t="s">
        <v>6758</v>
      </c>
      <c r="C377" s="2596"/>
      <c r="D377" s="2566" t="s">
        <v>4642</v>
      </c>
      <c r="E377" s="2596"/>
      <c r="F377" s="2668">
        <v>115</v>
      </c>
      <c r="G377" s="2669">
        <v>13.8</v>
      </c>
      <c r="H377" s="2660">
        <v>7.97</v>
      </c>
      <c r="I377" s="2566"/>
      <c r="J377" s="2660">
        <v>40</v>
      </c>
      <c r="K377" s="2619">
        <v>2</v>
      </c>
      <c r="L377" s="2619"/>
      <c r="M377" s="2566"/>
      <c r="N377" s="2566"/>
      <c r="O377" s="2596"/>
      <c r="P377" s="2612"/>
      <c r="Q377" s="2640"/>
      <c r="R377" s="2609">
        <v>21</v>
      </c>
    </row>
    <row r="378" spans="1:18">
      <c r="A378" s="2609">
        <v>22</v>
      </c>
      <c r="B378" s="2566" t="s">
        <v>6758</v>
      </c>
      <c r="C378" s="2596"/>
      <c r="D378" s="2566" t="s">
        <v>4642</v>
      </c>
      <c r="E378" s="2596"/>
      <c r="F378" s="2668">
        <v>115</v>
      </c>
      <c r="G378" s="2669">
        <v>34.5</v>
      </c>
      <c r="H378" s="2660">
        <v>5</v>
      </c>
      <c r="I378" s="2566"/>
      <c r="J378" s="2660">
        <v>30</v>
      </c>
      <c r="K378" s="2619">
        <v>1</v>
      </c>
      <c r="L378" s="2619"/>
      <c r="M378" s="2566"/>
      <c r="N378" s="2566"/>
      <c r="O378" s="2596"/>
      <c r="P378" s="2612"/>
      <c r="Q378" s="2640"/>
      <c r="R378" s="2609">
        <v>22</v>
      </c>
    </row>
    <row r="379" spans="1:18">
      <c r="A379" s="2609">
        <v>23</v>
      </c>
      <c r="B379" s="2566" t="s">
        <v>6759</v>
      </c>
      <c r="C379" s="2596"/>
      <c r="D379" s="2566" t="s">
        <v>4644</v>
      </c>
      <c r="E379" s="2596"/>
      <c r="F379" s="2668">
        <v>19.920000000000002</v>
      </c>
      <c r="G379" s="2669">
        <v>4.8</v>
      </c>
      <c r="H379" s="2660"/>
      <c r="I379" s="2566"/>
      <c r="J379" s="2660">
        <v>3</v>
      </c>
      <c r="K379" s="2619">
        <v>3</v>
      </c>
      <c r="L379" s="2619">
        <v>1</v>
      </c>
      <c r="M379" s="2566"/>
      <c r="N379" s="2566"/>
      <c r="O379" s="2596"/>
      <c r="P379" s="2612"/>
      <c r="Q379" s="2640"/>
      <c r="R379" s="2609">
        <v>23</v>
      </c>
    </row>
    <row r="380" spans="1:18">
      <c r="A380" s="2609">
        <v>24</v>
      </c>
      <c r="B380" s="2566" t="s">
        <v>6760</v>
      </c>
      <c r="C380" s="2596"/>
      <c r="D380" s="2566" t="s">
        <v>4644</v>
      </c>
      <c r="E380" s="2596"/>
      <c r="F380" s="2668">
        <v>115</v>
      </c>
      <c r="G380" s="2669">
        <v>13.2</v>
      </c>
      <c r="H380" s="2660"/>
      <c r="I380" s="2566"/>
      <c r="J380" s="2660">
        <v>15</v>
      </c>
      <c r="K380" s="2619">
        <v>1</v>
      </c>
      <c r="L380" s="2619"/>
      <c r="M380" s="2566"/>
      <c r="N380" s="2566"/>
      <c r="O380" s="2596"/>
      <c r="P380" s="2612"/>
      <c r="Q380" s="2640"/>
      <c r="R380" s="2609">
        <v>24</v>
      </c>
    </row>
    <row r="381" spans="1:18">
      <c r="A381" s="2609">
        <v>25</v>
      </c>
      <c r="B381" s="2566" t="s">
        <v>6760</v>
      </c>
      <c r="C381" s="2596"/>
      <c r="D381" s="2566" t="s">
        <v>4644</v>
      </c>
      <c r="E381" s="2596"/>
      <c r="F381" s="2668">
        <v>115</v>
      </c>
      <c r="G381" s="2669">
        <v>23</v>
      </c>
      <c r="H381" s="2660"/>
      <c r="I381" s="2566"/>
      <c r="J381" s="2660">
        <v>15</v>
      </c>
      <c r="K381" s="2619">
        <v>1</v>
      </c>
      <c r="L381" s="2619"/>
      <c r="M381" s="2566"/>
      <c r="N381" s="2566"/>
      <c r="O381" s="2596"/>
      <c r="P381" s="2612"/>
      <c r="Q381" s="2640"/>
      <c r="R381" s="2609">
        <v>25</v>
      </c>
    </row>
    <row r="382" spans="1:18">
      <c r="A382" s="2609">
        <v>26</v>
      </c>
      <c r="B382" s="2566" t="s">
        <v>4780</v>
      </c>
      <c r="C382" s="2596"/>
      <c r="D382" s="2566" t="s">
        <v>4644</v>
      </c>
      <c r="E382" s="2596"/>
      <c r="F382" s="2668">
        <v>34.5</v>
      </c>
      <c r="G382" s="2669">
        <v>4.8</v>
      </c>
      <c r="H382" s="2660"/>
      <c r="I382" s="2566"/>
      <c r="J382" s="2660">
        <v>1</v>
      </c>
      <c r="K382" s="2619">
        <v>1</v>
      </c>
      <c r="L382" s="2619"/>
      <c r="M382" s="2566"/>
      <c r="N382" s="2566"/>
      <c r="O382" s="2596"/>
      <c r="P382" s="2612"/>
      <c r="Q382" s="2640"/>
      <c r="R382" s="2609">
        <v>26</v>
      </c>
    </row>
    <row r="383" spans="1:18">
      <c r="A383" s="2609">
        <v>27</v>
      </c>
      <c r="B383" s="2566" t="s">
        <v>6761</v>
      </c>
      <c r="C383" s="2596"/>
      <c r="D383" s="2566" t="s">
        <v>4642</v>
      </c>
      <c r="E383" s="2596"/>
      <c r="F383" s="2668">
        <v>113</v>
      </c>
      <c r="G383" s="2669">
        <v>13.8</v>
      </c>
      <c r="H383" s="2660"/>
      <c r="I383" s="2566"/>
      <c r="J383" s="2660">
        <v>8.4</v>
      </c>
      <c r="K383" s="2619">
        <v>1</v>
      </c>
      <c r="L383" s="2619"/>
      <c r="M383" s="2566"/>
      <c r="N383" s="2566"/>
      <c r="O383" s="2596"/>
      <c r="P383" s="2612"/>
      <c r="Q383" s="2640"/>
      <c r="R383" s="2609">
        <v>27</v>
      </c>
    </row>
    <row r="384" spans="1:18">
      <c r="A384" s="2609">
        <v>28</v>
      </c>
      <c r="B384" s="2566" t="s">
        <v>6761</v>
      </c>
      <c r="C384" s="2596"/>
      <c r="D384" s="2566" t="s">
        <v>4642</v>
      </c>
      <c r="E384" s="2596"/>
      <c r="F384" s="2668">
        <v>115</v>
      </c>
      <c r="G384" s="2669">
        <v>46</v>
      </c>
      <c r="H384" s="2660"/>
      <c r="I384" s="2566"/>
      <c r="J384" s="2660">
        <v>20</v>
      </c>
      <c r="K384" s="2619">
        <v>1</v>
      </c>
      <c r="L384" s="2619"/>
      <c r="M384" s="2566"/>
      <c r="N384" s="2566"/>
      <c r="O384" s="2596"/>
      <c r="P384" s="2612"/>
      <c r="Q384" s="2640"/>
      <c r="R384" s="2609">
        <v>28</v>
      </c>
    </row>
    <row r="385" spans="1:18">
      <c r="A385" s="2609">
        <v>29</v>
      </c>
      <c r="B385" s="2566" t="s">
        <v>6761</v>
      </c>
      <c r="C385" s="2596"/>
      <c r="D385" s="2566" t="s">
        <v>4642</v>
      </c>
      <c r="E385" s="2596"/>
      <c r="F385" s="2668">
        <v>115</v>
      </c>
      <c r="G385" s="2669">
        <v>115</v>
      </c>
      <c r="H385" s="2660"/>
      <c r="I385" s="2566"/>
      <c r="J385" s="2660">
        <v>155.9</v>
      </c>
      <c r="K385" s="2619">
        <v>1</v>
      </c>
      <c r="L385" s="2619"/>
      <c r="M385" s="2566"/>
      <c r="N385" s="2566"/>
      <c r="O385" s="2596"/>
      <c r="P385" s="2612"/>
      <c r="Q385" s="2640"/>
      <c r="R385" s="2609">
        <v>29</v>
      </c>
    </row>
    <row r="386" spans="1:18">
      <c r="A386" s="2609">
        <v>30</v>
      </c>
      <c r="B386" s="2566" t="s">
        <v>6762</v>
      </c>
      <c r="C386" s="2596"/>
      <c r="D386" s="2566" t="s">
        <v>4644</v>
      </c>
      <c r="E386" s="2596"/>
      <c r="F386" s="2668">
        <v>113</v>
      </c>
      <c r="G386" s="2669">
        <v>13.8</v>
      </c>
      <c r="H386" s="2660"/>
      <c r="I386" s="2566"/>
      <c r="J386" s="2660">
        <v>20.2</v>
      </c>
      <c r="K386" s="2619">
        <v>1</v>
      </c>
      <c r="L386" s="2619"/>
      <c r="M386" s="2566"/>
      <c r="N386" s="2566"/>
      <c r="O386" s="2596"/>
      <c r="P386" s="2612"/>
      <c r="Q386" s="2640"/>
      <c r="R386" s="2609">
        <v>30</v>
      </c>
    </row>
    <row r="387" spans="1:18">
      <c r="A387" s="2609">
        <v>31</v>
      </c>
      <c r="B387" s="2566" t="s">
        <v>6762</v>
      </c>
      <c r="C387" s="2596"/>
      <c r="D387" s="2566" t="s">
        <v>4644</v>
      </c>
      <c r="E387" s="2596"/>
      <c r="F387" s="2668">
        <v>115</v>
      </c>
      <c r="G387" s="2669">
        <v>13.8</v>
      </c>
      <c r="H387" s="2660"/>
      <c r="I387" s="2566"/>
      <c r="J387" s="2660">
        <v>20</v>
      </c>
      <c r="K387" s="2619">
        <v>1</v>
      </c>
      <c r="L387" s="2619"/>
      <c r="M387" s="2566"/>
      <c r="N387" s="2566"/>
      <c r="O387" s="2596"/>
      <c r="P387" s="2612"/>
      <c r="Q387" s="2640"/>
      <c r="R387" s="2609">
        <v>31</v>
      </c>
    </row>
    <row r="388" spans="1:18">
      <c r="A388" s="2609">
        <v>32</v>
      </c>
      <c r="B388" s="2566" t="s">
        <v>6763</v>
      </c>
      <c r="C388" s="2596"/>
      <c r="D388" s="2566" t="s">
        <v>4644</v>
      </c>
      <c r="E388" s="2596"/>
      <c r="F388" s="2668">
        <v>34.5</v>
      </c>
      <c r="G388" s="2669">
        <v>0.48</v>
      </c>
      <c r="H388" s="2660"/>
      <c r="I388" s="2566"/>
      <c r="J388" s="2660">
        <v>0.999</v>
      </c>
      <c r="K388" s="2619">
        <v>3</v>
      </c>
      <c r="L388" s="2619"/>
      <c r="M388" s="2566"/>
      <c r="N388" s="2566"/>
      <c r="O388" s="2596"/>
      <c r="P388" s="2612"/>
      <c r="Q388" s="2640"/>
      <c r="R388" s="2609">
        <v>32</v>
      </c>
    </row>
    <row r="389" spans="1:18">
      <c r="A389" s="2609">
        <v>33</v>
      </c>
      <c r="B389" s="2566" t="s">
        <v>4781</v>
      </c>
      <c r="C389" s="2596"/>
      <c r="D389" s="2566" t="s">
        <v>4644</v>
      </c>
      <c r="E389" s="2596"/>
      <c r="F389" s="2668">
        <v>34.4</v>
      </c>
      <c r="G389" s="2669">
        <v>13.8</v>
      </c>
      <c r="H389" s="2660">
        <v>2.4</v>
      </c>
      <c r="I389" s="2566"/>
      <c r="J389" s="2660">
        <v>10</v>
      </c>
      <c r="K389" s="2619">
        <v>1</v>
      </c>
      <c r="L389" s="2619"/>
      <c r="M389" s="2566"/>
      <c r="N389" s="2566"/>
      <c r="O389" s="2596"/>
      <c r="P389" s="2612"/>
      <c r="Q389" s="2640"/>
      <c r="R389" s="2609">
        <v>33</v>
      </c>
    </row>
    <row r="390" spans="1:18">
      <c r="A390" s="2609">
        <v>34</v>
      </c>
      <c r="B390" s="2566" t="s">
        <v>6764</v>
      </c>
      <c r="C390" s="2596"/>
      <c r="D390" s="2566" t="s">
        <v>4644</v>
      </c>
      <c r="E390" s="2596"/>
      <c r="F390" s="2668">
        <v>115</v>
      </c>
      <c r="G390" s="2669">
        <v>13.8</v>
      </c>
      <c r="H390" s="2660"/>
      <c r="I390" s="2566"/>
      <c r="J390" s="2660">
        <v>26.8</v>
      </c>
      <c r="K390" s="2619">
        <v>2</v>
      </c>
      <c r="L390" s="2619"/>
      <c r="M390" s="2566"/>
      <c r="N390" s="2566"/>
      <c r="O390" s="2596"/>
      <c r="P390" s="2612"/>
      <c r="Q390" s="2640"/>
      <c r="R390" s="2609">
        <v>34</v>
      </c>
    </row>
    <row r="391" spans="1:18">
      <c r="A391" s="2609">
        <v>35</v>
      </c>
      <c r="B391" s="2566" t="s">
        <v>6765</v>
      </c>
      <c r="C391" s="2596"/>
      <c r="D391" s="2566" t="s">
        <v>4644</v>
      </c>
      <c r="E391" s="2596"/>
      <c r="F391" s="2668">
        <v>67</v>
      </c>
      <c r="G391" s="2669">
        <v>4.4000000000000004</v>
      </c>
      <c r="H391" s="2660"/>
      <c r="I391" s="2566"/>
      <c r="J391" s="2660">
        <v>5</v>
      </c>
      <c r="K391" s="2619">
        <v>1</v>
      </c>
      <c r="L391" s="2619"/>
      <c r="M391" s="2566"/>
      <c r="N391" s="2566"/>
      <c r="O391" s="2596"/>
      <c r="P391" s="2612"/>
      <c r="Q391" s="2640"/>
      <c r="R391" s="2609">
        <v>35</v>
      </c>
    </row>
    <row r="392" spans="1:18">
      <c r="A392" s="2609">
        <v>36</v>
      </c>
      <c r="B392" s="2566" t="s">
        <v>6765</v>
      </c>
      <c r="C392" s="2596"/>
      <c r="D392" s="2566" t="s">
        <v>4644</v>
      </c>
      <c r="E392" s="2596"/>
      <c r="F392" s="2668">
        <v>69</v>
      </c>
      <c r="G392" s="2669">
        <v>4.2</v>
      </c>
      <c r="H392" s="2660">
        <v>4.8</v>
      </c>
      <c r="I392" s="2566"/>
      <c r="J392" s="2660">
        <v>10</v>
      </c>
      <c r="K392" s="2619">
        <v>1</v>
      </c>
      <c r="L392" s="2619"/>
      <c r="M392" s="2566"/>
      <c r="N392" s="2566"/>
      <c r="O392" s="2596"/>
      <c r="P392" s="2612"/>
      <c r="Q392" s="2640"/>
      <c r="R392" s="2609">
        <v>36</v>
      </c>
    </row>
    <row r="393" spans="1:18">
      <c r="A393" s="2609">
        <v>37</v>
      </c>
      <c r="B393" s="2566" t="s">
        <v>4784</v>
      </c>
      <c r="C393" s="2596"/>
      <c r="D393" s="2566" t="s">
        <v>4644</v>
      </c>
      <c r="E393" s="2596"/>
      <c r="F393" s="2668">
        <v>34.5</v>
      </c>
      <c r="G393" s="2669">
        <v>13.2</v>
      </c>
      <c r="H393" s="2660"/>
      <c r="I393" s="2566"/>
      <c r="J393" s="2660">
        <v>3.75</v>
      </c>
      <c r="K393" s="2619">
        <v>1</v>
      </c>
      <c r="L393" s="2619"/>
      <c r="M393" s="2566"/>
      <c r="N393" s="2566"/>
      <c r="O393" s="2596"/>
      <c r="P393" s="2612"/>
      <c r="Q393" s="2640"/>
      <c r="R393" s="2609">
        <v>37</v>
      </c>
    </row>
    <row r="394" spans="1:18">
      <c r="A394" s="2609">
        <v>38</v>
      </c>
      <c r="B394" s="2566" t="s">
        <v>6766</v>
      </c>
      <c r="C394" s="2596"/>
      <c r="D394" s="2566" t="s">
        <v>4644</v>
      </c>
      <c r="E394" s="2596"/>
      <c r="F394" s="2668">
        <v>34.4</v>
      </c>
      <c r="G394" s="2669">
        <v>4.4000000000000004</v>
      </c>
      <c r="H394" s="2660"/>
      <c r="I394" s="2566"/>
      <c r="J394" s="2660">
        <v>10</v>
      </c>
      <c r="K394" s="2619">
        <v>2</v>
      </c>
      <c r="L394" s="2619"/>
      <c r="M394" s="2566"/>
      <c r="N394" s="2566"/>
      <c r="O394" s="2596"/>
      <c r="P394" s="2612"/>
      <c r="Q394" s="2640"/>
      <c r="R394" s="2609">
        <v>38</v>
      </c>
    </row>
    <row r="395" spans="1:18">
      <c r="A395" s="2609">
        <v>39</v>
      </c>
      <c r="B395" s="2566" t="s">
        <v>6767</v>
      </c>
      <c r="C395" s="2596"/>
      <c r="D395" s="2566" t="s">
        <v>4644</v>
      </c>
      <c r="E395" s="2596"/>
      <c r="F395" s="2668">
        <v>115</v>
      </c>
      <c r="G395" s="2669">
        <v>23</v>
      </c>
      <c r="H395" s="2660"/>
      <c r="I395" s="2566"/>
      <c r="J395" s="2660">
        <v>28.44</v>
      </c>
      <c r="K395" s="2619">
        <v>2</v>
      </c>
      <c r="L395" s="2619"/>
      <c r="M395" s="2566"/>
      <c r="N395" s="2566"/>
      <c r="O395" s="2596"/>
      <c r="P395" s="2612"/>
      <c r="Q395" s="2640"/>
      <c r="R395" s="2609">
        <v>39</v>
      </c>
    </row>
    <row r="396" spans="1:18">
      <c r="A396" s="2609">
        <v>40</v>
      </c>
      <c r="B396" s="2566" t="s">
        <v>6768</v>
      </c>
      <c r="C396" s="2596"/>
      <c r="D396" s="2566" t="s">
        <v>4642</v>
      </c>
      <c r="E396" s="2596"/>
      <c r="F396" s="2668">
        <v>115</v>
      </c>
      <c r="G396" s="2669">
        <v>23</v>
      </c>
      <c r="H396" s="2660"/>
      <c r="I396" s="2566"/>
      <c r="J396" s="2660">
        <v>90</v>
      </c>
      <c r="K396" s="2619">
        <v>3</v>
      </c>
      <c r="L396" s="2619"/>
      <c r="M396" s="2566"/>
      <c r="N396" s="2566"/>
      <c r="O396" s="2596"/>
      <c r="P396" s="2612"/>
      <c r="Q396" s="2640"/>
      <c r="R396" s="2609">
        <v>40</v>
      </c>
    </row>
    <row r="397" spans="1:18">
      <c r="A397" s="2609">
        <v>41</v>
      </c>
      <c r="B397" s="2566" t="s">
        <v>6768</v>
      </c>
      <c r="C397" s="2596"/>
      <c r="D397" s="2566" t="s">
        <v>4642</v>
      </c>
      <c r="E397" s="2596"/>
      <c r="F397" s="2668"/>
      <c r="G397" s="2669">
        <v>23</v>
      </c>
      <c r="H397" s="2660"/>
      <c r="I397" s="2566"/>
      <c r="J397" s="2660">
        <v>30</v>
      </c>
      <c r="K397" s="2619">
        <v>1</v>
      </c>
      <c r="L397" s="2619"/>
      <c r="M397" s="2566"/>
      <c r="N397" s="2566"/>
      <c r="O397" s="2596"/>
      <c r="P397" s="2612"/>
      <c r="Q397" s="2640"/>
      <c r="R397" s="2609">
        <v>41</v>
      </c>
    </row>
    <row r="398" spans="1:18">
      <c r="A398" s="2609">
        <v>42</v>
      </c>
      <c r="B398" s="2566" t="s">
        <v>6769</v>
      </c>
      <c r="C398" s="2596"/>
      <c r="D398" s="2566" t="s">
        <v>4644</v>
      </c>
      <c r="E398" s="2596"/>
      <c r="F398" s="2668">
        <v>34.4</v>
      </c>
      <c r="G398" s="2669">
        <v>0.24</v>
      </c>
      <c r="H398" s="2660"/>
      <c r="I398" s="2566"/>
      <c r="J398" s="2660">
        <v>0.66600000000000004</v>
      </c>
      <c r="K398" s="2619">
        <v>2</v>
      </c>
      <c r="L398" s="2619"/>
      <c r="M398" s="2566"/>
      <c r="N398" s="2566"/>
      <c r="O398" s="2596"/>
      <c r="P398" s="2612"/>
      <c r="Q398" s="2640"/>
      <c r="R398" s="2609">
        <v>42</v>
      </c>
    </row>
    <row r="399" spans="1:18">
      <c r="A399" s="2609">
        <v>43</v>
      </c>
      <c r="B399" s="2566" t="s">
        <v>6769</v>
      </c>
      <c r="C399" s="2596"/>
      <c r="D399" s="2566" t="s">
        <v>4644</v>
      </c>
      <c r="E399" s="2596"/>
      <c r="F399" s="2668">
        <v>34.5</v>
      </c>
      <c r="G399" s="2669">
        <v>0.24</v>
      </c>
      <c r="H399" s="2660"/>
      <c r="I399" s="2566"/>
      <c r="J399" s="2660">
        <v>0.33300000000000002</v>
      </c>
      <c r="K399" s="2619">
        <v>1</v>
      </c>
      <c r="L399" s="2619"/>
      <c r="M399" s="2566"/>
      <c r="N399" s="2566"/>
      <c r="O399" s="2596"/>
      <c r="P399" s="2612"/>
      <c r="Q399" s="2640"/>
      <c r="R399" s="2609">
        <v>43</v>
      </c>
    </row>
    <row r="400" spans="1:18">
      <c r="A400" s="2609">
        <v>44</v>
      </c>
      <c r="B400" s="2566" t="s">
        <v>4785</v>
      </c>
      <c r="C400" s="2596"/>
      <c r="D400" s="2566" t="s">
        <v>4644</v>
      </c>
      <c r="E400" s="2596"/>
      <c r="F400" s="2668">
        <v>115</v>
      </c>
      <c r="G400" s="2669">
        <v>13.8</v>
      </c>
      <c r="H400" s="2660"/>
      <c r="I400" s="2566"/>
      <c r="J400" s="2660">
        <v>15</v>
      </c>
      <c r="K400" s="2619">
        <v>1</v>
      </c>
      <c r="L400" s="2619"/>
      <c r="M400" s="2566"/>
      <c r="N400" s="2566"/>
      <c r="O400" s="2596"/>
      <c r="P400" s="2612"/>
      <c r="Q400" s="2640"/>
      <c r="R400" s="2609">
        <v>44</v>
      </c>
    </row>
    <row r="401" spans="1:18">
      <c r="A401" s="2609">
        <v>45</v>
      </c>
      <c r="B401" s="2566" t="s">
        <v>4786</v>
      </c>
      <c r="C401" s="2596"/>
      <c r="D401" s="2566" t="s">
        <v>4644</v>
      </c>
      <c r="E401" s="2596"/>
      <c r="F401" s="2668">
        <v>34.5</v>
      </c>
      <c r="G401" s="2669">
        <v>4.8</v>
      </c>
      <c r="H401" s="2660"/>
      <c r="I401" s="2566"/>
      <c r="J401" s="2660">
        <v>1.5</v>
      </c>
      <c r="K401" s="2619">
        <v>1</v>
      </c>
      <c r="L401" s="2619"/>
      <c r="M401" s="2566"/>
      <c r="N401" s="2566"/>
      <c r="O401" s="2596"/>
      <c r="P401" s="2612"/>
      <c r="Q401" s="2640"/>
      <c r="R401" s="2609">
        <v>45</v>
      </c>
    </row>
    <row r="402" spans="1:18">
      <c r="A402" s="2609">
        <v>46</v>
      </c>
      <c r="B402" s="2566" t="s">
        <v>6770</v>
      </c>
      <c r="C402" s="2596"/>
      <c r="D402" s="2566" t="s">
        <v>4642</v>
      </c>
      <c r="E402" s="2596"/>
      <c r="F402" s="2668">
        <v>34.5</v>
      </c>
      <c r="G402" s="2669">
        <v>13.8</v>
      </c>
      <c r="H402" s="2660"/>
      <c r="I402" s="2566"/>
      <c r="J402" s="2660">
        <v>1.5</v>
      </c>
      <c r="K402" s="2619">
        <v>1</v>
      </c>
      <c r="L402" s="2619"/>
      <c r="M402" s="2566"/>
      <c r="N402" s="2566"/>
      <c r="O402" s="2596"/>
      <c r="P402" s="2612"/>
      <c r="Q402" s="2640"/>
      <c r="R402" s="2609">
        <v>46</v>
      </c>
    </row>
    <row r="403" spans="1:18">
      <c r="A403" s="2609">
        <v>47</v>
      </c>
      <c r="B403" s="2566" t="s">
        <v>6770</v>
      </c>
      <c r="C403" s="2596"/>
      <c r="D403" s="2566" t="s">
        <v>4642</v>
      </c>
      <c r="E403" s="2596"/>
      <c r="F403" s="2668">
        <v>115</v>
      </c>
      <c r="G403" s="2669">
        <v>34.5</v>
      </c>
      <c r="H403" s="2660"/>
      <c r="I403" s="2566"/>
      <c r="J403" s="2660">
        <v>7.5</v>
      </c>
      <c r="K403" s="2619">
        <v>1</v>
      </c>
      <c r="L403" s="2619"/>
      <c r="M403" s="2566"/>
      <c r="N403" s="2566"/>
      <c r="O403" s="2596"/>
      <c r="P403" s="2612"/>
      <c r="Q403" s="2640"/>
      <c r="R403" s="2609">
        <v>47</v>
      </c>
    </row>
    <row r="404" spans="1:18">
      <c r="A404" s="2609">
        <v>48</v>
      </c>
      <c r="B404" s="2566" t="s">
        <v>6771</v>
      </c>
      <c r="C404" s="2596"/>
      <c r="D404" s="2566" t="s">
        <v>4642</v>
      </c>
      <c r="E404" s="2596"/>
      <c r="F404" s="2668">
        <v>110</v>
      </c>
      <c r="G404" s="2669">
        <v>46</v>
      </c>
      <c r="H404" s="2660"/>
      <c r="I404" s="2566"/>
      <c r="J404" s="2660">
        <v>18</v>
      </c>
      <c r="K404" s="2619">
        <v>1</v>
      </c>
      <c r="L404" s="2619"/>
      <c r="M404" s="2566"/>
      <c r="N404" s="2566"/>
      <c r="O404" s="2596"/>
      <c r="P404" s="2612"/>
      <c r="Q404" s="2640"/>
      <c r="R404" s="2609">
        <v>48</v>
      </c>
    </row>
    <row r="405" spans="1:18">
      <c r="A405" s="2609">
        <v>49</v>
      </c>
      <c r="B405" s="2566" t="s">
        <v>6771</v>
      </c>
      <c r="C405" s="2596"/>
      <c r="D405" s="2566" t="s">
        <v>4642</v>
      </c>
      <c r="E405" s="2596"/>
      <c r="F405" s="2668">
        <v>115</v>
      </c>
      <c r="G405" s="2669">
        <v>13.8</v>
      </c>
      <c r="H405" s="2660"/>
      <c r="I405" s="2566"/>
      <c r="J405" s="2660">
        <v>13.4</v>
      </c>
      <c r="K405" s="2619">
        <v>1</v>
      </c>
      <c r="L405" s="2619"/>
      <c r="M405" s="2566"/>
      <c r="N405" s="2566"/>
      <c r="O405" s="2596"/>
      <c r="P405" s="2612"/>
      <c r="Q405" s="2640"/>
      <c r="R405" s="2609">
        <v>49</v>
      </c>
    </row>
    <row r="406" spans="1:18">
      <c r="A406" s="2609">
        <v>50</v>
      </c>
      <c r="B406" s="2566" t="s">
        <v>6771</v>
      </c>
      <c r="C406" s="2596"/>
      <c r="D406" s="2566" t="s">
        <v>4642</v>
      </c>
      <c r="E406" s="2596"/>
      <c r="F406" s="2668">
        <v>115</v>
      </c>
      <c r="G406" s="2669">
        <v>15</v>
      </c>
      <c r="H406" s="2660"/>
      <c r="I406" s="2566"/>
      <c r="J406" s="2660">
        <v>49.6</v>
      </c>
      <c r="K406" s="2619">
        <v>1</v>
      </c>
      <c r="L406" s="2619"/>
      <c r="M406" s="2566"/>
      <c r="N406" s="2566"/>
      <c r="O406" s="2596"/>
      <c r="P406" s="2612"/>
      <c r="Q406" s="2640"/>
      <c r="R406" s="2609">
        <v>50</v>
      </c>
    </row>
    <row r="407" spans="1:18">
      <c r="A407" s="2609">
        <v>51</v>
      </c>
      <c r="B407" s="2566" t="s">
        <v>6771</v>
      </c>
      <c r="C407" s="2596"/>
      <c r="D407" s="2566" t="s">
        <v>4642</v>
      </c>
      <c r="E407" s="2596"/>
      <c r="F407" s="2668">
        <v>115</v>
      </c>
      <c r="G407" s="2669">
        <v>46</v>
      </c>
      <c r="H407" s="2660"/>
      <c r="I407" s="2566"/>
      <c r="J407" s="2660">
        <v>20.100000000000001</v>
      </c>
      <c r="K407" s="2619">
        <v>1</v>
      </c>
      <c r="L407" s="2619"/>
      <c r="M407" s="2566"/>
      <c r="N407" s="2566"/>
      <c r="O407" s="2596"/>
      <c r="P407" s="2612"/>
      <c r="Q407" s="2640"/>
      <c r="R407" s="2609">
        <v>51</v>
      </c>
    </row>
    <row r="408" spans="1:18">
      <c r="A408" s="2609">
        <v>52</v>
      </c>
      <c r="B408" s="2566" t="s">
        <v>4787</v>
      </c>
      <c r="C408" s="2596"/>
      <c r="D408" s="2566" t="s">
        <v>4644</v>
      </c>
      <c r="E408" s="2596"/>
      <c r="F408" s="2668">
        <v>115</v>
      </c>
      <c r="G408" s="2669">
        <v>13.8</v>
      </c>
      <c r="H408" s="2660"/>
      <c r="I408" s="2566"/>
      <c r="J408" s="2660">
        <v>12</v>
      </c>
      <c r="K408" s="2619">
        <v>1</v>
      </c>
      <c r="L408" s="2619"/>
      <c r="M408" s="2566"/>
      <c r="N408" s="2566"/>
      <c r="O408" s="2596"/>
      <c r="P408" s="2612"/>
      <c r="Q408" s="2640"/>
      <c r="R408" s="2609">
        <v>52</v>
      </c>
    </row>
    <row r="409" spans="1:18">
      <c r="A409" s="2609">
        <v>53</v>
      </c>
      <c r="B409" s="2566" t="s">
        <v>4788</v>
      </c>
      <c r="C409" s="2596"/>
      <c r="D409" s="2566" t="s">
        <v>4644</v>
      </c>
      <c r="E409" s="2596"/>
      <c r="F409" s="2668">
        <v>115</v>
      </c>
      <c r="G409" s="2669">
        <v>13.2</v>
      </c>
      <c r="H409" s="2660"/>
      <c r="I409" s="2566"/>
      <c r="J409" s="2660">
        <v>15</v>
      </c>
      <c r="K409" s="2619">
        <v>1</v>
      </c>
      <c r="L409" s="2619"/>
      <c r="M409" s="2566"/>
      <c r="N409" s="2566"/>
      <c r="O409" s="2596"/>
      <c r="P409" s="2612"/>
      <c r="Q409" s="2640"/>
      <c r="R409" s="2609">
        <v>53</v>
      </c>
    </row>
    <row r="410" spans="1:18">
      <c r="A410" s="2609">
        <v>54</v>
      </c>
      <c r="B410" s="2566" t="s">
        <v>4789</v>
      </c>
      <c r="C410" s="2596"/>
      <c r="D410" s="2566" t="s">
        <v>4644</v>
      </c>
      <c r="E410" s="2596"/>
      <c r="F410" s="2668">
        <v>34.5</v>
      </c>
      <c r="G410" s="2669">
        <v>4.8</v>
      </c>
      <c r="H410" s="2660"/>
      <c r="I410" s="2566"/>
      <c r="J410" s="2660">
        <v>3.75</v>
      </c>
      <c r="K410" s="2619">
        <v>1</v>
      </c>
      <c r="L410" s="2619"/>
      <c r="M410" s="2566"/>
      <c r="N410" s="2566"/>
      <c r="O410" s="2596"/>
      <c r="P410" s="2612"/>
      <c r="Q410" s="2640"/>
      <c r="R410" s="2609">
        <v>54</v>
      </c>
    </row>
    <row r="411" spans="1:18">
      <c r="A411" s="2609">
        <v>55</v>
      </c>
      <c r="B411" s="2566" t="s">
        <v>4790</v>
      </c>
      <c r="C411" s="2596"/>
      <c r="D411" s="2566" t="s">
        <v>4644</v>
      </c>
      <c r="E411" s="2596"/>
      <c r="F411" s="2668">
        <v>34.5</v>
      </c>
      <c r="G411" s="2669">
        <v>13.8</v>
      </c>
      <c r="H411" s="2660"/>
      <c r="I411" s="2566"/>
      <c r="J411" s="2660">
        <v>5</v>
      </c>
      <c r="K411" s="2619">
        <v>1</v>
      </c>
      <c r="L411" s="2619"/>
      <c r="M411" s="2566"/>
      <c r="N411" s="2566"/>
      <c r="O411" s="2596"/>
      <c r="P411" s="2612"/>
      <c r="Q411" s="2640"/>
      <c r="R411" s="2609">
        <v>55</v>
      </c>
    </row>
    <row r="412" spans="1:18">
      <c r="A412" s="2609">
        <v>56</v>
      </c>
      <c r="B412" s="2566" t="s">
        <v>6772</v>
      </c>
      <c r="C412" s="2596"/>
      <c r="D412" s="2566" t="s">
        <v>4644</v>
      </c>
      <c r="E412" s="2596"/>
      <c r="F412" s="2668">
        <v>13.2</v>
      </c>
      <c r="G412" s="2669">
        <v>4.16</v>
      </c>
      <c r="H412" s="2660"/>
      <c r="I412" s="2566"/>
      <c r="J412" s="2660">
        <v>5</v>
      </c>
      <c r="K412" s="2619">
        <v>2</v>
      </c>
      <c r="L412" s="2619"/>
      <c r="M412" s="2566"/>
      <c r="N412" s="2566"/>
      <c r="O412" s="2596"/>
      <c r="P412" s="2612"/>
      <c r="Q412" s="2640"/>
      <c r="R412" s="2609">
        <v>56</v>
      </c>
    </row>
    <row r="413" spans="1:18" ht="16" thickBot="1">
      <c r="A413" s="2609">
        <v>57</v>
      </c>
      <c r="B413" s="2566" t="s">
        <v>6772</v>
      </c>
      <c r="C413" s="2596"/>
      <c r="D413" s="2566" t="s">
        <v>4644</v>
      </c>
      <c r="E413" s="2596"/>
      <c r="F413" s="2668">
        <v>34.5</v>
      </c>
      <c r="G413" s="2669">
        <v>13.2</v>
      </c>
      <c r="H413" s="2660"/>
      <c r="I413" s="2566"/>
      <c r="J413" s="2660">
        <v>7.5</v>
      </c>
      <c r="K413" s="2619">
        <v>1</v>
      </c>
      <c r="L413" s="2619"/>
      <c r="M413" s="2566"/>
      <c r="N413" s="2566"/>
      <c r="O413" s="2596"/>
      <c r="P413" s="2612"/>
      <c r="Q413" s="2640"/>
      <c r="R413" s="2609">
        <v>57</v>
      </c>
    </row>
    <row r="414" spans="1:18" ht="16" thickBot="1">
      <c r="A414" s="2577">
        <v>58</v>
      </c>
      <c r="B414" s="2575"/>
      <c r="C414" s="2578" t="s">
        <v>4895</v>
      </c>
      <c r="D414" s="2575"/>
      <c r="E414" s="2578"/>
      <c r="F414" s="2671"/>
      <c r="G414" s="2672"/>
      <c r="H414" s="2664"/>
      <c r="I414" s="2566"/>
      <c r="J414" s="2625"/>
      <c r="K414" s="2648">
        <f>SUM(K357:K413)</f>
        <v>75</v>
      </c>
      <c r="L414" s="2648">
        <f>SUM(L357:L413)</f>
        <v>2</v>
      </c>
      <c r="M414" s="2575"/>
      <c r="N414" s="2575"/>
      <c r="O414" s="2578"/>
      <c r="P414" s="2648">
        <f>SUM(P357:P413)</f>
        <v>0</v>
      </c>
      <c r="Q414" s="2648">
        <f>SUM(Q357:Q413)</f>
        <v>0</v>
      </c>
      <c r="R414" s="2577">
        <v>58</v>
      </c>
    </row>
    <row r="416" spans="1:18">
      <c r="A416" s="2586" t="s">
        <v>4771</v>
      </c>
      <c r="B416" s="2597"/>
      <c r="C416" s="2597"/>
      <c r="D416" s="2597"/>
      <c r="E416" s="2597"/>
      <c r="F416" s="2597"/>
      <c r="G416" s="2597"/>
      <c r="H416" s="2597"/>
      <c r="I416" s="2566"/>
      <c r="J416" s="2586" t="s">
        <v>4772</v>
      </c>
      <c r="K416" s="2597"/>
      <c r="L416" s="2597"/>
      <c r="M416" s="2597"/>
      <c r="N416" s="2597"/>
      <c r="O416" s="2597"/>
      <c r="P416" s="2597"/>
      <c r="Q416" s="2597"/>
      <c r="R416" s="2597"/>
    </row>
    <row r="418" spans="1:18" ht="16" thickBot="1">
      <c r="A418" s="2529"/>
      <c r="B418" s="2575"/>
      <c r="C418" s="2575"/>
      <c r="D418" s="2575"/>
      <c r="E418" s="2575"/>
      <c r="F418" s="2804"/>
      <c r="G418" s="2804"/>
      <c r="H418" s="2582"/>
      <c r="I418" s="2566"/>
      <c r="J418" s="2529"/>
      <c r="K418" s="2575"/>
      <c r="L418" s="2575"/>
      <c r="M418" s="2575"/>
      <c r="N418" s="2575"/>
      <c r="O418" s="2575"/>
      <c r="P418" s="2804"/>
      <c r="Q418" s="2804"/>
      <c r="R418" s="2582"/>
    </row>
    <row r="419" spans="1:18" ht="16" thickBot="1">
      <c r="A419" s="2637" t="s">
        <v>3325</v>
      </c>
      <c r="B419" s="2581"/>
      <c r="C419" s="2581"/>
      <c r="D419" s="2582"/>
      <c r="E419" s="2582"/>
      <c r="F419" s="2583"/>
      <c r="G419" s="2583"/>
      <c r="H419" s="2579"/>
      <c r="I419" s="2566"/>
      <c r="J419" s="2637" t="s">
        <v>3325</v>
      </c>
      <c r="K419" s="2581"/>
      <c r="L419" s="2581"/>
      <c r="M419" s="2582"/>
      <c r="N419" s="2582"/>
      <c r="O419" s="2582"/>
      <c r="P419" s="2583"/>
      <c r="Q419" s="2583"/>
      <c r="R419" s="2579"/>
    </row>
    <row r="420" spans="1:18">
      <c r="A420" s="2595"/>
      <c r="B420" s="2566"/>
      <c r="C420" s="2596"/>
      <c r="D420" s="2608"/>
      <c r="E420" s="2569"/>
      <c r="F420" s="2597"/>
      <c r="G420" s="2597"/>
      <c r="H420" s="2567"/>
      <c r="I420" s="2566"/>
      <c r="J420" s="2595"/>
      <c r="K420" s="2596"/>
      <c r="L420" s="2596"/>
      <c r="M420" s="2597" t="s">
        <v>3113</v>
      </c>
      <c r="N420" s="2597"/>
      <c r="O420" s="2597"/>
      <c r="P420" s="2597"/>
      <c r="Q420" s="2573"/>
      <c r="R420" s="2563"/>
    </row>
    <row r="421" spans="1:18" ht="16" thickBot="1">
      <c r="A421" s="2601"/>
      <c r="B421" s="2608"/>
      <c r="C421" s="2569"/>
      <c r="D421" s="2608"/>
      <c r="E421" s="2569"/>
      <c r="F421" s="2582" t="s">
        <v>3114</v>
      </c>
      <c r="G421" s="2582"/>
      <c r="H421" s="2579"/>
      <c r="I421" s="2566"/>
      <c r="J421" s="2601" t="s">
        <v>3115</v>
      </c>
      <c r="K421" s="2569" t="s">
        <v>3116</v>
      </c>
      <c r="L421" s="2569" t="s">
        <v>3116</v>
      </c>
      <c r="M421" s="2582" t="s">
        <v>3117</v>
      </c>
      <c r="N421" s="2582"/>
      <c r="O421" s="2582"/>
      <c r="P421" s="2582"/>
      <c r="Q421" s="2579"/>
      <c r="R421" s="2569"/>
    </row>
    <row r="422" spans="1:18">
      <c r="A422" s="2601"/>
      <c r="B422" s="2608"/>
      <c r="C422" s="2569"/>
      <c r="D422" s="2608"/>
      <c r="E422" s="2569"/>
      <c r="F422" s="2569"/>
      <c r="G422" s="2573"/>
      <c r="H422" s="2569"/>
      <c r="I422" s="2566"/>
      <c r="J422" s="2601" t="s">
        <v>3118</v>
      </c>
      <c r="K422" s="2569" t="s">
        <v>3119</v>
      </c>
      <c r="L422" s="2569" t="s">
        <v>3120</v>
      </c>
      <c r="M422" s="2608"/>
      <c r="N422" s="2608"/>
      <c r="O422" s="2569"/>
      <c r="P422" s="2569"/>
      <c r="Q422" s="2573"/>
      <c r="R422" s="2569"/>
    </row>
    <row r="423" spans="1:18">
      <c r="A423" s="2601" t="s">
        <v>1686</v>
      </c>
      <c r="B423" s="2597" t="s">
        <v>3121</v>
      </c>
      <c r="C423" s="2573"/>
      <c r="D423" s="2597" t="s">
        <v>3122</v>
      </c>
      <c r="E423" s="2573"/>
      <c r="F423" s="2569"/>
      <c r="G423" s="2573"/>
      <c r="H423" s="2569"/>
      <c r="I423" s="2566"/>
      <c r="J423" s="2601" t="s">
        <v>3123</v>
      </c>
      <c r="K423" s="2569" t="s">
        <v>3124</v>
      </c>
      <c r="L423" s="2569" t="s">
        <v>3119</v>
      </c>
      <c r="M423" s="2597"/>
      <c r="N423" s="2597"/>
      <c r="O423" s="2573"/>
      <c r="P423" s="2569" t="s">
        <v>1744</v>
      </c>
      <c r="Q423" s="2573" t="s">
        <v>3125</v>
      </c>
      <c r="R423" s="2569" t="s">
        <v>1686</v>
      </c>
    </row>
    <row r="424" spans="1:18">
      <c r="A424" s="2601" t="s">
        <v>1689</v>
      </c>
      <c r="B424" s="2566"/>
      <c r="C424" s="2596"/>
      <c r="D424" s="2608"/>
      <c r="E424" s="2569"/>
      <c r="F424" s="2569" t="s">
        <v>1794</v>
      </c>
      <c r="G424" s="2573" t="s">
        <v>3126</v>
      </c>
      <c r="H424" s="2569" t="s">
        <v>3127</v>
      </c>
      <c r="I424" s="2566"/>
      <c r="J424" s="2601" t="s">
        <v>3128</v>
      </c>
      <c r="K424" s="2569" t="s">
        <v>4</v>
      </c>
      <c r="L424" s="2569" t="s">
        <v>3124</v>
      </c>
      <c r="M424" s="2597" t="s">
        <v>3129</v>
      </c>
      <c r="N424" s="2597"/>
      <c r="O424" s="2573"/>
      <c r="P424" s="2569" t="s">
        <v>3130</v>
      </c>
      <c r="Q424" s="2573" t="s">
        <v>3131</v>
      </c>
      <c r="R424" s="2569" t="s">
        <v>1689</v>
      </c>
    </row>
    <row r="425" spans="1:18">
      <c r="A425" s="2609"/>
      <c r="B425" s="2566"/>
      <c r="C425" s="2569"/>
      <c r="D425" s="2566"/>
      <c r="E425" s="2569"/>
      <c r="F425" s="2569"/>
      <c r="G425" s="2573"/>
      <c r="H425" s="2596"/>
      <c r="I425" s="2566"/>
      <c r="J425" s="2609"/>
      <c r="K425" s="2596"/>
      <c r="L425" s="2569"/>
      <c r="M425" s="2566"/>
      <c r="N425" s="2566"/>
      <c r="O425" s="2569"/>
      <c r="P425" s="2569"/>
      <c r="Q425" s="2569"/>
      <c r="R425" s="2596"/>
    </row>
    <row r="426" spans="1:18" ht="16" thickBot="1">
      <c r="A426" s="2577"/>
      <c r="B426" s="2582" t="s">
        <v>2935</v>
      </c>
      <c r="C426" s="2579"/>
      <c r="D426" s="2582" t="s">
        <v>2936</v>
      </c>
      <c r="E426" s="2579"/>
      <c r="F426" s="2576" t="s">
        <v>2937</v>
      </c>
      <c r="G426" s="2579" t="s">
        <v>2938</v>
      </c>
      <c r="H426" s="2579" t="s">
        <v>2268</v>
      </c>
      <c r="I426" s="2566"/>
      <c r="J426" s="2610" t="s">
        <v>2269</v>
      </c>
      <c r="K426" s="2610" t="s">
        <v>2270</v>
      </c>
      <c r="L426" s="2610" t="s">
        <v>2271</v>
      </c>
      <c r="M426" s="2582" t="s">
        <v>2272</v>
      </c>
      <c r="N426" s="2582"/>
      <c r="O426" s="2579"/>
      <c r="P426" s="2576" t="s">
        <v>2273</v>
      </c>
      <c r="Q426" s="2576" t="s">
        <v>2274</v>
      </c>
      <c r="R426" s="2576"/>
    </row>
    <row r="427" spans="1:18">
      <c r="A427" s="2609">
        <v>1</v>
      </c>
      <c r="B427" s="2566" t="s">
        <v>4791</v>
      </c>
      <c r="C427" s="2596"/>
      <c r="D427" s="2566" t="s">
        <v>4644</v>
      </c>
      <c r="E427" s="2573"/>
      <c r="F427" s="2666">
        <v>115</v>
      </c>
      <c r="G427" s="2667">
        <v>4.4000000000000004</v>
      </c>
      <c r="H427" s="2660"/>
      <c r="I427" s="2566"/>
      <c r="J427" s="2660">
        <v>5</v>
      </c>
      <c r="K427" s="2619">
        <v>1</v>
      </c>
      <c r="L427" s="2619"/>
      <c r="M427" s="2566"/>
      <c r="N427" s="2566"/>
      <c r="O427" s="2573"/>
      <c r="P427" s="2612"/>
      <c r="Q427" s="2640"/>
      <c r="R427" s="2609">
        <v>1</v>
      </c>
    </row>
    <row r="428" spans="1:18">
      <c r="A428" s="2609">
        <v>2</v>
      </c>
      <c r="B428" s="2566" t="s">
        <v>5760</v>
      </c>
      <c r="C428" s="2596"/>
      <c r="D428" s="2566" t="s">
        <v>4642</v>
      </c>
      <c r="E428" s="2569"/>
      <c r="F428" s="2666">
        <v>115</v>
      </c>
      <c r="G428" s="2667">
        <v>13.8</v>
      </c>
      <c r="H428" s="2660"/>
      <c r="I428" s="2566"/>
      <c r="J428" s="2660">
        <v>15</v>
      </c>
      <c r="K428" s="2619">
        <v>1</v>
      </c>
      <c r="L428" s="2619"/>
      <c r="M428" s="2566"/>
      <c r="N428" s="2566"/>
      <c r="O428" s="2569"/>
      <c r="P428" s="2612"/>
      <c r="Q428" s="2640"/>
      <c r="R428" s="2609">
        <v>2</v>
      </c>
    </row>
    <row r="429" spans="1:18">
      <c r="A429" s="2609">
        <v>3</v>
      </c>
      <c r="B429" s="2566" t="s">
        <v>4792</v>
      </c>
      <c r="C429" s="2596"/>
      <c r="D429" s="2566" t="s">
        <v>4644</v>
      </c>
      <c r="E429" s="2569"/>
      <c r="F429" s="2666">
        <v>34.4</v>
      </c>
      <c r="G429" s="2667">
        <v>13.8</v>
      </c>
      <c r="H429" s="2660"/>
      <c r="I429" s="2566"/>
      <c r="J429" s="2660">
        <v>10</v>
      </c>
      <c r="K429" s="2619">
        <v>1</v>
      </c>
      <c r="L429" s="2619"/>
      <c r="M429" s="2566"/>
      <c r="N429" s="2566"/>
      <c r="O429" s="2569"/>
      <c r="P429" s="2612"/>
      <c r="Q429" s="2640"/>
      <c r="R429" s="2609">
        <v>3</v>
      </c>
    </row>
    <row r="430" spans="1:18">
      <c r="A430" s="2609">
        <v>4</v>
      </c>
      <c r="B430" s="2566" t="s">
        <v>6773</v>
      </c>
      <c r="C430" s="2596"/>
      <c r="D430" s="2566" t="s">
        <v>4644</v>
      </c>
      <c r="E430" s="2569"/>
      <c r="F430" s="2666">
        <v>115</v>
      </c>
      <c r="G430" s="2667">
        <v>13.2</v>
      </c>
      <c r="H430" s="2660"/>
      <c r="I430" s="2566"/>
      <c r="J430" s="2660">
        <v>24</v>
      </c>
      <c r="K430" s="2619">
        <v>2</v>
      </c>
      <c r="L430" s="2619"/>
      <c r="M430" s="2566"/>
      <c r="N430" s="2566"/>
      <c r="O430" s="2569"/>
      <c r="P430" s="2612"/>
      <c r="Q430" s="2640"/>
      <c r="R430" s="2609">
        <v>4</v>
      </c>
    </row>
    <row r="431" spans="1:18">
      <c r="A431" s="2609">
        <v>5</v>
      </c>
      <c r="B431" s="2566" t="s">
        <v>6774</v>
      </c>
      <c r="C431" s="2596"/>
      <c r="D431" s="2566" t="s">
        <v>4642</v>
      </c>
      <c r="E431" s="2569"/>
      <c r="F431" s="2666">
        <v>345</v>
      </c>
      <c r="G431" s="2667">
        <v>18</v>
      </c>
      <c r="H431" s="2660"/>
      <c r="I431" s="2566"/>
      <c r="J431" s="2660">
        <v>240</v>
      </c>
      <c r="K431" s="2619">
        <v>3</v>
      </c>
      <c r="L431" s="2619"/>
      <c r="M431" s="2566"/>
      <c r="N431" s="2566"/>
      <c r="O431" s="2569"/>
      <c r="P431" s="2612"/>
      <c r="Q431" s="2640"/>
      <c r="R431" s="2609">
        <v>5</v>
      </c>
    </row>
    <row r="432" spans="1:18">
      <c r="A432" s="2621">
        <v>6</v>
      </c>
      <c r="B432" s="2566" t="s">
        <v>6775</v>
      </c>
      <c r="C432" s="2596"/>
      <c r="D432" s="2566" t="s">
        <v>4644</v>
      </c>
      <c r="E432" s="2596"/>
      <c r="F432" s="2668">
        <v>115</v>
      </c>
      <c r="G432" s="2669">
        <v>13.8</v>
      </c>
      <c r="H432" s="2660"/>
      <c r="I432" s="2566"/>
      <c r="J432" s="2670">
        <v>33</v>
      </c>
      <c r="K432" s="2619">
        <v>2</v>
      </c>
      <c r="L432" s="2619">
        <v>1</v>
      </c>
      <c r="M432" s="2566"/>
      <c r="N432" s="2566"/>
      <c r="O432" s="2596"/>
      <c r="P432" s="2612"/>
      <c r="Q432" s="2640"/>
      <c r="R432" s="2621">
        <v>6</v>
      </c>
    </row>
    <row r="433" spans="1:18">
      <c r="A433" s="2621">
        <v>7</v>
      </c>
      <c r="B433" s="2566" t="s">
        <v>4793</v>
      </c>
      <c r="C433" s="2596"/>
      <c r="D433" s="2566" t="s">
        <v>4644</v>
      </c>
      <c r="E433" s="2596"/>
      <c r="F433" s="2668">
        <v>23</v>
      </c>
      <c r="G433" s="2669">
        <v>4.8</v>
      </c>
      <c r="H433" s="2660"/>
      <c r="I433" s="2566"/>
      <c r="J433" s="2670">
        <v>1.5</v>
      </c>
      <c r="K433" s="2619">
        <v>1</v>
      </c>
      <c r="L433" s="2619"/>
      <c r="M433" s="2566"/>
      <c r="N433" s="2566"/>
      <c r="O433" s="2596"/>
      <c r="P433" s="2612"/>
      <c r="Q433" s="2640"/>
      <c r="R433" s="2621">
        <v>7</v>
      </c>
    </row>
    <row r="434" spans="1:18">
      <c r="A434" s="2621">
        <v>8</v>
      </c>
      <c r="B434" s="2566" t="s">
        <v>4794</v>
      </c>
      <c r="C434" s="2596"/>
      <c r="D434" s="2566" t="s">
        <v>4644</v>
      </c>
      <c r="E434" s="2596"/>
      <c r="F434" s="2668">
        <v>34.5</v>
      </c>
      <c r="G434" s="2669">
        <v>4.8</v>
      </c>
      <c r="H434" s="2660"/>
      <c r="I434" s="2566"/>
      <c r="J434" s="2670">
        <v>1</v>
      </c>
      <c r="K434" s="2619">
        <v>1</v>
      </c>
      <c r="L434" s="2619"/>
      <c r="M434" s="2566"/>
      <c r="N434" s="2566"/>
      <c r="O434" s="2596"/>
      <c r="P434" s="2612"/>
      <c r="Q434" s="2640"/>
      <c r="R434" s="2621">
        <v>8</v>
      </c>
    </row>
    <row r="435" spans="1:18">
      <c r="A435" s="2621">
        <v>9</v>
      </c>
      <c r="B435" s="2566" t="s">
        <v>4795</v>
      </c>
      <c r="C435" s="2596"/>
      <c r="D435" s="2566" t="s">
        <v>4644</v>
      </c>
      <c r="E435" s="2596"/>
      <c r="F435" s="2668">
        <v>110</v>
      </c>
      <c r="G435" s="2669">
        <v>5</v>
      </c>
      <c r="H435" s="2660"/>
      <c r="I435" s="2566"/>
      <c r="J435" s="2670">
        <v>7.5</v>
      </c>
      <c r="K435" s="2619">
        <v>1</v>
      </c>
      <c r="L435" s="2619"/>
      <c r="M435" s="2566"/>
      <c r="N435" s="2566"/>
      <c r="O435" s="2596"/>
      <c r="P435" s="2612"/>
      <c r="Q435" s="2640"/>
      <c r="R435" s="2621">
        <v>9</v>
      </c>
    </row>
    <row r="436" spans="1:18">
      <c r="A436" s="2621">
        <v>10</v>
      </c>
      <c r="B436" s="2566" t="s">
        <v>6776</v>
      </c>
      <c r="C436" s="2596"/>
      <c r="D436" s="2566" t="s">
        <v>4644</v>
      </c>
      <c r="E436" s="2596"/>
      <c r="F436" s="2668">
        <v>34.4</v>
      </c>
      <c r="G436" s="2669">
        <v>4.3600000000000003</v>
      </c>
      <c r="H436" s="2660"/>
      <c r="I436" s="2566"/>
      <c r="J436" s="2670">
        <v>10</v>
      </c>
      <c r="K436" s="2619">
        <v>2</v>
      </c>
      <c r="L436" s="2619"/>
      <c r="M436" s="2566"/>
      <c r="N436" s="2566"/>
      <c r="O436" s="2596"/>
      <c r="P436" s="2612"/>
      <c r="Q436" s="2640"/>
      <c r="R436" s="2621">
        <v>10</v>
      </c>
    </row>
    <row r="437" spans="1:18">
      <c r="A437" s="2621">
        <v>11</v>
      </c>
      <c r="B437" s="2566" t="s">
        <v>6776</v>
      </c>
      <c r="C437" s="2596"/>
      <c r="D437" s="2566" t="s">
        <v>4644</v>
      </c>
      <c r="E437" s="2596"/>
      <c r="F437" s="2668">
        <v>34.4</v>
      </c>
      <c r="G437" s="2669">
        <v>4.4000000000000004</v>
      </c>
      <c r="H437" s="2660"/>
      <c r="I437" s="2566"/>
      <c r="J437" s="2670">
        <v>5</v>
      </c>
      <c r="K437" s="2619">
        <v>1</v>
      </c>
      <c r="L437" s="2619"/>
      <c r="M437" s="2566"/>
      <c r="N437" s="2566"/>
      <c r="O437" s="2596"/>
      <c r="P437" s="2612"/>
      <c r="Q437" s="2640"/>
      <c r="R437" s="2621">
        <v>11</v>
      </c>
    </row>
    <row r="438" spans="1:18">
      <c r="A438" s="2621">
        <v>12</v>
      </c>
      <c r="B438" s="2566" t="s">
        <v>6776</v>
      </c>
      <c r="C438" s="2596"/>
      <c r="D438" s="2566" t="s">
        <v>4644</v>
      </c>
      <c r="E438" s="2596"/>
      <c r="F438" s="2668">
        <v>34.5</v>
      </c>
      <c r="G438" s="2669">
        <v>13.8</v>
      </c>
      <c r="H438" s="2660"/>
      <c r="I438" s="2566"/>
      <c r="J438" s="2670">
        <v>10</v>
      </c>
      <c r="K438" s="2619">
        <v>1</v>
      </c>
      <c r="L438" s="2619"/>
      <c r="M438" s="2566"/>
      <c r="N438" s="2566"/>
      <c r="O438" s="2596"/>
      <c r="P438" s="2612"/>
      <c r="Q438" s="2640"/>
      <c r="R438" s="2621">
        <v>12</v>
      </c>
    </row>
    <row r="439" spans="1:18">
      <c r="A439" s="2621">
        <v>13</v>
      </c>
      <c r="B439" s="2566" t="s">
        <v>6777</v>
      </c>
      <c r="C439" s="2596"/>
      <c r="D439" s="2566" t="s">
        <v>4642</v>
      </c>
      <c r="E439" s="2596"/>
      <c r="F439" s="2668">
        <v>115</v>
      </c>
      <c r="G439" s="2669">
        <v>34.5</v>
      </c>
      <c r="H439" s="2660"/>
      <c r="I439" s="2566"/>
      <c r="J439" s="2670">
        <v>15</v>
      </c>
      <c r="K439" s="2619">
        <v>2</v>
      </c>
      <c r="L439" s="2619"/>
      <c r="M439" s="2566"/>
      <c r="N439" s="2566"/>
      <c r="O439" s="2596"/>
      <c r="P439" s="2612"/>
      <c r="Q439" s="2640"/>
      <c r="R439" s="2621">
        <v>13</v>
      </c>
    </row>
    <row r="440" spans="1:18">
      <c r="A440" s="2621">
        <v>14</v>
      </c>
      <c r="B440" s="2566" t="s">
        <v>4796</v>
      </c>
      <c r="C440" s="2596"/>
      <c r="D440" s="2566" t="s">
        <v>4644</v>
      </c>
      <c r="E440" s="2596"/>
      <c r="F440" s="2668">
        <v>34.5</v>
      </c>
      <c r="G440" s="2669">
        <v>4.8</v>
      </c>
      <c r="H440" s="2660"/>
      <c r="I440" s="2566"/>
      <c r="J440" s="2670">
        <v>2.5</v>
      </c>
      <c r="K440" s="2619">
        <v>1</v>
      </c>
      <c r="L440" s="2619"/>
      <c r="M440" s="2566"/>
      <c r="N440" s="2566"/>
      <c r="O440" s="2596"/>
      <c r="P440" s="2612"/>
      <c r="Q440" s="2640"/>
      <c r="R440" s="2621">
        <v>14</v>
      </c>
    </row>
    <row r="441" spans="1:18">
      <c r="A441" s="2621">
        <v>15</v>
      </c>
      <c r="B441" s="2566" t="s">
        <v>4797</v>
      </c>
      <c r="C441" s="2596"/>
      <c r="D441" s="2566" t="s">
        <v>4644</v>
      </c>
      <c r="E441" s="2596"/>
      <c r="F441" s="2668">
        <v>34.5</v>
      </c>
      <c r="G441" s="2669">
        <v>4.8</v>
      </c>
      <c r="H441" s="2660"/>
      <c r="I441" s="2566"/>
      <c r="J441" s="2670">
        <v>1.5</v>
      </c>
      <c r="K441" s="2619">
        <v>1</v>
      </c>
      <c r="L441" s="2619"/>
      <c r="M441" s="2566"/>
      <c r="N441" s="2566"/>
      <c r="O441" s="2596"/>
      <c r="P441" s="2612"/>
      <c r="Q441" s="2640"/>
      <c r="R441" s="2621">
        <v>15</v>
      </c>
    </row>
    <row r="442" spans="1:18">
      <c r="A442" s="2621">
        <v>16</v>
      </c>
      <c r="B442" s="2566" t="s">
        <v>4798</v>
      </c>
      <c r="C442" s="2596"/>
      <c r="D442" s="2566" t="s">
        <v>4644</v>
      </c>
      <c r="E442" s="2596"/>
      <c r="F442" s="2668">
        <v>22</v>
      </c>
      <c r="G442" s="2669">
        <v>5</v>
      </c>
      <c r="H442" s="2660"/>
      <c r="I442" s="2566"/>
      <c r="J442" s="2670">
        <v>1.5</v>
      </c>
      <c r="K442" s="2619">
        <v>1</v>
      </c>
      <c r="L442" s="2619"/>
      <c r="M442" s="2566"/>
      <c r="N442" s="2566"/>
      <c r="O442" s="2596"/>
      <c r="P442" s="2612"/>
      <c r="Q442" s="2640"/>
      <c r="R442" s="2621">
        <v>16</v>
      </c>
    </row>
    <row r="443" spans="1:18">
      <c r="A443" s="2609">
        <v>17</v>
      </c>
      <c r="B443" s="2566" t="s">
        <v>6778</v>
      </c>
      <c r="C443" s="2596"/>
      <c r="D443" s="2566" t="s">
        <v>4644</v>
      </c>
      <c r="E443" s="2596"/>
      <c r="F443" s="2668">
        <v>115</v>
      </c>
      <c r="G443" s="2669">
        <v>13.2</v>
      </c>
      <c r="H443" s="2660"/>
      <c r="I443" s="2566"/>
      <c r="J443" s="2660">
        <v>15</v>
      </c>
      <c r="K443" s="2619">
        <v>1</v>
      </c>
      <c r="L443" s="2619"/>
      <c r="M443" s="2566"/>
      <c r="N443" s="2566"/>
      <c r="O443" s="2596"/>
      <c r="P443" s="2612"/>
      <c r="Q443" s="2640"/>
      <c r="R443" s="2609">
        <v>17</v>
      </c>
    </row>
    <row r="444" spans="1:18">
      <c r="A444" s="2609">
        <v>18</v>
      </c>
      <c r="B444" s="2566" t="s">
        <v>6778</v>
      </c>
      <c r="C444" s="2596"/>
      <c r="D444" s="2566" t="s">
        <v>4644</v>
      </c>
      <c r="E444" s="2596"/>
      <c r="F444" s="2668">
        <v>115</v>
      </c>
      <c r="G444" s="2669">
        <v>24</v>
      </c>
      <c r="H444" s="2660"/>
      <c r="I444" s="2566"/>
      <c r="J444" s="2660">
        <v>10</v>
      </c>
      <c r="K444" s="2619">
        <v>1</v>
      </c>
      <c r="L444" s="2619"/>
      <c r="M444" s="2566"/>
      <c r="N444" s="2566"/>
      <c r="O444" s="2596"/>
      <c r="P444" s="2612"/>
      <c r="Q444" s="2640"/>
      <c r="R444" s="2609">
        <v>18</v>
      </c>
    </row>
    <row r="445" spans="1:18">
      <c r="A445" s="2609">
        <v>19</v>
      </c>
      <c r="B445" s="2566" t="s">
        <v>6779</v>
      </c>
      <c r="C445" s="2596"/>
      <c r="D445" s="2566" t="s">
        <v>4644</v>
      </c>
      <c r="E445" s="2596"/>
      <c r="F445" s="2668">
        <v>34.4</v>
      </c>
      <c r="G445" s="2669">
        <v>13.2</v>
      </c>
      <c r="H445" s="2660"/>
      <c r="I445" s="2566"/>
      <c r="J445" s="2660">
        <v>1.5</v>
      </c>
      <c r="K445" s="2619">
        <v>3</v>
      </c>
      <c r="L445" s="2619"/>
      <c r="M445" s="2566"/>
      <c r="N445" s="2566"/>
      <c r="O445" s="2596"/>
      <c r="P445" s="2612"/>
      <c r="Q445" s="2640"/>
      <c r="R445" s="2609">
        <v>19</v>
      </c>
    </row>
    <row r="446" spans="1:18">
      <c r="A446" s="2609">
        <v>20</v>
      </c>
      <c r="B446" s="2566" t="s">
        <v>4799</v>
      </c>
      <c r="C446" s="2596"/>
      <c r="D446" s="2566" t="s">
        <v>4644</v>
      </c>
      <c r="E446" s="2596"/>
      <c r="F446" s="2668">
        <v>34.5</v>
      </c>
      <c r="G446" s="2669">
        <v>4.8</v>
      </c>
      <c r="H446" s="2660"/>
      <c r="I446" s="2566"/>
      <c r="J446" s="2660">
        <v>4.2</v>
      </c>
      <c r="K446" s="2619">
        <v>1</v>
      </c>
      <c r="L446" s="2619"/>
      <c r="M446" s="2566"/>
      <c r="N446" s="2566"/>
      <c r="O446" s="2596"/>
      <c r="P446" s="2612"/>
      <c r="Q446" s="2640"/>
      <c r="R446" s="2609">
        <v>20</v>
      </c>
    </row>
    <row r="447" spans="1:18">
      <c r="A447" s="2609">
        <v>21</v>
      </c>
      <c r="B447" s="2566" t="s">
        <v>4800</v>
      </c>
      <c r="C447" s="2596"/>
      <c r="D447" s="2566" t="s">
        <v>4642</v>
      </c>
      <c r="E447" s="2596"/>
      <c r="F447" s="2668">
        <v>115</v>
      </c>
      <c r="G447" s="2669">
        <v>12</v>
      </c>
      <c r="H447" s="2660"/>
      <c r="I447" s="2566"/>
      <c r="J447" s="2660">
        <v>7.5</v>
      </c>
      <c r="K447" s="2619">
        <v>1</v>
      </c>
      <c r="L447" s="2619"/>
      <c r="M447" s="2566"/>
      <c r="N447" s="2566"/>
      <c r="O447" s="2596"/>
      <c r="P447" s="2612"/>
      <c r="Q447" s="2640"/>
      <c r="R447" s="2609">
        <v>21</v>
      </c>
    </row>
    <row r="448" spans="1:18">
      <c r="A448" s="2609">
        <v>22</v>
      </c>
      <c r="B448" s="2566" t="s">
        <v>6780</v>
      </c>
      <c r="C448" s="2596"/>
      <c r="D448" s="2566" t="s">
        <v>4644</v>
      </c>
      <c r="E448" s="2596"/>
      <c r="F448" s="2668">
        <v>46</v>
      </c>
      <c r="G448" s="2669">
        <v>4.8</v>
      </c>
      <c r="H448" s="2660"/>
      <c r="I448" s="2566"/>
      <c r="J448" s="2660">
        <v>0.66600000000000004</v>
      </c>
      <c r="K448" s="2619">
        <v>2</v>
      </c>
      <c r="L448" s="2619"/>
      <c r="M448" s="2566"/>
      <c r="N448" s="2566"/>
      <c r="O448" s="2596"/>
      <c r="P448" s="2612"/>
      <c r="Q448" s="2640"/>
      <c r="R448" s="2609">
        <v>22</v>
      </c>
    </row>
    <row r="449" spans="1:18">
      <c r="A449" s="2609">
        <v>23</v>
      </c>
      <c r="B449" s="2566" t="s">
        <v>4803</v>
      </c>
      <c r="C449" s="2596"/>
      <c r="D449" s="2566" t="s">
        <v>4644</v>
      </c>
      <c r="E449" s="2596"/>
      <c r="F449" s="2668">
        <v>34.4</v>
      </c>
      <c r="G449" s="2669">
        <v>5</v>
      </c>
      <c r="H449" s="2660"/>
      <c r="I449" s="2566"/>
      <c r="J449" s="2660">
        <v>3.75</v>
      </c>
      <c r="K449" s="2619">
        <v>1</v>
      </c>
      <c r="L449" s="2619"/>
      <c r="M449" s="2566"/>
      <c r="N449" s="2566"/>
      <c r="O449" s="2596"/>
      <c r="P449" s="2612"/>
      <c r="Q449" s="2640"/>
      <c r="R449" s="2609">
        <v>23</v>
      </c>
    </row>
    <row r="450" spans="1:18">
      <c r="A450" s="2609">
        <v>24</v>
      </c>
      <c r="B450" s="2566" t="s">
        <v>4804</v>
      </c>
      <c r="C450" s="2596"/>
      <c r="D450" s="2566" t="s">
        <v>4644</v>
      </c>
      <c r="E450" s="2596"/>
      <c r="F450" s="2668">
        <v>34.4</v>
      </c>
      <c r="G450" s="2669">
        <v>13.8</v>
      </c>
      <c r="H450" s="2660"/>
      <c r="I450" s="2566"/>
      <c r="J450" s="2660">
        <v>3.75</v>
      </c>
      <c r="K450" s="2619">
        <v>1</v>
      </c>
      <c r="L450" s="2619"/>
      <c r="M450" s="2566"/>
      <c r="N450" s="2566"/>
      <c r="O450" s="2596"/>
      <c r="P450" s="2612"/>
      <c r="Q450" s="2640"/>
      <c r="R450" s="2609">
        <v>24</v>
      </c>
    </row>
    <row r="451" spans="1:18">
      <c r="A451" s="2609">
        <v>25</v>
      </c>
      <c r="B451" s="2566" t="s">
        <v>6781</v>
      </c>
      <c r="C451" s="2596"/>
      <c r="D451" s="2566" t="s">
        <v>4642</v>
      </c>
      <c r="E451" s="2596"/>
      <c r="F451" s="2668">
        <v>110</v>
      </c>
      <c r="G451" s="2669">
        <v>24</v>
      </c>
      <c r="H451" s="2660"/>
      <c r="I451" s="2566"/>
      <c r="J451" s="2660">
        <v>12</v>
      </c>
      <c r="K451" s="2619">
        <v>1</v>
      </c>
      <c r="L451" s="2619"/>
      <c r="M451" s="2566"/>
      <c r="N451" s="2566"/>
      <c r="O451" s="2596"/>
      <c r="P451" s="2612"/>
      <c r="Q451" s="2640"/>
      <c r="R451" s="2609">
        <v>25</v>
      </c>
    </row>
    <row r="452" spans="1:18">
      <c r="A452" s="2609">
        <v>26</v>
      </c>
      <c r="B452" s="2566" t="s">
        <v>6781</v>
      </c>
      <c r="C452" s="2596"/>
      <c r="D452" s="2566" t="s">
        <v>4642</v>
      </c>
      <c r="E452" s="2596"/>
      <c r="F452" s="2668">
        <v>115</v>
      </c>
      <c r="G452" s="2669">
        <v>13.8</v>
      </c>
      <c r="H452" s="2660"/>
      <c r="I452" s="2566"/>
      <c r="J452" s="2660">
        <v>15</v>
      </c>
      <c r="K452" s="2619">
        <v>1</v>
      </c>
      <c r="L452" s="2619"/>
      <c r="M452" s="2566"/>
      <c r="N452" s="2566"/>
      <c r="O452" s="2596"/>
      <c r="P452" s="2612"/>
      <c r="Q452" s="2640"/>
      <c r="R452" s="2609">
        <v>26</v>
      </c>
    </row>
    <row r="453" spans="1:18">
      <c r="A453" s="2609">
        <v>27</v>
      </c>
      <c r="B453" s="2566" t="s">
        <v>4805</v>
      </c>
      <c r="C453" s="2596"/>
      <c r="D453" s="2566" t="s">
        <v>4644</v>
      </c>
      <c r="E453" s="2596"/>
      <c r="F453" s="2668">
        <v>115</v>
      </c>
      <c r="G453" s="2669">
        <v>13.8</v>
      </c>
      <c r="H453" s="2660"/>
      <c r="I453" s="2566"/>
      <c r="J453" s="2660">
        <v>15</v>
      </c>
      <c r="K453" s="2619">
        <v>1</v>
      </c>
      <c r="L453" s="2619"/>
      <c r="M453" s="2566"/>
      <c r="N453" s="2566"/>
      <c r="O453" s="2596"/>
      <c r="P453" s="2612"/>
      <c r="Q453" s="2640"/>
      <c r="R453" s="2609">
        <v>27</v>
      </c>
    </row>
    <row r="454" spans="1:18">
      <c r="A454" s="2609">
        <v>28</v>
      </c>
      <c r="B454" s="2566" t="s">
        <v>4806</v>
      </c>
      <c r="C454" s="2596"/>
      <c r="D454" s="2566" t="s">
        <v>4644</v>
      </c>
      <c r="E454" s="2596"/>
      <c r="F454" s="2668">
        <v>34.5</v>
      </c>
      <c r="G454" s="2669">
        <v>4.8</v>
      </c>
      <c r="H454" s="2660"/>
      <c r="I454" s="2566"/>
      <c r="J454" s="2660">
        <v>3.75</v>
      </c>
      <c r="K454" s="2619">
        <v>1</v>
      </c>
      <c r="L454" s="2619"/>
      <c r="M454" s="2566"/>
      <c r="N454" s="2566"/>
      <c r="O454" s="2596"/>
      <c r="P454" s="2612"/>
      <c r="Q454" s="2640"/>
      <c r="R454" s="2609">
        <v>28</v>
      </c>
    </row>
    <row r="455" spans="1:18">
      <c r="A455" s="2609">
        <v>29</v>
      </c>
      <c r="B455" s="2566" t="s">
        <v>4807</v>
      </c>
      <c r="C455" s="2596"/>
      <c r="D455" s="2566" t="s">
        <v>4644</v>
      </c>
      <c r="E455" s="2596"/>
      <c r="F455" s="2668">
        <v>34.5</v>
      </c>
      <c r="G455" s="2669">
        <v>13.2</v>
      </c>
      <c r="H455" s="2660"/>
      <c r="I455" s="2566"/>
      <c r="J455" s="2660">
        <v>7.5</v>
      </c>
      <c r="K455" s="2619">
        <v>1</v>
      </c>
      <c r="L455" s="2619"/>
      <c r="M455" s="2566"/>
      <c r="N455" s="2566"/>
      <c r="O455" s="2596"/>
      <c r="P455" s="2612"/>
      <c r="Q455" s="2640"/>
      <c r="R455" s="2609">
        <v>29</v>
      </c>
    </row>
    <row r="456" spans="1:18">
      <c r="A456" s="2609">
        <v>30</v>
      </c>
      <c r="B456" s="2566" t="s">
        <v>4808</v>
      </c>
      <c r="C456" s="2596"/>
      <c r="D456" s="2566" t="s">
        <v>4644</v>
      </c>
      <c r="E456" s="2596"/>
      <c r="F456" s="2668">
        <v>113</v>
      </c>
      <c r="G456" s="2669">
        <v>13.8</v>
      </c>
      <c r="H456" s="2660"/>
      <c r="I456" s="2566"/>
      <c r="J456" s="2660">
        <v>12</v>
      </c>
      <c r="K456" s="2619">
        <v>1</v>
      </c>
      <c r="L456" s="2619"/>
      <c r="M456" s="2566"/>
      <c r="N456" s="2566"/>
      <c r="O456" s="2596"/>
      <c r="P456" s="2612"/>
      <c r="Q456" s="2640"/>
      <c r="R456" s="2609">
        <v>30</v>
      </c>
    </row>
    <row r="457" spans="1:18">
      <c r="A457" s="2609">
        <v>31</v>
      </c>
      <c r="B457" s="2566" t="s">
        <v>5761</v>
      </c>
      <c r="C457" s="2596"/>
      <c r="D457" s="2566" t="s">
        <v>4642</v>
      </c>
      <c r="E457" s="2596"/>
      <c r="F457" s="2668">
        <v>115</v>
      </c>
      <c r="G457" s="2669">
        <v>13.2</v>
      </c>
      <c r="H457" s="2660"/>
      <c r="I457" s="2566"/>
      <c r="J457" s="2660">
        <v>40</v>
      </c>
      <c r="K457" s="2619">
        <v>1</v>
      </c>
      <c r="L457" s="2619"/>
      <c r="M457" s="2566"/>
      <c r="N457" s="2566"/>
      <c r="O457" s="2596"/>
      <c r="P457" s="2612"/>
      <c r="Q457" s="2640"/>
      <c r="R457" s="2609">
        <v>31</v>
      </c>
    </row>
    <row r="458" spans="1:18">
      <c r="A458" s="2609">
        <v>32</v>
      </c>
      <c r="B458" s="2566" t="s">
        <v>5762</v>
      </c>
      <c r="C458" s="2596"/>
      <c r="D458" s="2566" t="s">
        <v>4644</v>
      </c>
      <c r="E458" s="2596"/>
      <c r="F458" s="2668">
        <v>115</v>
      </c>
      <c r="G458" s="2669">
        <v>13.2</v>
      </c>
      <c r="H458" s="2660"/>
      <c r="I458" s="2566"/>
      <c r="J458" s="2660">
        <v>40</v>
      </c>
      <c r="K458" s="2619">
        <v>1</v>
      </c>
      <c r="L458" s="2619"/>
      <c r="M458" s="2566"/>
      <c r="N458" s="2566"/>
      <c r="O458" s="2596"/>
      <c r="P458" s="2612"/>
      <c r="Q458" s="2640"/>
      <c r="R458" s="2609">
        <v>32</v>
      </c>
    </row>
    <row r="459" spans="1:18">
      <c r="A459" s="2609">
        <v>33</v>
      </c>
      <c r="B459" s="2566" t="s">
        <v>5763</v>
      </c>
      <c r="C459" s="2596"/>
      <c r="D459" s="2566" t="s">
        <v>4644</v>
      </c>
      <c r="E459" s="2596"/>
      <c r="F459" s="2668">
        <v>115</v>
      </c>
      <c r="G459" s="2669">
        <v>13.2</v>
      </c>
      <c r="H459" s="2660"/>
      <c r="I459" s="2566"/>
      <c r="J459" s="2660">
        <v>40</v>
      </c>
      <c r="K459" s="2619">
        <v>1</v>
      </c>
      <c r="L459" s="2619"/>
      <c r="M459" s="2566"/>
      <c r="N459" s="2566"/>
      <c r="O459" s="2596"/>
      <c r="P459" s="2612"/>
      <c r="Q459" s="2640"/>
      <c r="R459" s="2609">
        <v>33</v>
      </c>
    </row>
    <row r="460" spans="1:18">
      <c r="A460" s="2609">
        <v>34</v>
      </c>
      <c r="B460" s="2566" t="s">
        <v>6782</v>
      </c>
      <c r="C460" s="2596"/>
      <c r="D460" s="2566" t="s">
        <v>4642</v>
      </c>
      <c r="E460" s="2596"/>
      <c r="F460" s="2668">
        <v>34.4</v>
      </c>
      <c r="G460" s="2669">
        <v>5.04</v>
      </c>
      <c r="H460" s="2660"/>
      <c r="I460" s="2566"/>
      <c r="J460" s="2660">
        <v>3.75</v>
      </c>
      <c r="K460" s="2619">
        <v>1</v>
      </c>
      <c r="L460" s="2619"/>
      <c r="M460" s="2566"/>
      <c r="N460" s="2566"/>
      <c r="O460" s="2596"/>
      <c r="P460" s="2612"/>
      <c r="Q460" s="2640"/>
      <c r="R460" s="2609">
        <v>34</v>
      </c>
    </row>
    <row r="461" spans="1:18">
      <c r="A461" s="2609">
        <v>35</v>
      </c>
      <c r="B461" s="2566" t="s">
        <v>6782</v>
      </c>
      <c r="C461" s="2596"/>
      <c r="D461" s="2566" t="s">
        <v>4642</v>
      </c>
      <c r="E461" s="2596"/>
      <c r="F461" s="2668">
        <v>115</v>
      </c>
      <c r="G461" s="2669">
        <v>34.5</v>
      </c>
      <c r="H461" s="2660"/>
      <c r="I461" s="2566"/>
      <c r="J461" s="2660">
        <v>80</v>
      </c>
      <c r="K461" s="2619">
        <v>2</v>
      </c>
      <c r="L461" s="2619"/>
      <c r="M461" s="2566"/>
      <c r="N461" s="2566"/>
      <c r="O461" s="2596"/>
      <c r="P461" s="2612"/>
      <c r="Q461" s="2640"/>
      <c r="R461" s="2609">
        <v>35</v>
      </c>
    </row>
    <row r="462" spans="1:18">
      <c r="A462" s="2609">
        <v>36</v>
      </c>
      <c r="B462" s="2566" t="s">
        <v>4809</v>
      </c>
      <c r="C462" s="2596"/>
      <c r="D462" s="2566" t="s">
        <v>4642</v>
      </c>
      <c r="E462" s="2596"/>
      <c r="F462" s="2668">
        <v>115</v>
      </c>
      <c r="G462" s="2669">
        <v>5.04</v>
      </c>
      <c r="H462" s="2660"/>
      <c r="I462" s="2566"/>
      <c r="J462" s="2660">
        <v>7.5</v>
      </c>
      <c r="K462" s="2619">
        <v>1</v>
      </c>
      <c r="L462" s="2619"/>
      <c r="M462" s="2566"/>
      <c r="N462" s="2566"/>
      <c r="O462" s="2596"/>
      <c r="P462" s="2612"/>
      <c r="Q462" s="2640"/>
      <c r="R462" s="2609">
        <v>36</v>
      </c>
    </row>
    <row r="463" spans="1:18">
      <c r="A463" s="2609">
        <v>37</v>
      </c>
      <c r="B463" s="2566" t="s">
        <v>6783</v>
      </c>
      <c r="C463" s="2596"/>
      <c r="D463" s="2566" t="s">
        <v>4642</v>
      </c>
      <c r="E463" s="2596"/>
      <c r="F463" s="2668">
        <v>110</v>
      </c>
      <c r="G463" s="2669">
        <v>34.5</v>
      </c>
      <c r="H463" s="2660"/>
      <c r="I463" s="2566"/>
      <c r="J463" s="2660">
        <v>18</v>
      </c>
      <c r="K463" s="2619">
        <v>1</v>
      </c>
      <c r="L463" s="2619"/>
      <c r="M463" s="2566"/>
      <c r="N463" s="2566"/>
      <c r="O463" s="2596"/>
      <c r="P463" s="2612"/>
      <c r="Q463" s="2640"/>
      <c r="R463" s="2609">
        <v>37</v>
      </c>
    </row>
    <row r="464" spans="1:18">
      <c r="A464" s="2609">
        <v>38</v>
      </c>
      <c r="B464" s="2566" t="s">
        <v>6783</v>
      </c>
      <c r="C464" s="2596"/>
      <c r="D464" s="2566" t="s">
        <v>4642</v>
      </c>
      <c r="E464" s="2596"/>
      <c r="F464" s="2668">
        <v>113</v>
      </c>
      <c r="G464" s="2669">
        <v>34.5</v>
      </c>
      <c r="H464" s="2660"/>
      <c r="I464" s="2566"/>
      <c r="J464" s="2660">
        <v>18</v>
      </c>
      <c r="K464" s="2619">
        <v>1</v>
      </c>
      <c r="L464" s="2619"/>
      <c r="M464" s="2566"/>
      <c r="N464" s="2566"/>
      <c r="O464" s="2596"/>
      <c r="P464" s="2612"/>
      <c r="Q464" s="2640"/>
      <c r="R464" s="2609">
        <v>38</v>
      </c>
    </row>
    <row r="465" spans="1:18">
      <c r="A465" s="2609">
        <v>39</v>
      </c>
      <c r="B465" s="2566" t="s">
        <v>6784</v>
      </c>
      <c r="C465" s="2596"/>
      <c r="D465" s="2566" t="s">
        <v>4642</v>
      </c>
      <c r="E465" s="2596"/>
      <c r="F465" s="2668">
        <v>115</v>
      </c>
      <c r="G465" s="2669">
        <v>13.8</v>
      </c>
      <c r="H465" s="2660"/>
      <c r="I465" s="2566"/>
      <c r="J465" s="2660">
        <v>15</v>
      </c>
      <c r="K465" s="2619">
        <v>1</v>
      </c>
      <c r="L465" s="2619"/>
      <c r="M465" s="2566"/>
      <c r="N465" s="2566"/>
      <c r="O465" s="2596"/>
      <c r="P465" s="2612"/>
      <c r="Q465" s="2640"/>
      <c r="R465" s="2609">
        <v>39</v>
      </c>
    </row>
    <row r="466" spans="1:18">
      <c r="A466" s="2609">
        <v>40</v>
      </c>
      <c r="B466" s="2566" t="s">
        <v>6784</v>
      </c>
      <c r="C466" s="2596"/>
      <c r="D466" s="2566" t="s">
        <v>4642</v>
      </c>
      <c r="E466" s="2596"/>
      <c r="F466" s="2668">
        <v>115</v>
      </c>
      <c r="G466" s="2669">
        <v>34.5</v>
      </c>
      <c r="H466" s="2660"/>
      <c r="I466" s="2566"/>
      <c r="J466" s="2660">
        <v>17.5</v>
      </c>
      <c r="K466" s="2619">
        <v>2</v>
      </c>
      <c r="L466" s="2619"/>
      <c r="M466" s="2566"/>
      <c r="N466" s="2566"/>
      <c r="O466" s="2596"/>
      <c r="P466" s="2612"/>
      <c r="Q466" s="2640"/>
      <c r="R466" s="2609">
        <v>40</v>
      </c>
    </row>
    <row r="467" spans="1:18">
      <c r="A467" s="2609">
        <v>41</v>
      </c>
      <c r="B467" s="2566" t="s">
        <v>4810</v>
      </c>
      <c r="C467" s="2596"/>
      <c r="D467" s="2566" t="s">
        <v>4644</v>
      </c>
      <c r="E467" s="2596"/>
      <c r="F467" s="2668">
        <v>115</v>
      </c>
      <c r="G467" s="2669">
        <v>13.8</v>
      </c>
      <c r="H467" s="2660"/>
      <c r="I467" s="2566"/>
      <c r="J467" s="2660">
        <v>15</v>
      </c>
      <c r="K467" s="2619">
        <v>1</v>
      </c>
      <c r="L467" s="2619"/>
      <c r="M467" s="2566"/>
      <c r="N467" s="2566"/>
      <c r="O467" s="2596"/>
      <c r="P467" s="2612"/>
      <c r="Q467" s="2640"/>
      <c r="R467" s="2609">
        <v>41</v>
      </c>
    </row>
    <row r="468" spans="1:18">
      <c r="A468" s="2609">
        <v>42</v>
      </c>
      <c r="B468" s="2566" t="s">
        <v>5764</v>
      </c>
      <c r="C468" s="2596"/>
      <c r="D468" s="2566" t="s">
        <v>4642</v>
      </c>
      <c r="E468" s="2596"/>
      <c r="F468" s="2668">
        <v>115</v>
      </c>
      <c r="G468" s="2669">
        <v>13.8</v>
      </c>
      <c r="H468" s="2660"/>
      <c r="I468" s="2566"/>
      <c r="J468" s="2660">
        <v>15</v>
      </c>
      <c r="K468" s="2619">
        <v>1</v>
      </c>
      <c r="L468" s="2619"/>
      <c r="M468" s="2566"/>
      <c r="N468" s="2566"/>
      <c r="O468" s="2596"/>
      <c r="P468" s="2612"/>
      <c r="Q468" s="2640"/>
      <c r="R468" s="2609">
        <v>42</v>
      </c>
    </row>
    <row r="469" spans="1:18">
      <c r="A469" s="2609">
        <v>43</v>
      </c>
      <c r="B469" s="2566" t="s">
        <v>4811</v>
      </c>
      <c r="C469" s="2596"/>
      <c r="D469" s="2566" t="s">
        <v>4644</v>
      </c>
      <c r="E469" s="2596"/>
      <c r="F469" s="2668">
        <v>34.4</v>
      </c>
      <c r="G469" s="2669">
        <v>5.04</v>
      </c>
      <c r="H469" s="2660"/>
      <c r="I469" s="2566"/>
      <c r="J469" s="2660">
        <v>3.75</v>
      </c>
      <c r="K469" s="2619">
        <v>1</v>
      </c>
      <c r="L469" s="2619"/>
      <c r="M469" s="2566"/>
      <c r="N469" s="2566"/>
      <c r="O469" s="2596"/>
      <c r="P469" s="2612"/>
      <c r="Q469" s="2640"/>
      <c r="R469" s="2609">
        <v>43</v>
      </c>
    </row>
    <row r="470" spans="1:18">
      <c r="A470" s="2609">
        <v>44</v>
      </c>
      <c r="B470" s="2566" t="s">
        <v>6785</v>
      </c>
      <c r="C470" s="2596"/>
      <c r="D470" s="2566" t="s">
        <v>4642</v>
      </c>
      <c r="E470" s="2596"/>
      <c r="F470" s="2668">
        <v>115</v>
      </c>
      <c r="G470" s="2669">
        <v>13.8</v>
      </c>
      <c r="H470" s="2660"/>
      <c r="I470" s="2566"/>
      <c r="J470" s="2660">
        <v>15</v>
      </c>
      <c r="K470" s="2619">
        <v>1</v>
      </c>
      <c r="L470" s="2619"/>
      <c r="M470" s="2566"/>
      <c r="N470" s="2566"/>
      <c r="O470" s="2596"/>
      <c r="P470" s="2612"/>
      <c r="Q470" s="2640"/>
      <c r="R470" s="2609">
        <v>44</v>
      </c>
    </row>
    <row r="471" spans="1:18">
      <c r="A471" s="2609">
        <v>45</v>
      </c>
      <c r="B471" s="2566" t="s">
        <v>6785</v>
      </c>
      <c r="C471" s="2596"/>
      <c r="D471" s="2566" t="s">
        <v>4642</v>
      </c>
      <c r="E471" s="2596"/>
      <c r="F471" s="2668">
        <v>115</v>
      </c>
      <c r="G471" s="2669">
        <v>34.4</v>
      </c>
      <c r="H471" s="2660">
        <v>13.8</v>
      </c>
      <c r="I471" s="2566"/>
      <c r="J471" s="2660">
        <v>30</v>
      </c>
      <c r="K471" s="2619">
        <v>1</v>
      </c>
      <c r="L471" s="2619"/>
      <c r="M471" s="2566"/>
      <c r="N471" s="2566"/>
      <c r="O471" s="2596"/>
      <c r="P471" s="2612"/>
      <c r="Q471" s="2640"/>
      <c r="R471" s="2609">
        <v>45</v>
      </c>
    </row>
    <row r="472" spans="1:18">
      <c r="A472" s="2609">
        <v>46</v>
      </c>
      <c r="B472" s="2566" t="s">
        <v>6786</v>
      </c>
      <c r="C472" s="2596"/>
      <c r="D472" s="2566" t="s">
        <v>4642</v>
      </c>
      <c r="E472" s="2596"/>
      <c r="F472" s="2668">
        <v>110</v>
      </c>
      <c r="G472" s="2669">
        <v>67</v>
      </c>
      <c r="H472" s="2660">
        <v>13.8</v>
      </c>
      <c r="I472" s="2566"/>
      <c r="J472" s="2660">
        <v>30</v>
      </c>
      <c r="K472" s="2619">
        <v>1</v>
      </c>
      <c r="L472" s="2619"/>
      <c r="M472" s="2566"/>
      <c r="N472" s="2566"/>
      <c r="O472" s="2596"/>
      <c r="P472" s="2612"/>
      <c r="Q472" s="2640"/>
      <c r="R472" s="2609">
        <v>46</v>
      </c>
    </row>
    <row r="473" spans="1:18">
      <c r="A473" s="2609">
        <v>47</v>
      </c>
      <c r="B473" s="2566" t="s">
        <v>6786</v>
      </c>
      <c r="C473" s="2596"/>
      <c r="D473" s="2566" t="s">
        <v>4642</v>
      </c>
      <c r="E473" s="2596"/>
      <c r="F473" s="2668">
        <v>115</v>
      </c>
      <c r="G473" s="2669">
        <v>69</v>
      </c>
      <c r="H473" s="2660">
        <v>23</v>
      </c>
      <c r="I473" s="2566"/>
      <c r="J473" s="2660">
        <v>50</v>
      </c>
      <c r="K473" s="2619">
        <v>1</v>
      </c>
      <c r="L473" s="2619"/>
      <c r="M473" s="2566"/>
      <c r="N473" s="2566"/>
      <c r="O473" s="2596"/>
      <c r="P473" s="2612"/>
      <c r="Q473" s="2640"/>
      <c r="R473" s="2609">
        <v>47</v>
      </c>
    </row>
    <row r="474" spans="1:18">
      <c r="A474" s="2609">
        <v>48</v>
      </c>
      <c r="B474" s="2566" t="s">
        <v>4812</v>
      </c>
      <c r="C474" s="2596"/>
      <c r="D474" s="2566" t="s">
        <v>4644</v>
      </c>
      <c r="E474" s="2596"/>
      <c r="F474" s="2668">
        <v>67</v>
      </c>
      <c r="G474" s="2669">
        <v>13.8</v>
      </c>
      <c r="H474" s="2660"/>
      <c r="I474" s="2566"/>
      <c r="J474" s="2660">
        <v>7.5</v>
      </c>
      <c r="K474" s="2619">
        <v>1</v>
      </c>
      <c r="L474" s="2619"/>
      <c r="M474" s="2566"/>
      <c r="N474" s="2566"/>
      <c r="O474" s="2596"/>
      <c r="P474" s="2612"/>
      <c r="Q474" s="2640"/>
      <c r="R474" s="2609">
        <v>48</v>
      </c>
    </row>
    <row r="475" spans="1:18">
      <c r="A475" s="2609">
        <v>49</v>
      </c>
      <c r="B475" s="2566" t="s">
        <v>4813</v>
      </c>
      <c r="C475" s="2596"/>
      <c r="D475" s="2566" t="s">
        <v>4644</v>
      </c>
      <c r="E475" s="2596"/>
      <c r="F475" s="2668">
        <v>115</v>
      </c>
      <c r="G475" s="2669">
        <v>13.8</v>
      </c>
      <c r="H475" s="2660"/>
      <c r="I475" s="2566"/>
      <c r="J475" s="2660">
        <v>12</v>
      </c>
      <c r="K475" s="2619">
        <v>1</v>
      </c>
      <c r="L475" s="2619"/>
      <c r="M475" s="2566"/>
      <c r="N475" s="2566"/>
      <c r="O475" s="2596"/>
      <c r="P475" s="2612"/>
      <c r="Q475" s="2640"/>
      <c r="R475" s="2609">
        <v>49</v>
      </c>
    </row>
    <row r="476" spans="1:18">
      <c r="A476" s="2609">
        <v>50</v>
      </c>
      <c r="B476" s="2566" t="s">
        <v>4814</v>
      </c>
      <c r="C476" s="2596"/>
      <c r="D476" s="2566" t="s">
        <v>4644</v>
      </c>
      <c r="E476" s="2596"/>
      <c r="F476" s="2668">
        <v>34.5</v>
      </c>
      <c r="G476" s="2669">
        <v>13.2</v>
      </c>
      <c r="H476" s="2660"/>
      <c r="I476" s="2566"/>
      <c r="J476" s="2660">
        <v>10</v>
      </c>
      <c r="K476" s="2619">
        <v>1</v>
      </c>
      <c r="L476" s="2619"/>
      <c r="M476" s="2566"/>
      <c r="N476" s="2566"/>
      <c r="O476" s="2596"/>
      <c r="P476" s="2612"/>
      <c r="Q476" s="2640"/>
      <c r="R476" s="2609">
        <v>50</v>
      </c>
    </row>
    <row r="477" spans="1:18">
      <c r="A477" s="2609">
        <v>51</v>
      </c>
      <c r="B477" s="2566" t="s">
        <v>4815</v>
      </c>
      <c r="C477" s="2596"/>
      <c r="D477" s="2566" t="s">
        <v>4644</v>
      </c>
      <c r="E477" s="2596"/>
      <c r="F477" s="2668">
        <v>33</v>
      </c>
      <c r="G477" s="2669">
        <v>4.8</v>
      </c>
      <c r="H477" s="2660"/>
      <c r="I477" s="2566"/>
      <c r="J477" s="2660">
        <v>3</v>
      </c>
      <c r="K477" s="2619">
        <v>1</v>
      </c>
      <c r="L477" s="2619"/>
      <c r="M477" s="2566"/>
      <c r="N477" s="2566"/>
      <c r="O477" s="2596"/>
      <c r="P477" s="2612"/>
      <c r="Q477" s="2640"/>
      <c r="R477" s="2609">
        <v>51</v>
      </c>
    </row>
    <row r="478" spans="1:18">
      <c r="A478" s="2609">
        <v>52</v>
      </c>
      <c r="B478" s="2566" t="s">
        <v>6787</v>
      </c>
      <c r="C478" s="2596"/>
      <c r="D478" s="2566" t="s">
        <v>4644</v>
      </c>
      <c r="E478" s="2596"/>
      <c r="F478" s="2668">
        <v>34.4</v>
      </c>
      <c r="G478" s="2669">
        <v>5</v>
      </c>
      <c r="H478" s="2660"/>
      <c r="I478" s="2566"/>
      <c r="J478" s="2660">
        <v>0.83</v>
      </c>
      <c r="K478" s="2619">
        <v>1</v>
      </c>
      <c r="L478" s="2619"/>
      <c r="M478" s="2566"/>
      <c r="N478" s="2566"/>
      <c r="O478" s="2596"/>
      <c r="P478" s="2612"/>
      <c r="Q478" s="2640"/>
      <c r="R478" s="2609">
        <v>52</v>
      </c>
    </row>
    <row r="479" spans="1:18">
      <c r="A479" s="2609">
        <v>53</v>
      </c>
      <c r="B479" s="2566" t="s">
        <v>6787</v>
      </c>
      <c r="C479" s="2596"/>
      <c r="D479" s="2566" t="s">
        <v>4644</v>
      </c>
      <c r="E479" s="2596"/>
      <c r="F479" s="2668">
        <v>34.5</v>
      </c>
      <c r="G479" s="2669">
        <v>5</v>
      </c>
      <c r="H479" s="2660"/>
      <c r="I479" s="2566"/>
      <c r="J479" s="2660">
        <v>1.66</v>
      </c>
      <c r="K479" s="2619">
        <v>2</v>
      </c>
      <c r="L479" s="2619"/>
      <c r="M479" s="2566"/>
      <c r="N479" s="2566"/>
      <c r="O479" s="2596"/>
      <c r="P479" s="2612"/>
      <c r="Q479" s="2640"/>
      <c r="R479" s="2609">
        <v>53</v>
      </c>
    </row>
    <row r="480" spans="1:18">
      <c r="A480" s="2609">
        <v>54</v>
      </c>
      <c r="B480" s="2566" t="s">
        <v>6788</v>
      </c>
      <c r="C480" s="2596"/>
      <c r="D480" s="2566" t="s">
        <v>4642</v>
      </c>
      <c r="E480" s="2596"/>
      <c r="F480" s="2668">
        <v>110</v>
      </c>
      <c r="G480" s="2669">
        <v>24</v>
      </c>
      <c r="H480" s="2660"/>
      <c r="I480" s="2566"/>
      <c r="J480" s="2660">
        <v>12</v>
      </c>
      <c r="K480" s="2619">
        <v>1</v>
      </c>
      <c r="L480" s="2619"/>
      <c r="M480" s="2566"/>
      <c r="N480" s="2566"/>
      <c r="O480" s="2596"/>
      <c r="P480" s="2612"/>
      <c r="Q480" s="2640"/>
      <c r="R480" s="2609">
        <v>54</v>
      </c>
    </row>
    <row r="481" spans="1:18">
      <c r="A481" s="2609">
        <v>55</v>
      </c>
      <c r="B481" s="2566" t="s">
        <v>6788</v>
      </c>
      <c r="C481" s="2596"/>
      <c r="D481" s="2566" t="s">
        <v>4642</v>
      </c>
      <c r="E481" s="2596"/>
      <c r="F481" s="2668">
        <v>115</v>
      </c>
      <c r="G481" s="2669">
        <v>23</v>
      </c>
      <c r="H481" s="2660"/>
      <c r="I481" s="2566"/>
      <c r="J481" s="2660">
        <v>15</v>
      </c>
      <c r="K481" s="2619">
        <v>1</v>
      </c>
      <c r="L481" s="2619"/>
      <c r="M481" s="2566"/>
      <c r="N481" s="2566"/>
      <c r="O481" s="2596"/>
      <c r="P481" s="2612"/>
      <c r="Q481" s="2640"/>
      <c r="R481" s="2609">
        <v>55</v>
      </c>
    </row>
    <row r="482" spans="1:18">
      <c r="A482" s="2609">
        <v>56</v>
      </c>
      <c r="B482" s="2566" t="s">
        <v>6789</v>
      </c>
      <c r="C482" s="2596"/>
      <c r="D482" s="2566" t="s">
        <v>4644</v>
      </c>
      <c r="E482" s="2596"/>
      <c r="F482" s="2668">
        <v>113</v>
      </c>
      <c r="G482" s="2669">
        <v>13.8</v>
      </c>
      <c r="H482" s="2660"/>
      <c r="I482" s="2566"/>
      <c r="J482" s="2660">
        <v>13.4</v>
      </c>
      <c r="K482" s="2619">
        <v>1</v>
      </c>
      <c r="L482" s="2619"/>
      <c r="M482" s="2566"/>
      <c r="N482" s="2566"/>
      <c r="O482" s="2596"/>
      <c r="P482" s="2612"/>
      <c r="Q482" s="2640"/>
      <c r="R482" s="2609">
        <v>56</v>
      </c>
    </row>
    <row r="483" spans="1:18" ht="16" thickBot="1">
      <c r="A483" s="2609">
        <v>57</v>
      </c>
      <c r="B483" s="2566" t="s">
        <v>6789</v>
      </c>
      <c r="C483" s="2596"/>
      <c r="D483" s="2566" t="s">
        <v>4644</v>
      </c>
      <c r="E483" s="2596"/>
      <c r="F483" s="2668">
        <v>115</v>
      </c>
      <c r="G483" s="2669">
        <v>13.2</v>
      </c>
      <c r="H483" s="2660"/>
      <c r="I483" s="2566"/>
      <c r="J483" s="2660">
        <v>20</v>
      </c>
      <c r="K483" s="2619">
        <v>1</v>
      </c>
      <c r="L483" s="2619"/>
      <c r="M483" s="2566"/>
      <c r="N483" s="2566"/>
      <c r="O483" s="2596"/>
      <c r="P483" s="2612"/>
      <c r="Q483" s="2640"/>
      <c r="R483" s="2609">
        <v>57</v>
      </c>
    </row>
    <row r="484" spans="1:18" ht="16" thickBot="1">
      <c r="A484" s="2577">
        <v>58</v>
      </c>
      <c r="B484" s="2575"/>
      <c r="C484" s="2578" t="s">
        <v>4895</v>
      </c>
      <c r="D484" s="2575"/>
      <c r="E484" s="2578"/>
      <c r="F484" s="2671"/>
      <c r="G484" s="2672"/>
      <c r="H484" s="2664"/>
      <c r="I484" s="2566"/>
      <c r="J484" s="2625"/>
      <c r="K484" s="2648">
        <f>SUM(K427:K483)</f>
        <v>69</v>
      </c>
      <c r="L484" s="2648">
        <f>SUM(L427:L483)</f>
        <v>1</v>
      </c>
      <c r="M484" s="2575"/>
      <c r="N484" s="2575"/>
      <c r="O484" s="2578"/>
      <c r="P484" s="2648">
        <f>SUM(P427:P483)</f>
        <v>0</v>
      </c>
      <c r="Q484" s="2648">
        <f>SUM(Q427:Q483)</f>
        <v>0</v>
      </c>
      <c r="R484" s="2577">
        <v>58</v>
      </c>
    </row>
    <row r="486" spans="1:18">
      <c r="A486" s="2586" t="s">
        <v>4782</v>
      </c>
      <c r="B486" s="2597"/>
      <c r="C486" s="2597"/>
      <c r="D486" s="2597"/>
      <c r="E486" s="2597"/>
      <c r="F486" s="2597"/>
      <c r="G486" s="2597"/>
      <c r="H486" s="2597"/>
      <c r="I486" s="2566"/>
      <c r="J486" s="2586" t="s">
        <v>4783</v>
      </c>
      <c r="K486" s="2597"/>
      <c r="L486" s="2597"/>
      <c r="M486" s="2597"/>
      <c r="N486" s="2597"/>
      <c r="O486" s="2597"/>
      <c r="P486" s="2597"/>
      <c r="Q486" s="2597"/>
      <c r="R486" s="2597"/>
    </row>
    <row r="488" spans="1:18" ht="16" thickBot="1">
      <c r="A488" s="2529"/>
      <c r="B488" s="2575"/>
      <c r="C488" s="2575"/>
      <c r="D488" s="2575"/>
      <c r="E488" s="2575"/>
      <c r="F488" s="2804"/>
      <c r="G488" s="2804"/>
      <c r="H488" s="2582"/>
      <c r="I488" s="2566"/>
      <c r="J488" s="2529"/>
      <c r="K488" s="2575"/>
      <c r="L488" s="2575"/>
      <c r="M488" s="2575"/>
      <c r="N488" s="2575"/>
      <c r="O488" s="2575"/>
      <c r="P488" s="2804"/>
      <c r="Q488" s="2804"/>
      <c r="R488" s="2582"/>
    </row>
    <row r="489" spans="1:18" ht="16" thickBot="1">
      <c r="A489" s="2637" t="s">
        <v>3325</v>
      </c>
      <c r="B489" s="2581"/>
      <c r="C489" s="2581"/>
      <c r="D489" s="2582"/>
      <c r="E489" s="2582"/>
      <c r="F489" s="2583"/>
      <c r="G489" s="2583"/>
      <c r="H489" s="2579"/>
      <c r="I489" s="2566"/>
      <c r="J489" s="2637" t="s">
        <v>3325</v>
      </c>
      <c r="K489" s="2581"/>
      <c r="L489" s="2581"/>
      <c r="M489" s="2582"/>
      <c r="N489" s="2582"/>
      <c r="O489" s="2582"/>
      <c r="P489" s="2583"/>
      <c r="Q489" s="2583"/>
      <c r="R489" s="2579"/>
    </row>
    <row r="490" spans="1:18">
      <c r="A490" s="2595"/>
      <c r="B490" s="2566"/>
      <c r="C490" s="2596"/>
      <c r="D490" s="2608"/>
      <c r="E490" s="2569"/>
      <c r="F490" s="2597"/>
      <c r="G490" s="2597"/>
      <c r="H490" s="2567"/>
      <c r="I490" s="2566"/>
      <c r="J490" s="2595"/>
      <c r="K490" s="2596"/>
      <c r="L490" s="2596"/>
      <c r="M490" s="2597" t="s">
        <v>3113</v>
      </c>
      <c r="N490" s="2597"/>
      <c r="O490" s="2597"/>
      <c r="P490" s="2597"/>
      <c r="Q490" s="2573"/>
      <c r="R490" s="2563"/>
    </row>
    <row r="491" spans="1:18" ht="16" thickBot="1">
      <c r="A491" s="2601"/>
      <c r="B491" s="2608"/>
      <c r="C491" s="2569"/>
      <c r="D491" s="2608"/>
      <c r="E491" s="2569"/>
      <c r="F491" s="2582" t="s">
        <v>3114</v>
      </c>
      <c r="G491" s="2582"/>
      <c r="H491" s="2579"/>
      <c r="I491" s="2566"/>
      <c r="J491" s="2601" t="s">
        <v>3115</v>
      </c>
      <c r="K491" s="2569" t="s">
        <v>3116</v>
      </c>
      <c r="L491" s="2569" t="s">
        <v>3116</v>
      </c>
      <c r="M491" s="2582" t="s">
        <v>3117</v>
      </c>
      <c r="N491" s="2582"/>
      <c r="O491" s="2582"/>
      <c r="P491" s="2582"/>
      <c r="Q491" s="2579"/>
      <c r="R491" s="2569"/>
    </row>
    <row r="492" spans="1:18">
      <c r="A492" s="2601"/>
      <c r="B492" s="2608"/>
      <c r="C492" s="2569"/>
      <c r="D492" s="2608"/>
      <c r="E492" s="2569"/>
      <c r="F492" s="2569"/>
      <c r="G492" s="2573"/>
      <c r="H492" s="2569"/>
      <c r="I492" s="2566"/>
      <c r="J492" s="2601" t="s">
        <v>3118</v>
      </c>
      <c r="K492" s="2569" t="s">
        <v>3119</v>
      </c>
      <c r="L492" s="2569" t="s">
        <v>3120</v>
      </c>
      <c r="M492" s="2608"/>
      <c r="N492" s="2608"/>
      <c r="O492" s="2569"/>
      <c r="P492" s="2569"/>
      <c r="Q492" s="2573"/>
      <c r="R492" s="2569"/>
    </row>
    <row r="493" spans="1:18">
      <c r="A493" s="2601" t="s">
        <v>1686</v>
      </c>
      <c r="B493" s="2597" t="s">
        <v>3121</v>
      </c>
      <c r="C493" s="2573"/>
      <c r="D493" s="2597" t="s">
        <v>3122</v>
      </c>
      <c r="E493" s="2573"/>
      <c r="F493" s="2569"/>
      <c r="G493" s="2573"/>
      <c r="H493" s="2569"/>
      <c r="I493" s="2566"/>
      <c r="J493" s="2601" t="s">
        <v>3123</v>
      </c>
      <c r="K493" s="2569" t="s">
        <v>3124</v>
      </c>
      <c r="L493" s="2569" t="s">
        <v>3119</v>
      </c>
      <c r="M493" s="2597"/>
      <c r="N493" s="2597"/>
      <c r="O493" s="2573"/>
      <c r="P493" s="2569" t="s">
        <v>1744</v>
      </c>
      <c r="Q493" s="2573" t="s">
        <v>3125</v>
      </c>
      <c r="R493" s="2569" t="s">
        <v>1686</v>
      </c>
    </row>
    <row r="494" spans="1:18">
      <c r="A494" s="2601" t="s">
        <v>1689</v>
      </c>
      <c r="B494" s="2566"/>
      <c r="C494" s="2596"/>
      <c r="D494" s="2608"/>
      <c r="E494" s="2569"/>
      <c r="F494" s="2569" t="s">
        <v>1794</v>
      </c>
      <c r="G494" s="2573" t="s">
        <v>3126</v>
      </c>
      <c r="H494" s="2569" t="s">
        <v>3127</v>
      </c>
      <c r="I494" s="2566"/>
      <c r="J494" s="2601" t="s">
        <v>3128</v>
      </c>
      <c r="K494" s="2569" t="s">
        <v>4</v>
      </c>
      <c r="L494" s="2569" t="s">
        <v>3124</v>
      </c>
      <c r="M494" s="2597" t="s">
        <v>3129</v>
      </c>
      <c r="N494" s="2597"/>
      <c r="O494" s="2573"/>
      <c r="P494" s="2569" t="s">
        <v>3130</v>
      </c>
      <c r="Q494" s="2573" t="s">
        <v>3131</v>
      </c>
      <c r="R494" s="2569" t="s">
        <v>1689</v>
      </c>
    </row>
    <row r="495" spans="1:18">
      <c r="A495" s="2609"/>
      <c r="B495" s="2566"/>
      <c r="C495" s="2569"/>
      <c r="D495" s="2566"/>
      <c r="E495" s="2569"/>
      <c r="F495" s="2569"/>
      <c r="G495" s="2573"/>
      <c r="H495" s="2596"/>
      <c r="I495" s="2566"/>
      <c r="J495" s="2609"/>
      <c r="K495" s="2596"/>
      <c r="L495" s="2569"/>
      <c r="M495" s="2566"/>
      <c r="N495" s="2566"/>
      <c r="O495" s="2569"/>
      <c r="P495" s="2569"/>
      <c r="Q495" s="2569"/>
      <c r="R495" s="2596"/>
    </row>
    <row r="496" spans="1:18" ht="16" thickBot="1">
      <c r="A496" s="2577"/>
      <c r="B496" s="2582" t="s">
        <v>2935</v>
      </c>
      <c r="C496" s="2579"/>
      <c r="D496" s="2582" t="s">
        <v>2936</v>
      </c>
      <c r="E496" s="2579"/>
      <c r="F496" s="2576" t="s">
        <v>2937</v>
      </c>
      <c r="G496" s="2579" t="s">
        <v>2938</v>
      </c>
      <c r="H496" s="2579" t="s">
        <v>2268</v>
      </c>
      <c r="I496" s="2566"/>
      <c r="J496" s="2610" t="s">
        <v>2269</v>
      </c>
      <c r="K496" s="2610" t="s">
        <v>2270</v>
      </c>
      <c r="L496" s="2610" t="s">
        <v>2271</v>
      </c>
      <c r="M496" s="2582" t="s">
        <v>2272</v>
      </c>
      <c r="N496" s="2582"/>
      <c r="O496" s="2579"/>
      <c r="P496" s="2576" t="s">
        <v>2273</v>
      </c>
      <c r="Q496" s="2576" t="s">
        <v>2274</v>
      </c>
      <c r="R496" s="2576"/>
    </row>
    <row r="497" spans="1:18">
      <c r="A497" s="2609">
        <v>1</v>
      </c>
      <c r="B497" s="2566" t="s">
        <v>6790</v>
      </c>
      <c r="C497" s="2596"/>
      <c r="D497" s="2566" t="s">
        <v>4644</v>
      </c>
      <c r="E497" s="2573"/>
      <c r="F497" s="2666">
        <v>34.5</v>
      </c>
      <c r="G497" s="2667">
        <v>0.48</v>
      </c>
      <c r="H497" s="2660"/>
      <c r="I497" s="2566"/>
      <c r="J497" s="2660">
        <v>0.75</v>
      </c>
      <c r="K497" s="2619">
        <v>3</v>
      </c>
      <c r="L497" s="2619"/>
      <c r="M497" s="2566"/>
      <c r="N497" s="2566"/>
      <c r="O497" s="2573"/>
      <c r="P497" s="2612"/>
      <c r="Q497" s="2640"/>
      <c r="R497" s="2609">
        <v>1</v>
      </c>
    </row>
    <row r="498" spans="1:18">
      <c r="A498" s="2609">
        <v>2</v>
      </c>
      <c r="B498" s="2566" t="s">
        <v>6791</v>
      </c>
      <c r="C498" s="2596"/>
      <c r="D498" s="2566" t="s">
        <v>4642</v>
      </c>
      <c r="E498" s="2569"/>
      <c r="F498" s="2666">
        <v>69</v>
      </c>
      <c r="G498" s="2667">
        <v>13.2</v>
      </c>
      <c r="H498" s="2660"/>
      <c r="I498" s="2566"/>
      <c r="J498" s="2660">
        <v>11.2</v>
      </c>
      <c r="K498" s="2619"/>
      <c r="L498" s="2619">
        <v>1</v>
      </c>
      <c r="M498" s="2566"/>
      <c r="N498" s="2566"/>
      <c r="O498" s="2569"/>
      <c r="P498" s="2612"/>
      <c r="Q498" s="2640"/>
      <c r="R498" s="2609">
        <v>2</v>
      </c>
    </row>
    <row r="499" spans="1:18">
      <c r="A499" s="2609">
        <v>3</v>
      </c>
      <c r="B499" s="2566" t="s">
        <v>6791</v>
      </c>
      <c r="C499" s="2596"/>
      <c r="D499" s="2566" t="s">
        <v>4642</v>
      </c>
      <c r="E499" s="2569"/>
      <c r="F499" s="2666">
        <v>69</v>
      </c>
      <c r="G499" s="2667">
        <v>13.8</v>
      </c>
      <c r="H499" s="2660"/>
      <c r="I499" s="2566"/>
      <c r="J499" s="2660">
        <v>10</v>
      </c>
      <c r="K499" s="2619"/>
      <c r="L499" s="2619">
        <v>1</v>
      </c>
      <c r="M499" s="2566"/>
      <c r="N499" s="2566"/>
      <c r="O499" s="2569"/>
      <c r="P499" s="2612"/>
      <c r="Q499" s="2640"/>
      <c r="R499" s="2609">
        <v>3</v>
      </c>
    </row>
    <row r="500" spans="1:18">
      <c r="A500" s="2609">
        <v>4</v>
      </c>
      <c r="B500" s="2566" t="s">
        <v>6791</v>
      </c>
      <c r="C500" s="2596"/>
      <c r="D500" s="2566" t="s">
        <v>4644</v>
      </c>
      <c r="E500" s="2569"/>
      <c r="F500" s="2666">
        <v>69</v>
      </c>
      <c r="G500" s="2667">
        <v>23</v>
      </c>
      <c r="H500" s="2660"/>
      <c r="I500" s="2566"/>
      <c r="J500" s="2660">
        <v>10</v>
      </c>
      <c r="K500" s="2619"/>
      <c r="L500" s="2619">
        <v>1</v>
      </c>
      <c r="M500" s="2566"/>
      <c r="N500" s="2566"/>
      <c r="O500" s="2569"/>
      <c r="P500" s="2612"/>
      <c r="Q500" s="2640"/>
      <c r="R500" s="2609">
        <v>4</v>
      </c>
    </row>
    <row r="501" spans="1:18">
      <c r="A501" s="2609">
        <v>5</v>
      </c>
      <c r="B501" s="2566" t="s">
        <v>6791</v>
      </c>
      <c r="C501" s="2596"/>
      <c r="D501" s="2566" t="s">
        <v>4642</v>
      </c>
      <c r="E501" s="2569"/>
      <c r="F501" s="2666">
        <v>113</v>
      </c>
      <c r="G501" s="2667">
        <v>67</v>
      </c>
      <c r="H501" s="2660">
        <v>5</v>
      </c>
      <c r="I501" s="2566"/>
      <c r="J501" s="2660">
        <v>40</v>
      </c>
      <c r="K501" s="2619">
        <v>1</v>
      </c>
      <c r="L501" s="2619"/>
      <c r="M501" s="2566"/>
      <c r="N501" s="2566"/>
      <c r="O501" s="2569"/>
      <c r="P501" s="2612"/>
      <c r="Q501" s="2640"/>
      <c r="R501" s="2609">
        <v>5</v>
      </c>
    </row>
    <row r="502" spans="1:18">
      <c r="A502" s="2621">
        <v>6</v>
      </c>
      <c r="B502" s="2566" t="s">
        <v>6792</v>
      </c>
      <c r="C502" s="2596"/>
      <c r="D502" s="2566" t="s">
        <v>4642</v>
      </c>
      <c r="E502" s="2596"/>
      <c r="F502" s="2668">
        <v>13.8</v>
      </c>
      <c r="G502" s="2669">
        <v>3.4</v>
      </c>
      <c r="H502" s="2660"/>
      <c r="I502" s="2566"/>
      <c r="J502" s="2670">
        <v>6</v>
      </c>
      <c r="K502" s="2619">
        <v>1</v>
      </c>
      <c r="L502" s="2619"/>
      <c r="M502" s="2566"/>
      <c r="N502" s="2566"/>
      <c r="O502" s="2596"/>
      <c r="P502" s="2612"/>
      <c r="Q502" s="2640"/>
      <c r="R502" s="2621">
        <v>6</v>
      </c>
    </row>
    <row r="503" spans="1:18">
      <c r="A503" s="2621">
        <v>7</v>
      </c>
      <c r="B503" s="2566" t="s">
        <v>6792</v>
      </c>
      <c r="C503" s="2596"/>
      <c r="D503" s="2566" t="s">
        <v>4642</v>
      </c>
      <c r="E503" s="2596"/>
      <c r="F503" s="2668">
        <v>110</v>
      </c>
      <c r="G503" s="2669">
        <v>4.3600000000000003</v>
      </c>
      <c r="H503" s="2660"/>
      <c r="I503" s="2566"/>
      <c r="J503" s="2670">
        <v>7.5</v>
      </c>
      <c r="K503" s="2619">
        <v>1</v>
      </c>
      <c r="L503" s="2619"/>
      <c r="M503" s="2566"/>
      <c r="N503" s="2566"/>
      <c r="O503" s="2596"/>
      <c r="P503" s="2612"/>
      <c r="Q503" s="2640"/>
      <c r="R503" s="2621">
        <v>7</v>
      </c>
    </row>
    <row r="504" spans="1:18">
      <c r="A504" s="2621">
        <v>8</v>
      </c>
      <c r="B504" s="2566" t="s">
        <v>6792</v>
      </c>
      <c r="C504" s="2596"/>
      <c r="D504" s="2566" t="s">
        <v>4642</v>
      </c>
      <c r="E504" s="2596"/>
      <c r="F504" s="2668">
        <v>110</v>
      </c>
      <c r="G504" s="2669">
        <v>34.4</v>
      </c>
      <c r="H504" s="2660">
        <v>8.66</v>
      </c>
      <c r="I504" s="2566"/>
      <c r="J504" s="2670">
        <v>20</v>
      </c>
      <c r="K504" s="2619">
        <v>1</v>
      </c>
      <c r="L504" s="2619"/>
      <c r="M504" s="2566"/>
      <c r="N504" s="2566"/>
      <c r="O504" s="2596"/>
      <c r="P504" s="2612"/>
      <c r="Q504" s="2640"/>
      <c r="R504" s="2621">
        <v>8</v>
      </c>
    </row>
    <row r="505" spans="1:18">
      <c r="A505" s="2621">
        <v>9</v>
      </c>
      <c r="B505" s="2566" t="s">
        <v>6792</v>
      </c>
      <c r="C505" s="2596"/>
      <c r="D505" s="2566" t="s">
        <v>4642</v>
      </c>
      <c r="E505" s="2596"/>
      <c r="F505" s="2668">
        <v>115</v>
      </c>
      <c r="G505" s="2669">
        <v>13.8</v>
      </c>
      <c r="H505" s="2660"/>
      <c r="I505" s="2566"/>
      <c r="J505" s="2670">
        <v>28.4</v>
      </c>
      <c r="K505" s="2619">
        <v>2</v>
      </c>
      <c r="L505" s="2619"/>
      <c r="M505" s="2566"/>
      <c r="N505" s="2566"/>
      <c r="O505" s="2596"/>
      <c r="P505" s="2612"/>
      <c r="Q505" s="2640"/>
      <c r="R505" s="2621">
        <v>9</v>
      </c>
    </row>
    <row r="506" spans="1:18">
      <c r="A506" s="2621">
        <v>10</v>
      </c>
      <c r="B506" s="2566" t="s">
        <v>6792</v>
      </c>
      <c r="C506" s="2596"/>
      <c r="D506" s="2566" t="s">
        <v>4642</v>
      </c>
      <c r="E506" s="2596"/>
      <c r="F506" s="2668">
        <v>115</v>
      </c>
      <c r="G506" s="2669">
        <v>34.5</v>
      </c>
      <c r="H506" s="2660">
        <v>5</v>
      </c>
      <c r="I506" s="2566"/>
      <c r="J506" s="2670">
        <v>30</v>
      </c>
      <c r="K506" s="2619">
        <v>1</v>
      </c>
      <c r="L506" s="2619"/>
      <c r="M506" s="2566"/>
      <c r="N506" s="2566"/>
      <c r="O506" s="2596"/>
      <c r="P506" s="2612"/>
      <c r="Q506" s="2640"/>
      <c r="R506" s="2621">
        <v>10</v>
      </c>
    </row>
    <row r="507" spans="1:18">
      <c r="A507" s="2621">
        <v>11</v>
      </c>
      <c r="B507" s="2566" t="s">
        <v>4816</v>
      </c>
      <c r="C507" s="2596"/>
      <c r="D507" s="2566" t="s">
        <v>4644</v>
      </c>
      <c r="E507" s="2596"/>
      <c r="F507" s="2668">
        <v>46</v>
      </c>
      <c r="G507" s="2669">
        <v>2.4</v>
      </c>
      <c r="H507" s="2660"/>
      <c r="I507" s="2566"/>
      <c r="J507" s="2670">
        <v>0.16700000000000001</v>
      </c>
      <c r="K507" s="2619">
        <v>1</v>
      </c>
      <c r="L507" s="2619"/>
      <c r="M507" s="2566"/>
      <c r="N507" s="2566"/>
      <c r="O507" s="2596"/>
      <c r="P507" s="2612"/>
      <c r="Q507" s="2640"/>
      <c r="R507" s="2621">
        <v>11</v>
      </c>
    </row>
    <row r="508" spans="1:18">
      <c r="A508" s="2621">
        <v>12</v>
      </c>
      <c r="B508" s="2566" t="s">
        <v>4817</v>
      </c>
      <c r="C508" s="2596"/>
      <c r="D508" s="2566" t="s">
        <v>4644</v>
      </c>
      <c r="E508" s="2596"/>
      <c r="F508" s="2668">
        <v>34.4</v>
      </c>
      <c r="G508" s="2669">
        <v>5</v>
      </c>
      <c r="H508" s="2660"/>
      <c r="I508" s="2566"/>
      <c r="J508" s="2670">
        <v>2.5</v>
      </c>
      <c r="K508" s="2619">
        <v>1</v>
      </c>
      <c r="L508" s="2619"/>
      <c r="M508" s="2566"/>
      <c r="N508" s="2566"/>
      <c r="O508" s="2596"/>
      <c r="P508" s="2612"/>
      <c r="Q508" s="2640"/>
      <c r="R508" s="2621">
        <v>12</v>
      </c>
    </row>
    <row r="509" spans="1:18">
      <c r="A509" s="2621">
        <v>13</v>
      </c>
      <c r="B509" s="2566" t="s">
        <v>4818</v>
      </c>
      <c r="C509" s="2596"/>
      <c r="D509" s="2566" t="s">
        <v>4644</v>
      </c>
      <c r="E509" s="2596"/>
      <c r="F509" s="2668">
        <v>67</v>
      </c>
      <c r="G509" s="2669">
        <v>13.8</v>
      </c>
      <c r="H509" s="2660"/>
      <c r="I509" s="2566"/>
      <c r="J509" s="2670">
        <v>8.4</v>
      </c>
      <c r="K509" s="2619">
        <v>1</v>
      </c>
      <c r="L509" s="2619"/>
      <c r="M509" s="2566"/>
      <c r="N509" s="2566"/>
      <c r="O509" s="2596"/>
      <c r="P509" s="2612"/>
      <c r="Q509" s="2640"/>
      <c r="R509" s="2621">
        <v>13</v>
      </c>
    </row>
    <row r="510" spans="1:18">
      <c r="A510" s="2621">
        <v>14</v>
      </c>
      <c r="B510" s="2566" t="s">
        <v>4819</v>
      </c>
      <c r="C510" s="2596"/>
      <c r="D510" s="2566" t="s">
        <v>4644</v>
      </c>
      <c r="E510" s="2596"/>
      <c r="F510" s="2668">
        <v>34.5</v>
      </c>
      <c r="G510" s="2669">
        <v>4.8</v>
      </c>
      <c r="H510" s="2660"/>
      <c r="I510" s="2566"/>
      <c r="J510" s="2670">
        <v>4.2</v>
      </c>
      <c r="K510" s="2619">
        <v>1</v>
      </c>
      <c r="L510" s="2619"/>
      <c r="M510" s="2566"/>
      <c r="N510" s="2566"/>
      <c r="O510" s="2596"/>
      <c r="P510" s="2612"/>
      <c r="Q510" s="2640"/>
      <c r="R510" s="2621">
        <v>14</v>
      </c>
    </row>
    <row r="511" spans="1:18">
      <c r="A511" s="2621">
        <v>15</v>
      </c>
      <c r="B511" s="2566" t="s">
        <v>4820</v>
      </c>
      <c r="C511" s="2596"/>
      <c r="D511" s="2566" t="s">
        <v>4644</v>
      </c>
      <c r="E511" s="2596"/>
      <c r="F511" s="2668">
        <v>43.8</v>
      </c>
      <c r="G511" s="2669">
        <v>4.2</v>
      </c>
      <c r="H511" s="2660"/>
      <c r="I511" s="2566"/>
      <c r="J511" s="2670">
        <v>3.75</v>
      </c>
      <c r="K511" s="2619">
        <v>1</v>
      </c>
      <c r="L511" s="2619"/>
      <c r="M511" s="2566"/>
      <c r="N511" s="2566"/>
      <c r="O511" s="2596"/>
      <c r="P511" s="2612"/>
      <c r="Q511" s="2640"/>
      <c r="R511" s="2621">
        <v>15</v>
      </c>
    </row>
    <row r="512" spans="1:18">
      <c r="A512" s="2621">
        <v>16</v>
      </c>
      <c r="B512" s="2566" t="s">
        <v>6793</v>
      </c>
      <c r="C512" s="2596"/>
      <c r="D512" s="2566" t="s">
        <v>4644</v>
      </c>
      <c r="E512" s="2596"/>
      <c r="F512" s="2668">
        <v>34.5</v>
      </c>
      <c r="G512" s="2669">
        <v>2.4</v>
      </c>
      <c r="H512" s="2660">
        <v>0.24</v>
      </c>
      <c r="I512" s="2566"/>
      <c r="J512" s="2670">
        <v>0.33300000000000002</v>
      </c>
      <c r="K512" s="2619">
        <v>1</v>
      </c>
      <c r="L512" s="2619"/>
      <c r="M512" s="2566"/>
      <c r="N512" s="2566"/>
      <c r="O512" s="2596"/>
      <c r="P512" s="2612"/>
      <c r="Q512" s="2640"/>
      <c r="R512" s="2621">
        <v>16</v>
      </c>
    </row>
    <row r="513" spans="1:18">
      <c r="A513" s="2609">
        <v>17</v>
      </c>
      <c r="B513" s="2566" t="s">
        <v>6793</v>
      </c>
      <c r="C513" s="2596"/>
      <c r="D513" s="2566" t="s">
        <v>4644</v>
      </c>
      <c r="E513" s="2596"/>
      <c r="F513" s="2668">
        <v>34.5</v>
      </c>
      <c r="G513" s="2669">
        <v>2.4</v>
      </c>
      <c r="H513" s="2660"/>
      <c r="I513" s="2566"/>
      <c r="J513" s="2660">
        <v>0.66600000000000004</v>
      </c>
      <c r="K513" s="2619">
        <v>2</v>
      </c>
      <c r="L513" s="2619"/>
      <c r="M513" s="2566"/>
      <c r="N513" s="2566"/>
      <c r="O513" s="2596"/>
      <c r="P513" s="2612"/>
      <c r="Q513" s="2640"/>
      <c r="R513" s="2609">
        <v>17</v>
      </c>
    </row>
    <row r="514" spans="1:18">
      <c r="A514" s="2609">
        <v>18</v>
      </c>
      <c r="B514" s="2566" t="s">
        <v>6794</v>
      </c>
      <c r="C514" s="2596"/>
      <c r="D514" s="2566" t="s">
        <v>4644</v>
      </c>
      <c r="E514" s="2596"/>
      <c r="F514" s="2668">
        <v>46</v>
      </c>
      <c r="G514" s="2669">
        <v>2.4</v>
      </c>
      <c r="H514" s="2660"/>
      <c r="I514" s="2566"/>
      <c r="J514" s="2660">
        <v>3.3319999999999999</v>
      </c>
      <c r="K514" s="2619">
        <v>4</v>
      </c>
      <c r="L514" s="2619"/>
      <c r="M514" s="2566"/>
      <c r="N514" s="2566"/>
      <c r="O514" s="2596"/>
      <c r="P514" s="2612"/>
      <c r="Q514" s="2640"/>
      <c r="R514" s="2609">
        <v>18</v>
      </c>
    </row>
    <row r="515" spans="1:18">
      <c r="A515" s="2609">
        <v>19</v>
      </c>
      <c r="B515" s="2566" t="s">
        <v>6795</v>
      </c>
      <c r="C515" s="2596"/>
      <c r="D515" s="2566" t="s">
        <v>4642</v>
      </c>
      <c r="E515" s="2596"/>
      <c r="F515" s="2668">
        <v>23</v>
      </c>
      <c r="G515" s="2669">
        <v>5</v>
      </c>
      <c r="H515" s="2660"/>
      <c r="I515" s="2566"/>
      <c r="J515" s="2660">
        <v>15</v>
      </c>
      <c r="K515" s="2619">
        <v>3</v>
      </c>
      <c r="L515" s="2619"/>
      <c r="M515" s="2566"/>
      <c r="N515" s="2566"/>
      <c r="O515" s="2596"/>
      <c r="P515" s="2612"/>
      <c r="Q515" s="2640"/>
      <c r="R515" s="2609">
        <v>19</v>
      </c>
    </row>
    <row r="516" spans="1:18">
      <c r="A516" s="2609">
        <v>20</v>
      </c>
      <c r="B516" s="2566" t="s">
        <v>6796</v>
      </c>
      <c r="C516" s="2596"/>
      <c r="D516" s="2566" t="s">
        <v>4644</v>
      </c>
      <c r="E516" s="2596"/>
      <c r="F516" s="2668">
        <v>34.5</v>
      </c>
      <c r="G516" s="2669">
        <v>4.8</v>
      </c>
      <c r="H516" s="2660"/>
      <c r="I516" s="2566"/>
      <c r="J516" s="2660">
        <v>7.5</v>
      </c>
      <c r="K516" s="2619">
        <v>3</v>
      </c>
      <c r="L516" s="2619"/>
      <c r="M516" s="2566"/>
      <c r="N516" s="2566"/>
      <c r="O516" s="2596"/>
      <c r="P516" s="2612"/>
      <c r="Q516" s="2640"/>
      <c r="R516" s="2609">
        <v>20</v>
      </c>
    </row>
    <row r="517" spans="1:18">
      <c r="A517" s="2609">
        <v>21</v>
      </c>
      <c r="B517" s="2566" t="s">
        <v>4823</v>
      </c>
      <c r="C517" s="2596"/>
      <c r="D517" s="2566" t="s">
        <v>4644</v>
      </c>
      <c r="E517" s="2596"/>
      <c r="F517" s="2668">
        <v>115</v>
      </c>
      <c r="G517" s="2669">
        <v>13.8</v>
      </c>
      <c r="H517" s="2660"/>
      <c r="I517" s="2566"/>
      <c r="J517" s="2660">
        <v>24</v>
      </c>
      <c r="K517" s="2619">
        <v>1</v>
      </c>
      <c r="L517" s="2619"/>
      <c r="M517" s="2566"/>
      <c r="N517" s="2566"/>
      <c r="O517" s="2596"/>
      <c r="P517" s="2612"/>
      <c r="Q517" s="2640"/>
      <c r="R517" s="2609">
        <v>21</v>
      </c>
    </row>
    <row r="518" spans="1:18">
      <c r="A518" s="2609">
        <v>22</v>
      </c>
      <c r="B518" s="2566" t="s">
        <v>4824</v>
      </c>
      <c r="C518" s="2596"/>
      <c r="D518" s="2566" t="s">
        <v>4642</v>
      </c>
      <c r="E518" s="2596"/>
      <c r="F518" s="2668">
        <v>34.4</v>
      </c>
      <c r="G518" s="2669">
        <v>22.9</v>
      </c>
      <c r="H518" s="2660"/>
      <c r="I518" s="2566"/>
      <c r="J518" s="2660">
        <v>7.5</v>
      </c>
      <c r="K518" s="2619">
        <v>1</v>
      </c>
      <c r="L518" s="2619"/>
      <c r="M518" s="2566"/>
      <c r="N518" s="2566"/>
      <c r="O518" s="2596"/>
      <c r="P518" s="2612"/>
      <c r="Q518" s="2640"/>
      <c r="R518" s="2609">
        <v>22</v>
      </c>
    </row>
    <row r="519" spans="1:18">
      <c r="A519" s="2609">
        <v>23</v>
      </c>
      <c r="B519" s="2566" t="s">
        <v>4825</v>
      </c>
      <c r="C519" s="2596"/>
      <c r="D519" s="2566" t="s">
        <v>4644</v>
      </c>
      <c r="E519" s="2596"/>
      <c r="F519" s="2668">
        <v>34.4</v>
      </c>
      <c r="G519" s="2669">
        <v>5</v>
      </c>
      <c r="H519" s="2660"/>
      <c r="I519" s="2566"/>
      <c r="J519" s="2660">
        <v>3.75</v>
      </c>
      <c r="K519" s="2619">
        <v>1</v>
      </c>
      <c r="L519" s="2619"/>
      <c r="M519" s="2566"/>
      <c r="N519" s="2566"/>
      <c r="O519" s="2596"/>
      <c r="P519" s="2612"/>
      <c r="Q519" s="2640"/>
      <c r="R519" s="2609">
        <v>23</v>
      </c>
    </row>
    <row r="520" spans="1:18">
      <c r="A520" s="2609">
        <v>24</v>
      </c>
      <c r="B520" s="2566" t="s">
        <v>6797</v>
      </c>
      <c r="C520" s="2596"/>
      <c r="D520" s="2566" t="s">
        <v>4642</v>
      </c>
      <c r="E520" s="2596"/>
      <c r="F520" s="2668">
        <v>113</v>
      </c>
      <c r="G520" s="2669">
        <v>34.4</v>
      </c>
      <c r="H520" s="2660">
        <v>5</v>
      </c>
      <c r="I520" s="2566"/>
      <c r="J520" s="2660">
        <v>30</v>
      </c>
      <c r="K520" s="2619">
        <v>1</v>
      </c>
      <c r="L520" s="2619"/>
      <c r="M520" s="2566"/>
      <c r="N520" s="2566"/>
      <c r="O520" s="2596"/>
      <c r="P520" s="2612"/>
      <c r="Q520" s="2640"/>
      <c r="R520" s="2609">
        <v>24</v>
      </c>
    </row>
    <row r="521" spans="1:18">
      <c r="A521" s="2609">
        <v>25</v>
      </c>
      <c r="B521" s="2566" t="s">
        <v>6797</v>
      </c>
      <c r="C521" s="2596"/>
      <c r="D521" s="2566" t="s">
        <v>4642</v>
      </c>
      <c r="E521" s="2596"/>
      <c r="F521" s="2668">
        <v>115</v>
      </c>
      <c r="G521" s="2669">
        <v>34.5</v>
      </c>
      <c r="H521" s="2660"/>
      <c r="I521" s="2566"/>
      <c r="J521" s="2660">
        <v>20.010000000000002</v>
      </c>
      <c r="K521" s="2619">
        <v>3</v>
      </c>
      <c r="L521" s="2619"/>
      <c r="M521" s="2566"/>
      <c r="N521" s="2566"/>
      <c r="O521" s="2596"/>
      <c r="P521" s="2612"/>
      <c r="Q521" s="2640"/>
      <c r="R521" s="2609">
        <v>25</v>
      </c>
    </row>
    <row r="522" spans="1:18">
      <c r="A522" s="2609">
        <v>26</v>
      </c>
      <c r="B522" s="2566" t="s">
        <v>6798</v>
      </c>
      <c r="C522" s="2596"/>
      <c r="D522" s="2566" t="s">
        <v>4644</v>
      </c>
      <c r="E522" s="2596"/>
      <c r="F522" s="2668">
        <v>34.4</v>
      </c>
      <c r="G522" s="2669">
        <v>2.4</v>
      </c>
      <c r="H522" s="2660"/>
      <c r="I522" s="2566"/>
      <c r="J522" s="2660">
        <v>2.4900000000000002</v>
      </c>
      <c r="K522" s="2619">
        <v>3</v>
      </c>
      <c r="L522" s="2619"/>
      <c r="M522" s="2566"/>
      <c r="N522" s="2566"/>
      <c r="O522" s="2596"/>
      <c r="P522" s="2612"/>
      <c r="Q522" s="2640"/>
      <c r="R522" s="2609">
        <v>26</v>
      </c>
    </row>
    <row r="523" spans="1:18">
      <c r="A523" s="2609">
        <v>27</v>
      </c>
      <c r="B523" s="2566" t="s">
        <v>4826</v>
      </c>
      <c r="C523" s="2596"/>
      <c r="D523" s="2566" t="s">
        <v>4644</v>
      </c>
      <c r="E523" s="2596"/>
      <c r="F523" s="2668">
        <v>23</v>
      </c>
      <c r="G523" s="2669">
        <v>5.04</v>
      </c>
      <c r="H523" s="2660"/>
      <c r="I523" s="2566"/>
      <c r="J523" s="2660">
        <v>2.5</v>
      </c>
      <c r="K523" s="2619">
        <v>1</v>
      </c>
      <c r="L523" s="2619"/>
      <c r="M523" s="2566"/>
      <c r="N523" s="2566"/>
      <c r="O523" s="2596"/>
      <c r="P523" s="2612"/>
      <c r="Q523" s="2640"/>
      <c r="R523" s="2609">
        <v>27</v>
      </c>
    </row>
    <row r="524" spans="1:18">
      <c r="A524" s="2609">
        <v>28</v>
      </c>
      <c r="B524" s="2566" t="s">
        <v>4827</v>
      </c>
      <c r="C524" s="2596"/>
      <c r="D524" s="2566" t="s">
        <v>4642</v>
      </c>
      <c r="E524" s="2596"/>
      <c r="F524" s="2668">
        <v>113</v>
      </c>
      <c r="G524" s="2669">
        <v>67</v>
      </c>
      <c r="H524" s="2660">
        <v>13.8</v>
      </c>
      <c r="I524" s="2566"/>
      <c r="J524" s="2660">
        <v>33.6</v>
      </c>
      <c r="K524" s="2619">
        <v>1</v>
      </c>
      <c r="L524" s="2619"/>
      <c r="M524" s="2566"/>
      <c r="N524" s="2566"/>
      <c r="O524" s="2596"/>
      <c r="P524" s="2612"/>
      <c r="Q524" s="2640"/>
      <c r="R524" s="2609">
        <v>28</v>
      </c>
    </row>
    <row r="525" spans="1:18">
      <c r="A525" s="2609">
        <v>29</v>
      </c>
      <c r="B525" s="2566" t="s">
        <v>6799</v>
      </c>
      <c r="C525" s="2596"/>
      <c r="D525" s="2566" t="s">
        <v>4642</v>
      </c>
      <c r="E525" s="2596"/>
      <c r="F525" s="2668">
        <v>115</v>
      </c>
      <c r="G525" s="2669">
        <v>34.5</v>
      </c>
      <c r="H525" s="2660"/>
      <c r="I525" s="2566"/>
      <c r="J525" s="2660">
        <v>40</v>
      </c>
      <c r="K525" s="2619">
        <v>2</v>
      </c>
      <c r="L525" s="2619"/>
      <c r="M525" s="2566"/>
      <c r="N525" s="2566"/>
      <c r="O525" s="2596"/>
      <c r="P525" s="2612"/>
      <c r="Q525" s="2640"/>
      <c r="R525" s="2609">
        <v>29</v>
      </c>
    </row>
    <row r="526" spans="1:18">
      <c r="A526" s="2609">
        <v>30</v>
      </c>
      <c r="B526" s="2566" t="s">
        <v>4828</v>
      </c>
      <c r="C526" s="2596"/>
      <c r="D526" s="2566" t="s">
        <v>4644</v>
      </c>
      <c r="E526" s="2596"/>
      <c r="F526" s="2668">
        <v>115</v>
      </c>
      <c r="G526" s="2669">
        <v>13.2</v>
      </c>
      <c r="H526" s="2660"/>
      <c r="I526" s="2566"/>
      <c r="J526" s="2660">
        <v>15</v>
      </c>
      <c r="K526" s="2619">
        <v>1</v>
      </c>
      <c r="L526" s="2619"/>
      <c r="M526" s="2566"/>
      <c r="N526" s="2566"/>
      <c r="O526" s="2596"/>
      <c r="P526" s="2612"/>
      <c r="Q526" s="2640"/>
      <c r="R526" s="2609">
        <v>30</v>
      </c>
    </row>
    <row r="527" spans="1:18">
      <c r="A527" s="2609">
        <v>31</v>
      </c>
      <c r="B527" s="2566" t="s">
        <v>4829</v>
      </c>
      <c r="C527" s="2596"/>
      <c r="D527" s="2566" t="s">
        <v>4644</v>
      </c>
      <c r="E527" s="2596"/>
      <c r="F527" s="2668">
        <v>34.4</v>
      </c>
      <c r="G527" s="2669">
        <v>19.8</v>
      </c>
      <c r="H527" s="2660"/>
      <c r="I527" s="2566"/>
      <c r="J527" s="2660">
        <v>5.6</v>
      </c>
      <c r="K527" s="2619">
        <v>1</v>
      </c>
      <c r="L527" s="2619"/>
      <c r="M527" s="2566"/>
      <c r="N527" s="2566"/>
      <c r="O527" s="2596"/>
      <c r="P527" s="2612"/>
      <c r="Q527" s="2640"/>
      <c r="R527" s="2609">
        <v>31</v>
      </c>
    </row>
    <row r="528" spans="1:18">
      <c r="A528" s="2609">
        <v>32</v>
      </c>
      <c r="B528" s="2566" t="s">
        <v>4830</v>
      </c>
      <c r="C528" s="2596"/>
      <c r="D528" s="2566" t="s">
        <v>4644</v>
      </c>
      <c r="E528" s="2596"/>
      <c r="F528" s="2668">
        <v>113</v>
      </c>
      <c r="G528" s="2669">
        <v>13.8</v>
      </c>
      <c r="H528" s="2660"/>
      <c r="I528" s="2566"/>
      <c r="J528" s="2660">
        <v>7.5</v>
      </c>
      <c r="K528" s="2619">
        <v>1</v>
      </c>
      <c r="L528" s="2619"/>
      <c r="M528" s="2566"/>
      <c r="N528" s="2566"/>
      <c r="O528" s="2596"/>
      <c r="P528" s="2612"/>
      <c r="Q528" s="2640"/>
      <c r="R528" s="2609">
        <v>32</v>
      </c>
    </row>
    <row r="529" spans="1:18">
      <c r="A529" s="2609">
        <v>33</v>
      </c>
      <c r="B529" s="2566" t="s">
        <v>6800</v>
      </c>
      <c r="C529" s="2596"/>
      <c r="D529" s="2566" t="s">
        <v>4644</v>
      </c>
      <c r="E529" s="2596"/>
      <c r="F529" s="2668">
        <v>13.8</v>
      </c>
      <c r="G529" s="2669">
        <v>4.4000000000000004</v>
      </c>
      <c r="H529" s="2660"/>
      <c r="I529" s="2566"/>
      <c r="J529" s="2660">
        <v>8.4</v>
      </c>
      <c r="K529" s="2619">
        <v>1</v>
      </c>
      <c r="L529" s="2619"/>
      <c r="M529" s="2566"/>
      <c r="N529" s="2566"/>
      <c r="O529" s="2596"/>
      <c r="P529" s="2612"/>
      <c r="Q529" s="2640"/>
      <c r="R529" s="2609">
        <v>33</v>
      </c>
    </row>
    <row r="530" spans="1:18">
      <c r="A530" s="2609">
        <v>34</v>
      </c>
      <c r="B530" s="2566" t="s">
        <v>6800</v>
      </c>
      <c r="C530" s="2596"/>
      <c r="D530" s="2566" t="s">
        <v>4644</v>
      </c>
      <c r="E530" s="2596"/>
      <c r="F530" s="2668">
        <v>113</v>
      </c>
      <c r="G530" s="2669">
        <v>13.8</v>
      </c>
      <c r="H530" s="2660"/>
      <c r="I530" s="2566"/>
      <c r="J530" s="2660">
        <v>18</v>
      </c>
      <c r="K530" s="2619">
        <v>1</v>
      </c>
      <c r="L530" s="2619"/>
      <c r="M530" s="2566"/>
      <c r="N530" s="2566"/>
      <c r="O530" s="2596"/>
      <c r="P530" s="2612"/>
      <c r="Q530" s="2640"/>
      <c r="R530" s="2609">
        <v>34</v>
      </c>
    </row>
    <row r="531" spans="1:18">
      <c r="A531" s="2609">
        <v>35</v>
      </c>
      <c r="B531" s="2566" t="s">
        <v>6801</v>
      </c>
      <c r="C531" s="2596"/>
      <c r="D531" s="2566" t="s">
        <v>4642</v>
      </c>
      <c r="E531" s="2596"/>
      <c r="F531" s="2668">
        <v>345</v>
      </c>
      <c r="G531" s="2669">
        <v>120</v>
      </c>
      <c r="H531" s="2660">
        <v>13.8</v>
      </c>
      <c r="I531" s="2566"/>
      <c r="J531" s="2660">
        <v>537</v>
      </c>
      <c r="K531" s="2619">
        <v>2</v>
      </c>
      <c r="L531" s="2619"/>
      <c r="M531" s="2566"/>
      <c r="N531" s="2566"/>
      <c r="O531" s="2596"/>
      <c r="P531" s="2612"/>
      <c r="Q531" s="2640"/>
      <c r="R531" s="2609">
        <v>35</v>
      </c>
    </row>
    <row r="532" spans="1:18">
      <c r="A532" s="2609">
        <v>36</v>
      </c>
      <c r="B532" s="2566" t="s">
        <v>6802</v>
      </c>
      <c r="C532" s="2596"/>
      <c r="D532" s="2566" t="s">
        <v>4642</v>
      </c>
      <c r="E532" s="2596"/>
      <c r="F532" s="2668">
        <v>115</v>
      </c>
      <c r="G532" s="2669">
        <v>34.5</v>
      </c>
      <c r="H532" s="2660"/>
      <c r="I532" s="2566"/>
      <c r="J532" s="2660">
        <v>60</v>
      </c>
      <c r="K532" s="2619">
        <v>2</v>
      </c>
      <c r="L532" s="2619"/>
      <c r="M532" s="2566"/>
      <c r="N532" s="2566"/>
      <c r="O532" s="2596"/>
      <c r="P532" s="2612"/>
      <c r="Q532" s="2640"/>
      <c r="R532" s="2609">
        <v>36</v>
      </c>
    </row>
    <row r="533" spans="1:18">
      <c r="A533" s="2609">
        <v>37</v>
      </c>
      <c r="B533" s="2566" t="s">
        <v>6803</v>
      </c>
      <c r="C533" s="2596"/>
      <c r="D533" s="2566" t="s">
        <v>4644</v>
      </c>
      <c r="E533" s="2596"/>
      <c r="F533" s="2668">
        <v>34.5</v>
      </c>
      <c r="G533" s="2669">
        <v>13.2</v>
      </c>
      <c r="H533" s="2660"/>
      <c r="I533" s="2566"/>
      <c r="J533" s="2660">
        <v>20</v>
      </c>
      <c r="K533" s="2619">
        <v>2</v>
      </c>
      <c r="L533" s="2619"/>
      <c r="M533" s="2566"/>
      <c r="N533" s="2566"/>
      <c r="O533" s="2596"/>
      <c r="P533" s="2612"/>
      <c r="Q533" s="2640"/>
      <c r="R533" s="2609">
        <v>37</v>
      </c>
    </row>
    <row r="534" spans="1:18">
      <c r="A534" s="2609">
        <v>38</v>
      </c>
      <c r="B534" s="2566" t="s">
        <v>6804</v>
      </c>
      <c r="C534" s="2596"/>
      <c r="D534" s="2566" t="s">
        <v>4644</v>
      </c>
      <c r="E534" s="2596"/>
      <c r="F534" s="2668">
        <v>34.5</v>
      </c>
      <c r="G534" s="2669">
        <v>2.4</v>
      </c>
      <c r="H534" s="2660"/>
      <c r="I534" s="2566"/>
      <c r="J534" s="2660">
        <v>0.75</v>
      </c>
      <c r="K534" s="2619">
        <v>3</v>
      </c>
      <c r="L534" s="2619"/>
      <c r="M534" s="2566"/>
      <c r="N534" s="2566"/>
      <c r="O534" s="2596"/>
      <c r="P534" s="2612"/>
      <c r="Q534" s="2640"/>
      <c r="R534" s="2609">
        <v>38</v>
      </c>
    </row>
    <row r="535" spans="1:18">
      <c r="A535" s="2609">
        <v>39</v>
      </c>
      <c r="B535" s="2566" t="s">
        <v>6805</v>
      </c>
      <c r="C535" s="2596"/>
      <c r="D535" s="2566" t="s">
        <v>4644</v>
      </c>
      <c r="E535" s="2596"/>
      <c r="F535" s="2668">
        <v>34.4</v>
      </c>
      <c r="G535" s="2669">
        <v>2.5</v>
      </c>
      <c r="H535" s="2660"/>
      <c r="I535" s="2566"/>
      <c r="J535" s="2660">
        <v>10</v>
      </c>
      <c r="K535" s="2619">
        <v>2</v>
      </c>
      <c r="L535" s="2619"/>
      <c r="M535" s="2566"/>
      <c r="N535" s="2566"/>
      <c r="O535" s="2596"/>
      <c r="P535" s="2612"/>
      <c r="Q535" s="2640"/>
      <c r="R535" s="2609">
        <v>39</v>
      </c>
    </row>
    <row r="536" spans="1:18">
      <c r="A536" s="2609">
        <v>40</v>
      </c>
      <c r="B536" s="2566" t="s">
        <v>6806</v>
      </c>
      <c r="C536" s="2596"/>
      <c r="D536" s="2566" t="s">
        <v>4642</v>
      </c>
      <c r="E536" s="2596"/>
      <c r="F536" s="2668">
        <v>34.5</v>
      </c>
      <c r="G536" s="2669">
        <v>4.8</v>
      </c>
      <c r="H536" s="2660"/>
      <c r="I536" s="2566"/>
      <c r="J536" s="2660">
        <v>3.75</v>
      </c>
      <c r="K536" s="2619">
        <v>3</v>
      </c>
      <c r="L536" s="2619"/>
      <c r="M536" s="2566"/>
      <c r="N536" s="2566"/>
      <c r="O536" s="2596"/>
      <c r="P536" s="2612"/>
      <c r="Q536" s="2640"/>
      <c r="R536" s="2609">
        <v>40</v>
      </c>
    </row>
    <row r="537" spans="1:18">
      <c r="A537" s="2609">
        <v>41</v>
      </c>
      <c r="B537" s="2566" t="s">
        <v>6806</v>
      </c>
      <c r="C537" s="2596"/>
      <c r="D537" s="2566" t="s">
        <v>4642</v>
      </c>
      <c r="E537" s="2596"/>
      <c r="F537" s="2668">
        <v>115</v>
      </c>
      <c r="G537" s="2669">
        <v>34.5</v>
      </c>
      <c r="H537" s="2660"/>
      <c r="I537" s="2566"/>
      <c r="J537" s="2660">
        <v>10</v>
      </c>
      <c r="K537" s="2619">
        <v>1</v>
      </c>
      <c r="L537" s="2619">
        <v>1</v>
      </c>
      <c r="M537" s="2566"/>
      <c r="N537" s="2566"/>
      <c r="O537" s="2596"/>
      <c r="P537" s="2612"/>
      <c r="Q537" s="2640"/>
      <c r="R537" s="2609">
        <v>41</v>
      </c>
    </row>
    <row r="538" spans="1:18">
      <c r="A538" s="2609">
        <v>42</v>
      </c>
      <c r="B538" s="2566" t="s">
        <v>4831</v>
      </c>
      <c r="C538" s="2596"/>
      <c r="D538" s="2566" t="s">
        <v>4642</v>
      </c>
      <c r="E538" s="2596"/>
      <c r="F538" s="2668">
        <v>115</v>
      </c>
      <c r="G538" s="2669">
        <v>34.5</v>
      </c>
      <c r="H538" s="2660"/>
      <c r="I538" s="2566"/>
      <c r="J538" s="2660">
        <v>7.5</v>
      </c>
      <c r="K538" s="2619">
        <v>1</v>
      </c>
      <c r="L538" s="2619"/>
      <c r="M538" s="2566"/>
      <c r="N538" s="2566"/>
      <c r="O538" s="2596"/>
      <c r="P538" s="2612"/>
      <c r="Q538" s="2640"/>
      <c r="R538" s="2609">
        <v>42</v>
      </c>
    </row>
    <row r="539" spans="1:18">
      <c r="A539" s="2609">
        <v>43</v>
      </c>
      <c r="B539" s="2566" t="s">
        <v>4832</v>
      </c>
      <c r="C539" s="2596"/>
      <c r="D539" s="2566" t="s">
        <v>4644</v>
      </c>
      <c r="E539" s="2596"/>
      <c r="F539" s="2668">
        <v>34.4</v>
      </c>
      <c r="G539" s="2669">
        <v>13.8</v>
      </c>
      <c r="H539" s="2660"/>
      <c r="I539" s="2566"/>
      <c r="J539" s="2660">
        <v>3.75</v>
      </c>
      <c r="K539" s="2619">
        <v>1</v>
      </c>
      <c r="L539" s="2619"/>
      <c r="M539" s="2566"/>
      <c r="N539" s="2566"/>
      <c r="O539" s="2596"/>
      <c r="P539" s="2612"/>
      <c r="Q539" s="2640"/>
      <c r="R539" s="2609">
        <v>43</v>
      </c>
    </row>
    <row r="540" spans="1:18">
      <c r="A540" s="2609">
        <v>44</v>
      </c>
      <c r="B540" s="2566" t="s">
        <v>4833</v>
      </c>
      <c r="C540" s="2596"/>
      <c r="D540" s="2566" t="s">
        <v>4642</v>
      </c>
      <c r="E540" s="2596"/>
      <c r="F540" s="2668">
        <v>115</v>
      </c>
      <c r="G540" s="2669">
        <v>24</v>
      </c>
      <c r="H540" s="2660"/>
      <c r="I540" s="2566"/>
      <c r="J540" s="2660">
        <v>10</v>
      </c>
      <c r="K540" s="2619">
        <v>1</v>
      </c>
      <c r="L540" s="2619"/>
      <c r="M540" s="2566"/>
      <c r="N540" s="2566"/>
      <c r="O540" s="2596"/>
      <c r="P540" s="2612"/>
      <c r="Q540" s="2640"/>
      <c r="R540" s="2609">
        <v>44</v>
      </c>
    </row>
    <row r="541" spans="1:18">
      <c r="A541" s="2609">
        <v>45</v>
      </c>
      <c r="B541" s="2566" t="s">
        <v>6807</v>
      </c>
      <c r="C541" s="2596"/>
      <c r="D541" s="2566" t="s">
        <v>4642</v>
      </c>
      <c r="E541" s="2596"/>
      <c r="F541" s="2668">
        <v>115</v>
      </c>
      <c r="G541" s="2669">
        <v>34.5</v>
      </c>
      <c r="H541" s="2660"/>
      <c r="I541" s="2566"/>
      <c r="J541" s="2660">
        <v>15</v>
      </c>
      <c r="K541" s="2619">
        <v>2</v>
      </c>
      <c r="L541" s="2619"/>
      <c r="M541" s="2566"/>
      <c r="N541" s="2566"/>
      <c r="O541" s="2596"/>
      <c r="P541" s="2612"/>
      <c r="Q541" s="2640"/>
      <c r="R541" s="2609">
        <v>45</v>
      </c>
    </row>
    <row r="542" spans="1:18">
      <c r="A542" s="2609">
        <v>46</v>
      </c>
      <c r="B542" s="2566" t="s">
        <v>6808</v>
      </c>
      <c r="C542" s="2596"/>
      <c r="D542" s="2566" t="s">
        <v>4642</v>
      </c>
      <c r="E542" s="2596"/>
      <c r="F542" s="2668">
        <v>115</v>
      </c>
      <c r="G542" s="2669">
        <v>34.5</v>
      </c>
      <c r="H542" s="2660"/>
      <c r="I542" s="2566"/>
      <c r="J542" s="2660">
        <v>30</v>
      </c>
      <c r="K542" s="2619">
        <v>2</v>
      </c>
      <c r="L542" s="2619"/>
      <c r="M542" s="2566"/>
      <c r="N542" s="2566"/>
      <c r="O542" s="2596"/>
      <c r="P542" s="2612"/>
      <c r="Q542" s="2640"/>
      <c r="R542" s="2609">
        <v>46</v>
      </c>
    </row>
    <row r="543" spans="1:18">
      <c r="A543" s="2609">
        <v>47</v>
      </c>
      <c r="B543" s="2566" t="s">
        <v>4834</v>
      </c>
      <c r="C543" s="2596"/>
      <c r="D543" s="2566" t="s">
        <v>4642</v>
      </c>
      <c r="E543" s="2596"/>
      <c r="F543" s="2668">
        <v>34.5</v>
      </c>
      <c r="G543" s="2669">
        <v>4.8</v>
      </c>
      <c r="H543" s="2660"/>
      <c r="I543" s="2566"/>
      <c r="J543" s="2660">
        <v>1.5</v>
      </c>
      <c r="K543" s="2619">
        <v>1</v>
      </c>
      <c r="L543" s="2619"/>
      <c r="M543" s="2566"/>
      <c r="N543" s="2566"/>
      <c r="O543" s="2596"/>
      <c r="P543" s="2612"/>
      <c r="Q543" s="2640"/>
      <c r="R543" s="2609">
        <v>47</v>
      </c>
    </row>
    <row r="544" spans="1:18">
      <c r="A544" s="2609">
        <v>48</v>
      </c>
      <c r="B544" s="2566" t="s">
        <v>4835</v>
      </c>
      <c r="C544" s="2596"/>
      <c r="D544" s="2566" t="s">
        <v>4644</v>
      </c>
      <c r="E544" s="2596"/>
      <c r="F544" s="2668">
        <v>34.4</v>
      </c>
      <c r="G544" s="2669">
        <v>5</v>
      </c>
      <c r="H544" s="2660"/>
      <c r="I544" s="2566"/>
      <c r="J544" s="2660">
        <v>1.5</v>
      </c>
      <c r="K544" s="2619">
        <v>1</v>
      </c>
      <c r="L544" s="2619"/>
      <c r="M544" s="2566"/>
      <c r="N544" s="2566"/>
      <c r="O544" s="2596"/>
      <c r="P544" s="2612"/>
      <c r="Q544" s="2640"/>
      <c r="R544" s="2609">
        <v>48</v>
      </c>
    </row>
    <row r="545" spans="1:18">
      <c r="A545" s="2609">
        <v>49</v>
      </c>
      <c r="B545" s="2566" t="s">
        <v>4836</v>
      </c>
      <c r="C545" s="2596"/>
      <c r="D545" s="2566" t="s">
        <v>4644</v>
      </c>
      <c r="E545" s="2596"/>
      <c r="F545" s="2668">
        <v>34.5</v>
      </c>
      <c r="G545" s="2669">
        <v>13.2</v>
      </c>
      <c r="H545" s="2660"/>
      <c r="I545" s="2566"/>
      <c r="J545" s="2660">
        <v>5</v>
      </c>
      <c r="K545" s="2619">
        <v>1</v>
      </c>
      <c r="L545" s="2619"/>
      <c r="M545" s="2566"/>
      <c r="N545" s="2566"/>
      <c r="O545" s="2596"/>
      <c r="P545" s="2612"/>
      <c r="Q545" s="2640"/>
      <c r="R545" s="2609">
        <v>49</v>
      </c>
    </row>
    <row r="546" spans="1:18">
      <c r="A546" s="2609">
        <v>50</v>
      </c>
      <c r="B546" s="2566" t="s">
        <v>6809</v>
      </c>
      <c r="C546" s="2596"/>
      <c r="D546" s="2566" t="s">
        <v>4644</v>
      </c>
      <c r="E546" s="2596"/>
      <c r="F546" s="2668">
        <v>115</v>
      </c>
      <c r="G546" s="2669">
        <v>13.2</v>
      </c>
      <c r="H546" s="2660"/>
      <c r="I546" s="2566"/>
      <c r="J546" s="2660">
        <v>12</v>
      </c>
      <c r="K546" s="2619">
        <v>1</v>
      </c>
      <c r="L546" s="2619"/>
      <c r="M546" s="2566"/>
      <c r="N546" s="2566"/>
      <c r="O546" s="2596"/>
      <c r="P546" s="2612"/>
      <c r="Q546" s="2640"/>
      <c r="R546" s="2609">
        <v>50</v>
      </c>
    </row>
    <row r="547" spans="1:18">
      <c r="A547" s="2609">
        <v>51</v>
      </c>
      <c r="B547" s="2566" t="s">
        <v>6809</v>
      </c>
      <c r="C547" s="2596"/>
      <c r="D547" s="2566" t="s">
        <v>4644</v>
      </c>
      <c r="E547" s="2596"/>
      <c r="F547" s="2668">
        <v>115</v>
      </c>
      <c r="G547" s="2669">
        <v>23</v>
      </c>
      <c r="H547" s="2660"/>
      <c r="I547" s="2566"/>
      <c r="J547" s="2660">
        <v>15</v>
      </c>
      <c r="K547" s="2619">
        <v>1</v>
      </c>
      <c r="L547" s="2619"/>
      <c r="M547" s="2566"/>
      <c r="N547" s="2566"/>
      <c r="O547" s="2596"/>
      <c r="P547" s="2612"/>
      <c r="Q547" s="2640"/>
      <c r="R547" s="2609">
        <v>51</v>
      </c>
    </row>
    <row r="548" spans="1:18">
      <c r="A548" s="2609">
        <v>52</v>
      </c>
      <c r="B548" s="2566" t="s">
        <v>4839</v>
      </c>
      <c r="C548" s="2596"/>
      <c r="D548" s="2566" t="s">
        <v>4644</v>
      </c>
      <c r="E548" s="2596"/>
      <c r="F548" s="2668">
        <v>34.5</v>
      </c>
      <c r="G548" s="2669">
        <v>4.8</v>
      </c>
      <c r="H548" s="2660"/>
      <c r="I548" s="2566"/>
      <c r="J548" s="2660">
        <v>1</v>
      </c>
      <c r="K548" s="2619">
        <v>1</v>
      </c>
      <c r="L548" s="2619"/>
      <c r="M548" s="2566"/>
      <c r="N548" s="2566"/>
      <c r="O548" s="2596"/>
      <c r="P548" s="2612"/>
      <c r="Q548" s="2640"/>
      <c r="R548" s="2609">
        <v>52</v>
      </c>
    </row>
    <row r="549" spans="1:18">
      <c r="A549" s="2609">
        <v>53</v>
      </c>
      <c r="B549" s="2566" t="s">
        <v>4840</v>
      </c>
      <c r="C549" s="2596"/>
      <c r="D549" s="2566" t="s">
        <v>4644</v>
      </c>
      <c r="E549" s="2596"/>
      <c r="F549" s="2668">
        <v>34.5</v>
      </c>
      <c r="G549" s="2669">
        <v>4.8</v>
      </c>
      <c r="H549" s="2660"/>
      <c r="I549" s="2566"/>
      <c r="J549" s="2660">
        <v>2.5</v>
      </c>
      <c r="K549" s="2619">
        <v>1</v>
      </c>
      <c r="L549" s="2619"/>
      <c r="M549" s="2566"/>
      <c r="N549" s="2566"/>
      <c r="O549" s="2596"/>
      <c r="P549" s="2612"/>
      <c r="Q549" s="2640"/>
      <c r="R549" s="2609">
        <v>53</v>
      </c>
    </row>
    <row r="550" spans="1:18">
      <c r="A550" s="2609">
        <v>54</v>
      </c>
      <c r="B550" s="2566" t="s">
        <v>6810</v>
      </c>
      <c r="C550" s="2596"/>
      <c r="D550" s="2566" t="s">
        <v>4644</v>
      </c>
      <c r="E550" s="2596"/>
      <c r="F550" s="2668">
        <v>115</v>
      </c>
      <c r="G550" s="2669">
        <v>13.8</v>
      </c>
      <c r="H550" s="2660"/>
      <c r="I550" s="2566"/>
      <c r="J550" s="2660">
        <v>40</v>
      </c>
      <c r="K550" s="2619">
        <v>2</v>
      </c>
      <c r="L550" s="2619"/>
      <c r="M550" s="2566"/>
      <c r="N550" s="2566"/>
      <c r="O550" s="2596"/>
      <c r="P550" s="2612"/>
      <c r="Q550" s="2640"/>
      <c r="R550" s="2609">
        <v>54</v>
      </c>
    </row>
    <row r="551" spans="1:18">
      <c r="A551" s="2609">
        <v>55</v>
      </c>
      <c r="B551" s="2566" t="s">
        <v>4841</v>
      </c>
      <c r="C551" s="2596"/>
      <c r="D551" s="2566" t="s">
        <v>4644</v>
      </c>
      <c r="E551" s="2596"/>
      <c r="F551" s="2668">
        <v>34.5</v>
      </c>
      <c r="G551" s="2669">
        <v>13.2</v>
      </c>
      <c r="H551" s="2660"/>
      <c r="I551" s="2566"/>
      <c r="J551" s="2660">
        <v>3.75</v>
      </c>
      <c r="K551" s="2619">
        <v>1</v>
      </c>
      <c r="L551" s="2619"/>
      <c r="M551" s="2566"/>
      <c r="N551" s="2566"/>
      <c r="O551" s="2596"/>
      <c r="P551" s="2612"/>
      <c r="Q551" s="2640"/>
      <c r="R551" s="2609">
        <v>55</v>
      </c>
    </row>
    <row r="552" spans="1:18">
      <c r="A552" s="2609">
        <v>56</v>
      </c>
      <c r="B552" s="2566" t="s">
        <v>4842</v>
      </c>
      <c r="C552" s="2596"/>
      <c r="D552" s="2566" t="s">
        <v>4644</v>
      </c>
      <c r="E552" s="2596"/>
      <c r="F552" s="2668">
        <v>115</v>
      </c>
      <c r="G552" s="2669">
        <v>13.8</v>
      </c>
      <c r="H552" s="2660"/>
      <c r="I552" s="2566"/>
      <c r="J552" s="2660">
        <v>12</v>
      </c>
      <c r="K552" s="2619">
        <v>1</v>
      </c>
      <c r="L552" s="2619"/>
      <c r="M552" s="2566"/>
      <c r="N552" s="2566"/>
      <c r="O552" s="2596"/>
      <c r="P552" s="2612"/>
      <c r="Q552" s="2640"/>
      <c r="R552" s="2609">
        <v>56</v>
      </c>
    </row>
    <row r="553" spans="1:18" ht="16" thickBot="1">
      <c r="A553" s="2609">
        <v>57</v>
      </c>
      <c r="B553" s="2566" t="s">
        <v>4843</v>
      </c>
      <c r="C553" s="2596"/>
      <c r="D553" s="2566" t="s">
        <v>4642</v>
      </c>
      <c r="E553" s="2596"/>
      <c r="F553" s="2668">
        <v>115</v>
      </c>
      <c r="G553" s="2669">
        <v>34.5</v>
      </c>
      <c r="H553" s="2660"/>
      <c r="I553" s="2566"/>
      <c r="J553" s="2660">
        <v>25</v>
      </c>
      <c r="K553" s="2619">
        <v>1</v>
      </c>
      <c r="L553" s="2619"/>
      <c r="M553" s="2566"/>
      <c r="N553" s="2566"/>
      <c r="O553" s="2596"/>
      <c r="P553" s="2612"/>
      <c r="Q553" s="2640"/>
      <c r="R553" s="2609">
        <v>57</v>
      </c>
    </row>
    <row r="554" spans="1:18" ht="16" thickBot="1">
      <c r="A554" s="2577">
        <v>58</v>
      </c>
      <c r="B554" s="2575"/>
      <c r="C554" s="2578" t="s">
        <v>4895</v>
      </c>
      <c r="D554" s="2575"/>
      <c r="E554" s="2578"/>
      <c r="F554" s="2671"/>
      <c r="G554" s="2672"/>
      <c r="H554" s="2664"/>
      <c r="I554" s="2566"/>
      <c r="J554" s="2625"/>
      <c r="K554" s="2648">
        <f>SUM(K497:K553)</f>
        <v>81</v>
      </c>
      <c r="L554" s="2648">
        <f>SUM(L497:L553)</f>
        <v>4</v>
      </c>
      <c r="M554" s="2575"/>
      <c r="N554" s="2575"/>
      <c r="O554" s="2578"/>
      <c r="P554" s="2648">
        <f>SUM(P497:P553)</f>
        <v>0</v>
      </c>
      <c r="Q554" s="2648">
        <f>SUM(Q497:Q553)</f>
        <v>0</v>
      </c>
      <c r="R554" s="2577">
        <v>58</v>
      </c>
    </row>
    <row r="556" spans="1:18">
      <c r="A556" s="2586" t="s">
        <v>4801</v>
      </c>
      <c r="B556" s="2597"/>
      <c r="C556" s="2597"/>
      <c r="D556" s="2597"/>
      <c r="E556" s="2597"/>
      <c r="F556" s="2597"/>
      <c r="G556" s="2597"/>
      <c r="H556" s="2597"/>
      <c r="I556" s="2566"/>
      <c r="J556" s="2586" t="s">
        <v>4802</v>
      </c>
      <c r="K556" s="2597"/>
      <c r="L556" s="2597"/>
      <c r="M556" s="2597"/>
      <c r="N556" s="2597"/>
      <c r="O556" s="2597"/>
      <c r="P556" s="2597"/>
      <c r="Q556" s="2597"/>
      <c r="R556" s="2597"/>
    </row>
    <row r="558" spans="1:18" ht="16" thickBot="1">
      <c r="A558" s="2529"/>
      <c r="B558" s="2575"/>
      <c r="C558" s="2575"/>
      <c r="D558" s="2575"/>
      <c r="E558" s="2575"/>
      <c r="F558" s="2804"/>
      <c r="G558" s="2804"/>
      <c r="H558" s="2582"/>
      <c r="I558" s="2566"/>
      <c r="J558" s="2529"/>
      <c r="K558" s="2575"/>
      <c r="L558" s="2575"/>
      <c r="M558" s="2575"/>
      <c r="N558" s="2575"/>
      <c r="O558" s="2575"/>
      <c r="P558" s="2804"/>
      <c r="Q558" s="2804"/>
      <c r="R558" s="2582"/>
    </row>
    <row r="559" spans="1:18" ht="16" thickBot="1">
      <c r="A559" s="2637" t="s">
        <v>3325</v>
      </c>
      <c r="B559" s="2581"/>
      <c r="C559" s="2581"/>
      <c r="D559" s="2582"/>
      <c r="E559" s="2582"/>
      <c r="F559" s="2583"/>
      <c r="G559" s="2583"/>
      <c r="H559" s="2579"/>
      <c r="I559" s="2566"/>
      <c r="J559" s="2637" t="s">
        <v>3325</v>
      </c>
      <c r="K559" s="2581"/>
      <c r="L559" s="2581"/>
      <c r="M559" s="2582"/>
      <c r="N559" s="2582"/>
      <c r="O559" s="2582"/>
      <c r="P559" s="2583"/>
      <c r="Q559" s="2583"/>
      <c r="R559" s="2579"/>
    </row>
    <row r="560" spans="1:18">
      <c r="A560" s="2595"/>
      <c r="B560" s="2566"/>
      <c r="C560" s="2596"/>
      <c r="D560" s="2608"/>
      <c r="E560" s="2569"/>
      <c r="F560" s="2597"/>
      <c r="G560" s="2597"/>
      <c r="H560" s="2567"/>
      <c r="I560" s="2566"/>
      <c r="J560" s="2595"/>
      <c r="K560" s="2596"/>
      <c r="L560" s="2596"/>
      <c r="M560" s="2597" t="s">
        <v>3113</v>
      </c>
      <c r="N560" s="2597"/>
      <c r="O560" s="2597"/>
      <c r="P560" s="2597"/>
      <c r="Q560" s="2573"/>
      <c r="R560" s="2563"/>
    </row>
    <row r="561" spans="1:18" ht="16" thickBot="1">
      <c r="A561" s="2601"/>
      <c r="B561" s="2608"/>
      <c r="C561" s="2569"/>
      <c r="D561" s="2608"/>
      <c r="E561" s="2569"/>
      <c r="F561" s="2582" t="s">
        <v>3114</v>
      </c>
      <c r="G561" s="2582"/>
      <c r="H561" s="2579"/>
      <c r="I561" s="2566"/>
      <c r="J561" s="2601" t="s">
        <v>3115</v>
      </c>
      <c r="K561" s="2569" t="s">
        <v>3116</v>
      </c>
      <c r="L561" s="2569" t="s">
        <v>3116</v>
      </c>
      <c r="M561" s="2582" t="s">
        <v>3117</v>
      </c>
      <c r="N561" s="2582"/>
      <c r="O561" s="2582"/>
      <c r="P561" s="2582"/>
      <c r="Q561" s="2579"/>
      <c r="R561" s="2569"/>
    </row>
    <row r="562" spans="1:18">
      <c r="A562" s="2601"/>
      <c r="B562" s="2608"/>
      <c r="C562" s="2569"/>
      <c r="D562" s="2608"/>
      <c r="E562" s="2569"/>
      <c r="F562" s="2569"/>
      <c r="G562" s="2573"/>
      <c r="H562" s="2569"/>
      <c r="I562" s="2566"/>
      <c r="J562" s="2601" t="s">
        <v>3118</v>
      </c>
      <c r="K562" s="2569" t="s">
        <v>3119</v>
      </c>
      <c r="L562" s="2569" t="s">
        <v>3120</v>
      </c>
      <c r="M562" s="2608"/>
      <c r="N562" s="2608"/>
      <c r="O562" s="2569"/>
      <c r="P562" s="2569"/>
      <c r="Q562" s="2573"/>
      <c r="R562" s="2569"/>
    </row>
    <row r="563" spans="1:18">
      <c r="A563" s="2601" t="s">
        <v>1686</v>
      </c>
      <c r="B563" s="2597" t="s">
        <v>3121</v>
      </c>
      <c r="C563" s="2573"/>
      <c r="D563" s="2597" t="s">
        <v>3122</v>
      </c>
      <c r="E563" s="2573"/>
      <c r="F563" s="2569"/>
      <c r="G563" s="2573"/>
      <c r="H563" s="2569"/>
      <c r="I563" s="2566"/>
      <c r="J563" s="2601" t="s">
        <v>3123</v>
      </c>
      <c r="K563" s="2569" t="s">
        <v>3124</v>
      </c>
      <c r="L563" s="2569" t="s">
        <v>3119</v>
      </c>
      <c r="M563" s="2597"/>
      <c r="N563" s="2597"/>
      <c r="O563" s="2573"/>
      <c r="P563" s="2569" t="s">
        <v>1744</v>
      </c>
      <c r="Q563" s="2573" t="s">
        <v>3125</v>
      </c>
      <c r="R563" s="2569" t="s">
        <v>1686</v>
      </c>
    </row>
    <row r="564" spans="1:18">
      <c r="A564" s="2601" t="s">
        <v>1689</v>
      </c>
      <c r="B564" s="2566"/>
      <c r="C564" s="2596"/>
      <c r="D564" s="2608"/>
      <c r="E564" s="2569"/>
      <c r="F564" s="2569" t="s">
        <v>1794</v>
      </c>
      <c r="G564" s="2573" t="s">
        <v>3126</v>
      </c>
      <c r="H564" s="2569" t="s">
        <v>3127</v>
      </c>
      <c r="I564" s="2566"/>
      <c r="J564" s="2601" t="s">
        <v>3128</v>
      </c>
      <c r="K564" s="2569" t="s">
        <v>4</v>
      </c>
      <c r="L564" s="2569" t="s">
        <v>3124</v>
      </c>
      <c r="M564" s="2597" t="s">
        <v>3129</v>
      </c>
      <c r="N564" s="2597"/>
      <c r="O564" s="2573"/>
      <c r="P564" s="2569" t="s">
        <v>3130</v>
      </c>
      <c r="Q564" s="2573" t="s">
        <v>3131</v>
      </c>
      <c r="R564" s="2569" t="s">
        <v>1689</v>
      </c>
    </row>
    <row r="565" spans="1:18">
      <c r="A565" s="2609"/>
      <c r="B565" s="2566"/>
      <c r="C565" s="2569"/>
      <c r="D565" s="2566"/>
      <c r="E565" s="2569"/>
      <c r="F565" s="2569"/>
      <c r="G565" s="2573"/>
      <c r="H565" s="2596"/>
      <c r="I565" s="2566"/>
      <c r="J565" s="2609"/>
      <c r="K565" s="2596"/>
      <c r="L565" s="2569"/>
      <c r="M565" s="2566"/>
      <c r="N565" s="2566"/>
      <c r="O565" s="2569"/>
      <c r="P565" s="2569"/>
      <c r="Q565" s="2569"/>
      <c r="R565" s="2596"/>
    </row>
    <row r="566" spans="1:18" ht="16" thickBot="1">
      <c r="A566" s="2577"/>
      <c r="B566" s="2582" t="s">
        <v>2935</v>
      </c>
      <c r="C566" s="2579"/>
      <c r="D566" s="2582" t="s">
        <v>2936</v>
      </c>
      <c r="E566" s="2579"/>
      <c r="F566" s="2576" t="s">
        <v>2937</v>
      </c>
      <c r="G566" s="2579" t="s">
        <v>2938</v>
      </c>
      <c r="H566" s="2579" t="s">
        <v>2268</v>
      </c>
      <c r="I566" s="2566"/>
      <c r="J566" s="2610" t="s">
        <v>2269</v>
      </c>
      <c r="K566" s="2610" t="s">
        <v>2270</v>
      </c>
      <c r="L566" s="2610" t="s">
        <v>2271</v>
      </c>
      <c r="M566" s="2582" t="s">
        <v>2272</v>
      </c>
      <c r="N566" s="2582"/>
      <c r="O566" s="2579"/>
      <c r="P566" s="2576" t="s">
        <v>2273</v>
      </c>
      <c r="Q566" s="2576" t="s">
        <v>2274</v>
      </c>
      <c r="R566" s="2576"/>
    </row>
    <row r="567" spans="1:18">
      <c r="A567" s="2609">
        <v>1</v>
      </c>
      <c r="B567" s="2566" t="s">
        <v>4844</v>
      </c>
      <c r="C567" s="2596"/>
      <c r="D567" s="2566" t="s">
        <v>4644</v>
      </c>
      <c r="E567" s="2573"/>
      <c r="F567" s="2666">
        <v>34</v>
      </c>
      <c r="G567" s="2667">
        <v>5</v>
      </c>
      <c r="H567" s="2660"/>
      <c r="I567" s="2566"/>
      <c r="J567" s="2660">
        <v>2.5</v>
      </c>
      <c r="K567" s="2619">
        <v>1</v>
      </c>
      <c r="L567" s="2619"/>
      <c r="M567" s="2566"/>
      <c r="N567" s="2566"/>
      <c r="O567" s="2573"/>
      <c r="P567" s="2612"/>
      <c r="Q567" s="2640"/>
      <c r="R567" s="2609">
        <v>1</v>
      </c>
    </row>
    <row r="568" spans="1:18">
      <c r="A568" s="2609">
        <v>2</v>
      </c>
      <c r="B568" s="2566" t="s">
        <v>4845</v>
      </c>
      <c r="C568" s="2596"/>
      <c r="D568" s="2566" t="s">
        <v>4642</v>
      </c>
      <c r="E568" s="2569"/>
      <c r="F568" s="2666">
        <v>115</v>
      </c>
      <c r="G568" s="2667">
        <v>34.5</v>
      </c>
      <c r="H568" s="2660"/>
      <c r="I568" s="2566"/>
      <c r="J568" s="2660">
        <v>15</v>
      </c>
      <c r="K568" s="2619">
        <v>1</v>
      </c>
      <c r="L568" s="2619"/>
      <c r="M568" s="2566"/>
      <c r="N568" s="2566"/>
      <c r="O568" s="2569"/>
      <c r="P568" s="2612"/>
      <c r="Q568" s="2640"/>
      <c r="R568" s="2609">
        <v>2</v>
      </c>
    </row>
    <row r="569" spans="1:18">
      <c r="A569" s="2609">
        <v>3</v>
      </c>
      <c r="B569" s="2566" t="s">
        <v>4846</v>
      </c>
      <c r="C569" s="2596"/>
      <c r="D569" s="2566" t="s">
        <v>4644</v>
      </c>
      <c r="E569" s="2569"/>
      <c r="F569" s="2666">
        <v>115</v>
      </c>
      <c r="G569" s="2667">
        <v>13.8</v>
      </c>
      <c r="H569" s="2660"/>
      <c r="I569" s="2566"/>
      <c r="J569" s="2660">
        <v>25</v>
      </c>
      <c r="K569" s="2619">
        <v>1</v>
      </c>
      <c r="L569" s="2619"/>
      <c r="M569" s="2566"/>
      <c r="N569" s="2566"/>
      <c r="O569" s="2569"/>
      <c r="P569" s="2612"/>
      <c r="Q569" s="2640"/>
      <c r="R569" s="2609">
        <v>3</v>
      </c>
    </row>
    <row r="570" spans="1:18">
      <c r="A570" s="2609">
        <v>4</v>
      </c>
      <c r="B570" s="2566" t="s">
        <v>6811</v>
      </c>
      <c r="C570" s="2596"/>
      <c r="D570" s="2566" t="s">
        <v>4644</v>
      </c>
      <c r="E570" s="2569"/>
      <c r="F570" s="2666">
        <v>34.5</v>
      </c>
      <c r="G570" s="2667">
        <v>4.8</v>
      </c>
      <c r="H570" s="2660"/>
      <c r="I570" s="2566"/>
      <c r="J570" s="2660">
        <v>3.75</v>
      </c>
      <c r="K570" s="2619">
        <v>3</v>
      </c>
      <c r="L570" s="2619"/>
      <c r="M570" s="2566"/>
      <c r="N570" s="2566"/>
      <c r="O570" s="2569"/>
      <c r="P570" s="2612"/>
      <c r="Q570" s="2640"/>
      <c r="R570" s="2609">
        <v>4</v>
      </c>
    </row>
    <row r="571" spans="1:18">
      <c r="A571" s="2609">
        <v>5</v>
      </c>
      <c r="B571" s="2566" t="s">
        <v>6812</v>
      </c>
      <c r="C571" s="2596"/>
      <c r="D571" s="2566" t="s">
        <v>4642</v>
      </c>
      <c r="E571" s="2569"/>
      <c r="F571" s="2666">
        <v>13.8</v>
      </c>
      <c r="G571" s="2667">
        <v>0.48</v>
      </c>
      <c r="H571" s="2660"/>
      <c r="I571" s="2566"/>
      <c r="J571" s="2660">
        <v>3</v>
      </c>
      <c r="K571" s="2619"/>
      <c r="L571" s="2619">
        <v>1</v>
      </c>
      <c r="M571" s="2566"/>
      <c r="N571" s="2566"/>
      <c r="O571" s="2569"/>
      <c r="P571" s="2612"/>
      <c r="Q571" s="2640"/>
      <c r="R571" s="2609">
        <v>5</v>
      </c>
    </row>
    <row r="572" spans="1:18">
      <c r="A572" s="2621">
        <v>6</v>
      </c>
      <c r="B572" s="2566" t="s">
        <v>6812</v>
      </c>
      <c r="C572" s="2596"/>
      <c r="D572" s="2566" t="s">
        <v>4642</v>
      </c>
      <c r="E572" s="2596"/>
      <c r="F572" s="2668">
        <v>115</v>
      </c>
      <c r="G572" s="2669">
        <v>13.8</v>
      </c>
      <c r="H572" s="2660"/>
      <c r="I572" s="2566"/>
      <c r="J572" s="2670">
        <v>15</v>
      </c>
      <c r="K572" s="2619">
        <v>1</v>
      </c>
      <c r="L572" s="2619"/>
      <c r="M572" s="2566"/>
      <c r="N572" s="2566"/>
      <c r="O572" s="2596"/>
      <c r="P572" s="2612"/>
      <c r="Q572" s="2640"/>
      <c r="R572" s="2621">
        <v>6</v>
      </c>
    </row>
    <row r="573" spans="1:18">
      <c r="A573" s="2621">
        <v>7</v>
      </c>
      <c r="B573" s="2566" t="s">
        <v>6812</v>
      </c>
      <c r="C573" s="2596"/>
      <c r="D573" s="2566" t="s">
        <v>4642</v>
      </c>
      <c r="E573" s="2596"/>
      <c r="F573" s="2668">
        <v>115</v>
      </c>
      <c r="G573" s="2669">
        <v>34.5</v>
      </c>
      <c r="H573" s="2660"/>
      <c r="I573" s="2566"/>
      <c r="J573" s="2670">
        <v>60</v>
      </c>
      <c r="K573" s="2619">
        <v>2</v>
      </c>
      <c r="L573" s="2619"/>
      <c r="M573" s="2566"/>
      <c r="N573" s="2566"/>
      <c r="O573" s="2596"/>
      <c r="P573" s="2612"/>
      <c r="Q573" s="2640"/>
      <c r="R573" s="2621">
        <v>7</v>
      </c>
    </row>
    <row r="574" spans="1:18">
      <c r="A574" s="2621">
        <v>8</v>
      </c>
      <c r="B574" s="2566" t="s">
        <v>6813</v>
      </c>
      <c r="C574" s="2596"/>
      <c r="D574" s="2566" t="s">
        <v>4644</v>
      </c>
      <c r="E574" s="2596"/>
      <c r="F574" s="2668">
        <v>69</v>
      </c>
      <c r="G574" s="2669">
        <v>13.8</v>
      </c>
      <c r="H574" s="2660"/>
      <c r="I574" s="2566"/>
      <c r="J574" s="2670">
        <v>10</v>
      </c>
      <c r="K574" s="2619">
        <v>1</v>
      </c>
      <c r="L574" s="2619"/>
      <c r="M574" s="2566"/>
      <c r="N574" s="2566"/>
      <c r="O574" s="2596"/>
      <c r="P574" s="2612"/>
      <c r="Q574" s="2640"/>
      <c r="R574" s="2621">
        <v>8</v>
      </c>
    </row>
    <row r="575" spans="1:18">
      <c r="A575" s="2621">
        <v>9</v>
      </c>
      <c r="B575" s="2566" t="s">
        <v>6813</v>
      </c>
      <c r="C575" s="2596"/>
      <c r="D575" s="2566" t="s">
        <v>4644</v>
      </c>
      <c r="E575" s="2596"/>
      <c r="F575" s="2668">
        <v>69</v>
      </c>
      <c r="G575" s="2669">
        <v>23</v>
      </c>
      <c r="H575" s="2660"/>
      <c r="I575" s="2566"/>
      <c r="J575" s="2670">
        <v>10</v>
      </c>
      <c r="K575" s="2619">
        <v>1</v>
      </c>
      <c r="L575" s="2619"/>
      <c r="M575" s="2566"/>
      <c r="N575" s="2566"/>
      <c r="O575" s="2596"/>
      <c r="P575" s="2612"/>
      <c r="Q575" s="2640"/>
      <c r="R575" s="2621">
        <v>9</v>
      </c>
    </row>
    <row r="576" spans="1:18">
      <c r="A576" s="2621">
        <v>10</v>
      </c>
      <c r="B576" s="2566" t="s">
        <v>6814</v>
      </c>
      <c r="C576" s="2596"/>
      <c r="D576" s="2566" t="s">
        <v>4642</v>
      </c>
      <c r="E576" s="2596"/>
      <c r="F576" s="2668">
        <v>23</v>
      </c>
      <c r="G576" s="2669">
        <v>4.8</v>
      </c>
      <c r="H576" s="2660"/>
      <c r="I576" s="2566"/>
      <c r="J576" s="2670">
        <v>3.75</v>
      </c>
      <c r="K576" s="2619">
        <v>3</v>
      </c>
      <c r="L576" s="2619"/>
      <c r="M576" s="2566"/>
      <c r="N576" s="2566"/>
      <c r="O576" s="2596"/>
      <c r="P576" s="2612"/>
      <c r="Q576" s="2640"/>
      <c r="R576" s="2621">
        <v>10</v>
      </c>
    </row>
    <row r="577" spans="1:18">
      <c r="A577" s="2621">
        <v>11</v>
      </c>
      <c r="B577" s="2566" t="s">
        <v>4847</v>
      </c>
      <c r="C577" s="2596"/>
      <c r="D577" s="2566" t="s">
        <v>4644</v>
      </c>
      <c r="E577" s="2596"/>
      <c r="F577" s="2668">
        <v>34.5</v>
      </c>
      <c r="G577" s="2669">
        <v>4.8</v>
      </c>
      <c r="H577" s="2660"/>
      <c r="I577" s="2566"/>
      <c r="J577" s="2670">
        <v>2.5</v>
      </c>
      <c r="K577" s="2619">
        <v>1</v>
      </c>
      <c r="L577" s="2619"/>
      <c r="M577" s="2566"/>
      <c r="N577" s="2566"/>
      <c r="O577" s="2596"/>
      <c r="P577" s="2612"/>
      <c r="Q577" s="2640"/>
      <c r="R577" s="2621">
        <v>11</v>
      </c>
    </row>
    <row r="578" spans="1:18">
      <c r="A578" s="2621">
        <v>12</v>
      </c>
      <c r="B578" s="2566" t="s">
        <v>6815</v>
      </c>
      <c r="C578" s="2596"/>
      <c r="D578" s="2566" t="s">
        <v>4642</v>
      </c>
      <c r="E578" s="2596"/>
      <c r="F578" s="2668">
        <v>34.5</v>
      </c>
      <c r="G578" s="2669">
        <v>4.8</v>
      </c>
      <c r="H578" s="2660"/>
      <c r="I578" s="2566"/>
      <c r="J578" s="2670">
        <v>3.75</v>
      </c>
      <c r="K578" s="2619">
        <v>1</v>
      </c>
      <c r="L578" s="2619"/>
      <c r="M578" s="2566"/>
      <c r="N578" s="2566"/>
      <c r="O578" s="2596"/>
      <c r="P578" s="2612"/>
      <c r="Q578" s="2640"/>
      <c r="R578" s="2621">
        <v>12</v>
      </c>
    </row>
    <row r="579" spans="1:18">
      <c r="A579" s="2621">
        <v>13</v>
      </c>
      <c r="B579" s="2566" t="s">
        <v>6815</v>
      </c>
      <c r="C579" s="2596"/>
      <c r="D579" s="2566" t="s">
        <v>4642</v>
      </c>
      <c r="E579" s="2596"/>
      <c r="F579" s="2668">
        <v>115</v>
      </c>
      <c r="G579" s="2669">
        <v>34.5</v>
      </c>
      <c r="H579" s="2660"/>
      <c r="I579" s="2566"/>
      <c r="J579" s="2670">
        <v>28</v>
      </c>
      <c r="K579" s="2619">
        <v>1</v>
      </c>
      <c r="L579" s="2619"/>
      <c r="M579" s="2566"/>
      <c r="N579" s="2566"/>
      <c r="O579" s="2596"/>
      <c r="P579" s="2612"/>
      <c r="Q579" s="2640"/>
      <c r="R579" s="2621">
        <v>13</v>
      </c>
    </row>
    <row r="580" spans="1:18">
      <c r="A580" s="2621">
        <v>14</v>
      </c>
      <c r="B580" s="2566" t="s">
        <v>6816</v>
      </c>
      <c r="C580" s="2596"/>
      <c r="D580" s="2566" t="s">
        <v>4644</v>
      </c>
      <c r="E580" s="2596"/>
      <c r="F580" s="2668">
        <v>115</v>
      </c>
      <c r="G580" s="2669">
        <v>13.8</v>
      </c>
      <c r="H580" s="2660"/>
      <c r="I580" s="2566"/>
      <c r="J580" s="2670">
        <v>30</v>
      </c>
      <c r="K580" s="2619">
        <v>2</v>
      </c>
      <c r="L580" s="2619"/>
      <c r="M580" s="2566"/>
      <c r="N580" s="2566"/>
      <c r="O580" s="2596"/>
      <c r="P580" s="2612"/>
      <c r="Q580" s="2640"/>
      <c r="R580" s="2621">
        <v>14</v>
      </c>
    </row>
    <row r="581" spans="1:18">
      <c r="A581" s="2621">
        <v>15</v>
      </c>
      <c r="B581" s="2566" t="s">
        <v>4848</v>
      </c>
      <c r="C581" s="2596"/>
      <c r="D581" s="2566" t="s">
        <v>4644</v>
      </c>
      <c r="E581" s="2596"/>
      <c r="F581" s="2668">
        <v>34.4</v>
      </c>
      <c r="G581" s="2669">
        <v>13.8</v>
      </c>
      <c r="H581" s="2660"/>
      <c r="I581" s="2566"/>
      <c r="J581" s="2670">
        <v>10</v>
      </c>
      <c r="K581" s="2619">
        <v>1</v>
      </c>
      <c r="L581" s="2619"/>
      <c r="M581" s="2566"/>
      <c r="N581" s="2566"/>
      <c r="O581" s="2596"/>
      <c r="P581" s="2612"/>
      <c r="Q581" s="2640"/>
      <c r="R581" s="2621">
        <v>15</v>
      </c>
    </row>
    <row r="582" spans="1:18">
      <c r="A582" s="2621">
        <v>16</v>
      </c>
      <c r="B582" s="2566" t="s">
        <v>6817</v>
      </c>
      <c r="C582" s="2596"/>
      <c r="D582" s="2566" t="s">
        <v>4644</v>
      </c>
      <c r="E582" s="2596"/>
      <c r="F582" s="2668">
        <v>115</v>
      </c>
      <c r="G582" s="2669">
        <v>13.8</v>
      </c>
      <c r="H582" s="2660"/>
      <c r="I582" s="2566"/>
      <c r="J582" s="2670">
        <v>32</v>
      </c>
      <c r="K582" s="2619">
        <v>2</v>
      </c>
      <c r="L582" s="2619"/>
      <c r="M582" s="2566"/>
      <c r="N582" s="2566"/>
      <c r="O582" s="2596"/>
      <c r="P582" s="2612"/>
      <c r="Q582" s="2640"/>
      <c r="R582" s="2621">
        <v>16</v>
      </c>
    </row>
    <row r="583" spans="1:18">
      <c r="A583" s="2609">
        <v>17</v>
      </c>
      <c r="B583" s="2566" t="s">
        <v>4849</v>
      </c>
      <c r="C583" s="2596"/>
      <c r="D583" s="2566" t="s">
        <v>4642</v>
      </c>
      <c r="E583" s="2596"/>
      <c r="F583" s="2668">
        <v>115</v>
      </c>
      <c r="G583" s="2669">
        <v>13.8</v>
      </c>
      <c r="H583" s="2660"/>
      <c r="I583" s="2566"/>
      <c r="J583" s="2660">
        <v>15</v>
      </c>
      <c r="K583" s="2619">
        <v>1</v>
      </c>
      <c r="L583" s="2619"/>
      <c r="M583" s="2566"/>
      <c r="N583" s="2566"/>
      <c r="O583" s="2596"/>
      <c r="P583" s="2612"/>
      <c r="Q583" s="2640"/>
      <c r="R583" s="2609">
        <v>17</v>
      </c>
    </row>
    <row r="584" spans="1:18">
      <c r="A584" s="2609">
        <v>18</v>
      </c>
      <c r="B584" s="2566" t="s">
        <v>6818</v>
      </c>
      <c r="C584" s="2596"/>
      <c r="D584" s="2566" t="s">
        <v>4642</v>
      </c>
      <c r="E584" s="2596"/>
      <c r="F584" s="2668">
        <v>115</v>
      </c>
      <c r="G584" s="2669">
        <v>34.5</v>
      </c>
      <c r="H584" s="2660"/>
      <c r="I584" s="2566"/>
      <c r="J584" s="2660">
        <v>100</v>
      </c>
      <c r="K584" s="2619">
        <v>2</v>
      </c>
      <c r="L584" s="2619"/>
      <c r="M584" s="2566"/>
      <c r="N584" s="2566"/>
      <c r="O584" s="2596"/>
      <c r="P584" s="2612"/>
      <c r="Q584" s="2640"/>
      <c r="R584" s="2609">
        <v>18</v>
      </c>
    </row>
    <row r="585" spans="1:18">
      <c r="A585" s="2609">
        <v>19</v>
      </c>
      <c r="B585" s="2566" t="s">
        <v>6819</v>
      </c>
      <c r="C585" s="2596"/>
      <c r="D585" s="2566" t="s">
        <v>4644</v>
      </c>
      <c r="E585" s="2596"/>
      <c r="F585" s="2668">
        <v>46</v>
      </c>
      <c r="G585" s="2669">
        <v>4.8</v>
      </c>
      <c r="H585" s="2660"/>
      <c r="I585" s="2566"/>
      <c r="J585" s="2660">
        <v>8.75</v>
      </c>
      <c r="K585" s="2619">
        <v>4</v>
      </c>
      <c r="L585" s="2619"/>
      <c r="M585" s="2566"/>
      <c r="N585" s="2566"/>
      <c r="O585" s="2596"/>
      <c r="P585" s="2612"/>
      <c r="Q585" s="2640"/>
      <c r="R585" s="2609">
        <v>19</v>
      </c>
    </row>
    <row r="586" spans="1:18">
      <c r="A586" s="2609">
        <v>20</v>
      </c>
      <c r="B586" s="2566" t="s">
        <v>6820</v>
      </c>
      <c r="C586" s="2596"/>
      <c r="D586" s="2566" t="s">
        <v>4642</v>
      </c>
      <c r="E586" s="2596"/>
      <c r="F586" s="2668">
        <v>115</v>
      </c>
      <c r="G586" s="2669">
        <v>13.8</v>
      </c>
      <c r="H586" s="2660"/>
      <c r="I586" s="2566"/>
      <c r="J586" s="2660">
        <v>48</v>
      </c>
      <c r="K586" s="2619">
        <v>2</v>
      </c>
      <c r="L586" s="2619"/>
      <c r="M586" s="2566"/>
      <c r="N586" s="2566"/>
      <c r="O586" s="2596"/>
      <c r="P586" s="2612"/>
      <c r="Q586" s="2640"/>
      <c r="R586" s="2609">
        <v>20</v>
      </c>
    </row>
    <row r="587" spans="1:18">
      <c r="A587" s="2609">
        <v>21</v>
      </c>
      <c r="B587" s="2566" t="s">
        <v>5765</v>
      </c>
      <c r="C587" s="2596"/>
      <c r="D587" s="2566" t="s">
        <v>4644</v>
      </c>
      <c r="E587" s="2596"/>
      <c r="F587" s="2668">
        <v>34.5</v>
      </c>
      <c r="G587" s="2669">
        <v>4.8</v>
      </c>
      <c r="H587" s="2660"/>
      <c r="I587" s="2566"/>
      <c r="J587" s="2660">
        <v>2.5</v>
      </c>
      <c r="K587" s="2619">
        <v>1</v>
      </c>
      <c r="L587" s="2619"/>
      <c r="M587" s="2566"/>
      <c r="N587" s="2566"/>
      <c r="O587" s="2596"/>
      <c r="P587" s="2612"/>
      <c r="Q587" s="2640"/>
      <c r="R587" s="2609">
        <v>21</v>
      </c>
    </row>
    <row r="588" spans="1:18">
      <c r="A588" s="2609">
        <v>22</v>
      </c>
      <c r="B588" s="2566" t="s">
        <v>6821</v>
      </c>
      <c r="C588" s="2596"/>
      <c r="D588" s="2566" t="s">
        <v>4642</v>
      </c>
      <c r="E588" s="2596"/>
      <c r="F588" s="2668">
        <v>115</v>
      </c>
      <c r="G588" s="2669">
        <v>34.5</v>
      </c>
      <c r="H588" s="2660"/>
      <c r="I588" s="2566"/>
      <c r="J588" s="2660">
        <v>15</v>
      </c>
      <c r="K588" s="2619">
        <v>1</v>
      </c>
      <c r="L588" s="2619"/>
      <c r="M588" s="2566"/>
      <c r="N588" s="2566"/>
      <c r="O588" s="2596"/>
      <c r="P588" s="2612"/>
      <c r="Q588" s="2640"/>
      <c r="R588" s="2609">
        <v>22</v>
      </c>
    </row>
    <row r="589" spans="1:18">
      <c r="A589" s="2609">
        <v>23</v>
      </c>
      <c r="B589" s="2566" t="s">
        <v>6821</v>
      </c>
      <c r="C589" s="2596"/>
      <c r="D589" s="2566" t="s">
        <v>4642</v>
      </c>
      <c r="E589" s="2596"/>
      <c r="F589" s="2668">
        <v>345</v>
      </c>
      <c r="G589" s="2669">
        <v>120</v>
      </c>
      <c r="H589" s="2660">
        <v>13.8</v>
      </c>
      <c r="I589" s="2566"/>
      <c r="J589" s="2660">
        <v>448</v>
      </c>
      <c r="K589" s="2619">
        <v>1</v>
      </c>
      <c r="L589" s="2619"/>
      <c r="M589" s="2566"/>
      <c r="N589" s="2566"/>
      <c r="O589" s="2596"/>
      <c r="P589" s="2612"/>
      <c r="Q589" s="2640"/>
      <c r="R589" s="2609">
        <v>23</v>
      </c>
    </row>
    <row r="590" spans="1:18">
      <c r="A590" s="2609">
        <v>24</v>
      </c>
      <c r="B590" s="2566" t="s">
        <v>5766</v>
      </c>
      <c r="C590" s="2596"/>
      <c r="D590" s="2566" t="s">
        <v>4644</v>
      </c>
      <c r="E590" s="2596"/>
      <c r="F590" s="2668">
        <v>115</v>
      </c>
      <c r="G590" s="2669">
        <v>5</v>
      </c>
      <c r="H590" s="2660"/>
      <c r="I590" s="2566"/>
      <c r="J590" s="2660">
        <v>3.75</v>
      </c>
      <c r="K590" s="2619">
        <v>1</v>
      </c>
      <c r="L590" s="2619"/>
      <c r="M590" s="2566"/>
      <c r="N590" s="2566"/>
      <c r="O590" s="2596"/>
      <c r="P590" s="2612"/>
      <c r="Q590" s="2640"/>
      <c r="R590" s="2609">
        <v>24</v>
      </c>
    </row>
    <row r="591" spans="1:18">
      <c r="A591" s="2609">
        <v>25</v>
      </c>
      <c r="B591" s="2566" t="s">
        <v>6822</v>
      </c>
      <c r="C591" s="2596"/>
      <c r="D591" s="2566" t="s">
        <v>4642</v>
      </c>
      <c r="E591" s="2596"/>
      <c r="F591" s="2668">
        <v>230</v>
      </c>
      <c r="G591" s="2669">
        <v>120</v>
      </c>
      <c r="H591" s="2660">
        <v>13.2</v>
      </c>
      <c r="I591" s="2566"/>
      <c r="J591" s="2660">
        <v>150</v>
      </c>
      <c r="K591" s="2619">
        <v>2</v>
      </c>
      <c r="L591" s="2619">
        <v>1</v>
      </c>
      <c r="M591" s="2566"/>
      <c r="N591" s="2566"/>
      <c r="O591" s="2596"/>
      <c r="P591" s="2612"/>
      <c r="Q591" s="2640"/>
      <c r="R591" s="2609">
        <v>25</v>
      </c>
    </row>
    <row r="592" spans="1:18">
      <c r="A592" s="2609">
        <v>26</v>
      </c>
      <c r="B592" s="2566" t="s">
        <v>6823</v>
      </c>
      <c r="C592" s="2596"/>
      <c r="D592" s="2566" t="s">
        <v>4644</v>
      </c>
      <c r="E592" s="2596"/>
      <c r="F592" s="2668">
        <v>115</v>
      </c>
      <c r="G592" s="2669">
        <v>13.8</v>
      </c>
      <c r="H592" s="2660"/>
      <c r="I592" s="2566"/>
      <c r="J592" s="2660">
        <v>36</v>
      </c>
      <c r="K592" s="2619">
        <v>2</v>
      </c>
      <c r="L592" s="2619"/>
      <c r="M592" s="2566"/>
      <c r="N592" s="2566"/>
      <c r="O592" s="2596"/>
      <c r="P592" s="2612"/>
      <c r="Q592" s="2640"/>
      <c r="R592" s="2609">
        <v>26</v>
      </c>
    </row>
    <row r="593" spans="1:18">
      <c r="A593" s="2609">
        <v>27</v>
      </c>
      <c r="B593" s="2566" t="s">
        <v>5767</v>
      </c>
      <c r="C593" s="2596"/>
      <c r="D593" s="2566" t="s">
        <v>4644</v>
      </c>
      <c r="E593" s="2596"/>
      <c r="F593" s="2668">
        <v>34.5</v>
      </c>
      <c r="G593" s="2669">
        <v>4.8</v>
      </c>
      <c r="H593" s="2660"/>
      <c r="I593" s="2566"/>
      <c r="J593" s="2660">
        <v>1.5</v>
      </c>
      <c r="K593" s="2619">
        <v>1</v>
      </c>
      <c r="L593" s="2619"/>
      <c r="M593" s="2566"/>
      <c r="N593" s="2566"/>
      <c r="O593" s="2596"/>
      <c r="P593" s="2612"/>
      <c r="Q593" s="2640"/>
      <c r="R593" s="2609">
        <v>27</v>
      </c>
    </row>
    <row r="594" spans="1:18">
      <c r="A594" s="2609">
        <v>28</v>
      </c>
      <c r="B594" s="2566" t="s">
        <v>5768</v>
      </c>
      <c r="C594" s="2596"/>
      <c r="D594" s="2566" t="s">
        <v>4644</v>
      </c>
      <c r="E594" s="2596"/>
      <c r="F594" s="2668">
        <v>34.4</v>
      </c>
      <c r="G594" s="2669">
        <v>5</v>
      </c>
      <c r="H594" s="2660"/>
      <c r="I594" s="2566"/>
      <c r="J594" s="2660">
        <v>3</v>
      </c>
      <c r="K594" s="2619">
        <v>1</v>
      </c>
      <c r="L594" s="2619"/>
      <c r="M594" s="2566"/>
      <c r="N594" s="2566"/>
      <c r="O594" s="2596"/>
      <c r="P594" s="2612"/>
      <c r="Q594" s="2640"/>
      <c r="R594" s="2609">
        <v>28</v>
      </c>
    </row>
    <row r="595" spans="1:18">
      <c r="A595" s="2609">
        <v>29</v>
      </c>
      <c r="B595" s="2566" t="s">
        <v>6824</v>
      </c>
      <c r="C595" s="2596"/>
      <c r="D595" s="2566" t="s">
        <v>4642</v>
      </c>
      <c r="E595" s="2596"/>
      <c r="F595" s="2668">
        <v>4.8</v>
      </c>
      <c r="G595" s="2669">
        <v>2.4</v>
      </c>
      <c r="H595" s="2660"/>
      <c r="I595" s="2566"/>
      <c r="J595" s="2660">
        <v>1</v>
      </c>
      <c r="K595" s="2619">
        <v>2</v>
      </c>
      <c r="L595" s="2619"/>
      <c r="M595" s="2566"/>
      <c r="N595" s="2566"/>
      <c r="O595" s="2596"/>
      <c r="P595" s="2612"/>
      <c r="Q595" s="2640"/>
      <c r="R595" s="2609">
        <v>29</v>
      </c>
    </row>
    <row r="596" spans="1:18">
      <c r="A596" s="2609">
        <v>30</v>
      </c>
      <c r="B596" s="2566" t="s">
        <v>5769</v>
      </c>
      <c r="C596" s="2596"/>
      <c r="D596" s="2566" t="s">
        <v>4644</v>
      </c>
      <c r="E596" s="2596"/>
      <c r="F596" s="2668">
        <v>34.4</v>
      </c>
      <c r="G596" s="2669">
        <v>4.3600000000000003</v>
      </c>
      <c r="H596" s="2660"/>
      <c r="I596" s="2566"/>
      <c r="J596" s="2660">
        <v>5</v>
      </c>
      <c r="K596" s="2619">
        <v>1</v>
      </c>
      <c r="L596" s="2619"/>
      <c r="M596" s="2566"/>
      <c r="N596" s="2566"/>
      <c r="O596" s="2596"/>
      <c r="P596" s="2612"/>
      <c r="Q596" s="2640"/>
      <c r="R596" s="2609">
        <v>30</v>
      </c>
    </row>
    <row r="597" spans="1:18">
      <c r="A597" s="2609">
        <v>31</v>
      </c>
      <c r="B597" s="2566" t="s">
        <v>6825</v>
      </c>
      <c r="C597" s="2596"/>
      <c r="D597" s="2566" t="s">
        <v>4644</v>
      </c>
      <c r="E597" s="2596"/>
      <c r="F597" s="2668">
        <v>34.4</v>
      </c>
      <c r="G597" s="2669">
        <v>4.4000000000000004</v>
      </c>
      <c r="H597" s="2660"/>
      <c r="I597" s="2566"/>
      <c r="J597" s="2660">
        <v>22.4</v>
      </c>
      <c r="K597" s="2619">
        <v>2</v>
      </c>
      <c r="L597" s="2619"/>
      <c r="M597" s="2566"/>
      <c r="N597" s="2566"/>
      <c r="O597" s="2596"/>
      <c r="P597" s="2612"/>
      <c r="Q597" s="2640"/>
      <c r="R597" s="2609">
        <v>31</v>
      </c>
    </row>
    <row r="598" spans="1:18">
      <c r="A598" s="2609">
        <v>32</v>
      </c>
      <c r="B598" s="2566" t="s">
        <v>6826</v>
      </c>
      <c r="C598" s="2596"/>
      <c r="D598" s="2566" t="s">
        <v>4642</v>
      </c>
      <c r="E598" s="2596"/>
      <c r="F598" s="2668">
        <v>110</v>
      </c>
      <c r="G598" s="2669">
        <v>34.4</v>
      </c>
      <c r="H598" s="2660">
        <v>13.8</v>
      </c>
      <c r="I598" s="2566"/>
      <c r="J598" s="2660">
        <v>30</v>
      </c>
      <c r="K598" s="2619">
        <v>1</v>
      </c>
      <c r="L598" s="2619"/>
      <c r="M598" s="2566"/>
      <c r="N598" s="2566"/>
      <c r="O598" s="2596"/>
      <c r="P598" s="2612"/>
      <c r="Q598" s="2640"/>
      <c r="R598" s="2609">
        <v>32</v>
      </c>
    </row>
    <row r="599" spans="1:18">
      <c r="A599" s="2609">
        <v>33</v>
      </c>
      <c r="B599" s="2566" t="s">
        <v>6826</v>
      </c>
      <c r="C599" s="2596"/>
      <c r="D599" s="2566" t="s">
        <v>4642</v>
      </c>
      <c r="E599" s="2596"/>
      <c r="F599" s="2668">
        <v>115</v>
      </c>
      <c r="G599" s="2669">
        <v>13.2</v>
      </c>
      <c r="H599" s="2660"/>
      <c r="I599" s="2566"/>
      <c r="J599" s="2660">
        <v>15</v>
      </c>
      <c r="K599" s="2619">
        <v>1</v>
      </c>
      <c r="L599" s="2619"/>
      <c r="M599" s="2566"/>
      <c r="N599" s="2566"/>
      <c r="O599" s="2596"/>
      <c r="P599" s="2612"/>
      <c r="Q599" s="2640"/>
      <c r="R599" s="2609">
        <v>33</v>
      </c>
    </row>
    <row r="600" spans="1:18">
      <c r="A600" s="2609">
        <v>34</v>
      </c>
      <c r="B600" s="2566" t="s">
        <v>5770</v>
      </c>
      <c r="C600" s="2596"/>
      <c r="D600" s="2566" t="s">
        <v>4644</v>
      </c>
      <c r="E600" s="2596"/>
      <c r="F600" s="2668">
        <v>46</v>
      </c>
      <c r="G600" s="2669">
        <v>4.8</v>
      </c>
      <c r="H600" s="2660"/>
      <c r="I600" s="2566"/>
      <c r="J600" s="2660">
        <v>2.5</v>
      </c>
      <c r="K600" s="2619">
        <v>1</v>
      </c>
      <c r="L600" s="2619"/>
      <c r="M600" s="2566"/>
      <c r="N600" s="2566"/>
      <c r="O600" s="2596"/>
      <c r="P600" s="2612"/>
      <c r="Q600" s="2640"/>
      <c r="R600" s="2609">
        <v>34</v>
      </c>
    </row>
    <row r="601" spans="1:18">
      <c r="A601" s="2609">
        <v>35</v>
      </c>
      <c r="B601" s="2566" t="s">
        <v>5771</v>
      </c>
      <c r="C601" s="2596"/>
      <c r="D601" s="2566" t="s">
        <v>4644</v>
      </c>
      <c r="E601" s="2596"/>
      <c r="F601" s="2668">
        <v>113</v>
      </c>
      <c r="G601" s="2669">
        <v>13.8</v>
      </c>
      <c r="H601" s="2660"/>
      <c r="I601" s="2566"/>
      <c r="J601" s="2660">
        <v>12</v>
      </c>
      <c r="K601" s="2619">
        <v>1</v>
      </c>
      <c r="L601" s="2619"/>
      <c r="M601" s="2566"/>
      <c r="N601" s="2566"/>
      <c r="O601" s="2596"/>
      <c r="P601" s="2612"/>
      <c r="Q601" s="2640"/>
      <c r="R601" s="2609">
        <v>35</v>
      </c>
    </row>
    <row r="602" spans="1:18">
      <c r="A602" s="2609">
        <v>36</v>
      </c>
      <c r="B602" s="2566" t="s">
        <v>6827</v>
      </c>
      <c r="C602" s="2596"/>
      <c r="D602" s="2566" t="s">
        <v>4642</v>
      </c>
      <c r="E602" s="2596"/>
      <c r="F602" s="2668">
        <v>115</v>
      </c>
      <c r="G602" s="2669">
        <v>13.8</v>
      </c>
      <c r="H602" s="2660"/>
      <c r="I602" s="2566"/>
      <c r="J602" s="2660">
        <v>20</v>
      </c>
      <c r="K602" s="2619">
        <v>1</v>
      </c>
      <c r="L602" s="2619"/>
      <c r="M602" s="2566"/>
      <c r="N602" s="2566"/>
      <c r="O602" s="2596"/>
      <c r="P602" s="2612"/>
      <c r="Q602" s="2640"/>
      <c r="R602" s="2609">
        <v>36</v>
      </c>
    </row>
    <row r="603" spans="1:18">
      <c r="A603" s="2609">
        <v>37</v>
      </c>
      <c r="B603" s="2566" t="s">
        <v>6827</v>
      </c>
      <c r="C603" s="2596"/>
      <c r="D603" s="2566" t="s">
        <v>4642</v>
      </c>
      <c r="E603" s="2596"/>
      <c r="F603" s="2668">
        <v>116</v>
      </c>
      <c r="G603" s="2669">
        <v>34.5</v>
      </c>
      <c r="H603" s="2660"/>
      <c r="I603" s="2566"/>
      <c r="J603" s="2660">
        <v>20</v>
      </c>
      <c r="K603" s="2619">
        <v>1</v>
      </c>
      <c r="L603" s="2619"/>
      <c r="M603" s="2566"/>
      <c r="N603" s="2566"/>
      <c r="O603" s="2596"/>
      <c r="P603" s="2612"/>
      <c r="Q603" s="2640"/>
      <c r="R603" s="2609">
        <v>37</v>
      </c>
    </row>
    <row r="604" spans="1:18">
      <c r="A604" s="2609">
        <v>38</v>
      </c>
      <c r="B604" s="2566" t="s">
        <v>6828</v>
      </c>
      <c r="C604" s="2596"/>
      <c r="D604" s="2566" t="s">
        <v>4644</v>
      </c>
      <c r="E604" s="2596"/>
      <c r="F604" s="2668">
        <v>34.4</v>
      </c>
      <c r="G604" s="2669">
        <v>0.24</v>
      </c>
      <c r="H604" s="2660"/>
      <c r="I604" s="2566"/>
      <c r="J604" s="2660">
        <v>1.5</v>
      </c>
      <c r="K604" s="2619">
        <v>3</v>
      </c>
      <c r="L604" s="2619"/>
      <c r="M604" s="2566"/>
      <c r="N604" s="2566"/>
      <c r="O604" s="2596"/>
      <c r="P604" s="2612"/>
      <c r="Q604" s="2640"/>
      <c r="R604" s="2609">
        <v>38</v>
      </c>
    </row>
    <row r="605" spans="1:18">
      <c r="A605" s="2609">
        <v>39</v>
      </c>
      <c r="B605" s="2566" t="s">
        <v>5772</v>
      </c>
      <c r="C605" s="2596"/>
      <c r="D605" s="2566" t="s">
        <v>4644</v>
      </c>
      <c r="E605" s="2596"/>
      <c r="F605" s="2668">
        <v>34.4</v>
      </c>
      <c r="G605" s="2669">
        <v>2.5</v>
      </c>
      <c r="H605" s="2660"/>
      <c r="I605" s="2566"/>
      <c r="J605" s="2660">
        <v>3</v>
      </c>
      <c r="K605" s="2619">
        <v>1</v>
      </c>
      <c r="L605" s="2619"/>
      <c r="M605" s="2566"/>
      <c r="N605" s="2566"/>
      <c r="O605" s="2596"/>
      <c r="P605" s="2612"/>
      <c r="Q605" s="2640"/>
      <c r="R605" s="2609">
        <v>39</v>
      </c>
    </row>
    <row r="606" spans="1:18">
      <c r="A606" s="2609">
        <v>40</v>
      </c>
      <c r="B606" s="2566" t="s">
        <v>6829</v>
      </c>
      <c r="C606" s="2596"/>
      <c r="D606" s="2566" t="s">
        <v>4644</v>
      </c>
      <c r="E606" s="2596"/>
      <c r="F606" s="2668">
        <v>115</v>
      </c>
      <c r="G606" s="2669">
        <v>13.2</v>
      </c>
      <c r="H606" s="2660"/>
      <c r="I606" s="2566"/>
      <c r="J606" s="2660">
        <v>15</v>
      </c>
      <c r="K606" s="2619">
        <v>1</v>
      </c>
      <c r="L606" s="2619"/>
      <c r="M606" s="2566"/>
      <c r="N606" s="2566"/>
      <c r="O606" s="2596"/>
      <c r="P606" s="2612"/>
      <c r="Q606" s="2640"/>
      <c r="R606" s="2609">
        <v>40</v>
      </c>
    </row>
    <row r="607" spans="1:18">
      <c r="A607" s="2609">
        <v>41</v>
      </c>
      <c r="B607" s="2566" t="s">
        <v>6829</v>
      </c>
      <c r="C607" s="2596"/>
      <c r="D607" s="2566" t="s">
        <v>4644</v>
      </c>
      <c r="E607" s="2596"/>
      <c r="F607" s="2668">
        <v>115</v>
      </c>
      <c r="G607" s="2669">
        <v>13.8</v>
      </c>
      <c r="H607" s="2660"/>
      <c r="I607" s="2566"/>
      <c r="J607" s="2660">
        <v>24</v>
      </c>
      <c r="K607" s="2619">
        <v>1</v>
      </c>
      <c r="L607" s="2619"/>
      <c r="M607" s="2566"/>
      <c r="N607" s="2566"/>
      <c r="O607" s="2596"/>
      <c r="P607" s="2612"/>
      <c r="Q607" s="2640"/>
      <c r="R607" s="2609">
        <v>41</v>
      </c>
    </row>
    <row r="608" spans="1:18">
      <c r="A608" s="2609">
        <v>42</v>
      </c>
      <c r="B608" s="2566" t="s">
        <v>6830</v>
      </c>
      <c r="C608" s="2596"/>
      <c r="D608" s="2566" t="s">
        <v>4644</v>
      </c>
      <c r="E608" s="2596"/>
      <c r="F608" s="2668">
        <v>34.5</v>
      </c>
      <c r="G608" s="2669">
        <v>4.8</v>
      </c>
      <c r="H608" s="2660"/>
      <c r="I608" s="2566"/>
      <c r="J608" s="2660">
        <v>3</v>
      </c>
      <c r="K608" s="2619">
        <v>3</v>
      </c>
      <c r="L608" s="2619"/>
      <c r="M608" s="2566"/>
      <c r="N608" s="2566"/>
      <c r="O608" s="2596"/>
      <c r="P608" s="2612"/>
      <c r="Q608" s="2640"/>
      <c r="R608" s="2609">
        <v>42</v>
      </c>
    </row>
    <row r="609" spans="1:18">
      <c r="A609" s="2609">
        <v>43</v>
      </c>
      <c r="B609" s="2566" t="s">
        <v>5773</v>
      </c>
      <c r="C609" s="2596"/>
      <c r="D609" s="2566" t="s">
        <v>4644</v>
      </c>
      <c r="E609" s="2596"/>
      <c r="F609" s="2668">
        <v>34.4</v>
      </c>
      <c r="G609" s="2669">
        <v>5</v>
      </c>
      <c r="H609" s="2660"/>
      <c r="I609" s="2566"/>
      <c r="J609" s="2660">
        <v>5</v>
      </c>
      <c r="K609" s="2619">
        <v>1</v>
      </c>
      <c r="L609" s="2619"/>
      <c r="M609" s="2566"/>
      <c r="N609" s="2566"/>
      <c r="O609" s="2596"/>
      <c r="P609" s="2612"/>
      <c r="Q609" s="2640"/>
      <c r="R609" s="2609">
        <v>43</v>
      </c>
    </row>
    <row r="610" spans="1:18">
      <c r="A610" s="2609">
        <v>44</v>
      </c>
      <c r="B610" s="2566" t="s">
        <v>6831</v>
      </c>
      <c r="C610" s="2596"/>
      <c r="D610" s="2566" t="s">
        <v>4642</v>
      </c>
      <c r="E610" s="2596"/>
      <c r="F610" s="2668">
        <v>43.8</v>
      </c>
      <c r="G610" s="2669">
        <v>2.4</v>
      </c>
      <c r="H610" s="2660"/>
      <c r="I610" s="2566"/>
      <c r="J610" s="2660">
        <v>0.99</v>
      </c>
      <c r="K610" s="2619">
        <v>3</v>
      </c>
      <c r="L610" s="2619"/>
      <c r="M610" s="2566"/>
      <c r="N610" s="2566"/>
      <c r="O610" s="2596"/>
      <c r="P610" s="2612"/>
      <c r="Q610" s="2640"/>
      <c r="R610" s="2609">
        <v>44</v>
      </c>
    </row>
    <row r="611" spans="1:18">
      <c r="A611" s="2609">
        <v>45</v>
      </c>
      <c r="B611" s="2566" t="s">
        <v>6832</v>
      </c>
      <c r="C611" s="2596"/>
      <c r="D611" s="2566" t="s">
        <v>4644</v>
      </c>
      <c r="E611" s="2596"/>
      <c r="F611" s="2668">
        <v>115</v>
      </c>
      <c r="G611" s="2669">
        <v>13.8</v>
      </c>
      <c r="H611" s="2660"/>
      <c r="I611" s="2566"/>
      <c r="J611" s="2660">
        <v>44</v>
      </c>
      <c r="K611" s="2619">
        <v>2</v>
      </c>
      <c r="L611" s="2619"/>
      <c r="M611" s="2566"/>
      <c r="N611" s="2566"/>
      <c r="O611" s="2596"/>
      <c r="P611" s="2612"/>
      <c r="Q611" s="2640"/>
      <c r="R611" s="2609">
        <v>45</v>
      </c>
    </row>
    <row r="612" spans="1:18">
      <c r="A612" s="2609">
        <v>46</v>
      </c>
      <c r="B612" s="2566" t="s">
        <v>6833</v>
      </c>
      <c r="C612" s="2596"/>
      <c r="D612" s="2566" t="s">
        <v>4644</v>
      </c>
      <c r="E612" s="2596"/>
      <c r="F612" s="2668">
        <v>113</v>
      </c>
      <c r="G612" s="2669">
        <v>13.8</v>
      </c>
      <c r="H612" s="2660"/>
      <c r="I612" s="2566"/>
      <c r="J612" s="2660">
        <v>13.4</v>
      </c>
      <c r="K612" s="2619">
        <v>1</v>
      </c>
      <c r="L612" s="2619"/>
      <c r="M612" s="2566"/>
      <c r="N612" s="2566"/>
      <c r="O612" s="2596"/>
      <c r="P612" s="2612"/>
      <c r="Q612" s="2640"/>
      <c r="R612" s="2609">
        <v>46</v>
      </c>
    </row>
    <row r="613" spans="1:18">
      <c r="A613" s="2609">
        <v>47</v>
      </c>
      <c r="B613" s="2566" t="s">
        <v>6833</v>
      </c>
      <c r="C613" s="2596"/>
      <c r="D613" s="2566" t="s">
        <v>4644</v>
      </c>
      <c r="E613" s="2596"/>
      <c r="F613" s="2668">
        <v>115</v>
      </c>
      <c r="G613" s="2669">
        <v>13.8</v>
      </c>
      <c r="H613" s="2660"/>
      <c r="I613" s="2566"/>
      <c r="J613" s="2660">
        <v>15</v>
      </c>
      <c r="K613" s="2619">
        <v>1</v>
      </c>
      <c r="L613" s="2619"/>
      <c r="M613" s="2566"/>
      <c r="N613" s="2566"/>
      <c r="O613" s="2596"/>
      <c r="P613" s="2612"/>
      <c r="Q613" s="2640"/>
      <c r="R613" s="2609">
        <v>47</v>
      </c>
    </row>
    <row r="614" spans="1:18">
      <c r="A614" s="2609">
        <v>48</v>
      </c>
      <c r="B614" s="2566" t="s">
        <v>6834</v>
      </c>
      <c r="C614" s="2596"/>
      <c r="D614" s="2566" t="s">
        <v>4644</v>
      </c>
      <c r="E614" s="2596"/>
      <c r="F614" s="2668">
        <v>43.8</v>
      </c>
      <c r="G614" s="2669">
        <v>4.4000000000000004</v>
      </c>
      <c r="H614" s="2660"/>
      <c r="I614" s="2566"/>
      <c r="J614" s="2660">
        <v>10</v>
      </c>
      <c r="K614" s="2619">
        <v>2</v>
      </c>
      <c r="L614" s="2619"/>
      <c r="M614" s="2566"/>
      <c r="N614" s="2566"/>
      <c r="O614" s="2596"/>
      <c r="P614" s="2612"/>
      <c r="Q614" s="2640"/>
      <c r="R614" s="2609">
        <v>48</v>
      </c>
    </row>
    <row r="615" spans="1:18">
      <c r="A615" s="2609">
        <v>49</v>
      </c>
      <c r="B615" s="2566" t="s">
        <v>5774</v>
      </c>
      <c r="C615" s="2596"/>
      <c r="D615" s="2566" t="s">
        <v>4644</v>
      </c>
      <c r="E615" s="2596"/>
      <c r="F615" s="2668">
        <v>43.6</v>
      </c>
      <c r="G615" s="2669">
        <v>13.8</v>
      </c>
      <c r="H615" s="2660"/>
      <c r="I615" s="2566"/>
      <c r="J615" s="2660">
        <v>10</v>
      </c>
      <c r="K615" s="2619">
        <v>1</v>
      </c>
      <c r="L615" s="2619"/>
      <c r="M615" s="2566"/>
      <c r="N615" s="2566"/>
      <c r="O615" s="2596"/>
      <c r="P615" s="2612"/>
      <c r="Q615" s="2640"/>
      <c r="R615" s="2609">
        <v>49</v>
      </c>
    </row>
    <row r="616" spans="1:18">
      <c r="A616" s="2609">
        <v>50</v>
      </c>
      <c r="B616" s="2566" t="s">
        <v>5775</v>
      </c>
      <c r="C616" s="2596"/>
      <c r="D616" s="2566" t="s">
        <v>4644</v>
      </c>
      <c r="E616" s="2596"/>
      <c r="F616" s="2668">
        <v>34.5</v>
      </c>
      <c r="G616" s="2669">
        <v>4.8</v>
      </c>
      <c r="H616" s="2660"/>
      <c r="I616" s="2566"/>
      <c r="J616" s="2660">
        <v>2.5</v>
      </c>
      <c r="K616" s="2619">
        <v>1</v>
      </c>
      <c r="L616" s="2619"/>
      <c r="M616" s="2566"/>
      <c r="N616" s="2566"/>
      <c r="O616" s="2596"/>
      <c r="P616" s="2612"/>
      <c r="Q616" s="2640"/>
      <c r="R616" s="2609">
        <v>50</v>
      </c>
    </row>
    <row r="617" spans="1:18">
      <c r="A617" s="2609">
        <v>51</v>
      </c>
      <c r="B617" s="2566" t="s">
        <v>6835</v>
      </c>
      <c r="C617" s="2596"/>
      <c r="D617" s="2566" t="s">
        <v>4644</v>
      </c>
      <c r="E617" s="2596"/>
      <c r="F617" s="2668">
        <v>34.5</v>
      </c>
      <c r="G617" s="2669">
        <v>4.8</v>
      </c>
      <c r="H617" s="2660"/>
      <c r="I617" s="2566"/>
      <c r="J617" s="2660">
        <v>2.4900000000000002</v>
      </c>
      <c r="K617" s="2619">
        <v>3</v>
      </c>
      <c r="L617" s="2619"/>
      <c r="M617" s="2566"/>
      <c r="N617" s="2566"/>
      <c r="O617" s="2596"/>
      <c r="P617" s="2612"/>
      <c r="Q617" s="2640"/>
      <c r="R617" s="2609">
        <v>51</v>
      </c>
    </row>
    <row r="618" spans="1:18">
      <c r="A618" s="2609">
        <v>52</v>
      </c>
      <c r="B618" s="2566" t="s">
        <v>5776</v>
      </c>
      <c r="C618" s="2596"/>
      <c r="D618" s="2566" t="s">
        <v>4644</v>
      </c>
      <c r="E618" s="2596"/>
      <c r="F618" s="2668">
        <v>113</v>
      </c>
      <c r="G618" s="2669">
        <v>13.8</v>
      </c>
      <c r="H618" s="2660"/>
      <c r="I618" s="2566"/>
      <c r="J618" s="2660">
        <v>8.4</v>
      </c>
      <c r="K618" s="2619">
        <v>1</v>
      </c>
      <c r="L618" s="2619"/>
      <c r="M618" s="2566"/>
      <c r="N618" s="2566"/>
      <c r="O618" s="2596"/>
      <c r="P618" s="2612"/>
      <c r="Q618" s="2640"/>
      <c r="R618" s="2609">
        <v>52</v>
      </c>
    </row>
    <row r="619" spans="1:18">
      <c r="A619" s="2609">
        <v>53</v>
      </c>
      <c r="B619" s="2566" t="s">
        <v>6836</v>
      </c>
      <c r="C619" s="2596"/>
      <c r="D619" s="2566" t="s">
        <v>4644</v>
      </c>
      <c r="E619" s="2596"/>
      <c r="F619" s="2668">
        <v>23</v>
      </c>
      <c r="G619" s="2669">
        <v>5</v>
      </c>
      <c r="H619" s="2660"/>
      <c r="I619" s="2566"/>
      <c r="J619" s="2660">
        <v>2.4990000000000001</v>
      </c>
      <c r="K619" s="2619">
        <v>3</v>
      </c>
      <c r="L619" s="2619"/>
      <c r="M619" s="2566"/>
      <c r="N619" s="2566"/>
      <c r="O619" s="2596"/>
      <c r="P619" s="2612"/>
      <c r="Q619" s="2640"/>
      <c r="R619" s="2609">
        <v>53</v>
      </c>
    </row>
    <row r="620" spans="1:18">
      <c r="A620" s="2609">
        <v>54</v>
      </c>
      <c r="B620" s="2566" t="s">
        <v>5777</v>
      </c>
      <c r="C620" s="2596"/>
      <c r="D620" s="2566" t="s">
        <v>4644</v>
      </c>
      <c r="E620" s="2596"/>
      <c r="F620" s="2668">
        <v>23</v>
      </c>
      <c r="G620" s="2669">
        <v>5</v>
      </c>
      <c r="H620" s="2660"/>
      <c r="I620" s="2566"/>
      <c r="J620" s="2660">
        <v>5</v>
      </c>
      <c r="K620" s="2619">
        <v>1</v>
      </c>
      <c r="L620" s="2619"/>
      <c r="M620" s="2566"/>
      <c r="N620" s="2566"/>
      <c r="O620" s="2596"/>
      <c r="P620" s="2612"/>
      <c r="Q620" s="2640"/>
      <c r="R620" s="2609">
        <v>54</v>
      </c>
    </row>
    <row r="621" spans="1:18">
      <c r="A621" s="2609">
        <v>55</v>
      </c>
      <c r="B621" s="2566" t="s">
        <v>6837</v>
      </c>
      <c r="C621" s="2596"/>
      <c r="D621" s="2566" t="s">
        <v>4642</v>
      </c>
      <c r="E621" s="2596"/>
      <c r="F621" s="2668">
        <v>230</v>
      </c>
      <c r="G621" s="2669">
        <v>115</v>
      </c>
      <c r="H621" s="2660">
        <v>13.2</v>
      </c>
      <c r="I621" s="2566"/>
      <c r="J621" s="2660">
        <v>534</v>
      </c>
      <c r="K621" s="2619">
        <v>2</v>
      </c>
      <c r="L621" s="2619"/>
      <c r="M621" s="2566"/>
      <c r="N621" s="2566"/>
      <c r="O621" s="2596"/>
      <c r="P621" s="2612"/>
      <c r="Q621" s="2640"/>
      <c r="R621" s="2609">
        <v>55</v>
      </c>
    </row>
    <row r="622" spans="1:18">
      <c r="A622" s="2609">
        <v>56</v>
      </c>
      <c r="B622" s="2566" t="s">
        <v>6837</v>
      </c>
      <c r="C622" s="2596"/>
      <c r="D622" s="2566" t="s">
        <v>4642</v>
      </c>
      <c r="E622" s="2596"/>
      <c r="F622" s="2668">
        <v>230</v>
      </c>
      <c r="G622" s="2669">
        <v>120</v>
      </c>
      <c r="H622" s="2660">
        <v>13.8</v>
      </c>
      <c r="I622" s="2566"/>
      <c r="J622" s="2660">
        <v>200</v>
      </c>
      <c r="K622" s="2619"/>
      <c r="L622" s="2619">
        <v>1</v>
      </c>
      <c r="M622" s="2566"/>
      <c r="N622" s="2566"/>
      <c r="O622" s="2596"/>
      <c r="P622" s="2612"/>
      <c r="Q622" s="2640"/>
      <c r="R622" s="2609">
        <v>56</v>
      </c>
    </row>
    <row r="623" spans="1:18" ht="16" thickBot="1">
      <c r="A623" s="2609">
        <v>57</v>
      </c>
      <c r="B623" s="2566" t="s">
        <v>5778</v>
      </c>
      <c r="C623" s="2596"/>
      <c r="D623" s="2566" t="s">
        <v>4644</v>
      </c>
      <c r="E623" s="2596"/>
      <c r="F623" s="2668">
        <v>34.4</v>
      </c>
      <c r="G623" s="2669">
        <v>13.2</v>
      </c>
      <c r="H623" s="2660"/>
      <c r="I623" s="2566"/>
      <c r="J623" s="2660">
        <v>7.5</v>
      </c>
      <c r="K623" s="2619">
        <v>1</v>
      </c>
      <c r="L623" s="2619"/>
      <c r="M623" s="2566"/>
      <c r="N623" s="2566"/>
      <c r="O623" s="2596"/>
      <c r="P623" s="2612"/>
      <c r="Q623" s="2640"/>
      <c r="R623" s="2609">
        <v>57</v>
      </c>
    </row>
    <row r="624" spans="1:18" ht="16" thickBot="1">
      <c r="A624" s="2577">
        <v>58</v>
      </c>
      <c r="B624" s="2575"/>
      <c r="C624" s="2578" t="s">
        <v>4895</v>
      </c>
      <c r="D624" s="2575"/>
      <c r="E624" s="2578"/>
      <c r="F624" s="2671"/>
      <c r="G624" s="2672"/>
      <c r="H624" s="2664"/>
      <c r="I624" s="2566"/>
      <c r="J624" s="2625"/>
      <c r="K624" s="2648">
        <f>SUM(K567:K623)</f>
        <v>84</v>
      </c>
      <c r="L624" s="2648">
        <f>SUM(L567:L623)</f>
        <v>3</v>
      </c>
      <c r="M624" s="2575"/>
      <c r="N624" s="2575"/>
      <c r="O624" s="2578"/>
      <c r="P624" s="2648">
        <f>SUM(P567:P623)</f>
        <v>0</v>
      </c>
      <c r="Q624" s="2648">
        <f>SUM(Q567:Q623)</f>
        <v>0</v>
      </c>
      <c r="R624" s="2577">
        <v>58</v>
      </c>
    </row>
    <row r="626" spans="1:18">
      <c r="A626" s="2586" t="s">
        <v>4821</v>
      </c>
      <c r="B626" s="2597"/>
      <c r="C626" s="2597"/>
      <c r="D626" s="2597"/>
      <c r="E626" s="2597"/>
      <c r="F626" s="2597"/>
      <c r="G626" s="2597"/>
      <c r="H626" s="2597"/>
      <c r="I626" s="2566"/>
      <c r="J626" s="2586" t="s">
        <v>4822</v>
      </c>
      <c r="K626" s="2597"/>
      <c r="L626" s="2597"/>
      <c r="M626" s="2597"/>
      <c r="N626" s="2597"/>
      <c r="O626" s="2597"/>
      <c r="P626" s="2597"/>
      <c r="Q626" s="2597"/>
      <c r="R626" s="2597"/>
    </row>
    <row r="628" spans="1:18" ht="16" thickBot="1">
      <c r="A628" s="2529"/>
      <c r="B628" s="2575"/>
      <c r="C628" s="2575"/>
      <c r="D628" s="2575"/>
      <c r="E628" s="2575"/>
      <c r="F628" s="2804"/>
      <c r="G628" s="2804"/>
      <c r="H628" s="2582"/>
      <c r="I628" s="2566"/>
      <c r="J628" s="2529"/>
      <c r="K628" s="2575"/>
      <c r="L628" s="2575"/>
      <c r="M628" s="2575"/>
      <c r="N628" s="2575"/>
      <c r="O628" s="2575"/>
      <c r="P628" s="2804"/>
      <c r="Q628" s="2804"/>
      <c r="R628" s="2582"/>
    </row>
    <row r="629" spans="1:18" ht="16" thickBot="1">
      <c r="A629" s="2637" t="s">
        <v>3325</v>
      </c>
      <c r="B629" s="2581"/>
      <c r="C629" s="2581"/>
      <c r="D629" s="2582"/>
      <c r="E629" s="2582"/>
      <c r="F629" s="2583"/>
      <c r="G629" s="2583"/>
      <c r="H629" s="2579"/>
      <c r="I629" s="2566"/>
      <c r="J629" s="2637" t="s">
        <v>3325</v>
      </c>
      <c r="K629" s="2581"/>
      <c r="L629" s="2581"/>
      <c r="M629" s="2582"/>
      <c r="N629" s="2582"/>
      <c r="O629" s="2582"/>
      <c r="P629" s="2583"/>
      <c r="Q629" s="2583"/>
      <c r="R629" s="2579"/>
    </row>
    <row r="630" spans="1:18">
      <c r="A630" s="2595"/>
      <c r="B630" s="2566"/>
      <c r="C630" s="2596"/>
      <c r="D630" s="2608"/>
      <c r="E630" s="2569"/>
      <c r="F630" s="2597"/>
      <c r="G630" s="2597"/>
      <c r="H630" s="2567"/>
      <c r="I630" s="2566"/>
      <c r="J630" s="2595"/>
      <c r="K630" s="2596"/>
      <c r="L630" s="2596"/>
      <c r="M630" s="2597" t="s">
        <v>3113</v>
      </c>
      <c r="N630" s="2597"/>
      <c r="O630" s="2597"/>
      <c r="P630" s="2597"/>
      <c r="Q630" s="2573"/>
      <c r="R630" s="2563"/>
    </row>
    <row r="631" spans="1:18" ht="16" thickBot="1">
      <c r="A631" s="2601"/>
      <c r="B631" s="2608"/>
      <c r="C631" s="2569"/>
      <c r="D631" s="2608"/>
      <c r="E631" s="2569"/>
      <c r="F631" s="2582" t="s">
        <v>3114</v>
      </c>
      <c r="G631" s="2582"/>
      <c r="H631" s="2579"/>
      <c r="I631" s="2566"/>
      <c r="J631" s="2601" t="s">
        <v>3115</v>
      </c>
      <c r="K631" s="2569" t="s">
        <v>3116</v>
      </c>
      <c r="L631" s="2569" t="s">
        <v>3116</v>
      </c>
      <c r="M631" s="2582" t="s">
        <v>3117</v>
      </c>
      <c r="N631" s="2582"/>
      <c r="O631" s="2582"/>
      <c r="P631" s="2582"/>
      <c r="Q631" s="2579"/>
      <c r="R631" s="2569"/>
    </row>
    <row r="632" spans="1:18">
      <c r="A632" s="2601"/>
      <c r="B632" s="2608"/>
      <c r="C632" s="2569"/>
      <c r="D632" s="2608"/>
      <c r="E632" s="2569"/>
      <c r="F632" s="2569"/>
      <c r="G632" s="2573"/>
      <c r="H632" s="2569"/>
      <c r="I632" s="2566"/>
      <c r="J632" s="2601" t="s">
        <v>3118</v>
      </c>
      <c r="K632" s="2569" t="s">
        <v>3119</v>
      </c>
      <c r="L632" s="2569" t="s">
        <v>3120</v>
      </c>
      <c r="M632" s="2608"/>
      <c r="N632" s="2608"/>
      <c r="O632" s="2569"/>
      <c r="P632" s="2569"/>
      <c r="Q632" s="2573"/>
      <c r="R632" s="2569"/>
    </row>
    <row r="633" spans="1:18">
      <c r="A633" s="2601" t="s">
        <v>1686</v>
      </c>
      <c r="B633" s="2597" t="s">
        <v>3121</v>
      </c>
      <c r="C633" s="2573"/>
      <c r="D633" s="2597" t="s">
        <v>3122</v>
      </c>
      <c r="E633" s="2573"/>
      <c r="F633" s="2569"/>
      <c r="G633" s="2573"/>
      <c r="H633" s="2569"/>
      <c r="I633" s="2566"/>
      <c r="J633" s="2601" t="s">
        <v>3123</v>
      </c>
      <c r="K633" s="2569" t="s">
        <v>3124</v>
      </c>
      <c r="L633" s="2569" t="s">
        <v>3119</v>
      </c>
      <c r="M633" s="2597"/>
      <c r="N633" s="2597"/>
      <c r="O633" s="2573"/>
      <c r="P633" s="2569" t="s">
        <v>1744</v>
      </c>
      <c r="Q633" s="2573" t="s">
        <v>3125</v>
      </c>
      <c r="R633" s="2569" t="s">
        <v>1686</v>
      </c>
    </row>
    <row r="634" spans="1:18">
      <c r="A634" s="2601" t="s">
        <v>1689</v>
      </c>
      <c r="B634" s="2566"/>
      <c r="C634" s="2596"/>
      <c r="D634" s="2608"/>
      <c r="E634" s="2569"/>
      <c r="F634" s="2569" t="s">
        <v>1794</v>
      </c>
      <c r="G634" s="2573" t="s">
        <v>3126</v>
      </c>
      <c r="H634" s="2569" t="s">
        <v>3127</v>
      </c>
      <c r="I634" s="2566"/>
      <c r="J634" s="2601" t="s">
        <v>3128</v>
      </c>
      <c r="K634" s="2569" t="s">
        <v>4</v>
      </c>
      <c r="L634" s="2569" t="s">
        <v>3124</v>
      </c>
      <c r="M634" s="2597" t="s">
        <v>3129</v>
      </c>
      <c r="N634" s="2597"/>
      <c r="O634" s="2573"/>
      <c r="P634" s="2569" t="s">
        <v>3130</v>
      </c>
      <c r="Q634" s="2573" t="s">
        <v>3131</v>
      </c>
      <c r="R634" s="2569" t="s">
        <v>1689</v>
      </c>
    </row>
    <row r="635" spans="1:18">
      <c r="A635" s="2609"/>
      <c r="B635" s="2566"/>
      <c r="C635" s="2569"/>
      <c r="D635" s="2566"/>
      <c r="E635" s="2569"/>
      <c r="F635" s="2569"/>
      <c r="G635" s="2573"/>
      <c r="H635" s="2596"/>
      <c r="I635" s="2566"/>
      <c r="J635" s="2609"/>
      <c r="K635" s="2596"/>
      <c r="L635" s="2569"/>
      <c r="M635" s="2566"/>
      <c r="N635" s="2566"/>
      <c r="O635" s="2569"/>
      <c r="P635" s="2569"/>
      <c r="Q635" s="2569"/>
      <c r="R635" s="2596"/>
    </row>
    <row r="636" spans="1:18" ht="16" thickBot="1">
      <c r="A636" s="2577"/>
      <c r="B636" s="2582" t="s">
        <v>2935</v>
      </c>
      <c r="C636" s="2579"/>
      <c r="D636" s="2582" t="s">
        <v>2936</v>
      </c>
      <c r="E636" s="2579"/>
      <c r="F636" s="2576" t="s">
        <v>2937</v>
      </c>
      <c r="G636" s="2579" t="s">
        <v>2938</v>
      </c>
      <c r="H636" s="2579" t="s">
        <v>2268</v>
      </c>
      <c r="I636" s="2566"/>
      <c r="J636" s="2610" t="s">
        <v>2269</v>
      </c>
      <c r="K636" s="2610" t="s">
        <v>2270</v>
      </c>
      <c r="L636" s="2610" t="s">
        <v>2271</v>
      </c>
      <c r="M636" s="2582" t="s">
        <v>2272</v>
      </c>
      <c r="N636" s="2582"/>
      <c r="O636" s="2579"/>
      <c r="P636" s="2576" t="s">
        <v>2273</v>
      </c>
      <c r="Q636" s="2576" t="s">
        <v>2274</v>
      </c>
      <c r="R636" s="2576"/>
    </row>
    <row r="637" spans="1:18">
      <c r="A637" s="2609">
        <v>1</v>
      </c>
      <c r="B637" s="2566" t="s">
        <v>5779</v>
      </c>
      <c r="C637" s="2596"/>
      <c r="D637" s="2566" t="s">
        <v>4644</v>
      </c>
      <c r="E637" s="2573"/>
      <c r="F637" s="2666">
        <v>34.4</v>
      </c>
      <c r="G637" s="2667">
        <v>13.8</v>
      </c>
      <c r="H637" s="2660">
        <v>2.6339999999999999</v>
      </c>
      <c r="I637" s="2566"/>
      <c r="J637" s="2660">
        <v>3.75</v>
      </c>
      <c r="K637" s="2619">
        <v>1</v>
      </c>
      <c r="L637" s="2619"/>
      <c r="M637" s="2566"/>
      <c r="N637" s="2566"/>
      <c r="O637" s="2573"/>
      <c r="P637" s="2612"/>
      <c r="Q637" s="2640"/>
      <c r="R637" s="2609">
        <v>1</v>
      </c>
    </row>
    <row r="638" spans="1:18">
      <c r="A638" s="2609">
        <v>2</v>
      </c>
      <c r="B638" s="2566" t="s">
        <v>5780</v>
      </c>
      <c r="C638" s="2596"/>
      <c r="D638" s="2566" t="s">
        <v>4644</v>
      </c>
      <c r="E638" s="2569"/>
      <c r="F638" s="2666">
        <v>113</v>
      </c>
      <c r="G638" s="2667">
        <v>13.8</v>
      </c>
      <c r="H638" s="2660"/>
      <c r="I638" s="2566"/>
      <c r="J638" s="2660">
        <v>13.4</v>
      </c>
      <c r="K638" s="2619">
        <v>1</v>
      </c>
      <c r="L638" s="2619"/>
      <c r="M638" s="2566"/>
      <c r="N638" s="2566"/>
      <c r="O638" s="2569"/>
      <c r="P638" s="2612"/>
      <c r="Q638" s="2640"/>
      <c r="R638" s="2609">
        <v>2</v>
      </c>
    </row>
    <row r="639" spans="1:18">
      <c r="A639" s="2609">
        <v>3</v>
      </c>
      <c r="B639" s="2566" t="s">
        <v>6838</v>
      </c>
      <c r="C639" s="2596"/>
      <c r="D639" s="2566" t="s">
        <v>4642</v>
      </c>
      <c r="E639" s="2569"/>
      <c r="F639" s="2666">
        <v>115</v>
      </c>
      <c r="G639" s="2667">
        <v>13.8</v>
      </c>
      <c r="H639" s="2660"/>
      <c r="I639" s="2566"/>
      <c r="J639" s="2660">
        <v>48</v>
      </c>
      <c r="K639" s="2619">
        <v>2</v>
      </c>
      <c r="L639" s="2619"/>
      <c r="M639" s="2566"/>
      <c r="N639" s="2566"/>
      <c r="O639" s="2569"/>
      <c r="P639" s="2612"/>
      <c r="Q639" s="2640"/>
      <c r="R639" s="2609">
        <v>3</v>
      </c>
    </row>
    <row r="640" spans="1:18">
      <c r="A640" s="2609">
        <v>4</v>
      </c>
      <c r="B640" s="2566" t="s">
        <v>6838</v>
      </c>
      <c r="C640" s="2596"/>
      <c r="D640" s="2566" t="s">
        <v>4642</v>
      </c>
      <c r="E640" s="2569"/>
      <c r="F640" s="2666">
        <v>115</v>
      </c>
      <c r="G640" s="2667">
        <v>34.5</v>
      </c>
      <c r="H640" s="2660">
        <v>13.8</v>
      </c>
      <c r="I640" s="2566"/>
      <c r="J640" s="2660">
        <v>30</v>
      </c>
      <c r="K640" s="2619">
        <v>1</v>
      </c>
      <c r="L640" s="2619"/>
      <c r="M640" s="2566"/>
      <c r="N640" s="2566"/>
      <c r="O640" s="2569"/>
      <c r="P640" s="2612"/>
      <c r="Q640" s="2640"/>
      <c r="R640" s="2609">
        <v>4</v>
      </c>
    </row>
    <row r="641" spans="1:18">
      <c r="A641" s="2609">
        <v>5</v>
      </c>
      <c r="B641" s="2566" t="s">
        <v>6839</v>
      </c>
      <c r="C641" s="2596"/>
      <c r="D641" s="2566" t="s">
        <v>4644</v>
      </c>
      <c r="E641" s="2569"/>
      <c r="F641" s="2666">
        <v>34.4</v>
      </c>
      <c r="G641" s="2667">
        <v>0.48</v>
      </c>
      <c r="H641" s="2660"/>
      <c r="I641" s="2566"/>
      <c r="J641" s="2660">
        <v>8.3000000000000007</v>
      </c>
      <c r="K641" s="2619">
        <v>1</v>
      </c>
      <c r="L641" s="2619"/>
      <c r="M641" s="2566"/>
      <c r="N641" s="2566"/>
      <c r="O641" s="2569"/>
      <c r="P641" s="2612"/>
      <c r="Q641" s="2640"/>
      <c r="R641" s="2609">
        <v>5</v>
      </c>
    </row>
    <row r="642" spans="1:18">
      <c r="A642" s="2621">
        <v>6</v>
      </c>
      <c r="B642" s="2566" t="s">
        <v>6839</v>
      </c>
      <c r="C642" s="2596"/>
      <c r="D642" s="2566" t="s">
        <v>4644</v>
      </c>
      <c r="E642" s="2596"/>
      <c r="F642" s="2668">
        <v>34.5</v>
      </c>
      <c r="G642" s="2669">
        <v>0.48</v>
      </c>
      <c r="H642" s="2660"/>
      <c r="I642" s="2566"/>
      <c r="J642" s="2670">
        <v>1</v>
      </c>
      <c r="K642" s="2619">
        <v>2</v>
      </c>
      <c r="L642" s="2619"/>
      <c r="M642" s="2566"/>
      <c r="N642" s="2566"/>
      <c r="O642" s="2596"/>
      <c r="P642" s="2612"/>
      <c r="Q642" s="2640"/>
      <c r="R642" s="2621">
        <v>6</v>
      </c>
    </row>
    <row r="643" spans="1:18">
      <c r="A643" s="2621">
        <v>7</v>
      </c>
      <c r="B643" s="2566" t="s">
        <v>6840</v>
      </c>
      <c r="C643" s="2596"/>
      <c r="D643" s="2566" t="s">
        <v>4644</v>
      </c>
      <c r="E643" s="2596"/>
      <c r="F643" s="2668">
        <v>43.8</v>
      </c>
      <c r="G643" s="2669">
        <v>5</v>
      </c>
      <c r="H643" s="2660"/>
      <c r="I643" s="2566"/>
      <c r="J643" s="2670">
        <v>0.99</v>
      </c>
      <c r="K643" s="2619">
        <v>3</v>
      </c>
      <c r="L643" s="2619"/>
      <c r="M643" s="2566"/>
      <c r="N643" s="2566"/>
      <c r="O643" s="2596"/>
      <c r="P643" s="2612"/>
      <c r="Q643" s="2640"/>
      <c r="R643" s="2621">
        <v>7</v>
      </c>
    </row>
    <row r="644" spans="1:18">
      <c r="A644" s="2621">
        <v>8</v>
      </c>
      <c r="B644" s="2566" t="s">
        <v>5781</v>
      </c>
      <c r="C644" s="2596"/>
      <c r="D644" s="2566" t="s">
        <v>4644</v>
      </c>
      <c r="E644" s="2596"/>
      <c r="F644" s="2668">
        <v>115</v>
      </c>
      <c r="G644" s="2669">
        <v>13.8</v>
      </c>
      <c r="H644" s="2660"/>
      <c r="I644" s="2566"/>
      <c r="J644" s="2670">
        <v>15</v>
      </c>
      <c r="K644" s="2619">
        <v>1</v>
      </c>
      <c r="L644" s="2619"/>
      <c r="M644" s="2566"/>
      <c r="N644" s="2566"/>
      <c r="O644" s="2596"/>
      <c r="P644" s="2612"/>
      <c r="Q644" s="2640"/>
      <c r="R644" s="2621">
        <v>8</v>
      </c>
    </row>
    <row r="645" spans="1:18">
      <c r="A645" s="2621">
        <v>9</v>
      </c>
      <c r="B645" s="2566" t="s">
        <v>6841</v>
      </c>
      <c r="C645" s="2596"/>
      <c r="D645" s="2566" t="s">
        <v>4644</v>
      </c>
      <c r="E645" s="2596"/>
      <c r="F645" s="2668">
        <v>115</v>
      </c>
      <c r="G645" s="2669">
        <v>13.8</v>
      </c>
      <c r="H645" s="2660"/>
      <c r="I645" s="2566"/>
      <c r="J645" s="2670">
        <v>40</v>
      </c>
      <c r="K645" s="2619">
        <v>2</v>
      </c>
      <c r="L645" s="2619"/>
      <c r="M645" s="2566"/>
      <c r="N645" s="2566"/>
      <c r="O645" s="2596"/>
      <c r="P645" s="2612"/>
      <c r="Q645" s="2640"/>
      <c r="R645" s="2621">
        <v>9</v>
      </c>
    </row>
    <row r="646" spans="1:18">
      <c r="A646" s="2621">
        <v>10</v>
      </c>
      <c r="B646" s="2566" t="s">
        <v>5782</v>
      </c>
      <c r="C646" s="2596"/>
      <c r="D646" s="2566" t="s">
        <v>4642</v>
      </c>
      <c r="E646" s="2596"/>
      <c r="F646" s="2668">
        <v>34.4</v>
      </c>
      <c r="G646" s="2669">
        <v>13.8</v>
      </c>
      <c r="H646" s="2660"/>
      <c r="I646" s="2566"/>
      <c r="J646" s="2670">
        <v>10</v>
      </c>
      <c r="K646" s="2619">
        <v>1</v>
      </c>
      <c r="L646" s="2619"/>
      <c r="M646" s="2566"/>
      <c r="N646" s="2566"/>
      <c r="O646" s="2596"/>
      <c r="P646" s="2612"/>
      <c r="Q646" s="2640"/>
      <c r="R646" s="2621">
        <v>10</v>
      </c>
    </row>
    <row r="647" spans="1:18">
      <c r="A647" s="2621">
        <v>11</v>
      </c>
      <c r="B647" s="2566" t="s">
        <v>5783</v>
      </c>
      <c r="C647" s="2596"/>
      <c r="D647" s="2566" t="s">
        <v>4644</v>
      </c>
      <c r="E647" s="2596"/>
      <c r="F647" s="2668">
        <v>34.4</v>
      </c>
      <c r="G647" s="2669">
        <v>5.04</v>
      </c>
      <c r="H647" s="2660"/>
      <c r="I647" s="2566"/>
      <c r="J647" s="2670">
        <v>5.04</v>
      </c>
      <c r="K647" s="2619">
        <v>1</v>
      </c>
      <c r="L647" s="2619"/>
      <c r="M647" s="2566"/>
      <c r="N647" s="2566"/>
      <c r="O647" s="2596"/>
      <c r="P647" s="2612"/>
      <c r="Q647" s="2640"/>
      <c r="R647" s="2621">
        <v>11</v>
      </c>
    </row>
    <row r="648" spans="1:18">
      <c r="A648" s="2621">
        <v>12</v>
      </c>
      <c r="B648" s="2566" t="s">
        <v>6842</v>
      </c>
      <c r="C648" s="2596"/>
      <c r="D648" s="2566" t="s">
        <v>4642</v>
      </c>
      <c r="E648" s="2596"/>
      <c r="F648" s="2668">
        <v>115</v>
      </c>
      <c r="G648" s="2669">
        <v>13.8</v>
      </c>
      <c r="H648" s="2660"/>
      <c r="I648" s="2566"/>
      <c r="J648" s="2670">
        <v>30</v>
      </c>
      <c r="K648" s="2619">
        <v>2</v>
      </c>
      <c r="L648" s="2619"/>
      <c r="M648" s="2566"/>
      <c r="N648" s="2566"/>
      <c r="O648" s="2596"/>
      <c r="P648" s="2612"/>
      <c r="Q648" s="2640"/>
      <c r="R648" s="2621">
        <v>12</v>
      </c>
    </row>
    <row r="649" spans="1:18">
      <c r="A649" s="2621">
        <v>13</v>
      </c>
      <c r="B649" s="2566" t="s">
        <v>6842</v>
      </c>
      <c r="C649" s="2596"/>
      <c r="D649" s="2566" t="s">
        <v>4642</v>
      </c>
      <c r="E649" s="2596"/>
      <c r="F649" s="2668">
        <v>345</v>
      </c>
      <c r="G649" s="2669">
        <v>120</v>
      </c>
      <c r="H649" s="2660">
        <v>13.8</v>
      </c>
      <c r="I649" s="2566"/>
      <c r="J649" s="2670">
        <v>400</v>
      </c>
      <c r="K649" s="2619">
        <v>1</v>
      </c>
      <c r="L649" s="2619"/>
      <c r="M649" s="2566"/>
      <c r="N649" s="2566"/>
      <c r="O649" s="2596"/>
      <c r="P649" s="2612"/>
      <c r="Q649" s="2640"/>
      <c r="R649" s="2621">
        <v>13</v>
      </c>
    </row>
    <row r="650" spans="1:18">
      <c r="A650" s="2621">
        <v>14</v>
      </c>
      <c r="B650" s="2566" t="s">
        <v>5784</v>
      </c>
      <c r="C650" s="2596"/>
      <c r="D650" s="2566" t="s">
        <v>4644</v>
      </c>
      <c r="E650" s="2596"/>
      <c r="F650" s="2668">
        <v>34.5</v>
      </c>
      <c r="G650" s="2669">
        <v>13.8</v>
      </c>
      <c r="H650" s="2660"/>
      <c r="I650" s="2566"/>
      <c r="J650" s="2670">
        <v>7.5</v>
      </c>
      <c r="K650" s="2619">
        <v>1</v>
      </c>
      <c r="L650" s="2619"/>
      <c r="M650" s="2566"/>
      <c r="N650" s="2566"/>
      <c r="O650" s="2596"/>
      <c r="P650" s="2612"/>
      <c r="Q650" s="2640"/>
      <c r="R650" s="2621">
        <v>14</v>
      </c>
    </row>
    <row r="651" spans="1:18">
      <c r="A651" s="2621">
        <v>15</v>
      </c>
      <c r="B651" s="2566" t="s">
        <v>6843</v>
      </c>
      <c r="C651" s="2596"/>
      <c r="D651" s="2566" t="s">
        <v>4644</v>
      </c>
      <c r="E651" s="2596"/>
      <c r="F651" s="2668">
        <v>34.5</v>
      </c>
      <c r="G651" s="2669">
        <v>4.8</v>
      </c>
      <c r="H651" s="2660"/>
      <c r="I651" s="2566"/>
      <c r="J651" s="2670">
        <v>3.3</v>
      </c>
      <c r="K651" s="2619">
        <v>3</v>
      </c>
      <c r="L651" s="2619"/>
      <c r="M651" s="2566"/>
      <c r="N651" s="2566"/>
      <c r="O651" s="2596"/>
      <c r="P651" s="2612"/>
      <c r="Q651" s="2640"/>
      <c r="R651" s="2621">
        <v>15</v>
      </c>
    </row>
    <row r="652" spans="1:18">
      <c r="A652" s="2621">
        <v>16</v>
      </c>
      <c r="B652" s="2566" t="s">
        <v>6844</v>
      </c>
      <c r="C652" s="2596"/>
      <c r="D652" s="2566" t="s">
        <v>4642</v>
      </c>
      <c r="E652" s="2596"/>
      <c r="F652" s="2668">
        <v>115</v>
      </c>
      <c r="G652" s="2669">
        <v>34.5</v>
      </c>
      <c r="H652" s="2660"/>
      <c r="I652" s="2566"/>
      <c r="J652" s="2670">
        <v>40</v>
      </c>
      <c r="K652" s="2619">
        <v>2</v>
      </c>
      <c r="L652" s="2619"/>
      <c r="M652" s="2566"/>
      <c r="N652" s="2566"/>
      <c r="O652" s="2596"/>
      <c r="P652" s="2612"/>
      <c r="Q652" s="2640"/>
      <c r="R652" s="2621">
        <v>16</v>
      </c>
    </row>
    <row r="653" spans="1:18">
      <c r="A653" s="2609">
        <v>17</v>
      </c>
      <c r="B653" s="2566" t="s">
        <v>5785</v>
      </c>
      <c r="C653" s="2596"/>
      <c r="D653" s="2566" t="s">
        <v>4644</v>
      </c>
      <c r="E653" s="2596"/>
      <c r="F653" s="2668">
        <v>34.4</v>
      </c>
      <c r="G653" s="2669">
        <v>19.8</v>
      </c>
      <c r="H653" s="2660"/>
      <c r="I653" s="2566"/>
      <c r="J653" s="2660">
        <v>3.75</v>
      </c>
      <c r="K653" s="2619">
        <v>1</v>
      </c>
      <c r="L653" s="2619"/>
      <c r="M653" s="2566"/>
      <c r="N653" s="2566"/>
      <c r="O653" s="2596"/>
      <c r="P653" s="2612"/>
      <c r="Q653" s="2640"/>
      <c r="R653" s="2609">
        <v>17</v>
      </c>
    </row>
    <row r="654" spans="1:18">
      <c r="A654" s="2609">
        <v>18</v>
      </c>
      <c r="B654" s="2566" t="s">
        <v>5786</v>
      </c>
      <c r="C654" s="2596"/>
      <c r="D654" s="2566" t="s">
        <v>4644</v>
      </c>
      <c r="E654" s="2596"/>
      <c r="F654" s="2668">
        <v>34.5</v>
      </c>
      <c r="G654" s="2669">
        <v>4.8</v>
      </c>
      <c r="H654" s="2660"/>
      <c r="I654" s="2566"/>
      <c r="J654" s="2660">
        <v>3.75</v>
      </c>
      <c r="K654" s="2619">
        <v>1</v>
      </c>
      <c r="L654" s="2619"/>
      <c r="M654" s="2566"/>
      <c r="N654" s="2566"/>
      <c r="O654" s="2596"/>
      <c r="P654" s="2612"/>
      <c r="Q654" s="2640"/>
      <c r="R654" s="2609">
        <v>18</v>
      </c>
    </row>
    <row r="655" spans="1:18">
      <c r="A655" s="2609">
        <v>19</v>
      </c>
      <c r="B655" s="2566" t="s">
        <v>6845</v>
      </c>
      <c r="C655" s="2596"/>
      <c r="D655" s="2566" t="s">
        <v>4644</v>
      </c>
      <c r="E655" s="2596"/>
      <c r="F655" s="2668">
        <v>13.2</v>
      </c>
      <c r="G655" s="2669">
        <v>12</v>
      </c>
      <c r="H655" s="2660"/>
      <c r="I655" s="2566"/>
      <c r="J655" s="2660">
        <v>1</v>
      </c>
      <c r="K655" s="2619"/>
      <c r="L655" s="2619">
        <v>1</v>
      </c>
      <c r="M655" s="2566"/>
      <c r="N655" s="2566"/>
      <c r="O655" s="2596"/>
      <c r="P655" s="2612"/>
      <c r="Q655" s="2640"/>
      <c r="R655" s="2609">
        <v>19</v>
      </c>
    </row>
    <row r="656" spans="1:18">
      <c r="A656" s="2609">
        <v>20</v>
      </c>
      <c r="B656" s="2566" t="s">
        <v>6845</v>
      </c>
      <c r="C656" s="2596"/>
      <c r="D656" s="2566" t="s">
        <v>4644</v>
      </c>
      <c r="E656" s="2596"/>
      <c r="F656" s="2668">
        <v>34.5</v>
      </c>
      <c r="G656" s="2669">
        <v>0.48</v>
      </c>
      <c r="H656" s="2660"/>
      <c r="I656" s="2566"/>
      <c r="J656" s="2660">
        <v>2</v>
      </c>
      <c r="K656" s="2619"/>
      <c r="L656" s="2619">
        <v>1</v>
      </c>
      <c r="M656" s="2566"/>
      <c r="N656" s="2566"/>
      <c r="O656" s="2596"/>
      <c r="P656" s="2612"/>
      <c r="Q656" s="2640"/>
      <c r="R656" s="2609">
        <v>20</v>
      </c>
    </row>
    <row r="657" spans="1:18">
      <c r="A657" s="2609">
        <v>21</v>
      </c>
      <c r="B657" s="2566" t="s">
        <v>6845</v>
      </c>
      <c r="C657" s="2596"/>
      <c r="D657" s="2566" t="s">
        <v>4644</v>
      </c>
      <c r="E657" s="2596"/>
      <c r="F657" s="2668">
        <v>34.5</v>
      </c>
      <c r="G657" s="2669">
        <v>4.8</v>
      </c>
      <c r="H657" s="2660"/>
      <c r="I657" s="2566"/>
      <c r="J657" s="2660">
        <v>3.75</v>
      </c>
      <c r="K657" s="2619"/>
      <c r="L657" s="2619">
        <v>1</v>
      </c>
      <c r="M657" s="2566"/>
      <c r="N657" s="2566"/>
      <c r="O657" s="2596"/>
      <c r="P657" s="2612"/>
      <c r="Q657" s="2640"/>
      <c r="R657" s="2609">
        <v>21</v>
      </c>
    </row>
    <row r="658" spans="1:18">
      <c r="A658" s="2609">
        <v>22</v>
      </c>
      <c r="B658" s="2566" t="s">
        <v>6845</v>
      </c>
      <c r="C658" s="2596"/>
      <c r="D658" s="2566" t="s">
        <v>4644</v>
      </c>
      <c r="E658" s="2596"/>
      <c r="F658" s="2668">
        <v>68.8</v>
      </c>
      <c r="G658" s="2669">
        <v>34.4</v>
      </c>
      <c r="H658" s="2660"/>
      <c r="I658" s="2566"/>
      <c r="J658" s="2660">
        <v>5.6</v>
      </c>
      <c r="K658" s="2619"/>
      <c r="L658" s="2619">
        <v>1</v>
      </c>
      <c r="M658" s="2566"/>
      <c r="N658" s="2566"/>
      <c r="O658" s="2596"/>
      <c r="P658" s="2612"/>
      <c r="Q658" s="2640"/>
      <c r="R658" s="2609">
        <v>22</v>
      </c>
    </row>
    <row r="659" spans="1:18">
      <c r="A659" s="2609">
        <v>23</v>
      </c>
      <c r="B659" s="2566" t="s">
        <v>6845</v>
      </c>
      <c r="C659" s="2596"/>
      <c r="D659" s="2566" t="s">
        <v>4644</v>
      </c>
      <c r="E659" s="2596"/>
      <c r="F659" s="2668">
        <v>69</v>
      </c>
      <c r="G659" s="2669">
        <v>4.3600000000000003</v>
      </c>
      <c r="H659" s="2660">
        <v>3.3889999999999998</v>
      </c>
      <c r="I659" s="2566"/>
      <c r="J659" s="2660">
        <v>10</v>
      </c>
      <c r="K659" s="2619"/>
      <c r="L659" s="2619">
        <v>1</v>
      </c>
      <c r="M659" s="2566"/>
      <c r="N659" s="2566"/>
      <c r="O659" s="2596"/>
      <c r="P659" s="2612"/>
      <c r="Q659" s="2640"/>
      <c r="R659" s="2609">
        <v>23</v>
      </c>
    </row>
    <row r="660" spans="1:18">
      <c r="A660" s="2609">
        <v>24</v>
      </c>
      <c r="B660" s="2566" t="s">
        <v>6845</v>
      </c>
      <c r="C660" s="2596"/>
      <c r="D660" s="2566" t="s">
        <v>4644</v>
      </c>
      <c r="E660" s="2596"/>
      <c r="F660" s="2668">
        <v>110</v>
      </c>
      <c r="G660" s="2669">
        <v>13.8</v>
      </c>
      <c r="H660" s="2660"/>
      <c r="I660" s="2566"/>
      <c r="J660" s="2660">
        <v>24</v>
      </c>
      <c r="K660" s="2619">
        <v>1</v>
      </c>
      <c r="L660" s="2619"/>
      <c r="M660" s="2566"/>
      <c r="N660" s="2566"/>
      <c r="O660" s="2596"/>
      <c r="P660" s="2612"/>
      <c r="Q660" s="2640"/>
      <c r="R660" s="2609">
        <v>24</v>
      </c>
    </row>
    <row r="661" spans="1:18">
      <c r="A661" s="2609">
        <v>25</v>
      </c>
      <c r="B661" s="2566" t="s">
        <v>6845</v>
      </c>
      <c r="C661" s="2596"/>
      <c r="D661" s="2566" t="s">
        <v>4644</v>
      </c>
      <c r="E661" s="2596"/>
      <c r="F661" s="2668">
        <v>113</v>
      </c>
      <c r="G661" s="2669">
        <v>34.4</v>
      </c>
      <c r="H661" s="2660"/>
      <c r="I661" s="2566"/>
      <c r="J661" s="2660">
        <v>40</v>
      </c>
      <c r="K661" s="2619">
        <v>1</v>
      </c>
      <c r="L661" s="2619"/>
      <c r="M661" s="2566"/>
      <c r="N661" s="2566"/>
      <c r="O661" s="2596"/>
      <c r="P661" s="2612"/>
      <c r="Q661" s="2640"/>
      <c r="R661" s="2609">
        <v>25</v>
      </c>
    </row>
    <row r="662" spans="1:18">
      <c r="A662" s="2609">
        <v>26</v>
      </c>
      <c r="B662" s="2566" t="s">
        <v>6845</v>
      </c>
      <c r="C662" s="2596"/>
      <c r="D662" s="2566" t="s">
        <v>4644</v>
      </c>
      <c r="E662" s="2596"/>
      <c r="F662" s="2668">
        <v>115</v>
      </c>
      <c r="G662" s="2669">
        <v>13.8</v>
      </c>
      <c r="H662" s="2660"/>
      <c r="I662" s="2566"/>
      <c r="J662" s="2660">
        <v>25</v>
      </c>
      <c r="K662" s="2619"/>
      <c r="L662" s="2619">
        <v>2</v>
      </c>
      <c r="M662" s="2566"/>
      <c r="N662" s="2566"/>
      <c r="O662" s="2596"/>
      <c r="P662" s="2612"/>
      <c r="Q662" s="2640"/>
      <c r="R662" s="2609">
        <v>26</v>
      </c>
    </row>
    <row r="663" spans="1:18">
      <c r="A663" s="2609">
        <v>27</v>
      </c>
      <c r="B663" s="2566" t="s">
        <v>6845</v>
      </c>
      <c r="C663" s="2596"/>
      <c r="D663" s="2566" t="s">
        <v>4644</v>
      </c>
      <c r="E663" s="2596"/>
      <c r="F663" s="2668">
        <v>115</v>
      </c>
      <c r="G663" s="2669">
        <v>13.8</v>
      </c>
      <c r="H663" s="2660">
        <v>7.97</v>
      </c>
      <c r="I663" s="2566"/>
      <c r="J663" s="2660">
        <v>24</v>
      </c>
      <c r="K663" s="2619">
        <v>1</v>
      </c>
      <c r="L663" s="2619"/>
      <c r="M663" s="2566"/>
      <c r="N663" s="2566"/>
      <c r="O663" s="2596"/>
      <c r="P663" s="2612"/>
      <c r="Q663" s="2640"/>
      <c r="R663" s="2609">
        <v>27</v>
      </c>
    </row>
    <row r="664" spans="1:18">
      <c r="A664" s="2609">
        <v>28</v>
      </c>
      <c r="B664" s="2566" t="s">
        <v>6845</v>
      </c>
      <c r="C664" s="2596"/>
      <c r="D664" s="2566" t="s">
        <v>4644</v>
      </c>
      <c r="E664" s="2596"/>
      <c r="F664" s="2668">
        <v>115</v>
      </c>
      <c r="G664" s="2669">
        <v>34.4</v>
      </c>
      <c r="H664" s="2660">
        <v>13.8</v>
      </c>
      <c r="I664" s="2566"/>
      <c r="J664" s="2660">
        <v>30</v>
      </c>
      <c r="K664" s="2619"/>
      <c r="L664" s="2619">
        <v>1</v>
      </c>
      <c r="M664" s="2566"/>
      <c r="N664" s="2566"/>
      <c r="O664" s="2596"/>
      <c r="P664" s="2612"/>
      <c r="Q664" s="2640"/>
      <c r="R664" s="2609">
        <v>28</v>
      </c>
    </row>
    <row r="665" spans="1:18">
      <c r="A665" s="2609">
        <v>29</v>
      </c>
      <c r="B665" s="2566" t="s">
        <v>6845</v>
      </c>
      <c r="C665" s="2596"/>
      <c r="D665" s="2566" t="s">
        <v>4644</v>
      </c>
      <c r="E665" s="2596"/>
      <c r="F665" s="2668">
        <v>115</v>
      </c>
      <c r="G665" s="2669">
        <v>34.5</v>
      </c>
      <c r="H665" s="2660">
        <v>13.8</v>
      </c>
      <c r="I665" s="2566"/>
      <c r="J665" s="2660">
        <v>45</v>
      </c>
      <c r="K665" s="2619">
        <v>1</v>
      </c>
      <c r="L665" s="2619"/>
      <c r="M665" s="2566"/>
      <c r="N665" s="2566"/>
      <c r="O665" s="2596"/>
      <c r="P665" s="2612"/>
      <c r="Q665" s="2640"/>
      <c r="R665" s="2609">
        <v>29</v>
      </c>
    </row>
    <row r="666" spans="1:18">
      <c r="A666" s="2609">
        <v>30</v>
      </c>
      <c r="B666" s="2566" t="s">
        <v>6845</v>
      </c>
      <c r="C666" s="2596"/>
      <c r="D666" s="2566" t="s">
        <v>4644</v>
      </c>
      <c r="E666" s="2596"/>
      <c r="F666" s="2668">
        <v>115</v>
      </c>
      <c r="G666" s="2669">
        <v>69</v>
      </c>
      <c r="H666" s="2660">
        <v>13.8</v>
      </c>
      <c r="I666" s="2566"/>
      <c r="J666" s="2660">
        <v>33.6</v>
      </c>
      <c r="K666" s="2619"/>
      <c r="L666" s="2619">
        <v>1</v>
      </c>
      <c r="M666" s="2566"/>
      <c r="N666" s="2566"/>
      <c r="O666" s="2596"/>
      <c r="P666" s="2612"/>
      <c r="Q666" s="2640"/>
      <c r="R666" s="2609">
        <v>30</v>
      </c>
    </row>
    <row r="667" spans="1:18">
      <c r="A667" s="2609">
        <v>31</v>
      </c>
      <c r="B667" s="2566" t="s">
        <v>5787</v>
      </c>
      <c r="C667" s="2596"/>
      <c r="D667" s="2566" t="s">
        <v>4644</v>
      </c>
      <c r="E667" s="2596"/>
      <c r="F667" s="2668">
        <v>43.8</v>
      </c>
      <c r="G667" s="2669">
        <v>4.8</v>
      </c>
      <c r="H667" s="2660"/>
      <c r="I667" s="2566"/>
      <c r="J667" s="2660">
        <v>0.5</v>
      </c>
      <c r="K667" s="2619">
        <v>1</v>
      </c>
      <c r="L667" s="2619"/>
      <c r="M667" s="2566"/>
      <c r="N667" s="2566"/>
      <c r="O667" s="2596"/>
      <c r="P667" s="2612"/>
      <c r="Q667" s="2640"/>
      <c r="R667" s="2609">
        <v>31</v>
      </c>
    </row>
    <row r="668" spans="1:18">
      <c r="A668" s="2609">
        <v>32</v>
      </c>
      <c r="B668" s="2566" t="s">
        <v>5788</v>
      </c>
      <c r="C668" s="2596"/>
      <c r="D668" s="2566" t="s">
        <v>4644</v>
      </c>
      <c r="E668" s="2596"/>
      <c r="F668" s="2668">
        <v>115</v>
      </c>
      <c r="G668" s="2669">
        <v>13.2</v>
      </c>
      <c r="H668" s="2660"/>
      <c r="I668" s="2566"/>
      <c r="J668" s="2660">
        <v>13.4</v>
      </c>
      <c r="K668" s="2619">
        <v>1</v>
      </c>
      <c r="L668" s="2619"/>
      <c r="M668" s="2566"/>
      <c r="N668" s="2566"/>
      <c r="O668" s="2596"/>
      <c r="P668" s="2612"/>
      <c r="Q668" s="2640"/>
      <c r="R668" s="2609">
        <v>32</v>
      </c>
    </row>
    <row r="669" spans="1:18">
      <c r="A669" s="2609">
        <v>33</v>
      </c>
      <c r="B669" s="2566" t="s">
        <v>5789</v>
      </c>
      <c r="C669" s="2596"/>
      <c r="D669" s="2566" t="s">
        <v>4644</v>
      </c>
      <c r="E669" s="2596"/>
      <c r="F669" s="2668">
        <v>43.8</v>
      </c>
      <c r="G669" s="2669">
        <v>4.4000000000000004</v>
      </c>
      <c r="H669" s="2660"/>
      <c r="I669" s="2566"/>
      <c r="J669" s="2660">
        <v>5.6</v>
      </c>
      <c r="K669" s="2619">
        <v>1</v>
      </c>
      <c r="L669" s="2619"/>
      <c r="M669" s="2566"/>
      <c r="N669" s="2566"/>
      <c r="O669" s="2596"/>
      <c r="P669" s="2612"/>
      <c r="Q669" s="2640"/>
      <c r="R669" s="2609">
        <v>33</v>
      </c>
    </row>
    <row r="670" spans="1:18">
      <c r="A670" s="2609">
        <v>34</v>
      </c>
      <c r="B670" s="2566" t="s">
        <v>6846</v>
      </c>
      <c r="C670" s="2596"/>
      <c r="D670" s="2566" t="s">
        <v>4644</v>
      </c>
      <c r="E670" s="2596"/>
      <c r="F670" s="2668">
        <v>115</v>
      </c>
      <c r="G670" s="2669">
        <v>13.8</v>
      </c>
      <c r="H670" s="2660"/>
      <c r="I670" s="2566"/>
      <c r="J670" s="2660">
        <v>24</v>
      </c>
      <c r="K670" s="2619">
        <v>1</v>
      </c>
      <c r="L670" s="2619"/>
      <c r="M670" s="2566"/>
      <c r="N670" s="2566"/>
      <c r="O670" s="2596"/>
      <c r="P670" s="2612"/>
      <c r="Q670" s="2640"/>
      <c r="R670" s="2609">
        <v>34</v>
      </c>
    </row>
    <row r="671" spans="1:18">
      <c r="A671" s="2609">
        <v>35</v>
      </c>
      <c r="B671" s="2566" t="s">
        <v>6846</v>
      </c>
      <c r="C671" s="2596"/>
      <c r="D671" s="2566" t="s">
        <v>4644</v>
      </c>
      <c r="E671" s="2596"/>
      <c r="F671" s="2668">
        <v>116</v>
      </c>
      <c r="G671" s="2669">
        <v>13.8</v>
      </c>
      <c r="H671" s="2660"/>
      <c r="I671" s="2566"/>
      <c r="J671" s="2660">
        <v>18</v>
      </c>
      <c r="K671" s="2619">
        <v>1</v>
      </c>
      <c r="L671" s="2619"/>
      <c r="M671" s="2566"/>
      <c r="N671" s="2566"/>
      <c r="O671" s="2596"/>
      <c r="P671" s="2612"/>
      <c r="Q671" s="2640"/>
      <c r="R671" s="2609">
        <v>35</v>
      </c>
    </row>
    <row r="672" spans="1:18">
      <c r="A672" s="2609">
        <v>36</v>
      </c>
      <c r="B672" s="2566" t="s">
        <v>6847</v>
      </c>
      <c r="C672" s="2596"/>
      <c r="D672" s="2566" t="s">
        <v>4642</v>
      </c>
      <c r="E672" s="2596"/>
      <c r="F672" s="2668">
        <v>46</v>
      </c>
      <c r="G672" s="2669">
        <v>13.8</v>
      </c>
      <c r="H672" s="2660"/>
      <c r="I672" s="2566"/>
      <c r="J672" s="2660">
        <v>10</v>
      </c>
      <c r="K672" s="2619"/>
      <c r="L672" s="2619">
        <v>1</v>
      </c>
      <c r="M672" s="2566"/>
      <c r="N672" s="2566"/>
      <c r="O672" s="2596"/>
      <c r="P672" s="2612"/>
      <c r="Q672" s="2640"/>
      <c r="R672" s="2609">
        <v>36</v>
      </c>
    </row>
    <row r="673" spans="1:18">
      <c r="A673" s="2609">
        <v>37</v>
      </c>
      <c r="B673" s="2566" t="s">
        <v>6847</v>
      </c>
      <c r="C673" s="2596"/>
      <c r="D673" s="2566" t="s">
        <v>4642</v>
      </c>
      <c r="E673" s="2596"/>
      <c r="F673" s="2668">
        <v>46</v>
      </c>
      <c r="G673" s="2669"/>
      <c r="H673" s="2660">
        <v>5.04</v>
      </c>
      <c r="I673" s="2566"/>
      <c r="J673" s="2660">
        <v>5</v>
      </c>
      <c r="K673" s="2619"/>
      <c r="L673" s="2619">
        <v>1</v>
      </c>
      <c r="M673" s="2566"/>
      <c r="N673" s="2566"/>
      <c r="O673" s="2596"/>
      <c r="P673" s="2612"/>
      <c r="Q673" s="2640"/>
      <c r="R673" s="2609">
        <v>37</v>
      </c>
    </row>
    <row r="674" spans="1:18">
      <c r="A674" s="2609">
        <v>38</v>
      </c>
      <c r="B674" s="2566" t="s">
        <v>6847</v>
      </c>
      <c r="C674" s="2596"/>
      <c r="D674" s="2566" t="s">
        <v>4642</v>
      </c>
      <c r="E674" s="2596"/>
      <c r="F674" s="2668">
        <v>115</v>
      </c>
      <c r="G674" s="2669">
        <v>13.8</v>
      </c>
      <c r="H674" s="2660"/>
      <c r="I674" s="2566"/>
      <c r="J674" s="2660">
        <v>36</v>
      </c>
      <c r="K674" s="2619">
        <v>2</v>
      </c>
      <c r="L674" s="2619"/>
      <c r="M674" s="2566"/>
      <c r="N674" s="2566"/>
      <c r="O674" s="2596"/>
      <c r="P674" s="2612"/>
      <c r="Q674" s="2640"/>
      <c r="R674" s="2609">
        <v>38</v>
      </c>
    </row>
    <row r="675" spans="1:18">
      <c r="A675" s="2609">
        <v>39</v>
      </c>
      <c r="B675" s="2566" t="s">
        <v>6848</v>
      </c>
      <c r="C675" s="2596"/>
      <c r="D675" s="2566" t="s">
        <v>4642</v>
      </c>
      <c r="E675" s="2596"/>
      <c r="F675" s="2668">
        <v>113</v>
      </c>
      <c r="G675" s="2669">
        <v>13.8</v>
      </c>
      <c r="H675" s="2660"/>
      <c r="I675" s="2566"/>
      <c r="J675" s="2660">
        <v>12</v>
      </c>
      <c r="K675" s="2619">
        <v>1</v>
      </c>
      <c r="L675" s="2619"/>
      <c r="M675" s="2566"/>
      <c r="N675" s="2566"/>
      <c r="O675" s="2596"/>
      <c r="P675" s="2612"/>
      <c r="Q675" s="2640"/>
      <c r="R675" s="2609">
        <v>39</v>
      </c>
    </row>
    <row r="676" spans="1:18">
      <c r="A676" s="2609">
        <v>40</v>
      </c>
      <c r="B676" s="2566" t="s">
        <v>6848</v>
      </c>
      <c r="C676" s="2596"/>
      <c r="D676" s="2566" t="s">
        <v>4642</v>
      </c>
      <c r="E676" s="2596"/>
      <c r="F676" s="2668">
        <v>115</v>
      </c>
      <c r="G676" s="2669">
        <v>34.5</v>
      </c>
      <c r="H676" s="2660"/>
      <c r="I676" s="2566"/>
      <c r="J676" s="2660">
        <v>30</v>
      </c>
      <c r="K676" s="2619">
        <v>1</v>
      </c>
      <c r="L676" s="2619"/>
      <c r="M676" s="2566"/>
      <c r="N676" s="2566"/>
      <c r="O676" s="2596"/>
      <c r="P676" s="2612"/>
      <c r="Q676" s="2640"/>
      <c r="R676" s="2609">
        <v>40</v>
      </c>
    </row>
    <row r="677" spans="1:18">
      <c r="A677" s="2609">
        <v>41</v>
      </c>
      <c r="B677" s="2566" t="s">
        <v>6849</v>
      </c>
      <c r="C677" s="2596"/>
      <c r="D677" s="2566" t="s">
        <v>4642</v>
      </c>
      <c r="E677" s="2596"/>
      <c r="F677" s="2668">
        <v>113</v>
      </c>
      <c r="G677" s="2669">
        <v>68</v>
      </c>
      <c r="H677" s="2660">
        <v>13.8</v>
      </c>
      <c r="I677" s="2566"/>
      <c r="J677" s="2660">
        <v>33.6</v>
      </c>
      <c r="K677" s="2619">
        <v>1</v>
      </c>
      <c r="L677" s="2619"/>
      <c r="M677" s="2566"/>
      <c r="N677" s="2566"/>
      <c r="O677" s="2596"/>
      <c r="P677" s="2612"/>
      <c r="Q677" s="2640"/>
      <c r="R677" s="2609">
        <v>41</v>
      </c>
    </row>
    <row r="678" spans="1:18">
      <c r="A678" s="2609">
        <v>42</v>
      </c>
      <c r="B678" s="2566" t="s">
        <v>6849</v>
      </c>
      <c r="C678" s="2596"/>
      <c r="D678" s="2566" t="s">
        <v>4642</v>
      </c>
      <c r="E678" s="2596"/>
      <c r="F678" s="2668">
        <v>115</v>
      </c>
      <c r="G678" s="2669">
        <v>13.8</v>
      </c>
      <c r="H678" s="2660"/>
      <c r="I678" s="2566"/>
      <c r="J678" s="2660">
        <v>15</v>
      </c>
      <c r="K678" s="2619">
        <v>1</v>
      </c>
      <c r="L678" s="2619"/>
      <c r="M678" s="2566"/>
      <c r="N678" s="2566"/>
      <c r="O678" s="2596"/>
      <c r="P678" s="2612"/>
      <c r="Q678" s="2640"/>
      <c r="R678" s="2609">
        <v>42</v>
      </c>
    </row>
    <row r="679" spans="1:18">
      <c r="A679" s="2609">
        <v>43</v>
      </c>
      <c r="B679" s="2566" t="s">
        <v>6849</v>
      </c>
      <c r="C679" s="2596"/>
      <c r="D679" s="2566" t="s">
        <v>4642</v>
      </c>
      <c r="E679" s="2596"/>
      <c r="F679" s="2668">
        <v>115</v>
      </c>
      <c r="G679" s="2669">
        <v>34.4</v>
      </c>
      <c r="H679" s="2660">
        <v>13.8</v>
      </c>
      <c r="I679" s="2566"/>
      <c r="J679" s="2660">
        <v>20</v>
      </c>
      <c r="K679" s="2619">
        <v>1</v>
      </c>
      <c r="L679" s="2619"/>
      <c r="M679" s="2566"/>
      <c r="N679" s="2566"/>
      <c r="O679" s="2596"/>
      <c r="P679" s="2612"/>
      <c r="Q679" s="2640"/>
      <c r="R679" s="2609">
        <v>43</v>
      </c>
    </row>
    <row r="680" spans="1:18">
      <c r="A680" s="2609">
        <v>44</v>
      </c>
      <c r="B680" s="2566" t="s">
        <v>6849</v>
      </c>
      <c r="C680" s="2596"/>
      <c r="D680" s="2566" t="s">
        <v>4642</v>
      </c>
      <c r="E680" s="2596"/>
      <c r="F680" s="2668">
        <v>115</v>
      </c>
      <c r="G680" s="2669">
        <v>34.5</v>
      </c>
      <c r="H680" s="2660">
        <v>13.8</v>
      </c>
      <c r="I680" s="2566"/>
      <c r="J680" s="2660">
        <v>20.100000000000001</v>
      </c>
      <c r="K680" s="2619">
        <v>3</v>
      </c>
      <c r="L680" s="2619"/>
      <c r="M680" s="2566"/>
      <c r="N680" s="2566"/>
      <c r="O680" s="2596"/>
      <c r="P680" s="2612"/>
      <c r="Q680" s="2640"/>
      <c r="R680" s="2609">
        <v>44</v>
      </c>
    </row>
    <row r="681" spans="1:18">
      <c r="A681" s="2609">
        <v>45</v>
      </c>
      <c r="B681" s="2566" t="s">
        <v>6849</v>
      </c>
      <c r="C681" s="2596"/>
      <c r="D681" s="2566" t="s">
        <v>4642</v>
      </c>
      <c r="E681" s="2596"/>
      <c r="F681" s="2668">
        <v>230</v>
      </c>
      <c r="G681" s="2669">
        <v>115</v>
      </c>
      <c r="H681" s="2660">
        <v>13.8</v>
      </c>
      <c r="I681" s="2566"/>
      <c r="J681" s="2660">
        <v>267</v>
      </c>
      <c r="K681" s="2619">
        <v>1</v>
      </c>
      <c r="L681" s="2619"/>
      <c r="M681" s="2566"/>
      <c r="N681" s="2566"/>
      <c r="O681" s="2596"/>
      <c r="P681" s="2612"/>
      <c r="Q681" s="2640"/>
      <c r="R681" s="2609">
        <v>45</v>
      </c>
    </row>
    <row r="682" spans="1:18">
      <c r="A682" s="2609">
        <v>46</v>
      </c>
      <c r="B682" s="2566" t="s">
        <v>6849</v>
      </c>
      <c r="C682" s="2596"/>
      <c r="D682" s="2566" t="s">
        <v>4642</v>
      </c>
      <c r="E682" s="2596"/>
      <c r="F682" s="2668">
        <v>230</v>
      </c>
      <c r="G682" s="2669">
        <v>120</v>
      </c>
      <c r="H682" s="2660">
        <v>13.8</v>
      </c>
      <c r="I682" s="2566"/>
      <c r="J682" s="2660">
        <v>616</v>
      </c>
      <c r="K682" s="2619">
        <v>2</v>
      </c>
      <c r="L682" s="2619"/>
      <c r="M682" s="2566"/>
      <c r="N682" s="2566"/>
      <c r="O682" s="2596"/>
      <c r="P682" s="2612"/>
      <c r="Q682" s="2640"/>
      <c r="R682" s="2609">
        <v>46</v>
      </c>
    </row>
    <row r="683" spans="1:18">
      <c r="A683" s="2609">
        <v>47</v>
      </c>
      <c r="B683" s="2566" t="s">
        <v>6850</v>
      </c>
      <c r="C683" s="2596"/>
      <c r="D683" s="2566" t="s">
        <v>4642</v>
      </c>
      <c r="E683" s="2596"/>
      <c r="F683" s="2668">
        <v>115</v>
      </c>
      <c r="G683" s="2669">
        <v>13.8</v>
      </c>
      <c r="H683" s="2660"/>
      <c r="I683" s="2566"/>
      <c r="J683" s="2660">
        <v>48</v>
      </c>
      <c r="K683" s="2619">
        <v>2</v>
      </c>
      <c r="L683" s="2619"/>
      <c r="M683" s="2566"/>
      <c r="N683" s="2566"/>
      <c r="O683" s="2596"/>
      <c r="P683" s="2612"/>
      <c r="Q683" s="2640"/>
      <c r="R683" s="2609">
        <v>47</v>
      </c>
    </row>
    <row r="684" spans="1:18">
      <c r="A684" s="2609">
        <v>48</v>
      </c>
      <c r="B684" s="2566" t="s">
        <v>5790</v>
      </c>
      <c r="C684" s="2596"/>
      <c r="D684" s="2566" t="s">
        <v>4644</v>
      </c>
      <c r="E684" s="2596"/>
      <c r="F684" s="2668">
        <v>34.5</v>
      </c>
      <c r="G684" s="2669">
        <v>4.8</v>
      </c>
      <c r="H684" s="2660"/>
      <c r="I684" s="2566"/>
      <c r="J684" s="2660">
        <v>3.75</v>
      </c>
      <c r="K684" s="2619">
        <v>1</v>
      </c>
      <c r="L684" s="2619"/>
      <c r="M684" s="2566"/>
      <c r="N684" s="2566"/>
      <c r="O684" s="2596"/>
      <c r="P684" s="2612"/>
      <c r="Q684" s="2640"/>
      <c r="R684" s="2609">
        <v>48</v>
      </c>
    </row>
    <row r="685" spans="1:18">
      <c r="A685" s="2609">
        <v>49</v>
      </c>
      <c r="B685" s="2566" t="s">
        <v>5791</v>
      </c>
      <c r="C685" s="2596"/>
      <c r="D685" s="2566" t="s">
        <v>4644</v>
      </c>
      <c r="E685" s="2596"/>
      <c r="F685" s="2668">
        <v>113</v>
      </c>
      <c r="G685" s="2669">
        <v>13.8</v>
      </c>
      <c r="H685" s="2660"/>
      <c r="I685" s="2566"/>
      <c r="J685" s="2660">
        <v>18</v>
      </c>
      <c r="K685" s="2619">
        <v>1</v>
      </c>
      <c r="L685" s="2619"/>
      <c r="M685" s="2566"/>
      <c r="N685" s="2566"/>
      <c r="O685" s="2596"/>
      <c r="P685" s="2612"/>
      <c r="Q685" s="2640"/>
      <c r="R685" s="2609">
        <v>49</v>
      </c>
    </row>
    <row r="686" spans="1:18">
      <c r="A686" s="2609">
        <v>50</v>
      </c>
      <c r="B686" s="2566" t="s">
        <v>6851</v>
      </c>
      <c r="C686" s="2596"/>
      <c r="D686" s="2566" t="s">
        <v>4642</v>
      </c>
      <c r="E686" s="2596"/>
      <c r="F686" s="2668">
        <v>22.9</v>
      </c>
      <c r="G686" s="2669">
        <v>4.3600000000000003</v>
      </c>
      <c r="H686" s="2660"/>
      <c r="I686" s="2566"/>
      <c r="J686" s="2660">
        <v>7.95</v>
      </c>
      <c r="K686" s="2619"/>
      <c r="L686" s="2619">
        <v>2</v>
      </c>
      <c r="M686" s="2566"/>
      <c r="N686" s="2566"/>
      <c r="O686" s="2596"/>
      <c r="P686" s="2612"/>
      <c r="Q686" s="2640"/>
      <c r="R686" s="2609">
        <v>50</v>
      </c>
    </row>
    <row r="687" spans="1:18">
      <c r="A687" s="2609">
        <v>51</v>
      </c>
      <c r="B687" s="2566" t="s">
        <v>6851</v>
      </c>
      <c r="C687" s="2596"/>
      <c r="D687" s="2566" t="s">
        <v>4642</v>
      </c>
      <c r="E687" s="2596"/>
      <c r="F687" s="2668">
        <v>22.9</v>
      </c>
      <c r="G687" s="2669"/>
      <c r="H687" s="2660"/>
      <c r="I687" s="2566"/>
      <c r="J687" s="2660">
        <v>2.5</v>
      </c>
      <c r="K687" s="2619"/>
      <c r="L687" s="2619">
        <v>1</v>
      </c>
      <c r="M687" s="2566"/>
      <c r="N687" s="2566"/>
      <c r="O687" s="2596"/>
      <c r="P687" s="2612"/>
      <c r="Q687" s="2640"/>
      <c r="R687" s="2609">
        <v>51</v>
      </c>
    </row>
    <row r="688" spans="1:18">
      <c r="A688" s="2609">
        <v>52</v>
      </c>
      <c r="B688" s="2566" t="s">
        <v>6851</v>
      </c>
      <c r="C688" s="2596"/>
      <c r="D688" s="2566" t="s">
        <v>4642</v>
      </c>
      <c r="E688" s="2596"/>
      <c r="F688" s="2668">
        <v>34.5</v>
      </c>
      <c r="G688" s="2669">
        <v>4.8</v>
      </c>
      <c r="H688" s="2660"/>
      <c r="I688" s="2566"/>
      <c r="J688" s="2660">
        <v>0.5</v>
      </c>
      <c r="K688" s="2619"/>
      <c r="L688" s="2619">
        <v>1</v>
      </c>
      <c r="M688" s="2566"/>
      <c r="N688" s="2566"/>
      <c r="O688" s="2596"/>
      <c r="P688" s="2612"/>
      <c r="Q688" s="2640"/>
      <c r="R688" s="2609">
        <v>52</v>
      </c>
    </row>
    <row r="689" spans="1:18">
      <c r="A689" s="2609">
        <v>53</v>
      </c>
      <c r="B689" s="2566" t="s">
        <v>6851</v>
      </c>
      <c r="C689" s="2596"/>
      <c r="D689" s="2566" t="s">
        <v>4642</v>
      </c>
      <c r="E689" s="2596"/>
      <c r="F689" s="2668"/>
      <c r="G689" s="2669"/>
      <c r="H689" s="2660"/>
      <c r="I689" s="2566"/>
      <c r="J689" s="2660"/>
      <c r="K689" s="2619"/>
      <c r="L689" s="2619">
        <v>1</v>
      </c>
      <c r="M689" s="2566"/>
      <c r="N689" s="2566"/>
      <c r="O689" s="2596"/>
      <c r="P689" s="2612"/>
      <c r="Q689" s="2640"/>
      <c r="R689" s="2609">
        <v>53</v>
      </c>
    </row>
    <row r="690" spans="1:18">
      <c r="A690" s="2609">
        <v>54</v>
      </c>
      <c r="B690" s="2566" t="s">
        <v>6852</v>
      </c>
      <c r="C690" s="2596"/>
      <c r="D690" s="2566" t="s">
        <v>4644</v>
      </c>
      <c r="E690" s="2596"/>
      <c r="F690" s="2668">
        <v>12</v>
      </c>
      <c r="G690" s="2669">
        <v>0.48</v>
      </c>
      <c r="H690" s="2660"/>
      <c r="I690" s="2566"/>
      <c r="J690" s="2660">
        <v>1.6659999999999999</v>
      </c>
      <c r="K690" s="2619"/>
      <c r="L690" s="2619">
        <v>2</v>
      </c>
      <c r="M690" s="2566"/>
      <c r="N690" s="2566"/>
      <c r="O690" s="2596"/>
      <c r="P690" s="2612"/>
      <c r="Q690" s="2640"/>
      <c r="R690" s="2609">
        <v>54</v>
      </c>
    </row>
    <row r="691" spans="1:18">
      <c r="A691" s="2609">
        <v>55</v>
      </c>
      <c r="B691" s="2566" t="s">
        <v>6852</v>
      </c>
      <c r="C691" s="2596"/>
      <c r="D691" s="2566" t="s">
        <v>4644</v>
      </c>
      <c r="E691" s="2596"/>
      <c r="F691" s="2668">
        <v>44</v>
      </c>
      <c r="G691" s="2669">
        <v>4.16</v>
      </c>
      <c r="H691" s="2660"/>
      <c r="I691" s="2566"/>
      <c r="J691" s="2660">
        <v>10</v>
      </c>
      <c r="K691" s="2619"/>
      <c r="L691" s="2619">
        <v>1</v>
      </c>
      <c r="M691" s="2566"/>
      <c r="N691" s="2566"/>
      <c r="O691" s="2596"/>
      <c r="P691" s="2612"/>
      <c r="Q691" s="2640"/>
      <c r="R691" s="2609">
        <v>55</v>
      </c>
    </row>
    <row r="692" spans="1:18">
      <c r="A692" s="2609">
        <v>56</v>
      </c>
      <c r="B692" s="2566" t="s">
        <v>5792</v>
      </c>
      <c r="C692" s="2596"/>
      <c r="D692" s="2566" t="s">
        <v>4644</v>
      </c>
      <c r="E692" s="2596"/>
      <c r="F692" s="2668">
        <v>34.5</v>
      </c>
      <c r="G692" s="2669">
        <v>4.16</v>
      </c>
      <c r="H692" s="2660"/>
      <c r="I692" s="2566"/>
      <c r="J692" s="2660">
        <v>5.6</v>
      </c>
      <c r="K692" s="2619"/>
      <c r="L692" s="2619">
        <v>1</v>
      </c>
      <c r="M692" s="2566"/>
      <c r="N692" s="2566"/>
      <c r="O692" s="2596"/>
      <c r="P692" s="2612"/>
      <c r="Q692" s="2640"/>
      <c r="R692" s="2609">
        <v>56</v>
      </c>
    </row>
    <row r="693" spans="1:18" ht="16" thickBot="1">
      <c r="A693" s="2609">
        <v>57</v>
      </c>
      <c r="B693" s="2566" t="s">
        <v>5793</v>
      </c>
      <c r="C693" s="2596"/>
      <c r="D693" s="2566" t="s">
        <v>4644</v>
      </c>
      <c r="E693" s="2596"/>
      <c r="F693" s="2668">
        <v>34.5</v>
      </c>
      <c r="G693" s="2669">
        <v>13.8</v>
      </c>
      <c r="H693" s="2660"/>
      <c r="I693" s="2566"/>
      <c r="J693" s="2660">
        <v>5</v>
      </c>
      <c r="K693" s="2619"/>
      <c r="L693" s="2619">
        <v>1</v>
      </c>
      <c r="M693" s="2566"/>
      <c r="N693" s="2566"/>
      <c r="O693" s="2596"/>
      <c r="P693" s="2612"/>
      <c r="Q693" s="2640"/>
      <c r="R693" s="2609">
        <v>57</v>
      </c>
    </row>
    <row r="694" spans="1:18" ht="16" thickBot="1">
      <c r="A694" s="2577">
        <v>58</v>
      </c>
      <c r="B694" s="2797"/>
      <c r="C694" s="2578" t="s">
        <v>4895</v>
      </c>
      <c r="D694" s="2797"/>
      <c r="E694" s="2798"/>
      <c r="F694" s="2799"/>
      <c r="G694" s="2800"/>
      <c r="H694" s="2801"/>
      <c r="I694" s="2802"/>
      <c r="J694" s="2803"/>
      <c r="K694" s="2648">
        <f>SUM(K637:K693)</f>
        <v>53</v>
      </c>
      <c r="L694" s="2648">
        <f>SUM(L637:L693)</f>
        <v>21</v>
      </c>
      <c r="M694" s="2575"/>
      <c r="N694" s="2575"/>
      <c r="O694" s="2578"/>
      <c r="P694" s="2648">
        <f>SUM(P637:P693)</f>
        <v>0</v>
      </c>
      <c r="Q694" s="2648">
        <f>SUM(Q637:Q693)</f>
        <v>0</v>
      </c>
      <c r="R694" s="2577">
        <v>58</v>
      </c>
    </row>
    <row r="696" spans="1:18">
      <c r="A696" s="2586" t="s">
        <v>4837</v>
      </c>
      <c r="B696" s="2597"/>
      <c r="C696" s="2597"/>
      <c r="D696" s="2597"/>
      <c r="E696" s="2597"/>
      <c r="F696" s="2597"/>
      <c r="G696" s="2597"/>
      <c r="H696" s="2597"/>
      <c r="I696" s="2566"/>
      <c r="J696" s="2586" t="s">
        <v>4838</v>
      </c>
      <c r="K696" s="2597"/>
      <c r="L696" s="2597"/>
      <c r="M696" s="2597"/>
      <c r="N696" s="2597"/>
      <c r="O696" s="2597"/>
      <c r="P696" s="2597"/>
      <c r="Q696" s="2597"/>
      <c r="R696" s="2597"/>
    </row>
    <row r="698" spans="1:18" ht="16" thickBot="1">
      <c r="A698" s="2529"/>
      <c r="B698" s="2575"/>
      <c r="C698" s="2575"/>
      <c r="D698" s="2575"/>
      <c r="E698" s="2575"/>
      <c r="F698" s="2804"/>
      <c r="G698" s="2804"/>
      <c r="H698" s="2582"/>
      <c r="I698" s="2566"/>
      <c r="J698" s="2529"/>
      <c r="K698" s="2575"/>
      <c r="L698" s="2575"/>
      <c r="M698" s="2575"/>
      <c r="N698" s="2575"/>
      <c r="O698" s="2575"/>
      <c r="P698" s="2804"/>
      <c r="Q698" s="2804"/>
      <c r="R698" s="2582"/>
    </row>
    <row r="699" spans="1:18" ht="16" thickBot="1">
      <c r="A699" s="2637" t="s">
        <v>3325</v>
      </c>
      <c r="B699" s="2581"/>
      <c r="C699" s="2581"/>
      <c r="D699" s="2582"/>
      <c r="E699" s="2582"/>
      <c r="F699" s="2583"/>
      <c r="G699" s="2583"/>
      <c r="H699" s="2579"/>
      <c r="I699" s="2566"/>
      <c r="J699" s="2637" t="s">
        <v>3325</v>
      </c>
      <c r="K699" s="2581"/>
      <c r="L699" s="2581"/>
      <c r="M699" s="2582"/>
      <c r="N699" s="2582"/>
      <c r="O699" s="2582"/>
      <c r="P699" s="2583"/>
      <c r="Q699" s="2583"/>
      <c r="R699" s="2579"/>
    </row>
    <row r="700" spans="1:18">
      <c r="A700" s="2595"/>
      <c r="B700" s="2566"/>
      <c r="C700" s="2596"/>
      <c r="D700" s="2608"/>
      <c r="E700" s="2569"/>
      <c r="F700" s="2597"/>
      <c r="G700" s="2597"/>
      <c r="H700" s="2567"/>
      <c r="I700" s="2566"/>
      <c r="J700" s="2595"/>
      <c r="K700" s="2596"/>
      <c r="L700" s="2596"/>
      <c r="M700" s="2597" t="s">
        <v>3113</v>
      </c>
      <c r="N700" s="2597"/>
      <c r="O700" s="2597"/>
      <c r="P700" s="2597"/>
      <c r="Q700" s="2573"/>
      <c r="R700" s="2563"/>
    </row>
    <row r="701" spans="1:18" ht="16" thickBot="1">
      <c r="A701" s="2601"/>
      <c r="B701" s="2608"/>
      <c r="C701" s="2569"/>
      <c r="D701" s="2608"/>
      <c r="E701" s="2569"/>
      <c r="F701" s="2582" t="s">
        <v>3114</v>
      </c>
      <c r="G701" s="2582"/>
      <c r="H701" s="2579"/>
      <c r="I701" s="2566"/>
      <c r="J701" s="2601" t="s">
        <v>3115</v>
      </c>
      <c r="K701" s="2569" t="s">
        <v>3116</v>
      </c>
      <c r="L701" s="2569" t="s">
        <v>3116</v>
      </c>
      <c r="M701" s="2582" t="s">
        <v>3117</v>
      </c>
      <c r="N701" s="2582"/>
      <c r="O701" s="2582"/>
      <c r="P701" s="2582"/>
      <c r="Q701" s="2579"/>
      <c r="R701" s="2569"/>
    </row>
    <row r="702" spans="1:18">
      <c r="A702" s="2601"/>
      <c r="B702" s="2608"/>
      <c r="C702" s="2569"/>
      <c r="D702" s="2608"/>
      <c r="E702" s="2569"/>
      <c r="F702" s="2569"/>
      <c r="G702" s="2573"/>
      <c r="H702" s="2569"/>
      <c r="I702" s="2566"/>
      <c r="J702" s="2601" t="s">
        <v>3118</v>
      </c>
      <c r="K702" s="2569" t="s">
        <v>3119</v>
      </c>
      <c r="L702" s="2569" t="s">
        <v>3120</v>
      </c>
      <c r="M702" s="2608"/>
      <c r="N702" s="2608"/>
      <c r="O702" s="2569"/>
      <c r="P702" s="2569"/>
      <c r="Q702" s="2573"/>
      <c r="R702" s="2569"/>
    </row>
    <row r="703" spans="1:18">
      <c r="A703" s="2601" t="s">
        <v>1686</v>
      </c>
      <c r="B703" s="2597" t="s">
        <v>3121</v>
      </c>
      <c r="C703" s="2573"/>
      <c r="D703" s="2597" t="s">
        <v>3122</v>
      </c>
      <c r="E703" s="2573"/>
      <c r="F703" s="2569"/>
      <c r="G703" s="2573"/>
      <c r="H703" s="2569"/>
      <c r="I703" s="2566"/>
      <c r="J703" s="2601" t="s">
        <v>3123</v>
      </c>
      <c r="K703" s="2569" t="s">
        <v>3124</v>
      </c>
      <c r="L703" s="2569" t="s">
        <v>3119</v>
      </c>
      <c r="M703" s="2597"/>
      <c r="N703" s="2597"/>
      <c r="O703" s="2573"/>
      <c r="P703" s="2569" t="s">
        <v>1744</v>
      </c>
      <c r="Q703" s="2573" t="s">
        <v>3125</v>
      </c>
      <c r="R703" s="2569" t="s">
        <v>1686</v>
      </c>
    </row>
    <row r="704" spans="1:18">
      <c r="A704" s="2601" t="s">
        <v>1689</v>
      </c>
      <c r="B704" s="2566"/>
      <c r="C704" s="2596"/>
      <c r="D704" s="2608"/>
      <c r="E704" s="2569"/>
      <c r="F704" s="2569" t="s">
        <v>1794</v>
      </c>
      <c r="G704" s="2573" t="s">
        <v>3126</v>
      </c>
      <c r="H704" s="2569" t="s">
        <v>3127</v>
      </c>
      <c r="I704" s="2566"/>
      <c r="J704" s="2601" t="s">
        <v>3128</v>
      </c>
      <c r="K704" s="2569" t="s">
        <v>4</v>
      </c>
      <c r="L704" s="2569" t="s">
        <v>3124</v>
      </c>
      <c r="M704" s="2597" t="s">
        <v>3129</v>
      </c>
      <c r="N704" s="2597"/>
      <c r="O704" s="2573"/>
      <c r="P704" s="2569" t="s">
        <v>3130</v>
      </c>
      <c r="Q704" s="2573" t="s">
        <v>3131</v>
      </c>
      <c r="R704" s="2569" t="s">
        <v>1689</v>
      </c>
    </row>
    <row r="705" spans="1:18">
      <c r="A705" s="2609"/>
      <c r="B705" s="2566"/>
      <c r="C705" s="2569"/>
      <c r="D705" s="2566"/>
      <c r="E705" s="2569"/>
      <c r="F705" s="2569"/>
      <c r="G705" s="2573"/>
      <c r="H705" s="2596"/>
      <c r="I705" s="2566"/>
      <c r="J705" s="2609"/>
      <c r="K705" s="2596"/>
      <c r="L705" s="2569"/>
      <c r="M705" s="2566"/>
      <c r="N705" s="2566"/>
      <c r="O705" s="2569"/>
      <c r="P705" s="2569"/>
      <c r="Q705" s="2569"/>
      <c r="R705" s="2596"/>
    </row>
    <row r="706" spans="1:18" ht="16" thickBot="1">
      <c r="A706" s="2577"/>
      <c r="B706" s="2582" t="s">
        <v>2935</v>
      </c>
      <c r="C706" s="2579"/>
      <c r="D706" s="2582" t="s">
        <v>2936</v>
      </c>
      <c r="E706" s="2579"/>
      <c r="F706" s="2576" t="s">
        <v>2937</v>
      </c>
      <c r="G706" s="2579" t="s">
        <v>2938</v>
      </c>
      <c r="H706" s="2579" t="s">
        <v>2268</v>
      </c>
      <c r="I706" s="2566"/>
      <c r="J706" s="2610" t="s">
        <v>2269</v>
      </c>
      <c r="K706" s="2610" t="s">
        <v>2270</v>
      </c>
      <c r="L706" s="2610" t="s">
        <v>2271</v>
      </c>
      <c r="M706" s="2582" t="s">
        <v>2272</v>
      </c>
      <c r="N706" s="2582"/>
      <c r="O706" s="2579"/>
      <c r="P706" s="2576" t="s">
        <v>2273</v>
      </c>
      <c r="Q706" s="2576" t="s">
        <v>2274</v>
      </c>
      <c r="R706" s="2576"/>
    </row>
    <row r="707" spans="1:18">
      <c r="A707" s="2609">
        <v>1</v>
      </c>
      <c r="B707" s="2566" t="s">
        <v>6853</v>
      </c>
      <c r="C707" s="2596"/>
      <c r="D707" s="2566" t="s">
        <v>4644</v>
      </c>
      <c r="E707" s="2573"/>
      <c r="F707" s="2666">
        <v>34.4</v>
      </c>
      <c r="G707" s="2667">
        <v>4.3600000000000003</v>
      </c>
      <c r="H707" s="2660"/>
      <c r="I707" s="2566"/>
      <c r="J707" s="2660">
        <v>5</v>
      </c>
      <c r="K707" s="2619"/>
      <c r="L707" s="2619">
        <v>1</v>
      </c>
      <c r="M707" s="2566"/>
      <c r="N707" s="2566"/>
      <c r="O707" s="2573"/>
      <c r="P707" s="2612"/>
      <c r="Q707" s="2640"/>
      <c r="R707" s="2609">
        <v>1</v>
      </c>
    </row>
    <row r="708" spans="1:18">
      <c r="A708" s="2609">
        <v>2</v>
      </c>
      <c r="B708" s="2566" t="s">
        <v>6853</v>
      </c>
      <c r="C708" s="2596"/>
      <c r="D708" s="2566" t="s">
        <v>4644</v>
      </c>
      <c r="E708" s="2569"/>
      <c r="F708" s="2666">
        <v>34.4</v>
      </c>
      <c r="G708" s="2667">
        <v>13.2</v>
      </c>
      <c r="H708" s="2660"/>
      <c r="I708" s="2566"/>
      <c r="J708" s="2660">
        <v>1</v>
      </c>
      <c r="K708" s="2619"/>
      <c r="L708" s="2619">
        <v>2</v>
      </c>
      <c r="M708" s="2566"/>
      <c r="N708" s="2566"/>
      <c r="O708" s="2569"/>
      <c r="P708" s="2612"/>
      <c r="Q708" s="2640"/>
      <c r="R708" s="2609">
        <v>2</v>
      </c>
    </row>
    <row r="709" spans="1:18">
      <c r="A709" s="2609">
        <v>3</v>
      </c>
      <c r="B709" s="2566" t="s">
        <v>6853</v>
      </c>
      <c r="C709" s="2596"/>
      <c r="D709" s="2566" t="s">
        <v>4644</v>
      </c>
      <c r="E709" s="2569"/>
      <c r="F709" s="2666">
        <v>115</v>
      </c>
      <c r="G709" s="2667">
        <v>4.3600000000000003</v>
      </c>
      <c r="H709" s="2660">
        <v>4.3600000000000003</v>
      </c>
      <c r="I709" s="2566"/>
      <c r="J709" s="2660">
        <v>7.5</v>
      </c>
      <c r="K709" s="2619"/>
      <c r="L709" s="2619">
        <v>1</v>
      </c>
      <c r="M709" s="2566"/>
      <c r="N709" s="2566"/>
      <c r="O709" s="2569"/>
      <c r="P709" s="2612"/>
      <c r="Q709" s="2640"/>
      <c r="R709" s="2609">
        <v>3</v>
      </c>
    </row>
    <row r="710" spans="1:18">
      <c r="A710" s="2609">
        <v>4</v>
      </c>
      <c r="B710" s="2566" t="s">
        <v>6853</v>
      </c>
      <c r="C710" s="2596"/>
      <c r="D710" s="2566" t="s">
        <v>4644</v>
      </c>
      <c r="E710" s="2569"/>
      <c r="F710" s="2666">
        <v>115</v>
      </c>
      <c r="G710" s="2667">
        <v>7.97</v>
      </c>
      <c r="H710" s="2660"/>
      <c r="I710" s="2566"/>
      <c r="J710" s="2660">
        <v>7.5</v>
      </c>
      <c r="K710" s="2619"/>
      <c r="L710" s="2619">
        <v>1</v>
      </c>
      <c r="M710" s="2566"/>
      <c r="N710" s="2566"/>
      <c r="O710" s="2569"/>
      <c r="P710" s="2612"/>
      <c r="Q710" s="2640"/>
      <c r="R710" s="2609">
        <v>4</v>
      </c>
    </row>
    <row r="711" spans="1:18">
      <c r="A711" s="2609">
        <v>5</v>
      </c>
      <c r="B711" s="2566" t="s">
        <v>6853</v>
      </c>
      <c r="C711" s="2596"/>
      <c r="D711" s="2566" t="s">
        <v>4644</v>
      </c>
      <c r="E711" s="2569"/>
      <c r="F711" s="2666">
        <v>115</v>
      </c>
      <c r="G711" s="2667">
        <v>11.5</v>
      </c>
      <c r="H711" s="2660"/>
      <c r="I711" s="2566"/>
      <c r="J711" s="2660">
        <v>201</v>
      </c>
      <c r="K711" s="2619"/>
      <c r="L711" s="2619">
        <v>1</v>
      </c>
      <c r="M711" s="2566"/>
      <c r="N711" s="2566"/>
      <c r="O711" s="2569"/>
      <c r="P711" s="2612"/>
      <c r="Q711" s="2640"/>
      <c r="R711" s="2609">
        <v>5</v>
      </c>
    </row>
    <row r="712" spans="1:18">
      <c r="A712" s="2621">
        <v>6</v>
      </c>
      <c r="B712" s="2566" t="s">
        <v>6853</v>
      </c>
      <c r="C712" s="2596"/>
      <c r="D712" s="2566" t="s">
        <v>4644</v>
      </c>
      <c r="E712" s="2596"/>
      <c r="F712" s="2668">
        <v>115</v>
      </c>
      <c r="G712" s="2669">
        <v>13.2</v>
      </c>
      <c r="H712" s="2660"/>
      <c r="I712" s="2566"/>
      <c r="J712" s="2670">
        <v>10</v>
      </c>
      <c r="K712" s="2619"/>
      <c r="L712" s="2619">
        <v>1</v>
      </c>
      <c r="M712" s="2566"/>
      <c r="N712" s="2566"/>
      <c r="O712" s="2596"/>
      <c r="P712" s="2612"/>
      <c r="Q712" s="2640"/>
      <c r="R712" s="2621">
        <v>6</v>
      </c>
    </row>
    <row r="713" spans="1:18">
      <c r="A713" s="2621">
        <v>7</v>
      </c>
      <c r="B713" s="2566" t="s">
        <v>6853</v>
      </c>
      <c r="C713" s="2596"/>
      <c r="D713" s="2566" t="s">
        <v>4644</v>
      </c>
      <c r="E713" s="2596"/>
      <c r="F713" s="2668">
        <v>115</v>
      </c>
      <c r="G713" s="2669">
        <v>13.8</v>
      </c>
      <c r="H713" s="2660"/>
      <c r="I713" s="2566"/>
      <c r="J713" s="2670">
        <v>15</v>
      </c>
      <c r="K713" s="2619"/>
      <c r="L713" s="2619">
        <v>1</v>
      </c>
      <c r="M713" s="2566"/>
      <c r="N713" s="2566"/>
      <c r="O713" s="2596"/>
      <c r="P713" s="2612"/>
      <c r="Q713" s="2640"/>
      <c r="R713" s="2621">
        <v>7</v>
      </c>
    </row>
    <row r="714" spans="1:18">
      <c r="A714" s="2621">
        <v>8</v>
      </c>
      <c r="B714" s="2566" t="s">
        <v>6853</v>
      </c>
      <c r="C714" s="2596"/>
      <c r="D714" s="2566" t="s">
        <v>4644</v>
      </c>
      <c r="E714" s="2596"/>
      <c r="F714" s="2668">
        <v>115</v>
      </c>
      <c r="G714" s="2669">
        <v>23</v>
      </c>
      <c r="H714" s="2660"/>
      <c r="I714" s="2566"/>
      <c r="J714" s="2670">
        <v>30</v>
      </c>
      <c r="K714" s="2619"/>
      <c r="L714" s="2619">
        <v>2</v>
      </c>
      <c r="M714" s="2566"/>
      <c r="N714" s="2566"/>
      <c r="O714" s="2596"/>
      <c r="P714" s="2612"/>
      <c r="Q714" s="2640"/>
      <c r="R714" s="2621">
        <v>8</v>
      </c>
    </row>
    <row r="715" spans="1:18">
      <c r="A715" s="2621">
        <v>9</v>
      </c>
      <c r="B715" s="2566" t="s">
        <v>6853</v>
      </c>
      <c r="C715" s="2596"/>
      <c r="D715" s="2566" t="s">
        <v>4644</v>
      </c>
      <c r="E715" s="2596"/>
      <c r="F715" s="2668">
        <v>115</v>
      </c>
      <c r="G715" s="2669">
        <v>26.5</v>
      </c>
      <c r="H715" s="2660"/>
      <c r="I715" s="2566"/>
      <c r="J715" s="2670">
        <v>7.5</v>
      </c>
      <c r="K715" s="2619"/>
      <c r="L715" s="2619">
        <v>1</v>
      </c>
      <c r="M715" s="2566"/>
      <c r="N715" s="2566"/>
      <c r="O715" s="2596"/>
      <c r="P715" s="2612"/>
      <c r="Q715" s="2640"/>
      <c r="R715" s="2621">
        <v>9</v>
      </c>
    </row>
    <row r="716" spans="1:18">
      <c r="A716" s="2621">
        <v>10</v>
      </c>
      <c r="B716" s="2566" t="s">
        <v>6853</v>
      </c>
      <c r="C716" s="2596"/>
      <c r="D716" s="2566" t="s">
        <v>4644</v>
      </c>
      <c r="E716" s="2596"/>
      <c r="F716" s="2668">
        <v>115</v>
      </c>
      <c r="G716" s="2669">
        <v>34.5</v>
      </c>
      <c r="H716" s="2660"/>
      <c r="I716" s="2566"/>
      <c r="J716" s="2670">
        <v>30</v>
      </c>
      <c r="K716" s="2619"/>
      <c r="L716" s="2619">
        <v>1</v>
      </c>
      <c r="M716" s="2566"/>
      <c r="N716" s="2566"/>
      <c r="O716" s="2596"/>
      <c r="P716" s="2612"/>
      <c r="Q716" s="2640"/>
      <c r="R716" s="2621">
        <v>10</v>
      </c>
    </row>
    <row r="717" spans="1:18">
      <c r="A717" s="2621">
        <v>11</v>
      </c>
      <c r="B717" s="2566" t="s">
        <v>6853</v>
      </c>
      <c r="C717" s="2596"/>
      <c r="D717" s="2566" t="s">
        <v>4644</v>
      </c>
      <c r="E717" s="2596"/>
      <c r="F717" s="2668">
        <v>115</v>
      </c>
      <c r="G717" s="2669">
        <v>46</v>
      </c>
      <c r="H717" s="2660"/>
      <c r="I717" s="2566"/>
      <c r="J717" s="2670">
        <v>20</v>
      </c>
      <c r="K717" s="2619"/>
      <c r="L717" s="2619">
        <v>1</v>
      </c>
      <c r="M717" s="2566"/>
      <c r="N717" s="2566"/>
      <c r="O717" s="2596"/>
      <c r="P717" s="2612"/>
      <c r="Q717" s="2640"/>
      <c r="R717" s="2621">
        <v>11</v>
      </c>
    </row>
    <row r="718" spans="1:18">
      <c r="A718" s="2621">
        <v>12</v>
      </c>
      <c r="B718" s="2566" t="s">
        <v>6854</v>
      </c>
      <c r="C718" s="2596"/>
      <c r="D718" s="2566" t="s">
        <v>4644</v>
      </c>
      <c r="E718" s="2596"/>
      <c r="F718" s="2668">
        <v>22.9</v>
      </c>
      <c r="G718" s="2669">
        <v>5.04</v>
      </c>
      <c r="H718" s="2660"/>
      <c r="I718" s="2566"/>
      <c r="J718" s="2670">
        <v>5</v>
      </c>
      <c r="K718" s="2619"/>
      <c r="L718" s="2619">
        <v>1</v>
      </c>
      <c r="M718" s="2566"/>
      <c r="N718" s="2566"/>
      <c r="O718" s="2596"/>
      <c r="P718" s="2612"/>
      <c r="Q718" s="2640"/>
      <c r="R718" s="2621">
        <v>12</v>
      </c>
    </row>
    <row r="719" spans="1:18">
      <c r="A719" s="2621">
        <v>13</v>
      </c>
      <c r="B719" s="2566" t="s">
        <v>6854</v>
      </c>
      <c r="C719" s="2596"/>
      <c r="D719" s="2566" t="s">
        <v>4644</v>
      </c>
      <c r="E719" s="2596"/>
      <c r="F719" s="2668">
        <v>23</v>
      </c>
      <c r="G719" s="2669">
        <v>4.8</v>
      </c>
      <c r="H719" s="2660"/>
      <c r="I719" s="2566"/>
      <c r="J719" s="2670">
        <v>1.667</v>
      </c>
      <c r="K719" s="2619"/>
      <c r="L719" s="2619">
        <v>1</v>
      </c>
      <c r="M719" s="2566"/>
      <c r="N719" s="2566"/>
      <c r="O719" s="2596"/>
      <c r="P719" s="2612"/>
      <c r="Q719" s="2640"/>
      <c r="R719" s="2621">
        <v>13</v>
      </c>
    </row>
    <row r="720" spans="1:18">
      <c r="A720" s="2621">
        <v>14</v>
      </c>
      <c r="B720" s="2566" t="s">
        <v>6854</v>
      </c>
      <c r="C720" s="2596"/>
      <c r="D720" s="2566" t="s">
        <v>4644</v>
      </c>
      <c r="E720" s="2596"/>
      <c r="F720" s="2668">
        <v>23</v>
      </c>
      <c r="G720" s="2669">
        <v>5.04</v>
      </c>
      <c r="H720" s="2660"/>
      <c r="I720" s="2566"/>
      <c r="J720" s="2670">
        <v>2.5</v>
      </c>
      <c r="K720" s="2619"/>
      <c r="L720" s="2619">
        <v>1</v>
      </c>
      <c r="M720" s="2566"/>
      <c r="N720" s="2566"/>
      <c r="O720" s="2596"/>
      <c r="P720" s="2612"/>
      <c r="Q720" s="2640"/>
      <c r="R720" s="2621">
        <v>14</v>
      </c>
    </row>
    <row r="721" spans="1:18">
      <c r="A721" s="2621">
        <v>15</v>
      </c>
      <c r="B721" s="2566" t="s">
        <v>6854</v>
      </c>
      <c r="C721" s="2596"/>
      <c r="D721" s="2566" t="s">
        <v>4644</v>
      </c>
      <c r="E721" s="2596"/>
      <c r="F721" s="2668">
        <v>34.4</v>
      </c>
      <c r="G721" s="2669">
        <v>5</v>
      </c>
      <c r="H721" s="2660"/>
      <c r="I721" s="2566"/>
      <c r="J721" s="2670">
        <v>1.25</v>
      </c>
      <c r="K721" s="2619"/>
      <c r="L721" s="2619">
        <v>1</v>
      </c>
      <c r="M721" s="2566"/>
      <c r="N721" s="2566"/>
      <c r="O721" s="2596"/>
      <c r="P721" s="2612"/>
      <c r="Q721" s="2640"/>
      <c r="R721" s="2621">
        <v>15</v>
      </c>
    </row>
    <row r="722" spans="1:18">
      <c r="A722" s="2621">
        <v>16</v>
      </c>
      <c r="B722" s="2566" t="s">
        <v>6854</v>
      </c>
      <c r="C722" s="2596"/>
      <c r="D722" s="2566" t="s">
        <v>4644</v>
      </c>
      <c r="E722" s="2596"/>
      <c r="F722" s="2668">
        <v>43.8</v>
      </c>
      <c r="G722" s="2669">
        <v>5.04</v>
      </c>
      <c r="H722" s="2660"/>
      <c r="I722" s="2566"/>
      <c r="J722" s="2670">
        <v>1.5</v>
      </c>
      <c r="K722" s="2619"/>
      <c r="L722" s="2619">
        <v>3</v>
      </c>
      <c r="M722" s="2566"/>
      <c r="N722" s="2566"/>
      <c r="O722" s="2596"/>
      <c r="P722" s="2612"/>
      <c r="Q722" s="2640"/>
      <c r="R722" s="2621">
        <v>16</v>
      </c>
    </row>
    <row r="723" spans="1:18">
      <c r="A723" s="2609">
        <v>17</v>
      </c>
      <c r="B723" s="2566" t="s">
        <v>6854</v>
      </c>
      <c r="C723" s="2596"/>
      <c r="D723" s="2566" t="s">
        <v>4644</v>
      </c>
      <c r="E723" s="2596"/>
      <c r="F723" s="2668">
        <v>115</v>
      </c>
      <c r="G723" s="2669">
        <v>4.8</v>
      </c>
      <c r="H723" s="2660"/>
      <c r="I723" s="2566"/>
      <c r="J723" s="2660">
        <v>2.5</v>
      </c>
      <c r="K723" s="2619"/>
      <c r="L723" s="2619">
        <v>1</v>
      </c>
      <c r="M723" s="2566"/>
      <c r="N723" s="2566"/>
      <c r="O723" s="2596"/>
      <c r="P723" s="2612"/>
      <c r="Q723" s="2640"/>
      <c r="R723" s="2609">
        <v>17</v>
      </c>
    </row>
    <row r="724" spans="1:18">
      <c r="A724" s="2609">
        <v>18</v>
      </c>
      <c r="B724" s="2566" t="s">
        <v>5794</v>
      </c>
      <c r="C724" s="2596"/>
      <c r="D724" s="2566" t="s">
        <v>4644</v>
      </c>
      <c r="E724" s="2596"/>
      <c r="F724" s="2668">
        <v>23</v>
      </c>
      <c r="G724" s="2669">
        <v>4.8</v>
      </c>
      <c r="H724" s="2660"/>
      <c r="I724" s="2566"/>
      <c r="J724" s="2660">
        <v>5</v>
      </c>
      <c r="K724" s="2619"/>
      <c r="L724" s="2619">
        <v>1</v>
      </c>
      <c r="M724" s="2566"/>
      <c r="N724" s="2566"/>
      <c r="O724" s="2596"/>
      <c r="P724" s="2612"/>
      <c r="Q724" s="2640"/>
      <c r="R724" s="2609">
        <v>18</v>
      </c>
    </row>
    <row r="725" spans="1:18">
      <c r="A725" s="2609">
        <v>19</v>
      </c>
      <c r="B725" s="2566" t="s">
        <v>6855</v>
      </c>
      <c r="C725" s="2596"/>
      <c r="D725" s="2566" t="s">
        <v>4644</v>
      </c>
      <c r="E725" s="2596"/>
      <c r="F725" s="2668">
        <v>110</v>
      </c>
      <c r="G725" s="2669">
        <v>13.8</v>
      </c>
      <c r="H725" s="2660">
        <v>4.8</v>
      </c>
      <c r="I725" s="2566"/>
      <c r="J725" s="2660">
        <v>7.5</v>
      </c>
      <c r="K725" s="2619">
        <v>1</v>
      </c>
      <c r="L725" s="2619"/>
      <c r="M725" s="2566"/>
      <c r="N725" s="2566"/>
      <c r="O725" s="2596"/>
      <c r="P725" s="2612"/>
      <c r="Q725" s="2640"/>
      <c r="R725" s="2609">
        <v>19</v>
      </c>
    </row>
    <row r="726" spans="1:18">
      <c r="A726" s="2609">
        <v>20</v>
      </c>
      <c r="B726" s="2566" t="s">
        <v>6855</v>
      </c>
      <c r="C726" s="2596"/>
      <c r="D726" s="2566" t="s">
        <v>4644</v>
      </c>
      <c r="E726" s="2596"/>
      <c r="F726" s="2668">
        <v>110</v>
      </c>
      <c r="G726" s="2669">
        <v>13.8</v>
      </c>
      <c r="H726" s="2660">
        <v>5</v>
      </c>
      <c r="I726" s="2566"/>
      <c r="J726" s="2660">
        <v>5</v>
      </c>
      <c r="K726" s="2619">
        <v>1</v>
      </c>
      <c r="L726" s="2619"/>
      <c r="M726" s="2566"/>
      <c r="N726" s="2566"/>
      <c r="O726" s="2596"/>
      <c r="P726" s="2612"/>
      <c r="Q726" s="2640"/>
      <c r="R726" s="2609">
        <v>20</v>
      </c>
    </row>
    <row r="727" spans="1:18">
      <c r="A727" s="2609">
        <v>21</v>
      </c>
      <c r="B727" s="2566" t="s">
        <v>5795</v>
      </c>
      <c r="C727" s="2596"/>
      <c r="D727" s="2566" t="s">
        <v>4644</v>
      </c>
      <c r="E727" s="2596"/>
      <c r="F727" s="2668">
        <v>34.5</v>
      </c>
      <c r="G727" s="2669">
        <v>4.8</v>
      </c>
      <c r="H727" s="2660"/>
      <c r="I727" s="2566"/>
      <c r="J727" s="2660">
        <v>5</v>
      </c>
      <c r="K727" s="2619">
        <v>1</v>
      </c>
      <c r="L727" s="2619"/>
      <c r="M727" s="2566"/>
      <c r="N727" s="2566"/>
      <c r="O727" s="2596"/>
      <c r="P727" s="2612"/>
      <c r="Q727" s="2640"/>
      <c r="R727" s="2609">
        <v>21</v>
      </c>
    </row>
    <row r="728" spans="1:18">
      <c r="A728" s="2609">
        <v>22</v>
      </c>
      <c r="B728" s="2566" t="s">
        <v>6856</v>
      </c>
      <c r="C728" s="2596"/>
      <c r="D728" s="2566" t="s">
        <v>4644</v>
      </c>
      <c r="E728" s="2596"/>
      <c r="F728" s="2668">
        <v>110</v>
      </c>
      <c r="G728" s="2669">
        <v>13.8</v>
      </c>
      <c r="H728" s="2660"/>
      <c r="I728" s="2566"/>
      <c r="J728" s="2660">
        <v>5.6</v>
      </c>
      <c r="K728" s="2619">
        <v>1</v>
      </c>
      <c r="L728" s="2619"/>
      <c r="M728" s="2566"/>
      <c r="N728" s="2566"/>
      <c r="O728" s="2596"/>
      <c r="P728" s="2612"/>
      <c r="Q728" s="2640"/>
      <c r="R728" s="2609">
        <v>22</v>
      </c>
    </row>
    <row r="729" spans="1:18">
      <c r="A729" s="2609">
        <v>23</v>
      </c>
      <c r="B729" s="2566" t="s">
        <v>6856</v>
      </c>
      <c r="C729" s="2596"/>
      <c r="D729" s="2566" t="s">
        <v>4644</v>
      </c>
      <c r="E729" s="2596"/>
      <c r="F729" s="2668">
        <v>113</v>
      </c>
      <c r="G729" s="2669">
        <v>13.8</v>
      </c>
      <c r="H729" s="2660"/>
      <c r="I729" s="2566"/>
      <c r="J729" s="2660">
        <v>7.5</v>
      </c>
      <c r="K729" s="2619">
        <v>1</v>
      </c>
      <c r="L729" s="2619"/>
      <c r="M729" s="2566"/>
      <c r="N729" s="2566"/>
      <c r="O729" s="2596"/>
      <c r="P729" s="2612"/>
      <c r="Q729" s="2640"/>
      <c r="R729" s="2609">
        <v>23</v>
      </c>
    </row>
    <row r="730" spans="1:18">
      <c r="A730" s="2609">
        <v>24</v>
      </c>
      <c r="B730" s="2566" t="s">
        <v>5796</v>
      </c>
      <c r="C730" s="2596"/>
      <c r="D730" s="2566" t="s">
        <v>4642</v>
      </c>
      <c r="E730" s="2596"/>
      <c r="F730" s="2668">
        <v>115</v>
      </c>
      <c r="G730" s="2669">
        <v>34.5</v>
      </c>
      <c r="H730" s="2660"/>
      <c r="I730" s="2566"/>
      <c r="J730" s="2660">
        <v>15</v>
      </c>
      <c r="K730" s="2619">
        <v>1</v>
      </c>
      <c r="L730" s="2619"/>
      <c r="M730" s="2566"/>
      <c r="N730" s="2566"/>
      <c r="O730" s="2596"/>
      <c r="P730" s="2612"/>
      <c r="Q730" s="2640"/>
      <c r="R730" s="2609">
        <v>24</v>
      </c>
    </row>
    <row r="731" spans="1:18">
      <c r="A731" s="2609">
        <v>25</v>
      </c>
      <c r="B731" s="2566" t="s">
        <v>5797</v>
      </c>
      <c r="C731" s="2596"/>
      <c r="D731" s="2566" t="s">
        <v>4644</v>
      </c>
      <c r="E731" s="2596"/>
      <c r="F731" s="2668">
        <v>115</v>
      </c>
      <c r="G731" s="2669">
        <v>13.2</v>
      </c>
      <c r="H731" s="2660"/>
      <c r="I731" s="2566"/>
      <c r="J731" s="2660">
        <v>15</v>
      </c>
      <c r="K731" s="2619">
        <v>1</v>
      </c>
      <c r="L731" s="2619"/>
      <c r="M731" s="2566"/>
      <c r="N731" s="2566"/>
      <c r="O731" s="2596"/>
      <c r="P731" s="2612"/>
      <c r="Q731" s="2640"/>
      <c r="R731" s="2609">
        <v>25</v>
      </c>
    </row>
    <row r="732" spans="1:18">
      <c r="A732" s="2609">
        <v>26</v>
      </c>
      <c r="B732" s="2566" t="s">
        <v>5798</v>
      </c>
      <c r="C732" s="2596"/>
      <c r="D732" s="2566" t="s">
        <v>4644</v>
      </c>
      <c r="E732" s="2596"/>
      <c r="F732" s="2668">
        <v>34.4</v>
      </c>
      <c r="G732" s="2669">
        <v>4.4000000000000004</v>
      </c>
      <c r="H732" s="2660"/>
      <c r="I732" s="2566"/>
      <c r="J732" s="2660">
        <v>3.75</v>
      </c>
      <c r="K732" s="2619">
        <v>1</v>
      </c>
      <c r="L732" s="2619"/>
      <c r="M732" s="2566"/>
      <c r="N732" s="2566"/>
      <c r="O732" s="2596"/>
      <c r="P732" s="2612"/>
      <c r="Q732" s="2640"/>
      <c r="R732" s="2609">
        <v>26</v>
      </c>
    </row>
    <row r="733" spans="1:18">
      <c r="A733" s="2609">
        <v>27</v>
      </c>
      <c r="B733" s="2566" t="s">
        <v>5799</v>
      </c>
      <c r="C733" s="2596"/>
      <c r="D733" s="2566" t="s">
        <v>4644</v>
      </c>
      <c r="E733" s="2596"/>
      <c r="F733" s="2668">
        <v>34.5</v>
      </c>
      <c r="G733" s="2669">
        <v>13.8</v>
      </c>
      <c r="H733" s="2660"/>
      <c r="I733" s="2566"/>
      <c r="J733" s="2660">
        <v>5</v>
      </c>
      <c r="K733" s="2619">
        <v>1</v>
      </c>
      <c r="L733" s="2619"/>
      <c r="M733" s="2566"/>
      <c r="N733" s="2566"/>
      <c r="O733" s="2596"/>
      <c r="P733" s="2612"/>
      <c r="Q733" s="2640"/>
      <c r="R733" s="2609">
        <v>27</v>
      </c>
    </row>
    <row r="734" spans="1:18">
      <c r="A734" s="2609">
        <v>28</v>
      </c>
      <c r="B734" s="2566" t="s">
        <v>6857</v>
      </c>
      <c r="C734" s="2596"/>
      <c r="D734" s="2566" t="s">
        <v>4644</v>
      </c>
      <c r="E734" s="2596"/>
      <c r="F734" s="2668">
        <v>33</v>
      </c>
      <c r="G734" s="2669">
        <v>4.2</v>
      </c>
      <c r="H734" s="2660"/>
      <c r="I734" s="2566"/>
      <c r="J734" s="2660">
        <v>5</v>
      </c>
      <c r="K734" s="2619">
        <v>1</v>
      </c>
      <c r="L734" s="2619"/>
      <c r="M734" s="2566"/>
      <c r="N734" s="2566"/>
      <c r="O734" s="2596"/>
      <c r="P734" s="2612"/>
      <c r="Q734" s="2640"/>
      <c r="R734" s="2609">
        <v>28</v>
      </c>
    </row>
    <row r="735" spans="1:18">
      <c r="A735" s="2609">
        <v>29</v>
      </c>
      <c r="B735" s="2566" t="s">
        <v>6857</v>
      </c>
      <c r="C735" s="2596"/>
      <c r="D735" s="2566" t="s">
        <v>4644</v>
      </c>
      <c r="E735" s="2596"/>
      <c r="F735" s="2668">
        <v>34.4</v>
      </c>
      <c r="G735" s="2669">
        <v>13.8</v>
      </c>
      <c r="H735" s="2660"/>
      <c r="I735" s="2566"/>
      <c r="J735" s="2660">
        <v>7.5</v>
      </c>
      <c r="K735" s="2619">
        <v>1</v>
      </c>
      <c r="L735" s="2619"/>
      <c r="M735" s="2566"/>
      <c r="N735" s="2566"/>
      <c r="O735" s="2596"/>
      <c r="P735" s="2612"/>
      <c r="Q735" s="2640"/>
      <c r="R735" s="2609">
        <v>29</v>
      </c>
    </row>
    <row r="736" spans="1:18">
      <c r="A736" s="2609">
        <v>30</v>
      </c>
      <c r="B736" s="2566" t="s">
        <v>6858</v>
      </c>
      <c r="C736" s="2596"/>
      <c r="D736" s="2566" t="s">
        <v>4642</v>
      </c>
      <c r="E736" s="2596"/>
      <c r="F736" s="2668">
        <v>23</v>
      </c>
      <c r="G736" s="2669">
        <v>13.3</v>
      </c>
      <c r="H736" s="2660"/>
      <c r="I736" s="2566"/>
      <c r="J736" s="2660">
        <v>2.16</v>
      </c>
      <c r="K736" s="2619"/>
      <c r="L736" s="2619">
        <v>1</v>
      </c>
      <c r="M736" s="2566"/>
      <c r="N736" s="2566"/>
      <c r="O736" s="2596"/>
      <c r="P736" s="2612"/>
      <c r="Q736" s="2640"/>
      <c r="R736" s="2609">
        <v>30</v>
      </c>
    </row>
    <row r="737" spans="1:18">
      <c r="A737" s="2609">
        <v>31</v>
      </c>
      <c r="B737" s="2566" t="s">
        <v>6858</v>
      </c>
      <c r="C737" s="2596"/>
      <c r="D737" s="2566" t="s">
        <v>4642</v>
      </c>
      <c r="E737" s="2596"/>
      <c r="F737" s="2668">
        <v>230</v>
      </c>
      <c r="G737" s="2669">
        <v>23</v>
      </c>
      <c r="H737" s="2660"/>
      <c r="I737" s="2566"/>
      <c r="J737" s="2660">
        <v>60</v>
      </c>
      <c r="K737" s="2619"/>
      <c r="L737" s="2619">
        <v>1</v>
      </c>
      <c r="M737" s="2566"/>
      <c r="N737" s="2566"/>
      <c r="O737" s="2596"/>
      <c r="P737" s="2612"/>
      <c r="Q737" s="2640"/>
      <c r="R737" s="2609">
        <v>31</v>
      </c>
    </row>
    <row r="738" spans="1:18">
      <c r="A738" s="2609">
        <v>32</v>
      </c>
      <c r="B738" s="2566" t="s">
        <v>6858</v>
      </c>
      <c r="C738" s="2596"/>
      <c r="D738" s="2566" t="s">
        <v>4642</v>
      </c>
      <c r="E738" s="2596"/>
      <c r="F738" s="2668">
        <v>230</v>
      </c>
      <c r="G738" s="2669">
        <v>23</v>
      </c>
      <c r="H738" s="2660"/>
      <c r="I738" s="2566"/>
      <c r="J738" s="2660">
        <v>180</v>
      </c>
      <c r="K738" s="2619">
        <v>3</v>
      </c>
      <c r="L738" s="2619"/>
      <c r="M738" s="2566"/>
      <c r="N738" s="2566"/>
      <c r="O738" s="2596"/>
      <c r="P738" s="2612"/>
      <c r="Q738" s="2640"/>
      <c r="R738" s="2609">
        <v>32</v>
      </c>
    </row>
    <row r="739" spans="1:18">
      <c r="A739" s="2609">
        <v>33</v>
      </c>
      <c r="B739" s="2566" t="s">
        <v>6859</v>
      </c>
      <c r="C739" s="2596"/>
      <c r="D739" s="2566" t="s">
        <v>4644</v>
      </c>
      <c r="E739" s="2596"/>
      <c r="F739" s="2668">
        <v>22</v>
      </c>
      <c r="G739" s="2669">
        <v>4.8</v>
      </c>
      <c r="H739" s="2660"/>
      <c r="I739" s="2566"/>
      <c r="J739" s="2660">
        <v>2.1</v>
      </c>
      <c r="K739" s="2619">
        <v>3</v>
      </c>
      <c r="L739" s="2619"/>
      <c r="M739" s="2566"/>
      <c r="N739" s="2566"/>
      <c r="O739" s="2596"/>
      <c r="P739" s="2612"/>
      <c r="Q739" s="2640"/>
      <c r="R739" s="2609">
        <v>33</v>
      </c>
    </row>
    <row r="740" spans="1:18">
      <c r="A740" s="2609">
        <v>34</v>
      </c>
      <c r="B740" s="2566" t="s">
        <v>5800</v>
      </c>
      <c r="C740" s="2596"/>
      <c r="D740" s="2566" t="s">
        <v>4644</v>
      </c>
      <c r="E740" s="2596"/>
      <c r="F740" s="2668">
        <v>115</v>
      </c>
      <c r="G740" s="2669">
        <v>13.8</v>
      </c>
      <c r="H740" s="2660"/>
      <c r="I740" s="2566"/>
      <c r="J740" s="2660">
        <v>13.4</v>
      </c>
      <c r="K740" s="2619">
        <v>1</v>
      </c>
      <c r="L740" s="2619"/>
      <c r="M740" s="2566"/>
      <c r="N740" s="2566"/>
      <c r="O740" s="2596"/>
      <c r="P740" s="2612"/>
      <c r="Q740" s="2640"/>
      <c r="R740" s="2609">
        <v>34</v>
      </c>
    </row>
    <row r="741" spans="1:18">
      <c r="A741" s="2609">
        <v>35</v>
      </c>
      <c r="B741" s="2566" t="s">
        <v>5801</v>
      </c>
      <c r="C741" s="2596"/>
      <c r="D741" s="2566" t="s">
        <v>4642</v>
      </c>
      <c r="E741" s="2596"/>
      <c r="F741" s="2668">
        <v>67</v>
      </c>
      <c r="G741" s="2669">
        <v>13.8</v>
      </c>
      <c r="H741" s="2660"/>
      <c r="I741" s="2566"/>
      <c r="J741" s="2660">
        <v>7.5</v>
      </c>
      <c r="K741" s="2619">
        <v>1</v>
      </c>
      <c r="L741" s="2619"/>
      <c r="M741" s="2566"/>
      <c r="N741" s="2566"/>
      <c r="O741" s="2596"/>
      <c r="P741" s="2612"/>
      <c r="Q741" s="2640"/>
      <c r="R741" s="2609">
        <v>35</v>
      </c>
    </row>
    <row r="742" spans="1:18">
      <c r="A742" s="2609">
        <v>36</v>
      </c>
      <c r="B742" s="2566" t="s">
        <v>6860</v>
      </c>
      <c r="C742" s="2596"/>
      <c r="D742" s="2566" t="s">
        <v>4644</v>
      </c>
      <c r="E742" s="2596"/>
      <c r="F742" s="2668">
        <v>34.4</v>
      </c>
      <c r="G742" s="2669">
        <v>13.8</v>
      </c>
      <c r="H742" s="2660"/>
      <c r="I742" s="2566"/>
      <c r="J742" s="2660">
        <v>5.6</v>
      </c>
      <c r="K742" s="2619">
        <v>1</v>
      </c>
      <c r="L742" s="2619"/>
      <c r="M742" s="2566"/>
      <c r="N742" s="2566"/>
      <c r="O742" s="2596"/>
      <c r="P742" s="2612"/>
      <c r="Q742" s="2640"/>
      <c r="R742" s="2609">
        <v>36</v>
      </c>
    </row>
    <row r="743" spans="1:18">
      <c r="A743" s="2609">
        <v>37</v>
      </c>
      <c r="B743" s="2566" t="s">
        <v>6861</v>
      </c>
      <c r="C743" s="2596"/>
      <c r="D743" s="2566" t="s">
        <v>4642</v>
      </c>
      <c r="E743" s="2596"/>
      <c r="F743" s="2668">
        <v>110</v>
      </c>
      <c r="G743" s="2669">
        <v>43.8</v>
      </c>
      <c r="H743" s="2660"/>
      <c r="I743" s="2566"/>
      <c r="J743" s="2660">
        <v>42</v>
      </c>
      <c r="K743" s="2619">
        <v>2</v>
      </c>
      <c r="L743" s="2619"/>
      <c r="M743" s="2566"/>
      <c r="N743" s="2566"/>
      <c r="O743" s="2596"/>
      <c r="P743" s="2612"/>
      <c r="Q743" s="2640"/>
      <c r="R743" s="2609">
        <v>37</v>
      </c>
    </row>
    <row r="744" spans="1:18">
      <c r="A744" s="2609">
        <v>38</v>
      </c>
      <c r="B744" s="2566" t="s">
        <v>6861</v>
      </c>
      <c r="C744" s="2596"/>
      <c r="D744" s="2566" t="s">
        <v>4642</v>
      </c>
      <c r="E744" s="2596"/>
      <c r="F744" s="2668">
        <v>115</v>
      </c>
      <c r="G744" s="2669">
        <v>13.8</v>
      </c>
      <c r="H744" s="2660"/>
      <c r="I744" s="2566"/>
      <c r="J744" s="2660">
        <v>20</v>
      </c>
      <c r="K744" s="2619">
        <v>1</v>
      </c>
      <c r="L744" s="2619"/>
      <c r="M744" s="2566"/>
      <c r="N744" s="2566"/>
      <c r="O744" s="2596"/>
      <c r="P744" s="2612"/>
      <c r="Q744" s="2640"/>
      <c r="R744" s="2609">
        <v>38</v>
      </c>
    </row>
    <row r="745" spans="1:18">
      <c r="A745" s="2609">
        <v>39</v>
      </c>
      <c r="B745" s="2566" t="s">
        <v>5802</v>
      </c>
      <c r="C745" s="2596"/>
      <c r="D745" s="2566" t="s">
        <v>4642</v>
      </c>
      <c r="E745" s="2596"/>
      <c r="F745" s="2668">
        <v>34.4</v>
      </c>
      <c r="G745" s="2669">
        <v>4.8</v>
      </c>
      <c r="H745" s="2660"/>
      <c r="I745" s="2566"/>
      <c r="J745" s="2660">
        <v>5</v>
      </c>
      <c r="K745" s="2619">
        <v>1</v>
      </c>
      <c r="L745" s="2619"/>
      <c r="M745" s="2566"/>
      <c r="N745" s="2566"/>
      <c r="O745" s="2596"/>
      <c r="P745" s="2612"/>
      <c r="Q745" s="2640"/>
      <c r="R745" s="2609">
        <v>39</v>
      </c>
    </row>
    <row r="746" spans="1:18">
      <c r="A746" s="2609">
        <v>40</v>
      </c>
      <c r="B746" s="2566" t="s">
        <v>5803</v>
      </c>
      <c r="C746" s="2596"/>
      <c r="D746" s="2566" t="s">
        <v>4644</v>
      </c>
      <c r="E746" s="2596"/>
      <c r="F746" s="2668">
        <v>113</v>
      </c>
      <c r="G746" s="2669">
        <v>13.8</v>
      </c>
      <c r="H746" s="2660"/>
      <c r="I746" s="2566"/>
      <c r="J746" s="2660">
        <v>8.4</v>
      </c>
      <c r="K746" s="2619">
        <v>1</v>
      </c>
      <c r="L746" s="2619"/>
      <c r="M746" s="2566"/>
      <c r="N746" s="2566"/>
      <c r="O746" s="2596"/>
      <c r="P746" s="2612"/>
      <c r="Q746" s="2640"/>
      <c r="R746" s="2609">
        <v>40</v>
      </c>
    </row>
    <row r="747" spans="1:18">
      <c r="A747" s="2609">
        <v>41</v>
      </c>
      <c r="B747" s="2566" t="s">
        <v>6862</v>
      </c>
      <c r="C747" s="2596"/>
      <c r="D747" s="2566" t="s">
        <v>4644</v>
      </c>
      <c r="E747" s="2596"/>
      <c r="F747" s="2668">
        <v>34.5</v>
      </c>
      <c r="G747" s="2669">
        <v>4.16</v>
      </c>
      <c r="H747" s="2660"/>
      <c r="I747" s="2566"/>
      <c r="J747" s="2660">
        <v>5</v>
      </c>
      <c r="K747" s="2619">
        <v>1</v>
      </c>
      <c r="L747" s="2619"/>
      <c r="M747" s="2566"/>
      <c r="N747" s="2566"/>
      <c r="O747" s="2596"/>
      <c r="P747" s="2612"/>
      <c r="Q747" s="2640"/>
      <c r="R747" s="2609">
        <v>41</v>
      </c>
    </row>
    <row r="748" spans="1:18">
      <c r="A748" s="2609">
        <v>42</v>
      </c>
      <c r="B748" s="2566" t="s">
        <v>6862</v>
      </c>
      <c r="C748" s="2596"/>
      <c r="D748" s="2566" t="s">
        <v>4644</v>
      </c>
      <c r="E748" s="2596"/>
      <c r="F748" s="2668">
        <v>34.5</v>
      </c>
      <c r="G748" s="2669">
        <v>4.3600000000000003</v>
      </c>
      <c r="H748" s="2660"/>
      <c r="I748" s="2566"/>
      <c r="J748" s="2660">
        <v>5.6</v>
      </c>
      <c r="K748" s="2619">
        <v>1</v>
      </c>
      <c r="L748" s="2619"/>
      <c r="M748" s="2566"/>
      <c r="N748" s="2566"/>
      <c r="O748" s="2596"/>
      <c r="P748" s="2612"/>
      <c r="Q748" s="2640"/>
      <c r="R748" s="2609">
        <v>42</v>
      </c>
    </row>
    <row r="749" spans="1:18">
      <c r="A749" s="2609">
        <v>43</v>
      </c>
      <c r="B749" s="2566" t="s">
        <v>5804</v>
      </c>
      <c r="C749" s="2596"/>
      <c r="D749" s="2566" t="s">
        <v>4644</v>
      </c>
      <c r="E749" s="2596"/>
      <c r="F749" s="2668">
        <v>113</v>
      </c>
      <c r="G749" s="2669">
        <v>2.4</v>
      </c>
      <c r="H749" s="2660"/>
      <c r="I749" s="2566"/>
      <c r="J749" s="2660">
        <v>10</v>
      </c>
      <c r="K749" s="2619">
        <v>1</v>
      </c>
      <c r="L749" s="2619"/>
      <c r="M749" s="2566"/>
      <c r="N749" s="2566"/>
      <c r="O749" s="2596"/>
      <c r="P749" s="2612"/>
      <c r="Q749" s="2640"/>
      <c r="R749" s="2609">
        <v>43</v>
      </c>
    </row>
    <row r="750" spans="1:18">
      <c r="A750" s="2609">
        <v>44</v>
      </c>
      <c r="B750" s="2566" t="s">
        <v>5805</v>
      </c>
      <c r="C750" s="2596"/>
      <c r="D750" s="2566" t="s">
        <v>4644</v>
      </c>
      <c r="E750" s="2596"/>
      <c r="F750" s="2668">
        <v>34.4</v>
      </c>
      <c r="G750" s="2669">
        <v>13.8</v>
      </c>
      <c r="H750" s="2660"/>
      <c r="I750" s="2566"/>
      <c r="J750" s="2660">
        <v>8.4</v>
      </c>
      <c r="K750" s="2619">
        <v>1</v>
      </c>
      <c r="L750" s="2619"/>
      <c r="M750" s="2566"/>
      <c r="N750" s="2566"/>
      <c r="O750" s="2596"/>
      <c r="P750" s="2612"/>
      <c r="Q750" s="2640"/>
      <c r="R750" s="2609">
        <v>44</v>
      </c>
    </row>
    <row r="751" spans="1:18">
      <c r="A751" s="2609">
        <v>45</v>
      </c>
      <c r="B751" s="2566" t="s">
        <v>5806</v>
      </c>
      <c r="C751" s="2596"/>
      <c r="D751" s="2566" t="s">
        <v>4644</v>
      </c>
      <c r="E751" s="2596"/>
      <c r="F751" s="2668">
        <v>34.4</v>
      </c>
      <c r="G751" s="2669">
        <v>4.3600000000000003</v>
      </c>
      <c r="H751" s="2660"/>
      <c r="I751" s="2566"/>
      <c r="J751" s="2660">
        <v>5</v>
      </c>
      <c r="K751" s="2619">
        <v>1</v>
      </c>
      <c r="L751" s="2619"/>
      <c r="M751" s="2566"/>
      <c r="N751" s="2566"/>
      <c r="O751" s="2596"/>
      <c r="P751" s="2612"/>
      <c r="Q751" s="2640"/>
      <c r="R751" s="2609">
        <v>45</v>
      </c>
    </row>
    <row r="752" spans="1:18">
      <c r="A752" s="2609">
        <v>46</v>
      </c>
      <c r="B752" s="2566" t="s">
        <v>6863</v>
      </c>
      <c r="C752" s="2596"/>
      <c r="D752" s="2566" t="s">
        <v>4642</v>
      </c>
      <c r="E752" s="2596"/>
      <c r="F752" s="2668">
        <v>115</v>
      </c>
      <c r="G752" s="2669">
        <v>23</v>
      </c>
      <c r="H752" s="2660"/>
      <c r="I752" s="2566"/>
      <c r="J752" s="2660">
        <v>30</v>
      </c>
      <c r="K752" s="2619"/>
      <c r="L752" s="2619">
        <v>1</v>
      </c>
      <c r="M752" s="2566"/>
      <c r="N752" s="2566"/>
      <c r="O752" s="2596"/>
      <c r="P752" s="2612"/>
      <c r="Q752" s="2640"/>
      <c r="R752" s="2609">
        <v>46</v>
      </c>
    </row>
    <row r="753" spans="1:18">
      <c r="A753" s="2609">
        <v>47</v>
      </c>
      <c r="B753" s="2566" t="s">
        <v>6863</v>
      </c>
      <c r="C753" s="2596"/>
      <c r="D753" s="2566" t="s">
        <v>4642</v>
      </c>
      <c r="E753" s="2596"/>
      <c r="F753" s="2668">
        <v>115</v>
      </c>
      <c r="G753" s="2669">
        <v>23</v>
      </c>
      <c r="H753" s="2660"/>
      <c r="I753" s="2566"/>
      <c r="J753" s="2660">
        <v>140</v>
      </c>
      <c r="K753" s="2619">
        <v>4</v>
      </c>
      <c r="L753" s="2619"/>
      <c r="M753" s="2566"/>
      <c r="N753" s="2566"/>
      <c r="O753" s="2596"/>
      <c r="P753" s="2612"/>
      <c r="Q753" s="2640"/>
      <c r="R753" s="2609">
        <v>47</v>
      </c>
    </row>
    <row r="754" spans="1:18">
      <c r="A754" s="2609">
        <v>48</v>
      </c>
      <c r="B754" s="2566" t="s">
        <v>6863</v>
      </c>
      <c r="C754" s="2596"/>
      <c r="D754" s="2566" t="s">
        <v>4642</v>
      </c>
      <c r="E754" s="2596"/>
      <c r="F754" s="2668">
        <v>230</v>
      </c>
      <c r="G754" s="2669">
        <v>23</v>
      </c>
      <c r="H754" s="2660"/>
      <c r="I754" s="2566"/>
      <c r="J754" s="2660">
        <v>60</v>
      </c>
      <c r="K754" s="2619"/>
      <c r="L754" s="2619">
        <v>1</v>
      </c>
      <c r="M754" s="2566"/>
      <c r="N754" s="2566"/>
      <c r="O754" s="2596"/>
      <c r="P754" s="2612"/>
      <c r="Q754" s="2640"/>
      <c r="R754" s="2609">
        <v>48</v>
      </c>
    </row>
    <row r="755" spans="1:18">
      <c r="A755" s="2609">
        <v>49</v>
      </c>
      <c r="B755" s="2566" t="s">
        <v>6864</v>
      </c>
      <c r="C755" s="2596"/>
      <c r="D755" s="2566" t="s">
        <v>4644</v>
      </c>
      <c r="E755" s="2596"/>
      <c r="F755" s="2668">
        <v>33</v>
      </c>
      <c r="G755" s="2669">
        <v>2.2999999999999998</v>
      </c>
      <c r="H755" s="2660"/>
      <c r="I755" s="2566"/>
      <c r="J755" s="2660">
        <v>0.99</v>
      </c>
      <c r="K755" s="2619">
        <v>3</v>
      </c>
      <c r="L755" s="2619"/>
      <c r="M755" s="2566"/>
      <c r="N755" s="2566"/>
      <c r="O755" s="2596"/>
      <c r="P755" s="2612"/>
      <c r="Q755" s="2640"/>
      <c r="R755" s="2609">
        <v>49</v>
      </c>
    </row>
    <row r="756" spans="1:18">
      <c r="A756" s="2609">
        <v>50</v>
      </c>
      <c r="B756" s="2566" t="s">
        <v>5807</v>
      </c>
      <c r="C756" s="2596"/>
      <c r="D756" s="2566" t="s">
        <v>4644</v>
      </c>
      <c r="E756" s="2596"/>
      <c r="F756" s="2668">
        <v>34.5</v>
      </c>
      <c r="G756" s="2669">
        <v>4.2</v>
      </c>
      <c r="H756" s="2660"/>
      <c r="I756" s="2566"/>
      <c r="J756" s="2660">
        <v>5</v>
      </c>
      <c r="K756" s="2619">
        <v>1</v>
      </c>
      <c r="L756" s="2619"/>
      <c r="M756" s="2566"/>
      <c r="N756" s="2566"/>
      <c r="O756" s="2596"/>
      <c r="P756" s="2612"/>
      <c r="Q756" s="2640"/>
      <c r="R756" s="2609">
        <v>50</v>
      </c>
    </row>
    <row r="757" spans="1:18">
      <c r="A757" s="2609">
        <v>51</v>
      </c>
      <c r="B757" s="2566" t="s">
        <v>5808</v>
      </c>
      <c r="C757" s="2596"/>
      <c r="D757" s="2566" t="s">
        <v>4644</v>
      </c>
      <c r="E757" s="2596"/>
      <c r="F757" s="2668">
        <v>34.4</v>
      </c>
      <c r="G757" s="2669">
        <v>5</v>
      </c>
      <c r="H757" s="2660"/>
      <c r="I757" s="2566"/>
      <c r="J757" s="2660">
        <v>5.6</v>
      </c>
      <c r="K757" s="2619">
        <v>1</v>
      </c>
      <c r="L757" s="2619"/>
      <c r="M757" s="2566"/>
      <c r="N757" s="2566"/>
      <c r="O757" s="2596"/>
      <c r="P757" s="2612"/>
      <c r="Q757" s="2640"/>
      <c r="R757" s="2609">
        <v>51</v>
      </c>
    </row>
    <row r="758" spans="1:18">
      <c r="A758" s="2609">
        <v>52</v>
      </c>
      <c r="B758" s="2566" t="s">
        <v>5809</v>
      </c>
      <c r="C758" s="2596"/>
      <c r="D758" s="2566" t="s">
        <v>4642</v>
      </c>
      <c r="E758" s="2596"/>
      <c r="F758" s="2668">
        <v>23</v>
      </c>
      <c r="G758" s="2669">
        <v>4.8</v>
      </c>
      <c r="H758" s="2660"/>
      <c r="I758" s="2566"/>
      <c r="J758" s="2660">
        <v>7.5</v>
      </c>
      <c r="K758" s="2619">
        <v>1</v>
      </c>
      <c r="L758" s="2619"/>
      <c r="M758" s="2566"/>
      <c r="N758" s="2566"/>
      <c r="O758" s="2596"/>
      <c r="P758" s="2612"/>
      <c r="Q758" s="2640"/>
      <c r="R758" s="2609">
        <v>52</v>
      </c>
    </row>
    <row r="759" spans="1:18">
      <c r="A759" s="2609">
        <v>53</v>
      </c>
      <c r="B759" s="2566" t="s">
        <v>5810</v>
      </c>
      <c r="C759" s="2596"/>
      <c r="D759" s="2566" t="s">
        <v>4642</v>
      </c>
      <c r="E759" s="2596"/>
      <c r="F759" s="2668">
        <v>115</v>
      </c>
      <c r="G759" s="2669">
        <v>34.5</v>
      </c>
      <c r="H759" s="2660"/>
      <c r="I759" s="2566"/>
      <c r="J759" s="2660">
        <v>7.5</v>
      </c>
      <c r="K759" s="2619">
        <v>1</v>
      </c>
      <c r="L759" s="2619"/>
      <c r="M759" s="2566"/>
      <c r="N759" s="2566"/>
      <c r="O759" s="2596"/>
      <c r="P759" s="2612"/>
      <c r="Q759" s="2640"/>
      <c r="R759" s="2609">
        <v>53</v>
      </c>
    </row>
    <row r="760" spans="1:18">
      <c r="A760" s="2609">
        <v>54</v>
      </c>
      <c r="B760" s="2566" t="s">
        <v>5811</v>
      </c>
      <c r="C760" s="2596"/>
      <c r="D760" s="2566" t="s">
        <v>4644</v>
      </c>
      <c r="E760" s="2596"/>
      <c r="F760" s="2668">
        <v>69</v>
      </c>
      <c r="G760" s="2669">
        <v>13.2</v>
      </c>
      <c r="H760" s="2660"/>
      <c r="I760" s="2566"/>
      <c r="J760" s="2660">
        <v>8.4</v>
      </c>
      <c r="K760" s="2619">
        <v>1</v>
      </c>
      <c r="L760" s="2619"/>
      <c r="M760" s="2566"/>
      <c r="N760" s="2566"/>
      <c r="O760" s="2596"/>
      <c r="P760" s="2612"/>
      <c r="Q760" s="2640"/>
      <c r="R760" s="2609">
        <v>54</v>
      </c>
    </row>
    <row r="761" spans="1:18">
      <c r="A761" s="2609">
        <v>55</v>
      </c>
      <c r="B761" s="2566" t="s">
        <v>6865</v>
      </c>
      <c r="C761" s="2596"/>
      <c r="D761" s="2566" t="s">
        <v>4644</v>
      </c>
      <c r="E761" s="2596"/>
      <c r="F761" s="2668">
        <v>115</v>
      </c>
      <c r="G761" s="2669">
        <v>13.2</v>
      </c>
      <c r="H761" s="2660"/>
      <c r="I761" s="2566"/>
      <c r="J761" s="2660">
        <v>15</v>
      </c>
      <c r="K761" s="2619">
        <v>1</v>
      </c>
      <c r="L761" s="2619"/>
      <c r="M761" s="2566"/>
      <c r="N761" s="2566"/>
      <c r="O761" s="2596"/>
      <c r="P761" s="2612"/>
      <c r="Q761" s="2640"/>
      <c r="R761" s="2609">
        <v>55</v>
      </c>
    </row>
    <row r="762" spans="1:18">
      <c r="A762" s="2609">
        <v>56</v>
      </c>
      <c r="B762" s="2566" t="s">
        <v>6865</v>
      </c>
      <c r="C762" s="2596"/>
      <c r="D762" s="2566" t="s">
        <v>4644</v>
      </c>
      <c r="E762" s="2596"/>
      <c r="F762" s="2668">
        <v>115</v>
      </c>
      <c r="G762" s="2669">
        <v>13.8</v>
      </c>
      <c r="H762" s="2660"/>
      <c r="I762" s="2566"/>
      <c r="J762" s="2660">
        <v>15</v>
      </c>
      <c r="K762" s="2619">
        <v>1</v>
      </c>
      <c r="L762" s="2619"/>
      <c r="M762" s="2566"/>
      <c r="N762" s="2566"/>
      <c r="O762" s="2596"/>
      <c r="P762" s="2612"/>
      <c r="Q762" s="2640"/>
      <c r="R762" s="2609">
        <v>56</v>
      </c>
    </row>
    <row r="763" spans="1:18" ht="16" thickBot="1">
      <c r="A763" s="2609">
        <v>57</v>
      </c>
      <c r="B763" s="2566" t="s">
        <v>6866</v>
      </c>
      <c r="C763" s="2596"/>
      <c r="D763" s="2566" t="s">
        <v>4644</v>
      </c>
      <c r="E763" s="2596"/>
      <c r="F763" s="2668">
        <v>34.4</v>
      </c>
      <c r="G763" s="2669">
        <v>13.8</v>
      </c>
      <c r="H763" s="2660"/>
      <c r="I763" s="2566"/>
      <c r="J763" s="2660">
        <v>5.25</v>
      </c>
      <c r="K763" s="2619">
        <v>1</v>
      </c>
      <c r="L763" s="2619"/>
      <c r="M763" s="2566"/>
      <c r="N763" s="2566"/>
      <c r="O763" s="2596"/>
      <c r="P763" s="2612"/>
      <c r="Q763" s="2640"/>
      <c r="R763" s="2609">
        <v>57</v>
      </c>
    </row>
    <row r="764" spans="1:18" ht="16" thickBot="1">
      <c r="A764" s="2577">
        <v>58</v>
      </c>
      <c r="B764" s="2705"/>
      <c r="C764" s="2578" t="s">
        <v>4895</v>
      </c>
      <c r="D764" s="2705"/>
      <c r="E764" s="2706"/>
      <c r="F764" s="2707"/>
      <c r="G764" s="2708"/>
      <c r="H764" s="2709"/>
      <c r="I764" s="2566"/>
      <c r="J764" s="2710"/>
      <c r="K764" s="2648">
        <f>SUM(K707:K763)</f>
        <v>45</v>
      </c>
      <c r="L764" s="2648">
        <f>SUM(L707:L763)</f>
        <v>26</v>
      </c>
      <c r="M764" s="2575"/>
      <c r="N764" s="2575"/>
      <c r="O764" s="2578"/>
      <c r="P764" s="2648">
        <f>SUM(P707:P763)</f>
        <v>0</v>
      </c>
      <c r="Q764" s="2648">
        <f>SUM(Q707:Q763)</f>
        <v>0</v>
      </c>
      <c r="R764" s="2577">
        <v>58</v>
      </c>
    </row>
    <row r="766" spans="1:18">
      <c r="A766" s="2586" t="s">
        <v>4850</v>
      </c>
      <c r="B766" s="2597"/>
      <c r="C766" s="2597"/>
      <c r="D766" s="2597"/>
      <c r="E766" s="2597"/>
      <c r="F766" s="2597"/>
      <c r="G766" s="2597"/>
      <c r="H766" s="2597"/>
      <c r="I766" s="2566"/>
      <c r="J766" s="2586" t="s">
        <v>4851</v>
      </c>
      <c r="K766" s="2597"/>
      <c r="L766" s="2597"/>
      <c r="M766" s="2597"/>
      <c r="N766" s="2597"/>
      <c r="O766" s="2597"/>
      <c r="P766" s="2597"/>
      <c r="Q766" s="2597"/>
      <c r="R766" s="2597"/>
    </row>
    <row r="767" spans="1:18">
      <c r="A767" s="2586"/>
      <c r="B767" s="2597"/>
      <c r="C767" s="2597"/>
      <c r="D767" s="2597"/>
      <c r="E767" s="2597"/>
      <c r="F767" s="2597"/>
      <c r="G767" s="2597"/>
      <c r="H767" s="2597"/>
      <c r="I767" s="2566"/>
      <c r="J767" s="2586"/>
      <c r="K767" s="2597"/>
      <c r="L767" s="2597"/>
      <c r="M767" s="2597"/>
      <c r="N767" s="2597"/>
      <c r="O767" s="2597"/>
      <c r="P767" s="2597"/>
      <c r="Q767" s="2597"/>
      <c r="R767" s="2597"/>
    </row>
    <row r="768" spans="1:18" ht="16" thickBot="1">
      <c r="A768" s="2529"/>
      <c r="B768" s="2673"/>
      <c r="C768" s="2575"/>
      <c r="D768" s="2575"/>
      <c r="E768" s="2575"/>
      <c r="F768" s="2804"/>
      <c r="G768" s="2804"/>
      <c r="H768" s="2582"/>
      <c r="I768" s="2566"/>
      <c r="J768" s="2529"/>
      <c r="K768" s="2575"/>
      <c r="L768" s="2575"/>
      <c r="M768" s="2575"/>
      <c r="N768" s="2575"/>
      <c r="O768" s="2575"/>
      <c r="P768" s="2804"/>
      <c r="Q768" s="2804"/>
      <c r="R768" s="2582"/>
    </row>
    <row r="769" spans="1:18" ht="16" thickBot="1">
      <c r="A769" s="2637" t="s">
        <v>3325</v>
      </c>
      <c r="B769" s="2581"/>
      <c r="C769" s="2581"/>
      <c r="D769" s="2582"/>
      <c r="E769" s="2582"/>
      <c r="F769" s="2583"/>
      <c r="G769" s="2583"/>
      <c r="H769" s="2579"/>
      <c r="I769" s="2566"/>
      <c r="J769" s="2637" t="s">
        <v>3325</v>
      </c>
      <c r="K769" s="2581"/>
      <c r="L769" s="2581"/>
      <c r="M769" s="2582"/>
      <c r="N769" s="2582"/>
      <c r="O769" s="2582"/>
      <c r="P769" s="2583"/>
      <c r="Q769" s="2583"/>
      <c r="R769" s="2579"/>
    </row>
    <row r="770" spans="1:18">
      <c r="A770" s="2595"/>
      <c r="B770" s="2566"/>
      <c r="C770" s="2596"/>
      <c r="D770" s="2608"/>
      <c r="E770" s="2569"/>
      <c r="F770" s="2597"/>
      <c r="G770" s="2597"/>
      <c r="H770" s="2567"/>
      <c r="I770" s="2566"/>
      <c r="J770" s="2595"/>
      <c r="K770" s="2596"/>
      <c r="L770" s="2596"/>
      <c r="M770" s="2597" t="s">
        <v>3113</v>
      </c>
      <c r="N770" s="2597"/>
      <c r="O770" s="2597"/>
      <c r="P770" s="2597"/>
      <c r="Q770" s="2573"/>
      <c r="R770" s="2563"/>
    </row>
    <row r="771" spans="1:18" ht="16" thickBot="1">
      <c r="A771" s="2601"/>
      <c r="B771" s="2608"/>
      <c r="C771" s="2569"/>
      <c r="D771" s="2608"/>
      <c r="E771" s="2569"/>
      <c r="F771" s="2582" t="s">
        <v>3114</v>
      </c>
      <c r="G771" s="2582"/>
      <c r="H771" s="2579"/>
      <c r="I771" s="2566"/>
      <c r="J771" s="2601" t="s">
        <v>3115</v>
      </c>
      <c r="K771" s="2569" t="s">
        <v>3116</v>
      </c>
      <c r="L771" s="2569" t="s">
        <v>3116</v>
      </c>
      <c r="M771" s="2582" t="s">
        <v>3117</v>
      </c>
      <c r="N771" s="2582"/>
      <c r="O771" s="2582"/>
      <c r="P771" s="2582"/>
      <c r="Q771" s="2579"/>
      <c r="R771" s="2569"/>
    </row>
    <row r="772" spans="1:18">
      <c r="A772" s="2601"/>
      <c r="B772" s="2608"/>
      <c r="C772" s="2569"/>
      <c r="D772" s="2608"/>
      <c r="E772" s="2569"/>
      <c r="F772" s="2569"/>
      <c r="G772" s="2573"/>
      <c r="H772" s="2569"/>
      <c r="I772" s="2566"/>
      <c r="J772" s="2601" t="s">
        <v>3118</v>
      </c>
      <c r="K772" s="2569" t="s">
        <v>3119</v>
      </c>
      <c r="L772" s="2569" t="s">
        <v>3120</v>
      </c>
      <c r="M772" s="2608"/>
      <c r="N772" s="2608"/>
      <c r="O772" s="2569"/>
      <c r="P772" s="2569"/>
      <c r="Q772" s="2573"/>
      <c r="R772" s="2569"/>
    </row>
    <row r="773" spans="1:18">
      <c r="A773" s="2601" t="s">
        <v>1686</v>
      </c>
      <c r="B773" s="2597" t="s">
        <v>3121</v>
      </c>
      <c r="C773" s="2573"/>
      <c r="D773" s="2597" t="s">
        <v>3122</v>
      </c>
      <c r="E773" s="2573"/>
      <c r="F773" s="2569"/>
      <c r="G773" s="2573"/>
      <c r="H773" s="2569"/>
      <c r="I773" s="2566"/>
      <c r="J773" s="2601" t="s">
        <v>3123</v>
      </c>
      <c r="K773" s="2569" t="s">
        <v>3124</v>
      </c>
      <c r="L773" s="2569" t="s">
        <v>3119</v>
      </c>
      <c r="M773" s="2597"/>
      <c r="N773" s="2597"/>
      <c r="O773" s="2573"/>
      <c r="P773" s="2569" t="s">
        <v>1744</v>
      </c>
      <c r="Q773" s="2573" t="s">
        <v>3125</v>
      </c>
      <c r="R773" s="2569" t="s">
        <v>1686</v>
      </c>
    </row>
    <row r="774" spans="1:18">
      <c r="A774" s="2601" t="s">
        <v>1689</v>
      </c>
      <c r="B774" s="2566"/>
      <c r="C774" s="2596"/>
      <c r="D774" s="2608"/>
      <c r="E774" s="2569"/>
      <c r="F774" s="2569" t="s">
        <v>1794</v>
      </c>
      <c r="G774" s="2573" t="s">
        <v>3126</v>
      </c>
      <c r="H774" s="2569" t="s">
        <v>3127</v>
      </c>
      <c r="I774" s="2566"/>
      <c r="J774" s="2601" t="s">
        <v>3128</v>
      </c>
      <c r="K774" s="2569" t="s">
        <v>4</v>
      </c>
      <c r="L774" s="2569" t="s">
        <v>3124</v>
      </c>
      <c r="M774" s="2597" t="s">
        <v>3129</v>
      </c>
      <c r="N774" s="2597"/>
      <c r="O774" s="2573"/>
      <c r="P774" s="2569" t="s">
        <v>3130</v>
      </c>
      <c r="Q774" s="2573" t="s">
        <v>3131</v>
      </c>
      <c r="R774" s="2569" t="s">
        <v>1689</v>
      </c>
    </row>
    <row r="775" spans="1:18">
      <c r="A775" s="2609"/>
      <c r="B775" s="2566"/>
      <c r="C775" s="2569"/>
      <c r="D775" s="2566"/>
      <c r="E775" s="2569"/>
      <c r="F775" s="2569"/>
      <c r="G775" s="2573"/>
      <c r="H775" s="2596"/>
      <c r="I775" s="2566"/>
      <c r="J775" s="2609"/>
      <c r="K775" s="2596"/>
      <c r="L775" s="2569"/>
      <c r="M775" s="2566"/>
      <c r="N775" s="2566"/>
      <c r="O775" s="2569"/>
      <c r="P775" s="2569"/>
      <c r="Q775" s="2569"/>
      <c r="R775" s="2596"/>
    </row>
    <row r="776" spans="1:18" ht="16" thickBot="1">
      <c r="A776" s="2577"/>
      <c r="B776" s="2582" t="s">
        <v>2935</v>
      </c>
      <c r="C776" s="2579"/>
      <c r="D776" s="2582" t="s">
        <v>2936</v>
      </c>
      <c r="E776" s="2579"/>
      <c r="F776" s="2576" t="s">
        <v>2937</v>
      </c>
      <c r="G776" s="2579" t="s">
        <v>2938</v>
      </c>
      <c r="H776" s="2579" t="s">
        <v>2268</v>
      </c>
      <c r="I776" s="2566"/>
      <c r="J776" s="2610" t="s">
        <v>2269</v>
      </c>
      <c r="K776" s="2610" t="s">
        <v>2270</v>
      </c>
      <c r="L776" s="2610" t="s">
        <v>2271</v>
      </c>
      <c r="M776" s="2582" t="s">
        <v>2272</v>
      </c>
      <c r="N776" s="2582"/>
      <c r="O776" s="2579"/>
      <c r="P776" s="2576" t="s">
        <v>2273</v>
      </c>
      <c r="Q776" s="2576" t="s">
        <v>2274</v>
      </c>
      <c r="R776" s="2576"/>
    </row>
    <row r="777" spans="1:18">
      <c r="A777" s="2609">
        <v>1</v>
      </c>
      <c r="B777" s="2566" t="s">
        <v>6866</v>
      </c>
      <c r="C777" s="2596"/>
      <c r="D777" s="2566" t="s">
        <v>4644</v>
      </c>
      <c r="E777" s="2596"/>
      <c r="F777" s="2668">
        <v>34.5</v>
      </c>
      <c r="G777" s="2669">
        <v>13.2</v>
      </c>
      <c r="H777" s="2660"/>
      <c r="I777" s="2566"/>
      <c r="J777" s="2660">
        <v>3.75</v>
      </c>
      <c r="K777" s="2619">
        <v>1</v>
      </c>
      <c r="L777" s="2619"/>
      <c r="M777" s="2566"/>
      <c r="N777" s="2566"/>
      <c r="O777" s="2596"/>
      <c r="P777" s="2612"/>
      <c r="Q777" s="2640"/>
      <c r="R777" s="2788">
        <v>1</v>
      </c>
    </row>
    <row r="778" spans="1:18">
      <c r="A778" s="2609">
        <v>2</v>
      </c>
      <c r="B778" s="2566" t="s">
        <v>5812</v>
      </c>
      <c r="C778" s="2596"/>
      <c r="D778" s="2566" t="s">
        <v>4642</v>
      </c>
      <c r="E778" s="2596"/>
      <c r="F778" s="2668">
        <v>46</v>
      </c>
      <c r="G778" s="2669">
        <v>13.8</v>
      </c>
      <c r="H778" s="2660"/>
      <c r="I778" s="2566"/>
      <c r="J778" s="2660">
        <v>10</v>
      </c>
      <c r="K778" s="2619">
        <v>1</v>
      </c>
      <c r="L778" s="2619"/>
      <c r="M778" s="2566"/>
      <c r="N778" s="2566"/>
      <c r="O778" s="2596"/>
      <c r="P778" s="2612"/>
      <c r="Q778" s="2640"/>
      <c r="R778" s="2789">
        <v>2</v>
      </c>
    </row>
    <row r="779" spans="1:18">
      <c r="A779" s="2609">
        <v>3</v>
      </c>
      <c r="B779" s="2566" t="s">
        <v>5813</v>
      </c>
      <c r="C779" s="2596"/>
      <c r="D779" s="2566" t="s">
        <v>4644</v>
      </c>
      <c r="E779" s="2596"/>
      <c r="F779" s="2668">
        <v>34.5</v>
      </c>
      <c r="G779" s="2669">
        <v>4.8</v>
      </c>
      <c r="H779" s="2660"/>
      <c r="I779" s="2566"/>
      <c r="J779" s="2660">
        <v>2.5</v>
      </c>
      <c r="K779" s="2619">
        <v>1</v>
      </c>
      <c r="L779" s="2619"/>
      <c r="M779" s="2566"/>
      <c r="N779" s="2566"/>
      <c r="O779" s="2596"/>
      <c r="P779" s="2612"/>
      <c r="Q779" s="2640"/>
      <c r="R779" s="2789">
        <v>3</v>
      </c>
    </row>
    <row r="780" spans="1:18">
      <c r="A780" s="2609">
        <v>4</v>
      </c>
      <c r="B780" s="2566" t="s">
        <v>5814</v>
      </c>
      <c r="C780" s="2596"/>
      <c r="D780" s="2566" t="s">
        <v>4644</v>
      </c>
      <c r="E780" s="2596"/>
      <c r="F780" s="2668">
        <v>34.4</v>
      </c>
      <c r="G780" s="2669">
        <v>4.8</v>
      </c>
      <c r="H780" s="2660"/>
      <c r="I780" s="2566"/>
      <c r="J780" s="2660">
        <v>5</v>
      </c>
      <c r="K780" s="2619">
        <v>1</v>
      </c>
      <c r="L780" s="2619"/>
      <c r="M780" s="2566"/>
      <c r="N780" s="2566"/>
      <c r="O780" s="2596"/>
      <c r="P780" s="2612"/>
      <c r="Q780" s="2640"/>
      <c r="R780" s="2789">
        <v>4</v>
      </c>
    </row>
    <row r="781" spans="1:18">
      <c r="A781" s="2609">
        <v>5</v>
      </c>
      <c r="B781" s="2566" t="s">
        <v>5815</v>
      </c>
      <c r="C781" s="2596"/>
      <c r="D781" s="2566" t="s">
        <v>4644</v>
      </c>
      <c r="E781" s="2596"/>
      <c r="F781" s="2668">
        <v>46</v>
      </c>
      <c r="G781" s="2669">
        <v>2.4</v>
      </c>
      <c r="H781" s="2660"/>
      <c r="I781" s="2566"/>
      <c r="J781" s="2660">
        <v>0.33300000000000002</v>
      </c>
      <c r="K781" s="2619">
        <v>1</v>
      </c>
      <c r="L781" s="2619"/>
      <c r="M781" s="2566"/>
      <c r="N781" s="2566"/>
      <c r="O781" s="2596"/>
      <c r="P781" s="2612"/>
      <c r="Q781" s="2640"/>
      <c r="R781" s="2789">
        <v>5</v>
      </c>
    </row>
    <row r="782" spans="1:18">
      <c r="A782" s="2609">
        <v>6</v>
      </c>
      <c r="B782" s="2566" t="s">
        <v>5816</v>
      </c>
      <c r="C782" s="2596"/>
      <c r="D782" s="2566" t="s">
        <v>4644</v>
      </c>
      <c r="E782" s="2596"/>
      <c r="F782" s="2668">
        <v>34.5</v>
      </c>
      <c r="G782" s="2669">
        <v>4.8</v>
      </c>
      <c r="H782" s="2660"/>
      <c r="I782" s="2566"/>
      <c r="J782" s="2660">
        <v>2.5</v>
      </c>
      <c r="K782" s="2619">
        <v>1</v>
      </c>
      <c r="L782" s="2619"/>
      <c r="M782" s="2566"/>
      <c r="N782" s="2566"/>
      <c r="O782" s="2596"/>
      <c r="P782" s="2612"/>
      <c r="Q782" s="2640"/>
      <c r="R782" s="2789">
        <v>6</v>
      </c>
    </row>
    <row r="783" spans="1:18">
      <c r="A783" s="2609">
        <v>7</v>
      </c>
      <c r="B783" s="2566" t="s">
        <v>5817</v>
      </c>
      <c r="C783" s="2596"/>
      <c r="D783" s="2566" t="s">
        <v>4644</v>
      </c>
      <c r="E783" s="2596"/>
      <c r="F783" s="2668">
        <v>115</v>
      </c>
      <c r="G783" s="2669">
        <v>13.8</v>
      </c>
      <c r="H783" s="2660"/>
      <c r="I783" s="2566"/>
      <c r="J783" s="2660">
        <v>15</v>
      </c>
      <c r="K783" s="2619">
        <v>1</v>
      </c>
      <c r="L783" s="2619"/>
      <c r="M783" s="2566"/>
      <c r="N783" s="2566"/>
      <c r="O783" s="2596"/>
      <c r="P783" s="2612"/>
      <c r="Q783" s="2640"/>
      <c r="R783" s="2789">
        <v>7</v>
      </c>
    </row>
    <row r="784" spans="1:18">
      <c r="A784" s="2609">
        <v>8</v>
      </c>
      <c r="B784" s="2566" t="s">
        <v>5818</v>
      </c>
      <c r="C784" s="2596"/>
      <c r="D784" s="2566" t="s">
        <v>4644</v>
      </c>
      <c r="E784" s="2596"/>
      <c r="F784" s="2668">
        <v>115</v>
      </c>
      <c r="G784" s="2669">
        <v>13.8</v>
      </c>
      <c r="H784" s="2660"/>
      <c r="I784" s="2566"/>
      <c r="J784" s="2660">
        <v>15</v>
      </c>
      <c r="K784" s="2619">
        <v>1</v>
      </c>
      <c r="L784" s="2619"/>
      <c r="M784" s="2566"/>
      <c r="N784" s="2566"/>
      <c r="O784" s="2596"/>
      <c r="P784" s="2612"/>
      <c r="Q784" s="2640"/>
      <c r="R784" s="2789">
        <v>8</v>
      </c>
    </row>
    <row r="785" spans="1:18">
      <c r="A785" s="2609">
        <v>9</v>
      </c>
      <c r="B785" s="2566" t="s">
        <v>6867</v>
      </c>
      <c r="C785" s="2596"/>
      <c r="D785" s="2566" t="s">
        <v>4642</v>
      </c>
      <c r="E785" s="2596"/>
      <c r="F785" s="2668">
        <v>115</v>
      </c>
      <c r="G785" s="2669">
        <v>34.5</v>
      </c>
      <c r="H785" s="2660"/>
      <c r="I785" s="2566"/>
      <c r="J785" s="2660">
        <v>10</v>
      </c>
      <c r="K785" s="2619">
        <v>2</v>
      </c>
      <c r="L785" s="2619"/>
      <c r="M785" s="2566"/>
      <c r="N785" s="2566"/>
      <c r="O785" s="2596"/>
      <c r="P785" s="2612"/>
      <c r="Q785" s="2640"/>
      <c r="R785" s="2789">
        <v>9</v>
      </c>
    </row>
    <row r="786" spans="1:18">
      <c r="A786" s="2609">
        <v>10</v>
      </c>
      <c r="B786" s="2566" t="s">
        <v>6867</v>
      </c>
      <c r="C786" s="2596"/>
      <c r="D786" s="2566" t="s">
        <v>4642</v>
      </c>
      <c r="E786" s="2596"/>
      <c r="F786" s="2668">
        <v>116</v>
      </c>
      <c r="G786" s="2669">
        <v>33</v>
      </c>
      <c r="H786" s="2660"/>
      <c r="I786" s="2566"/>
      <c r="J786" s="2660">
        <v>10</v>
      </c>
      <c r="K786" s="2619">
        <v>2</v>
      </c>
      <c r="L786" s="2619"/>
      <c r="M786" s="2566"/>
      <c r="N786" s="2566"/>
      <c r="O786" s="2596"/>
      <c r="P786" s="2612"/>
      <c r="Q786" s="2640"/>
      <c r="R786" s="2789">
        <v>10</v>
      </c>
    </row>
    <row r="787" spans="1:18">
      <c r="A787" s="2609">
        <v>11</v>
      </c>
      <c r="B787" s="2566" t="s">
        <v>6867</v>
      </c>
      <c r="C787" s="2596"/>
      <c r="D787" s="2566" t="s">
        <v>4642</v>
      </c>
      <c r="E787" s="2596"/>
      <c r="F787" s="2668">
        <v>116</v>
      </c>
      <c r="G787" s="2669">
        <v>34.5</v>
      </c>
      <c r="H787" s="2660"/>
      <c r="I787" s="2566"/>
      <c r="J787" s="2660">
        <v>10</v>
      </c>
      <c r="K787" s="2619">
        <v>2</v>
      </c>
      <c r="L787" s="2619"/>
      <c r="M787" s="2566"/>
      <c r="N787" s="2566"/>
      <c r="O787" s="2596"/>
      <c r="P787" s="2612"/>
      <c r="Q787" s="2640"/>
      <c r="R787" s="2789">
        <v>11</v>
      </c>
    </row>
    <row r="788" spans="1:18">
      <c r="A788" s="2609">
        <v>12</v>
      </c>
      <c r="B788" s="2566" t="s">
        <v>5819</v>
      </c>
      <c r="C788" s="2596"/>
      <c r="D788" s="2566" t="s">
        <v>4644</v>
      </c>
      <c r="E788" s="2596"/>
      <c r="F788" s="2668">
        <v>115</v>
      </c>
      <c r="G788" s="2669">
        <v>13.8</v>
      </c>
      <c r="H788" s="2660"/>
      <c r="I788" s="2566"/>
      <c r="J788" s="2660">
        <v>15</v>
      </c>
      <c r="K788" s="2619">
        <v>1</v>
      </c>
      <c r="L788" s="2619"/>
      <c r="M788" s="2566"/>
      <c r="N788" s="2566"/>
      <c r="O788" s="2596"/>
      <c r="P788" s="2612"/>
      <c r="Q788" s="2640"/>
      <c r="R788" s="2789">
        <v>12</v>
      </c>
    </row>
    <row r="789" spans="1:18">
      <c r="A789" s="2609">
        <v>13</v>
      </c>
      <c r="B789" s="2566" t="s">
        <v>5820</v>
      </c>
      <c r="C789" s="2596"/>
      <c r="D789" s="2566" t="s">
        <v>4644</v>
      </c>
      <c r="E789" s="2596"/>
      <c r="F789" s="2668">
        <v>115</v>
      </c>
      <c r="G789" s="2669">
        <v>13.8</v>
      </c>
      <c r="H789" s="2660"/>
      <c r="I789" s="2566"/>
      <c r="J789" s="2660">
        <v>15</v>
      </c>
      <c r="K789" s="2619">
        <v>1</v>
      </c>
      <c r="L789" s="2619"/>
      <c r="M789" s="2566"/>
      <c r="N789" s="2566"/>
      <c r="O789" s="2596"/>
      <c r="P789" s="2612"/>
      <c r="Q789" s="2640"/>
      <c r="R789" s="2789">
        <v>13</v>
      </c>
    </row>
    <row r="790" spans="1:18">
      <c r="A790" s="2609">
        <v>14</v>
      </c>
      <c r="B790" s="2566" t="s">
        <v>6868</v>
      </c>
      <c r="C790" s="2596"/>
      <c r="D790" s="2566" t="s">
        <v>4642</v>
      </c>
      <c r="E790" s="2596"/>
      <c r="F790" s="2668">
        <v>115</v>
      </c>
      <c r="G790" s="2669">
        <v>34.5</v>
      </c>
      <c r="H790" s="2660"/>
      <c r="I790" s="2566"/>
      <c r="J790" s="2660">
        <v>40</v>
      </c>
      <c r="K790" s="2619">
        <v>2</v>
      </c>
      <c r="L790" s="2619"/>
      <c r="M790" s="2566"/>
      <c r="N790" s="2566"/>
      <c r="O790" s="2596"/>
      <c r="P790" s="2612"/>
      <c r="Q790" s="2640"/>
      <c r="R790" s="2789">
        <v>14</v>
      </c>
    </row>
    <row r="791" spans="1:18">
      <c r="A791" s="2609">
        <v>15</v>
      </c>
      <c r="B791" s="2566" t="s">
        <v>5821</v>
      </c>
      <c r="C791" s="2596"/>
      <c r="D791" s="2566" t="s">
        <v>4644</v>
      </c>
      <c r="E791" s="2596"/>
      <c r="F791" s="2668">
        <v>23</v>
      </c>
      <c r="G791" s="2669">
        <v>4.8</v>
      </c>
      <c r="H791" s="2660"/>
      <c r="I791" s="2566"/>
      <c r="J791" s="2660">
        <v>5</v>
      </c>
      <c r="K791" s="2619">
        <v>1</v>
      </c>
      <c r="L791" s="2619"/>
      <c r="M791" s="2566"/>
      <c r="N791" s="2566"/>
      <c r="O791" s="2596"/>
      <c r="P791" s="2612"/>
      <c r="Q791" s="2640"/>
      <c r="R791" s="2789">
        <v>15</v>
      </c>
    </row>
    <row r="792" spans="1:18">
      <c r="A792" s="2609">
        <v>16</v>
      </c>
      <c r="B792" s="2566" t="s">
        <v>5822</v>
      </c>
      <c r="C792" s="2596"/>
      <c r="D792" s="2566" t="s">
        <v>4644</v>
      </c>
      <c r="E792" s="2596"/>
      <c r="F792" s="2668">
        <v>34.5</v>
      </c>
      <c r="G792" s="2669">
        <v>4.8</v>
      </c>
      <c r="H792" s="2660"/>
      <c r="I792" s="2566"/>
      <c r="J792" s="2660">
        <v>1.5</v>
      </c>
      <c r="K792" s="2619">
        <v>1</v>
      </c>
      <c r="L792" s="2619"/>
      <c r="M792" s="2566"/>
      <c r="N792" s="2566"/>
      <c r="O792" s="2596"/>
      <c r="P792" s="2612"/>
      <c r="Q792" s="2640"/>
      <c r="R792" s="2789">
        <v>16</v>
      </c>
    </row>
    <row r="793" spans="1:18">
      <c r="A793" s="2609">
        <v>17</v>
      </c>
      <c r="B793" s="2566" t="s">
        <v>5823</v>
      </c>
      <c r="C793" s="2596"/>
      <c r="D793" s="2566" t="s">
        <v>4644</v>
      </c>
      <c r="E793" s="2596"/>
      <c r="F793" s="2668">
        <v>34.4</v>
      </c>
      <c r="G793" s="2669">
        <v>13.2</v>
      </c>
      <c r="H793" s="2660"/>
      <c r="I793" s="2566"/>
      <c r="J793" s="2660">
        <v>10</v>
      </c>
      <c r="K793" s="2619">
        <v>1</v>
      </c>
      <c r="L793" s="2619"/>
      <c r="M793" s="2566"/>
      <c r="N793" s="2566"/>
      <c r="O793" s="2596"/>
      <c r="P793" s="2612"/>
      <c r="Q793" s="2640"/>
      <c r="R793" s="2789">
        <v>17</v>
      </c>
    </row>
    <row r="794" spans="1:18">
      <c r="A794" s="2609">
        <v>18</v>
      </c>
      <c r="B794" s="2566" t="s">
        <v>5824</v>
      </c>
      <c r="C794" s="2596"/>
      <c r="D794" s="2566" t="s">
        <v>4644</v>
      </c>
      <c r="E794" s="2596"/>
      <c r="F794" s="2668">
        <v>46</v>
      </c>
      <c r="G794" s="2669">
        <v>13.8</v>
      </c>
      <c r="H794" s="2660"/>
      <c r="I794" s="2566"/>
      <c r="J794" s="2660">
        <v>5</v>
      </c>
      <c r="K794" s="2619">
        <v>1</v>
      </c>
      <c r="L794" s="2619"/>
      <c r="M794" s="2566"/>
      <c r="N794" s="2566"/>
      <c r="O794" s="2596"/>
      <c r="P794" s="2612"/>
      <c r="Q794" s="2640"/>
      <c r="R794" s="2789">
        <v>18</v>
      </c>
    </row>
    <row r="795" spans="1:18">
      <c r="A795" s="2609">
        <v>19</v>
      </c>
      <c r="B795" s="2566" t="s">
        <v>5825</v>
      </c>
      <c r="C795" s="2596"/>
      <c r="D795" s="2566" t="s">
        <v>4644</v>
      </c>
      <c r="E795" s="2596"/>
      <c r="F795" s="2668">
        <v>34.5</v>
      </c>
      <c r="G795" s="2669">
        <v>4.8</v>
      </c>
      <c r="H795" s="2660"/>
      <c r="I795" s="2566"/>
      <c r="J795" s="2660">
        <v>3.75</v>
      </c>
      <c r="K795" s="2619">
        <v>1</v>
      </c>
      <c r="L795" s="2619"/>
      <c r="M795" s="2566"/>
      <c r="N795" s="2566"/>
      <c r="O795" s="2596"/>
      <c r="P795" s="2612"/>
      <c r="Q795" s="2640"/>
      <c r="R795" s="2789">
        <v>19</v>
      </c>
    </row>
    <row r="796" spans="1:18">
      <c r="A796" s="2609">
        <v>20</v>
      </c>
      <c r="B796" s="2566" t="s">
        <v>5826</v>
      </c>
      <c r="C796" s="2596"/>
      <c r="D796" s="2566" t="s">
        <v>4644</v>
      </c>
      <c r="E796" s="2596"/>
      <c r="F796" s="2668">
        <v>34.5</v>
      </c>
      <c r="G796" s="2669">
        <v>4.8</v>
      </c>
      <c r="H796" s="2660"/>
      <c r="I796" s="2566"/>
      <c r="J796" s="2660">
        <v>3.75</v>
      </c>
      <c r="K796" s="2619">
        <v>1</v>
      </c>
      <c r="L796" s="2619"/>
      <c r="M796" s="2566"/>
      <c r="N796" s="2566"/>
      <c r="O796" s="2596"/>
      <c r="P796" s="2612"/>
      <c r="Q796" s="2640"/>
      <c r="R796" s="2789">
        <v>20</v>
      </c>
    </row>
    <row r="797" spans="1:18">
      <c r="A797" s="2609">
        <v>21</v>
      </c>
      <c r="B797" s="2566" t="s">
        <v>5827</v>
      </c>
      <c r="C797" s="2596"/>
      <c r="D797" s="2566" t="s">
        <v>4644</v>
      </c>
      <c r="E797" s="2596"/>
      <c r="F797" s="2668">
        <v>110</v>
      </c>
      <c r="G797" s="2669">
        <v>13.8</v>
      </c>
      <c r="H797" s="2660"/>
      <c r="I797" s="2566"/>
      <c r="J797" s="2660">
        <v>12</v>
      </c>
      <c r="K797" s="2619">
        <v>1</v>
      </c>
      <c r="L797" s="2619"/>
      <c r="M797" s="2566"/>
      <c r="N797" s="2566"/>
      <c r="O797" s="2596"/>
      <c r="P797" s="2612"/>
      <c r="Q797" s="2640"/>
      <c r="R797" s="2789">
        <v>21</v>
      </c>
    </row>
    <row r="798" spans="1:18">
      <c r="A798" s="2609">
        <v>22</v>
      </c>
      <c r="B798" s="2566" t="s">
        <v>5828</v>
      </c>
      <c r="C798" s="2596"/>
      <c r="D798" s="2566" t="s">
        <v>4642</v>
      </c>
      <c r="E798" s="2596"/>
      <c r="F798" s="2668">
        <v>115</v>
      </c>
      <c r="G798" s="2669">
        <v>34.4</v>
      </c>
      <c r="H798" s="2660">
        <v>5</v>
      </c>
      <c r="I798" s="2566"/>
      <c r="J798" s="2660">
        <v>50</v>
      </c>
      <c r="K798" s="2619">
        <v>1</v>
      </c>
      <c r="L798" s="2619"/>
      <c r="M798" s="2566"/>
      <c r="N798" s="2566"/>
      <c r="O798" s="2596"/>
      <c r="P798" s="2612"/>
      <c r="Q798" s="2640"/>
      <c r="R798" s="2789">
        <v>22</v>
      </c>
    </row>
    <row r="799" spans="1:18">
      <c r="A799" s="2609">
        <v>23</v>
      </c>
      <c r="B799" s="2566" t="s">
        <v>6869</v>
      </c>
      <c r="C799" s="2596"/>
      <c r="D799" s="2566" t="s">
        <v>4644</v>
      </c>
      <c r="E799" s="2596"/>
      <c r="F799" s="2668">
        <v>34.4</v>
      </c>
      <c r="G799" s="2669">
        <v>4.16</v>
      </c>
      <c r="H799" s="2660"/>
      <c r="I799" s="2566"/>
      <c r="J799" s="2660">
        <v>5</v>
      </c>
      <c r="K799" s="2619">
        <v>1</v>
      </c>
      <c r="L799" s="2619"/>
      <c r="M799" s="2566"/>
      <c r="N799" s="2566"/>
      <c r="O799" s="2596"/>
      <c r="P799" s="2612"/>
      <c r="Q799" s="2640"/>
      <c r="R799" s="2789">
        <v>23</v>
      </c>
    </row>
    <row r="800" spans="1:18">
      <c r="A800" s="2609">
        <v>24</v>
      </c>
      <c r="B800" s="2566" t="s">
        <v>6869</v>
      </c>
      <c r="C800" s="2596"/>
      <c r="D800" s="2566" t="s">
        <v>4644</v>
      </c>
      <c r="E800" s="2596"/>
      <c r="F800" s="2668">
        <v>34.5</v>
      </c>
      <c r="G800" s="2669">
        <v>4.4000000000000004</v>
      </c>
      <c r="H800" s="2660"/>
      <c r="I800" s="2566"/>
      <c r="J800" s="2660">
        <v>5</v>
      </c>
      <c r="K800" s="2619">
        <v>1</v>
      </c>
      <c r="L800" s="2619"/>
      <c r="M800" s="2566"/>
      <c r="N800" s="2566"/>
      <c r="O800" s="2596"/>
      <c r="P800" s="2612"/>
      <c r="Q800" s="2640"/>
      <c r="R800" s="2789">
        <v>24</v>
      </c>
    </row>
    <row r="801" spans="1:18">
      <c r="A801" s="2609">
        <v>25</v>
      </c>
      <c r="B801" s="2566" t="s">
        <v>5829</v>
      </c>
      <c r="C801" s="2596"/>
      <c r="D801" s="2566" t="s">
        <v>4644</v>
      </c>
      <c r="E801" s="2596"/>
      <c r="F801" s="2668">
        <v>34.4</v>
      </c>
      <c r="G801" s="2669">
        <v>5</v>
      </c>
      <c r="H801" s="2660"/>
      <c r="I801" s="2566"/>
      <c r="J801" s="2660">
        <v>3.75</v>
      </c>
      <c r="K801" s="2619">
        <v>1</v>
      </c>
      <c r="L801" s="2619"/>
      <c r="M801" s="2566"/>
      <c r="N801" s="2566"/>
      <c r="O801" s="2596"/>
      <c r="P801" s="2612"/>
      <c r="Q801" s="2640"/>
      <c r="R801" s="2789">
        <v>25</v>
      </c>
    </row>
    <row r="802" spans="1:18">
      <c r="A802" s="2609">
        <v>26</v>
      </c>
      <c r="B802" s="2566" t="s">
        <v>6870</v>
      </c>
      <c r="C802" s="2596"/>
      <c r="D802" s="2566" t="s">
        <v>4644</v>
      </c>
      <c r="E802" s="2596"/>
      <c r="F802" s="2668">
        <v>115</v>
      </c>
      <c r="G802" s="2669">
        <v>13.8</v>
      </c>
      <c r="H802" s="2660"/>
      <c r="I802" s="2566"/>
      <c r="J802" s="2660">
        <v>30</v>
      </c>
      <c r="K802" s="2619">
        <v>2</v>
      </c>
      <c r="L802" s="2619"/>
      <c r="M802" s="2566"/>
      <c r="N802" s="2566"/>
      <c r="O802" s="2596"/>
      <c r="P802" s="2612"/>
      <c r="Q802" s="2640"/>
      <c r="R802" s="2789">
        <v>26</v>
      </c>
    </row>
    <row r="803" spans="1:18">
      <c r="A803" s="2609">
        <v>27</v>
      </c>
      <c r="B803" s="2566" t="s">
        <v>6871</v>
      </c>
      <c r="C803" s="2596"/>
      <c r="D803" s="2566" t="s">
        <v>4644</v>
      </c>
      <c r="E803" s="2596"/>
      <c r="F803" s="2668">
        <v>22.9</v>
      </c>
      <c r="G803" s="2669">
        <v>4.3600000000000003</v>
      </c>
      <c r="H803" s="2660"/>
      <c r="I803" s="2566"/>
      <c r="J803" s="2660">
        <v>7.5</v>
      </c>
      <c r="K803" s="2619">
        <v>2</v>
      </c>
      <c r="L803" s="2619"/>
      <c r="M803" s="2566"/>
      <c r="N803" s="2566"/>
      <c r="O803" s="2596"/>
      <c r="P803" s="2612"/>
      <c r="Q803" s="2640"/>
      <c r="R803" s="2789">
        <v>27</v>
      </c>
    </row>
    <row r="804" spans="1:18">
      <c r="A804" s="2609">
        <v>28</v>
      </c>
      <c r="B804" s="2566" t="s">
        <v>6871</v>
      </c>
      <c r="C804" s="2596"/>
      <c r="D804" s="2566" t="s">
        <v>4644</v>
      </c>
      <c r="E804" s="2596"/>
      <c r="F804" s="2668">
        <v>23</v>
      </c>
      <c r="G804" s="2669">
        <v>4.16</v>
      </c>
      <c r="H804" s="2660"/>
      <c r="I804" s="2566"/>
      <c r="J804" s="2660">
        <v>7.5</v>
      </c>
      <c r="K804" s="2619">
        <v>2</v>
      </c>
      <c r="L804" s="2619"/>
      <c r="M804" s="2566"/>
      <c r="N804" s="2566"/>
      <c r="O804" s="2596"/>
      <c r="P804" s="2612"/>
      <c r="Q804" s="2640"/>
      <c r="R804" s="2789">
        <v>28</v>
      </c>
    </row>
    <row r="805" spans="1:18">
      <c r="A805" s="2609">
        <v>29</v>
      </c>
      <c r="B805" s="2566" t="s">
        <v>6872</v>
      </c>
      <c r="C805" s="2596"/>
      <c r="D805" s="2566" t="s">
        <v>4644</v>
      </c>
      <c r="E805" s="2596"/>
      <c r="F805" s="2668">
        <v>23</v>
      </c>
      <c r="G805" s="2669">
        <v>4.4000000000000004</v>
      </c>
      <c r="H805" s="2660"/>
      <c r="I805" s="2566"/>
      <c r="J805" s="2660">
        <v>14.8</v>
      </c>
      <c r="K805" s="2619">
        <v>4</v>
      </c>
      <c r="L805" s="2619"/>
      <c r="M805" s="2566"/>
      <c r="N805" s="2566"/>
      <c r="O805" s="2596"/>
      <c r="P805" s="2612"/>
      <c r="Q805" s="2640"/>
      <c r="R805" s="2789">
        <v>29</v>
      </c>
    </row>
    <row r="806" spans="1:18">
      <c r="A806" s="2609">
        <v>30</v>
      </c>
      <c r="B806" s="2566" t="s">
        <v>6873</v>
      </c>
      <c r="C806" s="2596"/>
      <c r="D806" s="2566" t="s">
        <v>4644</v>
      </c>
      <c r="E806" s="2596"/>
      <c r="F806" s="2668">
        <v>22.9</v>
      </c>
      <c r="G806" s="2669">
        <v>4.3600000000000003</v>
      </c>
      <c r="H806" s="2660"/>
      <c r="I806" s="2566"/>
      <c r="J806" s="2660">
        <v>15</v>
      </c>
      <c r="K806" s="2619">
        <v>4</v>
      </c>
      <c r="L806" s="2619"/>
      <c r="M806" s="2566"/>
      <c r="N806" s="2566"/>
      <c r="O806" s="2596"/>
      <c r="P806" s="2612"/>
      <c r="Q806" s="2640"/>
      <c r="R806" s="2789">
        <v>30</v>
      </c>
    </row>
    <row r="807" spans="1:18">
      <c r="A807" s="2609">
        <v>31</v>
      </c>
      <c r="B807" s="2566" t="s">
        <v>6874</v>
      </c>
      <c r="C807" s="2596"/>
      <c r="D807" s="2566" t="s">
        <v>4644</v>
      </c>
      <c r="E807" s="2596"/>
      <c r="F807" s="2668">
        <v>23</v>
      </c>
      <c r="G807" s="2669">
        <v>4.4000000000000004</v>
      </c>
      <c r="H807" s="2660"/>
      <c r="I807" s="2566"/>
      <c r="J807" s="2660">
        <v>15</v>
      </c>
      <c r="K807" s="2619">
        <v>4</v>
      </c>
      <c r="L807" s="2619"/>
      <c r="M807" s="2566"/>
      <c r="N807" s="2566"/>
      <c r="O807" s="2596"/>
      <c r="P807" s="2612"/>
      <c r="Q807" s="2640"/>
      <c r="R807" s="2789">
        <v>31</v>
      </c>
    </row>
    <row r="808" spans="1:18">
      <c r="A808" s="2609">
        <v>32</v>
      </c>
      <c r="B808" s="2566" t="s">
        <v>6875</v>
      </c>
      <c r="C808" s="2596"/>
      <c r="D808" s="2566" t="s">
        <v>4644</v>
      </c>
      <c r="E808" s="2596"/>
      <c r="F808" s="2668">
        <v>22</v>
      </c>
      <c r="G808" s="2669">
        <v>4.3</v>
      </c>
      <c r="H808" s="2660"/>
      <c r="I808" s="2566"/>
      <c r="J808" s="2660">
        <v>7.5</v>
      </c>
      <c r="K808" s="2619">
        <v>3</v>
      </c>
      <c r="L808" s="2619"/>
      <c r="M808" s="2566"/>
      <c r="N808" s="2566"/>
      <c r="O808" s="2596"/>
      <c r="P808" s="2612"/>
      <c r="Q808" s="2640"/>
      <c r="R808" s="2789">
        <v>32</v>
      </c>
    </row>
    <row r="809" spans="1:18">
      <c r="A809" s="2609">
        <v>33</v>
      </c>
      <c r="B809" s="2566" t="s">
        <v>6875</v>
      </c>
      <c r="C809" s="2596"/>
      <c r="D809" s="2566" t="s">
        <v>4644</v>
      </c>
      <c r="E809" s="2596"/>
      <c r="F809" s="2668">
        <v>23</v>
      </c>
      <c r="G809" s="2669">
        <v>4.33</v>
      </c>
      <c r="H809" s="2660"/>
      <c r="I809" s="2566"/>
      <c r="J809" s="2660">
        <v>2.5</v>
      </c>
      <c r="K809" s="2619">
        <v>1</v>
      </c>
      <c r="L809" s="2619"/>
      <c r="M809" s="2566"/>
      <c r="N809" s="2566"/>
      <c r="O809" s="2596"/>
      <c r="P809" s="2612"/>
      <c r="Q809" s="2640"/>
      <c r="R809" s="2789">
        <v>33</v>
      </c>
    </row>
    <row r="810" spans="1:18">
      <c r="A810" s="2609">
        <v>34</v>
      </c>
      <c r="B810" s="2566" t="s">
        <v>6876</v>
      </c>
      <c r="C810" s="2596"/>
      <c r="D810" s="2566" t="s">
        <v>4644</v>
      </c>
      <c r="E810" s="2596"/>
      <c r="F810" s="2668">
        <v>23</v>
      </c>
      <c r="G810" s="2669">
        <v>4.4000000000000004</v>
      </c>
      <c r="H810" s="2660"/>
      <c r="I810" s="2566"/>
      <c r="J810" s="2660">
        <v>15</v>
      </c>
      <c r="K810" s="2619">
        <v>4</v>
      </c>
      <c r="L810" s="2619"/>
      <c r="M810" s="2566"/>
      <c r="N810" s="2566"/>
      <c r="O810" s="2596"/>
      <c r="P810" s="2612"/>
      <c r="Q810" s="2640"/>
      <c r="R810" s="2789">
        <v>34</v>
      </c>
    </row>
    <row r="811" spans="1:18">
      <c r="A811" s="2609">
        <v>35</v>
      </c>
      <c r="B811" s="2566" t="s">
        <v>6877</v>
      </c>
      <c r="C811" s="2596"/>
      <c r="D811" s="2566" t="s">
        <v>4644</v>
      </c>
      <c r="E811" s="2596"/>
      <c r="F811" s="2668">
        <v>22.9</v>
      </c>
      <c r="G811" s="2669">
        <v>4.3</v>
      </c>
      <c r="H811" s="2660"/>
      <c r="I811" s="2566"/>
      <c r="J811" s="2660">
        <v>15</v>
      </c>
      <c r="K811" s="2619">
        <v>4</v>
      </c>
      <c r="L811" s="2619"/>
      <c r="M811" s="2566"/>
      <c r="N811" s="2566"/>
      <c r="O811" s="2596"/>
      <c r="P811" s="2612"/>
      <c r="Q811" s="2640"/>
      <c r="R811" s="2789">
        <v>35</v>
      </c>
    </row>
    <row r="812" spans="1:18">
      <c r="A812" s="2609">
        <v>36</v>
      </c>
      <c r="B812" s="2566" t="s">
        <v>6878</v>
      </c>
      <c r="C812" s="2596"/>
      <c r="D812" s="2566" t="s">
        <v>4644</v>
      </c>
      <c r="E812" s="2596"/>
      <c r="F812" s="2668">
        <v>23</v>
      </c>
      <c r="G812" s="2669">
        <v>4.4000000000000004</v>
      </c>
      <c r="H812" s="2660"/>
      <c r="I812" s="2566"/>
      <c r="J812" s="2660">
        <v>15</v>
      </c>
      <c r="K812" s="2619">
        <v>4</v>
      </c>
      <c r="L812" s="2619"/>
      <c r="M812" s="2566"/>
      <c r="N812" s="2566"/>
      <c r="O812" s="2596"/>
      <c r="P812" s="2612"/>
      <c r="Q812" s="2640"/>
      <c r="R812" s="2789">
        <v>36</v>
      </c>
    </row>
    <row r="813" spans="1:18">
      <c r="A813" s="2609">
        <v>37</v>
      </c>
      <c r="B813" s="2566" t="s">
        <v>6879</v>
      </c>
      <c r="C813" s="2596"/>
      <c r="D813" s="2566" t="s">
        <v>4644</v>
      </c>
      <c r="E813" s="2596"/>
      <c r="F813" s="2668">
        <v>22.9</v>
      </c>
      <c r="G813" s="2669">
        <v>4.3600000000000003</v>
      </c>
      <c r="H813" s="2660"/>
      <c r="I813" s="2566"/>
      <c r="J813" s="2660">
        <v>15</v>
      </c>
      <c r="K813" s="2619">
        <v>4</v>
      </c>
      <c r="L813" s="2619"/>
      <c r="M813" s="2566"/>
      <c r="N813" s="2566"/>
      <c r="O813" s="2596"/>
      <c r="P813" s="2612"/>
      <c r="Q813" s="2640"/>
      <c r="R813" s="2789">
        <v>37</v>
      </c>
    </row>
    <row r="814" spans="1:18">
      <c r="A814" s="2609">
        <v>38</v>
      </c>
      <c r="B814" s="2566" t="s">
        <v>6880</v>
      </c>
      <c r="C814" s="2596"/>
      <c r="D814" s="2566" t="s">
        <v>4644</v>
      </c>
      <c r="E814" s="2596"/>
      <c r="F814" s="2668">
        <v>22</v>
      </c>
      <c r="G814" s="2669">
        <v>4.3</v>
      </c>
      <c r="H814" s="2660"/>
      <c r="I814" s="2566"/>
      <c r="J814" s="2660">
        <v>10</v>
      </c>
      <c r="K814" s="2619">
        <v>4</v>
      </c>
      <c r="L814" s="2619"/>
      <c r="M814" s="2566"/>
      <c r="N814" s="2566"/>
      <c r="O814" s="2596"/>
      <c r="P814" s="2612"/>
      <c r="Q814" s="2640"/>
      <c r="R814" s="2789">
        <v>38</v>
      </c>
    </row>
    <row r="815" spans="1:18">
      <c r="A815" s="2609">
        <v>39</v>
      </c>
      <c r="B815" s="2566" t="s">
        <v>6881</v>
      </c>
      <c r="C815" s="2596"/>
      <c r="D815" s="2566" t="s">
        <v>4644</v>
      </c>
      <c r="E815" s="2596"/>
      <c r="F815" s="2668">
        <v>22</v>
      </c>
      <c r="G815" s="2669">
        <v>4.3</v>
      </c>
      <c r="H815" s="2660"/>
      <c r="I815" s="2566"/>
      <c r="J815" s="2660">
        <v>7.5</v>
      </c>
      <c r="K815" s="2619">
        <v>3</v>
      </c>
      <c r="L815" s="2619"/>
      <c r="M815" s="2566"/>
      <c r="N815" s="2566"/>
      <c r="O815" s="2596"/>
      <c r="P815" s="2612"/>
      <c r="Q815" s="2640"/>
      <c r="R815" s="2789">
        <v>39</v>
      </c>
    </row>
    <row r="816" spans="1:18">
      <c r="A816" s="2609">
        <v>40</v>
      </c>
      <c r="B816" s="2566" t="s">
        <v>6881</v>
      </c>
      <c r="C816" s="2596"/>
      <c r="D816" s="2566" t="s">
        <v>4644</v>
      </c>
      <c r="E816" s="2596"/>
      <c r="F816" s="2668">
        <v>22.9</v>
      </c>
      <c r="G816" s="2669">
        <v>4.3600000000000003</v>
      </c>
      <c r="H816" s="2660"/>
      <c r="I816" s="2566"/>
      <c r="J816" s="2660">
        <v>2.5</v>
      </c>
      <c r="K816" s="2619">
        <v>1</v>
      </c>
      <c r="L816" s="2619"/>
      <c r="M816" s="2566"/>
      <c r="N816" s="2566"/>
      <c r="O816" s="2596"/>
      <c r="P816" s="2612"/>
      <c r="Q816" s="2640"/>
      <c r="R816" s="2789">
        <v>40</v>
      </c>
    </row>
    <row r="817" spans="1:18">
      <c r="A817" s="2609">
        <v>41</v>
      </c>
      <c r="B817" s="2566" t="s">
        <v>6882</v>
      </c>
      <c r="C817" s="2596"/>
      <c r="D817" s="2566" t="s">
        <v>4644</v>
      </c>
      <c r="E817" s="2596"/>
      <c r="F817" s="2668">
        <v>23</v>
      </c>
      <c r="G817" s="2669">
        <v>4.16</v>
      </c>
      <c r="H817" s="2660"/>
      <c r="I817" s="2566"/>
      <c r="J817" s="2660">
        <v>2.5</v>
      </c>
      <c r="K817" s="2619">
        <v>1</v>
      </c>
      <c r="L817" s="2619"/>
      <c r="M817" s="2566"/>
      <c r="N817" s="2566"/>
      <c r="O817" s="2596"/>
      <c r="P817" s="2612"/>
      <c r="Q817" s="2640"/>
      <c r="R817" s="2789">
        <v>41</v>
      </c>
    </row>
    <row r="818" spans="1:18">
      <c r="A818" s="2609">
        <v>42</v>
      </c>
      <c r="B818" s="2566" t="s">
        <v>6882</v>
      </c>
      <c r="C818" s="2596"/>
      <c r="D818" s="2566" t="s">
        <v>4644</v>
      </c>
      <c r="E818" s="2596"/>
      <c r="F818" s="2668">
        <v>23</v>
      </c>
      <c r="G818" s="2669">
        <v>4.33</v>
      </c>
      <c r="H818" s="2660"/>
      <c r="I818" s="2566"/>
      <c r="J818" s="2660">
        <v>7.5</v>
      </c>
      <c r="K818" s="2619">
        <v>3</v>
      </c>
      <c r="L818" s="2619"/>
      <c r="M818" s="2566"/>
      <c r="N818" s="2566"/>
      <c r="O818" s="2596"/>
      <c r="P818" s="2612"/>
      <c r="Q818" s="2640"/>
      <c r="R818" s="2789">
        <v>42</v>
      </c>
    </row>
    <row r="819" spans="1:18">
      <c r="A819" s="2609">
        <v>43</v>
      </c>
      <c r="B819" s="2566" t="s">
        <v>6883</v>
      </c>
      <c r="C819" s="2596"/>
      <c r="D819" s="2566" t="s">
        <v>4644</v>
      </c>
      <c r="E819" s="2596"/>
      <c r="F819" s="2668">
        <v>23</v>
      </c>
      <c r="G819" s="2669">
        <v>4.3600000000000003</v>
      </c>
      <c r="H819" s="2660"/>
      <c r="I819" s="2566"/>
      <c r="J819" s="2660">
        <v>15</v>
      </c>
      <c r="K819" s="2619">
        <v>4</v>
      </c>
      <c r="L819" s="2619"/>
      <c r="M819" s="2566"/>
      <c r="N819" s="2566"/>
      <c r="O819" s="2596"/>
      <c r="P819" s="2612"/>
      <c r="Q819" s="2640"/>
      <c r="R819" s="2789">
        <v>43</v>
      </c>
    </row>
    <row r="820" spans="1:18">
      <c r="A820" s="2609">
        <v>44</v>
      </c>
      <c r="B820" s="2566" t="s">
        <v>6884</v>
      </c>
      <c r="C820" s="2596"/>
      <c r="D820" s="2566" t="s">
        <v>4644</v>
      </c>
      <c r="E820" s="2596"/>
      <c r="F820" s="2668">
        <v>22</v>
      </c>
      <c r="G820" s="2669">
        <v>4.3</v>
      </c>
      <c r="H820" s="2660"/>
      <c r="I820" s="2566"/>
      <c r="J820" s="2660">
        <v>5</v>
      </c>
      <c r="K820" s="2619">
        <v>2</v>
      </c>
      <c r="L820" s="2619"/>
      <c r="M820" s="2566"/>
      <c r="N820" s="2566"/>
      <c r="O820" s="2596"/>
      <c r="P820" s="2612"/>
      <c r="Q820" s="2640"/>
      <c r="R820" s="2789">
        <v>44</v>
      </c>
    </row>
    <row r="821" spans="1:18">
      <c r="A821" s="2609">
        <v>45</v>
      </c>
      <c r="B821" s="2566" t="s">
        <v>6884</v>
      </c>
      <c r="C821" s="2596"/>
      <c r="D821" s="2566" t="s">
        <v>4644</v>
      </c>
      <c r="E821" s="2596"/>
      <c r="F821" s="2668">
        <v>23</v>
      </c>
      <c r="G821" s="2669">
        <v>4.16</v>
      </c>
      <c r="H821" s="2660"/>
      <c r="I821" s="2566"/>
      <c r="J821" s="2660">
        <v>2.5</v>
      </c>
      <c r="K821" s="2619">
        <v>1</v>
      </c>
      <c r="L821" s="2619"/>
      <c r="M821" s="2566"/>
      <c r="N821" s="2566"/>
      <c r="O821" s="2596"/>
      <c r="P821" s="2612"/>
      <c r="Q821" s="2640"/>
      <c r="R821" s="2789">
        <v>45</v>
      </c>
    </row>
    <row r="822" spans="1:18">
      <c r="A822" s="2609">
        <v>46</v>
      </c>
      <c r="B822" s="2566" t="s">
        <v>6884</v>
      </c>
      <c r="C822" s="2596"/>
      <c r="D822" s="2566" t="s">
        <v>4644</v>
      </c>
      <c r="E822" s="2596"/>
      <c r="F822" s="2668">
        <v>23</v>
      </c>
      <c r="G822" s="2669">
        <v>4.3</v>
      </c>
      <c r="H822" s="2660"/>
      <c r="I822" s="2566"/>
      <c r="J822" s="2660">
        <v>2.5</v>
      </c>
      <c r="K822" s="2619">
        <v>1</v>
      </c>
      <c r="L822" s="2619"/>
      <c r="M822" s="2566"/>
      <c r="N822" s="2566"/>
      <c r="O822" s="2596"/>
      <c r="P822" s="2612"/>
      <c r="Q822" s="2640"/>
      <c r="R822" s="2789">
        <v>46</v>
      </c>
    </row>
    <row r="823" spans="1:18">
      <c r="A823" s="2609">
        <v>47</v>
      </c>
      <c r="B823" s="2566" t="s">
        <v>6885</v>
      </c>
      <c r="C823" s="2596"/>
      <c r="D823" s="2566" t="s">
        <v>4644</v>
      </c>
      <c r="E823" s="2596"/>
      <c r="F823" s="2668">
        <v>22</v>
      </c>
      <c r="G823" s="2669">
        <v>4.3</v>
      </c>
      <c r="H823" s="2660"/>
      <c r="I823" s="2566"/>
      <c r="J823" s="2660">
        <v>7.5</v>
      </c>
      <c r="K823" s="2619">
        <v>3</v>
      </c>
      <c r="L823" s="2619"/>
      <c r="M823" s="2566"/>
      <c r="N823" s="2566"/>
      <c r="O823" s="2596"/>
      <c r="P823" s="2612"/>
      <c r="Q823" s="2640"/>
      <c r="R823" s="2789">
        <v>47</v>
      </c>
    </row>
    <row r="824" spans="1:18">
      <c r="A824" s="2609">
        <v>48</v>
      </c>
      <c r="B824" s="2566" t="s">
        <v>6885</v>
      </c>
      <c r="C824" s="2596"/>
      <c r="D824" s="2566" t="s">
        <v>4644</v>
      </c>
      <c r="E824" s="2596"/>
      <c r="F824" s="2668">
        <v>23</v>
      </c>
      <c r="G824" s="2669">
        <v>4.3</v>
      </c>
      <c r="H824" s="2660"/>
      <c r="I824" s="2566"/>
      <c r="J824" s="2660">
        <v>2.5</v>
      </c>
      <c r="K824" s="2619">
        <v>1</v>
      </c>
      <c r="L824" s="2619"/>
      <c r="M824" s="2566"/>
      <c r="N824" s="2566"/>
      <c r="O824" s="2596"/>
      <c r="P824" s="2612"/>
      <c r="Q824" s="2640"/>
      <c r="R824" s="2789">
        <v>48</v>
      </c>
    </row>
    <row r="825" spans="1:18">
      <c r="A825" s="2609">
        <v>49</v>
      </c>
      <c r="B825" s="2566" t="s">
        <v>6886</v>
      </c>
      <c r="C825" s="2596"/>
      <c r="D825" s="2566" t="s">
        <v>4644</v>
      </c>
      <c r="E825" s="2596"/>
      <c r="F825" s="2668">
        <v>22.9</v>
      </c>
      <c r="G825" s="2669">
        <v>4.3600000000000003</v>
      </c>
      <c r="H825" s="2660"/>
      <c r="I825" s="2566"/>
      <c r="J825" s="2660">
        <v>3.75</v>
      </c>
      <c r="K825" s="2619">
        <v>1</v>
      </c>
      <c r="L825" s="2619"/>
      <c r="M825" s="2566"/>
      <c r="N825" s="2566"/>
      <c r="O825" s="2596"/>
      <c r="P825" s="2612"/>
      <c r="Q825" s="2640"/>
      <c r="R825" s="2789">
        <v>49</v>
      </c>
    </row>
    <row r="826" spans="1:18">
      <c r="A826" s="2609">
        <v>50</v>
      </c>
      <c r="B826" s="2566" t="s">
        <v>6886</v>
      </c>
      <c r="C826" s="2596"/>
      <c r="D826" s="2566" t="s">
        <v>4644</v>
      </c>
      <c r="E826" s="2596"/>
      <c r="F826" s="2668">
        <v>23</v>
      </c>
      <c r="G826" s="2669">
        <v>4.4000000000000004</v>
      </c>
      <c r="H826" s="2660"/>
      <c r="I826" s="2566"/>
      <c r="J826" s="2660">
        <v>11.25</v>
      </c>
      <c r="K826" s="2619">
        <v>3</v>
      </c>
      <c r="L826" s="2619"/>
      <c r="M826" s="2566"/>
      <c r="N826" s="2566"/>
      <c r="O826" s="2596"/>
      <c r="P826" s="2612"/>
      <c r="Q826" s="2640"/>
      <c r="R826" s="2789">
        <v>50</v>
      </c>
    </row>
    <row r="827" spans="1:18">
      <c r="A827" s="2609">
        <v>51</v>
      </c>
      <c r="B827" s="2566" t="s">
        <v>6887</v>
      </c>
      <c r="C827" s="2596"/>
      <c r="D827" s="2566" t="s">
        <v>4644</v>
      </c>
      <c r="E827" s="2596"/>
      <c r="F827" s="2668">
        <v>22.9</v>
      </c>
      <c r="G827" s="2669">
        <v>4.3</v>
      </c>
      <c r="H827" s="2660"/>
      <c r="I827" s="2566"/>
      <c r="J827" s="2660">
        <v>15</v>
      </c>
      <c r="K827" s="2619">
        <v>4</v>
      </c>
      <c r="L827" s="2619"/>
      <c r="M827" s="2566"/>
      <c r="N827" s="2566"/>
      <c r="O827" s="2596"/>
      <c r="P827" s="2612"/>
      <c r="Q827" s="2640"/>
      <c r="R827" s="2789">
        <v>51</v>
      </c>
    </row>
    <row r="828" spans="1:18">
      <c r="A828" s="2609">
        <v>52</v>
      </c>
      <c r="B828" s="2566" t="s">
        <v>6888</v>
      </c>
      <c r="C828" s="2596"/>
      <c r="D828" s="2566" t="s">
        <v>4644</v>
      </c>
      <c r="E828" s="2596"/>
      <c r="F828" s="2668">
        <v>22</v>
      </c>
      <c r="G828" s="2669">
        <v>4.3</v>
      </c>
      <c r="H828" s="2660"/>
      <c r="I828" s="2566"/>
      <c r="J828" s="2660">
        <v>10</v>
      </c>
      <c r="K828" s="2619">
        <v>4</v>
      </c>
      <c r="L828" s="2619"/>
      <c r="M828" s="2566"/>
      <c r="N828" s="2566"/>
      <c r="O828" s="2596"/>
      <c r="P828" s="2612"/>
      <c r="Q828" s="2640"/>
      <c r="R828" s="2789">
        <v>52</v>
      </c>
    </row>
    <row r="829" spans="1:18">
      <c r="A829" s="2609">
        <v>53</v>
      </c>
      <c r="B829" s="2566" t="s">
        <v>6889</v>
      </c>
      <c r="C829" s="2596"/>
      <c r="D829" s="2566" t="s">
        <v>4644</v>
      </c>
      <c r="E829" s="2596"/>
      <c r="F829" s="2668">
        <v>22.9</v>
      </c>
      <c r="G829" s="2669">
        <v>4.4000000000000004</v>
      </c>
      <c r="H829" s="2660"/>
      <c r="I829" s="2566"/>
      <c r="J829" s="2660">
        <v>15</v>
      </c>
      <c r="K829" s="2619">
        <v>4</v>
      </c>
      <c r="L829" s="2619"/>
      <c r="M829" s="2566"/>
      <c r="N829" s="2566"/>
      <c r="O829" s="2596"/>
      <c r="P829" s="2612"/>
      <c r="Q829" s="2640"/>
      <c r="R829" s="2789">
        <v>53</v>
      </c>
    </row>
    <row r="830" spans="1:18">
      <c r="A830" s="2609">
        <v>54</v>
      </c>
      <c r="B830" s="2566" t="s">
        <v>6890</v>
      </c>
      <c r="C830" s="2596"/>
      <c r="D830" s="2566" t="s">
        <v>4644</v>
      </c>
      <c r="E830" s="2596"/>
      <c r="F830" s="2668">
        <v>23</v>
      </c>
      <c r="G830" s="2669">
        <v>4.16</v>
      </c>
      <c r="H830" s="2660"/>
      <c r="I830" s="2566"/>
      <c r="J830" s="2660">
        <v>15</v>
      </c>
      <c r="K830" s="2619">
        <v>4</v>
      </c>
      <c r="L830" s="2619"/>
      <c r="M830" s="2566"/>
      <c r="N830" s="2566"/>
      <c r="O830" s="2596"/>
      <c r="P830" s="2612"/>
      <c r="Q830" s="2640"/>
      <c r="R830" s="2789">
        <v>54</v>
      </c>
    </row>
    <row r="831" spans="1:18">
      <c r="A831" s="2609">
        <v>55</v>
      </c>
      <c r="B831" s="2566" t="s">
        <v>6891</v>
      </c>
      <c r="C831" s="2596"/>
      <c r="D831" s="2566" t="s">
        <v>4644</v>
      </c>
      <c r="E831" s="2596"/>
      <c r="F831" s="2668">
        <v>23</v>
      </c>
      <c r="G831" s="2669">
        <v>4.16</v>
      </c>
      <c r="H831" s="2660"/>
      <c r="I831" s="2566"/>
      <c r="J831" s="2660">
        <v>10</v>
      </c>
      <c r="K831" s="2619">
        <v>4</v>
      </c>
      <c r="L831" s="2619"/>
      <c r="M831" s="2566"/>
      <c r="N831" s="2566"/>
      <c r="O831" s="2596"/>
      <c r="P831" s="2612"/>
      <c r="Q831" s="2640"/>
      <c r="R831" s="2789">
        <v>55</v>
      </c>
    </row>
    <row r="832" spans="1:18">
      <c r="A832" s="2609">
        <v>56</v>
      </c>
      <c r="B832" s="2566" t="s">
        <v>6892</v>
      </c>
      <c r="C832" s="2596"/>
      <c r="D832" s="2566" t="s">
        <v>4644</v>
      </c>
      <c r="E832" s="2596"/>
      <c r="F832" s="2668">
        <v>22.9</v>
      </c>
      <c r="G832" s="2669">
        <v>4.16</v>
      </c>
      <c r="H832" s="2660"/>
      <c r="I832" s="2566"/>
      <c r="J832" s="2660">
        <v>3.75</v>
      </c>
      <c r="K832" s="2619">
        <v>1</v>
      </c>
      <c r="L832" s="2619"/>
      <c r="M832" s="2566"/>
      <c r="N832" s="2566"/>
      <c r="O832" s="2596"/>
      <c r="P832" s="2612"/>
      <c r="Q832" s="2640"/>
      <c r="R832" s="2789">
        <v>56</v>
      </c>
    </row>
    <row r="833" spans="1:18">
      <c r="A833" s="2609">
        <v>57</v>
      </c>
      <c r="B833" s="2566" t="s">
        <v>6892</v>
      </c>
      <c r="C833" s="2596"/>
      <c r="D833" s="2566" t="s">
        <v>4644</v>
      </c>
      <c r="E833" s="2596"/>
      <c r="F833" s="2668">
        <v>22.9</v>
      </c>
      <c r="G833" s="2669">
        <v>4.3600000000000003</v>
      </c>
      <c r="H833" s="2660"/>
      <c r="I833" s="2566"/>
      <c r="J833" s="2660">
        <v>3.75</v>
      </c>
      <c r="K833" s="2619">
        <v>1</v>
      </c>
      <c r="L833" s="2619"/>
      <c r="M833" s="2566"/>
      <c r="N833" s="2566"/>
      <c r="O833" s="2596"/>
      <c r="P833" s="2612"/>
      <c r="Q833" s="2640"/>
      <c r="R833" s="2789">
        <v>57</v>
      </c>
    </row>
    <row r="834" spans="1:18" ht="16" thickBot="1">
      <c r="A834" s="2609">
        <v>58</v>
      </c>
      <c r="B834" s="2566" t="s">
        <v>6374</v>
      </c>
      <c r="C834" s="2596"/>
      <c r="D834" s="2566" t="s">
        <v>4642</v>
      </c>
      <c r="E834" s="2596"/>
      <c r="F834" s="2668">
        <v>230</v>
      </c>
      <c r="G834" s="2669">
        <v>115</v>
      </c>
      <c r="H834" s="2660">
        <v>13.2</v>
      </c>
      <c r="I834" s="2566"/>
      <c r="J834" s="2660">
        <v>267</v>
      </c>
      <c r="K834" s="2619">
        <v>1</v>
      </c>
      <c r="L834" s="2619"/>
      <c r="M834" s="2566"/>
      <c r="N834" s="2566"/>
      <c r="O834" s="2596"/>
      <c r="P834" s="2612"/>
      <c r="Q834" s="2640"/>
      <c r="R834" s="2789">
        <v>58</v>
      </c>
    </row>
    <row r="835" spans="1:18" ht="16" thickBot="1">
      <c r="A835" s="2711">
        <v>59</v>
      </c>
      <c r="B835" s="2705"/>
      <c r="C835" s="2578" t="s">
        <v>4895</v>
      </c>
      <c r="D835" s="2705"/>
      <c r="E835" s="2706"/>
      <c r="F835" s="2707"/>
      <c r="G835" s="2708"/>
      <c r="H835" s="2709"/>
      <c r="J835" s="2710"/>
      <c r="K835" s="2648">
        <f>SUM(K777:K834)</f>
        <v>118</v>
      </c>
      <c r="L835" s="2648">
        <f>SUM(L777:L834)</f>
        <v>0</v>
      </c>
      <c r="M835" s="2575"/>
      <c r="N835" s="2575"/>
      <c r="O835" s="2578"/>
      <c r="P835" s="2648">
        <f>SUM(P777:P834)</f>
        <v>0</v>
      </c>
      <c r="Q835" s="2648">
        <f>SUM(Q777:Q834)</f>
        <v>0</v>
      </c>
      <c r="R835" s="2790">
        <v>59</v>
      </c>
    </row>
    <row r="837" spans="1:18">
      <c r="A837" s="2586" t="s">
        <v>4857</v>
      </c>
      <c r="B837" s="2597"/>
      <c r="C837" s="2597"/>
      <c r="D837" s="2597"/>
      <c r="E837" s="2597"/>
      <c r="F837" s="2597"/>
      <c r="G837" s="2597"/>
      <c r="H837" s="2597"/>
      <c r="I837" s="2566"/>
      <c r="J837" s="2586" t="s">
        <v>4858</v>
      </c>
      <c r="K837" s="2597"/>
      <c r="L837" s="2597"/>
      <c r="M837" s="2597"/>
      <c r="N837" s="2597"/>
      <c r="O837" s="2597"/>
      <c r="P837" s="2597"/>
      <c r="Q837" s="2597"/>
      <c r="R837" s="2597"/>
    </row>
    <row r="838" spans="1:18">
      <c r="B838" s="2630"/>
    </row>
    <row r="839" spans="1:18" ht="16" thickBot="1">
      <c r="A839" s="2529"/>
      <c r="B839" s="2673"/>
      <c r="C839" s="2575"/>
      <c r="D839" s="2575"/>
      <c r="E839" s="2575"/>
      <c r="F839" s="2804"/>
      <c r="G839" s="2804"/>
      <c r="H839" s="2582"/>
      <c r="I839" s="2566"/>
      <c r="J839" s="2529"/>
      <c r="K839" s="2575"/>
      <c r="L839" s="2575"/>
      <c r="M839" s="2575"/>
      <c r="N839" s="2575"/>
      <c r="O839" s="2575"/>
      <c r="P839" s="2804"/>
      <c r="Q839" s="2804"/>
      <c r="R839" s="2582"/>
    </row>
    <row r="840" spans="1:18" ht="16" thickBot="1">
      <c r="A840" s="2637" t="s">
        <v>3325</v>
      </c>
      <c r="B840" s="2581"/>
      <c r="C840" s="2581"/>
      <c r="D840" s="2582"/>
      <c r="E840" s="2582"/>
      <c r="F840" s="2583"/>
      <c r="G840" s="2583"/>
      <c r="H840" s="2579"/>
      <c r="I840" s="2566"/>
      <c r="J840" s="2637" t="s">
        <v>3325</v>
      </c>
      <c r="K840" s="2581"/>
      <c r="L840" s="2581"/>
      <c r="M840" s="2582"/>
      <c r="N840" s="2582"/>
      <c r="O840" s="2582"/>
      <c r="P840" s="2583"/>
      <c r="Q840" s="2583"/>
      <c r="R840" s="2579"/>
    </row>
    <row r="841" spans="1:18">
      <c r="A841" s="2595"/>
      <c r="B841" s="2566"/>
      <c r="C841" s="2596"/>
      <c r="D841" s="2608"/>
      <c r="E841" s="2569"/>
      <c r="F841" s="2597"/>
      <c r="G841" s="2597"/>
      <c r="H841" s="2567"/>
      <c r="I841" s="2566"/>
      <c r="J841" s="2595"/>
      <c r="K841" s="2596"/>
      <c r="L841" s="2596"/>
      <c r="M841" s="2597" t="s">
        <v>3113</v>
      </c>
      <c r="N841" s="2597"/>
      <c r="O841" s="2597"/>
      <c r="P841" s="2597"/>
      <c r="Q841" s="2573"/>
      <c r="R841" s="2563"/>
    </row>
    <row r="842" spans="1:18" ht="16" thickBot="1">
      <c r="A842" s="2601"/>
      <c r="B842" s="2608"/>
      <c r="C842" s="2569"/>
      <c r="D842" s="2608"/>
      <c r="E842" s="2569"/>
      <c r="F842" s="2582" t="s">
        <v>3114</v>
      </c>
      <c r="G842" s="2582"/>
      <c r="H842" s="2579"/>
      <c r="I842" s="2566"/>
      <c r="J842" s="2601" t="s">
        <v>3115</v>
      </c>
      <c r="K842" s="2569" t="s">
        <v>3116</v>
      </c>
      <c r="L842" s="2569" t="s">
        <v>3116</v>
      </c>
      <c r="M842" s="2582" t="s">
        <v>3117</v>
      </c>
      <c r="N842" s="2582"/>
      <c r="O842" s="2582"/>
      <c r="P842" s="2582"/>
      <c r="Q842" s="2579"/>
      <c r="R842" s="2569"/>
    </row>
    <row r="843" spans="1:18">
      <c r="A843" s="2601"/>
      <c r="B843" s="2608"/>
      <c r="C843" s="2569"/>
      <c r="D843" s="2608"/>
      <c r="E843" s="2569"/>
      <c r="F843" s="2569"/>
      <c r="G843" s="2573"/>
      <c r="H843" s="2569"/>
      <c r="I843" s="2566"/>
      <c r="J843" s="2601" t="s">
        <v>3118</v>
      </c>
      <c r="K843" s="2569" t="s">
        <v>3119</v>
      </c>
      <c r="L843" s="2569" t="s">
        <v>3120</v>
      </c>
      <c r="M843" s="2608"/>
      <c r="N843" s="2608"/>
      <c r="O843" s="2569"/>
      <c r="P843" s="2569"/>
      <c r="Q843" s="2573"/>
      <c r="R843" s="2569"/>
    </row>
    <row r="844" spans="1:18">
      <c r="A844" s="2601" t="s">
        <v>1686</v>
      </c>
      <c r="B844" s="2597" t="s">
        <v>3121</v>
      </c>
      <c r="C844" s="2573"/>
      <c r="D844" s="2597" t="s">
        <v>3122</v>
      </c>
      <c r="E844" s="2573"/>
      <c r="F844" s="2569"/>
      <c r="G844" s="2573"/>
      <c r="H844" s="2569"/>
      <c r="I844" s="2566"/>
      <c r="J844" s="2601" t="s">
        <v>3123</v>
      </c>
      <c r="K844" s="2569" t="s">
        <v>3124</v>
      </c>
      <c r="L844" s="2569" t="s">
        <v>3119</v>
      </c>
      <c r="M844" s="2597"/>
      <c r="N844" s="2597"/>
      <c r="O844" s="2573"/>
      <c r="P844" s="2569" t="s">
        <v>1744</v>
      </c>
      <c r="Q844" s="2573" t="s">
        <v>3125</v>
      </c>
      <c r="R844" s="2569" t="s">
        <v>1686</v>
      </c>
    </row>
    <row r="845" spans="1:18">
      <c r="A845" s="2601" t="s">
        <v>1689</v>
      </c>
      <c r="B845" s="2566"/>
      <c r="C845" s="2596"/>
      <c r="D845" s="2608"/>
      <c r="E845" s="2569"/>
      <c r="F845" s="2569" t="s">
        <v>1794</v>
      </c>
      <c r="G845" s="2573" t="s">
        <v>3126</v>
      </c>
      <c r="H845" s="2569" t="s">
        <v>3127</v>
      </c>
      <c r="I845" s="2566"/>
      <c r="J845" s="2601" t="s">
        <v>3128</v>
      </c>
      <c r="K845" s="2569" t="s">
        <v>4</v>
      </c>
      <c r="L845" s="2569" t="s">
        <v>3124</v>
      </c>
      <c r="M845" s="2597" t="s">
        <v>3129</v>
      </c>
      <c r="N845" s="2597"/>
      <c r="O845" s="2573"/>
      <c r="P845" s="2569" t="s">
        <v>3130</v>
      </c>
      <c r="Q845" s="2573" t="s">
        <v>3131</v>
      </c>
      <c r="R845" s="2569" t="s">
        <v>1689</v>
      </c>
    </row>
    <row r="846" spans="1:18">
      <c r="A846" s="2609"/>
      <c r="B846" s="2566"/>
      <c r="C846" s="2569"/>
      <c r="D846" s="2566"/>
      <c r="E846" s="2569"/>
      <c r="F846" s="2569"/>
      <c r="G846" s="2573"/>
      <c r="H846" s="2596"/>
      <c r="I846" s="2566"/>
      <c r="J846" s="2609"/>
      <c r="K846" s="2596"/>
      <c r="L846" s="2569"/>
      <c r="M846" s="2566"/>
      <c r="N846" s="2566"/>
      <c r="O846" s="2569"/>
      <c r="P846" s="2569"/>
      <c r="Q846" s="2569"/>
      <c r="R846" s="2596"/>
    </row>
    <row r="847" spans="1:18" ht="16" thickBot="1">
      <c r="A847" s="2577"/>
      <c r="B847" s="2582" t="s">
        <v>2935</v>
      </c>
      <c r="C847" s="2579"/>
      <c r="D847" s="2582" t="s">
        <v>2936</v>
      </c>
      <c r="E847" s="2579"/>
      <c r="F847" s="2576" t="s">
        <v>2937</v>
      </c>
      <c r="G847" s="2579" t="s">
        <v>2938</v>
      </c>
      <c r="H847" s="2579" t="s">
        <v>2268</v>
      </c>
      <c r="I847" s="2566"/>
      <c r="J847" s="2610" t="s">
        <v>2269</v>
      </c>
      <c r="K847" s="2610" t="s">
        <v>2270</v>
      </c>
      <c r="L847" s="2610" t="s">
        <v>2271</v>
      </c>
      <c r="M847" s="2582" t="s">
        <v>2272</v>
      </c>
      <c r="N847" s="2582"/>
      <c r="O847" s="2579"/>
      <c r="P847" s="2576" t="s">
        <v>2273</v>
      </c>
      <c r="Q847" s="2576" t="s">
        <v>2274</v>
      </c>
      <c r="R847" s="2576"/>
    </row>
    <row r="848" spans="1:18">
      <c r="A848" s="2609">
        <v>1</v>
      </c>
      <c r="B848" s="2630" t="s">
        <v>6892</v>
      </c>
      <c r="C848" s="2596"/>
      <c r="D848" s="2630" t="s">
        <v>4644</v>
      </c>
      <c r="E848" s="2596"/>
      <c r="F848" s="2668">
        <v>23</v>
      </c>
      <c r="G848" s="2712">
        <v>4.16</v>
      </c>
      <c r="H848" s="2660"/>
      <c r="I848" s="2566"/>
      <c r="J848" s="2660">
        <v>7.5</v>
      </c>
      <c r="K848" s="2619">
        <v>2</v>
      </c>
      <c r="L848" s="2619"/>
      <c r="M848" s="2566"/>
      <c r="N848" s="2566"/>
      <c r="O848" s="2596"/>
      <c r="P848" s="2612"/>
      <c r="R848" s="2609">
        <v>1</v>
      </c>
    </row>
    <row r="849" spans="1:18">
      <c r="A849" s="2609">
        <v>2</v>
      </c>
      <c r="B849" s="2630" t="s">
        <v>6893</v>
      </c>
      <c r="C849" s="2596"/>
      <c r="D849" s="2630" t="s">
        <v>4644</v>
      </c>
      <c r="E849" s="2596"/>
      <c r="F849" s="2668">
        <v>22.9</v>
      </c>
      <c r="G849" s="2712">
        <v>4.3600000000000003</v>
      </c>
      <c r="H849" s="2660"/>
      <c r="I849" s="2566"/>
      <c r="J849" s="2660">
        <v>15</v>
      </c>
      <c r="K849" s="2619">
        <v>4</v>
      </c>
      <c r="L849" s="2619"/>
      <c r="M849" s="2566"/>
      <c r="N849" s="2566"/>
      <c r="O849" s="2596"/>
      <c r="P849" s="2612"/>
      <c r="R849" s="2609">
        <v>2</v>
      </c>
    </row>
    <row r="850" spans="1:18">
      <c r="A850" s="2609">
        <v>3</v>
      </c>
      <c r="B850" s="2630" t="s">
        <v>6894</v>
      </c>
      <c r="C850" s="2596"/>
      <c r="D850" s="2630" t="s">
        <v>4644</v>
      </c>
      <c r="E850" s="2596"/>
      <c r="F850" s="2668">
        <v>22</v>
      </c>
      <c r="G850" s="2712">
        <v>4.3</v>
      </c>
      <c r="H850" s="2660"/>
      <c r="I850" s="2566"/>
      <c r="J850" s="2660">
        <v>2.5</v>
      </c>
      <c r="K850" s="2619">
        <v>1</v>
      </c>
      <c r="L850" s="2619"/>
      <c r="M850" s="2566"/>
      <c r="N850" s="2566"/>
      <c r="O850" s="2596"/>
      <c r="P850" s="2612"/>
      <c r="R850" s="2609">
        <v>3</v>
      </c>
    </row>
    <row r="851" spans="1:18">
      <c r="A851" s="2609">
        <v>4</v>
      </c>
      <c r="B851" s="2630" t="s">
        <v>6894</v>
      </c>
      <c r="C851" s="2596"/>
      <c r="D851" s="2630" t="s">
        <v>4644</v>
      </c>
      <c r="E851" s="2596"/>
      <c r="F851" s="2668">
        <v>23</v>
      </c>
      <c r="G851" s="2712">
        <v>4.16</v>
      </c>
      <c r="H851" s="2660"/>
      <c r="I851" s="2566"/>
      <c r="J851" s="2660">
        <v>7.5</v>
      </c>
      <c r="K851" s="2619">
        <v>3</v>
      </c>
      <c r="L851" s="2619"/>
      <c r="M851" s="2566"/>
      <c r="N851" s="2566"/>
      <c r="O851" s="2596"/>
      <c r="P851" s="2612"/>
      <c r="R851" s="2609">
        <v>4</v>
      </c>
    </row>
    <row r="852" spans="1:18">
      <c r="A852" s="2609">
        <v>5</v>
      </c>
      <c r="B852" s="2630" t="s">
        <v>6895</v>
      </c>
      <c r="C852" s="2596"/>
      <c r="D852" s="2630" t="s">
        <v>4644</v>
      </c>
      <c r="E852" s="2596"/>
      <c r="F852" s="2668">
        <v>22.9</v>
      </c>
      <c r="G852" s="2712">
        <v>4.3600000000000003</v>
      </c>
      <c r="H852" s="2660"/>
      <c r="I852" s="2566"/>
      <c r="J852" s="2660">
        <v>7.5</v>
      </c>
      <c r="K852" s="2619">
        <v>2</v>
      </c>
      <c r="L852" s="2619"/>
      <c r="M852" s="2566"/>
      <c r="N852" s="2566"/>
      <c r="O852" s="2596"/>
      <c r="P852" s="2612"/>
      <c r="R852" s="2609">
        <v>5</v>
      </c>
    </row>
    <row r="853" spans="1:18">
      <c r="A853" s="2609">
        <v>6</v>
      </c>
      <c r="B853" s="2630" t="s">
        <v>6895</v>
      </c>
      <c r="C853" s="2596"/>
      <c r="D853" s="2630" t="s">
        <v>4644</v>
      </c>
      <c r="E853" s="2596"/>
      <c r="F853" s="2668">
        <v>23</v>
      </c>
      <c r="G853" s="2712">
        <v>4.4000000000000004</v>
      </c>
      <c r="H853" s="2660"/>
      <c r="I853" s="2566"/>
      <c r="J853" s="2660">
        <v>7.5</v>
      </c>
      <c r="K853" s="2619">
        <v>2</v>
      </c>
      <c r="L853" s="2619"/>
      <c r="M853" s="2566"/>
      <c r="N853" s="2566"/>
      <c r="O853" s="2596"/>
      <c r="P853" s="2612"/>
      <c r="R853" s="2621">
        <v>6</v>
      </c>
    </row>
    <row r="854" spans="1:18">
      <c r="A854" s="2609">
        <v>7</v>
      </c>
      <c r="B854" s="2630" t="s">
        <v>6896</v>
      </c>
      <c r="C854" s="2596"/>
      <c r="D854" s="2630" t="s">
        <v>4644</v>
      </c>
      <c r="E854" s="2596"/>
      <c r="F854" s="2668">
        <v>23</v>
      </c>
      <c r="G854" s="2712">
        <v>4.3600000000000003</v>
      </c>
      <c r="H854" s="2660"/>
      <c r="I854" s="2566"/>
      <c r="J854" s="2660">
        <v>11.25</v>
      </c>
      <c r="K854" s="2619">
        <v>3</v>
      </c>
      <c r="L854" s="2619"/>
      <c r="M854" s="2566"/>
      <c r="N854" s="2566"/>
      <c r="O854" s="2596"/>
      <c r="P854" s="2612"/>
      <c r="R854" s="2621">
        <v>7</v>
      </c>
    </row>
    <row r="855" spans="1:18">
      <c r="A855" s="2609">
        <v>8</v>
      </c>
      <c r="B855" s="2630" t="s">
        <v>6897</v>
      </c>
      <c r="C855" s="2596"/>
      <c r="D855" s="2630" t="s">
        <v>4644</v>
      </c>
      <c r="E855" s="2596"/>
      <c r="F855" s="2668">
        <v>22.4</v>
      </c>
      <c r="G855" s="2712">
        <v>4.4000000000000004</v>
      </c>
      <c r="H855" s="2660"/>
      <c r="I855" s="2566"/>
      <c r="J855" s="2660">
        <v>7.5</v>
      </c>
      <c r="K855" s="2619">
        <v>2</v>
      </c>
      <c r="L855" s="2619"/>
      <c r="M855" s="2566"/>
      <c r="N855" s="2566"/>
      <c r="O855" s="2596"/>
      <c r="P855" s="2612"/>
      <c r="R855" s="2621">
        <v>8</v>
      </c>
    </row>
    <row r="856" spans="1:18">
      <c r="A856" s="2609">
        <v>9</v>
      </c>
      <c r="B856" s="2630" t="s">
        <v>6897</v>
      </c>
      <c r="C856" s="2596"/>
      <c r="D856" s="2630" t="s">
        <v>4644</v>
      </c>
      <c r="E856" s="2596"/>
      <c r="F856" s="2668">
        <v>22.9</v>
      </c>
      <c r="G856" s="2712">
        <v>4.4000000000000004</v>
      </c>
      <c r="H856" s="2660"/>
      <c r="I856" s="2566"/>
      <c r="J856" s="2660">
        <v>7.5</v>
      </c>
      <c r="K856" s="2619">
        <v>2</v>
      </c>
      <c r="L856" s="2619"/>
      <c r="M856" s="2566"/>
      <c r="N856" s="2566"/>
      <c r="O856" s="2596"/>
      <c r="P856" s="2612"/>
      <c r="R856" s="2621">
        <v>9</v>
      </c>
    </row>
    <row r="857" spans="1:18">
      <c r="A857" s="2609">
        <v>10</v>
      </c>
      <c r="B857" s="2630" t="s">
        <v>6898</v>
      </c>
      <c r="C857" s="2596"/>
      <c r="D857" s="2630" t="s">
        <v>4644</v>
      </c>
      <c r="E857" s="2596"/>
      <c r="F857" s="2668">
        <v>22.9</v>
      </c>
      <c r="G857" s="2712">
        <v>4.4000000000000004</v>
      </c>
      <c r="H857" s="2660"/>
      <c r="I857" s="2566"/>
      <c r="J857" s="2660">
        <v>15</v>
      </c>
      <c r="K857" s="2619">
        <v>4</v>
      </c>
      <c r="L857" s="2619"/>
      <c r="M857" s="2566"/>
      <c r="N857" s="2566"/>
      <c r="O857" s="2596"/>
      <c r="P857" s="2612"/>
      <c r="R857" s="2621">
        <v>10</v>
      </c>
    </row>
    <row r="858" spans="1:18">
      <c r="A858" s="2609">
        <v>11</v>
      </c>
      <c r="B858" s="2630" t="s">
        <v>6899</v>
      </c>
      <c r="C858" s="2596"/>
      <c r="D858" s="2630" t="s">
        <v>4644</v>
      </c>
      <c r="E858" s="2596"/>
      <c r="F858" s="2668">
        <v>22.9</v>
      </c>
      <c r="G858" s="2712">
        <v>4.4000000000000004</v>
      </c>
      <c r="H858" s="2660"/>
      <c r="I858" s="2566"/>
      <c r="J858" s="2660">
        <v>7.5</v>
      </c>
      <c r="K858" s="2619">
        <v>2</v>
      </c>
      <c r="L858" s="2619"/>
      <c r="M858" s="2566"/>
      <c r="N858" s="2566"/>
      <c r="O858" s="2596"/>
      <c r="P858" s="2612"/>
      <c r="R858" s="2621">
        <v>11</v>
      </c>
    </row>
    <row r="859" spans="1:18">
      <c r="A859" s="2609">
        <v>12</v>
      </c>
      <c r="B859" s="2630" t="s">
        <v>6899</v>
      </c>
      <c r="C859" s="2596"/>
      <c r="D859" s="2630" t="s">
        <v>4644</v>
      </c>
      <c r="E859" s="2596"/>
      <c r="F859" s="2668">
        <v>23</v>
      </c>
      <c r="G859" s="2712">
        <v>4.3600000000000003</v>
      </c>
      <c r="H859" s="2660"/>
      <c r="I859" s="2566"/>
      <c r="J859" s="2660">
        <v>3.75</v>
      </c>
      <c r="K859" s="2619">
        <v>1</v>
      </c>
      <c r="L859" s="2619"/>
      <c r="M859" s="2566"/>
      <c r="N859" s="2566"/>
      <c r="O859" s="2596"/>
      <c r="P859" s="2612"/>
      <c r="R859" s="2621">
        <v>12</v>
      </c>
    </row>
    <row r="860" spans="1:18">
      <c r="A860" s="2609">
        <v>13</v>
      </c>
      <c r="B860" s="2630" t="s">
        <v>6900</v>
      </c>
      <c r="C860" s="2596"/>
      <c r="D860" s="2630" t="s">
        <v>4644</v>
      </c>
      <c r="E860" s="2596"/>
      <c r="F860" s="2668">
        <v>22</v>
      </c>
      <c r="G860" s="2712">
        <v>4.3</v>
      </c>
      <c r="H860" s="2660"/>
      <c r="I860" s="2566"/>
      <c r="J860" s="2660">
        <v>10</v>
      </c>
      <c r="K860" s="2619">
        <v>4</v>
      </c>
      <c r="L860" s="2619"/>
      <c r="M860" s="2566"/>
      <c r="N860" s="2566"/>
      <c r="O860" s="2596"/>
      <c r="P860" s="2612"/>
      <c r="R860" s="2621">
        <v>13</v>
      </c>
    </row>
    <row r="861" spans="1:18">
      <c r="A861" s="2609">
        <v>14</v>
      </c>
      <c r="B861" s="2630" t="s">
        <v>6901</v>
      </c>
      <c r="C861" s="2596"/>
      <c r="D861" s="2630" t="s">
        <v>4644</v>
      </c>
      <c r="E861" s="2596"/>
      <c r="F861" s="2668">
        <v>23</v>
      </c>
      <c r="G861" s="2712">
        <v>4.16</v>
      </c>
      <c r="H861" s="2660"/>
      <c r="I861" s="2566"/>
      <c r="J861" s="2660">
        <v>15</v>
      </c>
      <c r="K861" s="2619">
        <v>4</v>
      </c>
      <c r="L861" s="2619"/>
      <c r="M861" s="2566"/>
      <c r="N861" s="2566"/>
      <c r="O861" s="2596"/>
      <c r="P861" s="2612"/>
      <c r="R861" s="2621">
        <v>14</v>
      </c>
    </row>
    <row r="862" spans="1:18">
      <c r="A862" s="2609">
        <v>15</v>
      </c>
      <c r="B862" s="2630" t="s">
        <v>6902</v>
      </c>
      <c r="C862" s="2596"/>
      <c r="D862" s="2630" t="s">
        <v>4644</v>
      </c>
      <c r="E862" s="2596"/>
      <c r="F862" s="2668">
        <v>22</v>
      </c>
      <c r="G862" s="2712">
        <v>4.3</v>
      </c>
      <c r="H862" s="2660"/>
      <c r="I862" s="2566"/>
      <c r="J862" s="2660">
        <v>5</v>
      </c>
      <c r="K862" s="2619">
        <v>2</v>
      </c>
      <c r="L862" s="2619"/>
      <c r="M862" s="2566"/>
      <c r="N862" s="2566"/>
      <c r="O862" s="2596"/>
      <c r="P862" s="2612"/>
      <c r="R862" s="2621">
        <v>15</v>
      </c>
    </row>
    <row r="863" spans="1:18">
      <c r="A863" s="2609">
        <v>16</v>
      </c>
      <c r="B863" s="2630" t="s">
        <v>6902</v>
      </c>
      <c r="C863" s="2596"/>
      <c r="D863" s="2630" t="s">
        <v>4644</v>
      </c>
      <c r="E863" s="2596"/>
      <c r="F863" s="2668">
        <v>22.9</v>
      </c>
      <c r="G863" s="2712">
        <v>4.3600000000000003</v>
      </c>
      <c r="H863" s="2660"/>
      <c r="I863" s="2566"/>
      <c r="J863" s="2660">
        <v>7.5</v>
      </c>
      <c r="K863" s="2619">
        <v>2</v>
      </c>
      <c r="L863" s="2619"/>
      <c r="M863" s="2566"/>
      <c r="N863" s="2566"/>
      <c r="O863" s="2596"/>
      <c r="P863" s="2612"/>
      <c r="R863" s="2621">
        <v>16</v>
      </c>
    </row>
    <row r="864" spans="1:18">
      <c r="A864" s="2609">
        <v>17</v>
      </c>
      <c r="B864" s="2630" t="s">
        <v>6903</v>
      </c>
      <c r="C864" s="2596"/>
      <c r="D864" s="2630" t="s">
        <v>4644</v>
      </c>
      <c r="E864" s="2596"/>
      <c r="F864" s="2668">
        <v>115</v>
      </c>
      <c r="G864" s="2712">
        <v>4.3</v>
      </c>
      <c r="H864" s="2660"/>
      <c r="I864" s="2566"/>
      <c r="J864" s="2660">
        <v>7.5</v>
      </c>
      <c r="K864" s="2619">
        <v>1</v>
      </c>
      <c r="L864" s="2619"/>
      <c r="M864" s="2566"/>
      <c r="N864" s="2566"/>
      <c r="O864" s="2596"/>
      <c r="P864" s="2612"/>
      <c r="R864" s="2609">
        <v>17</v>
      </c>
    </row>
    <row r="865" spans="1:18">
      <c r="A865" s="2609">
        <v>18</v>
      </c>
      <c r="B865" s="2630" t="s">
        <v>6903</v>
      </c>
      <c r="C865" s="2596"/>
      <c r="D865" s="2630" t="s">
        <v>4644</v>
      </c>
      <c r="E865" s="2596"/>
      <c r="F865" s="2668">
        <v>115</v>
      </c>
      <c r="G865" s="2712">
        <v>4.33</v>
      </c>
      <c r="H865" s="2660"/>
      <c r="I865" s="2566"/>
      <c r="J865" s="2660">
        <v>7.5</v>
      </c>
      <c r="K865" s="2619">
        <v>1</v>
      </c>
      <c r="L865" s="2619"/>
      <c r="M865" s="2566"/>
      <c r="N865" s="2566"/>
      <c r="O865" s="2596"/>
      <c r="P865" s="2612"/>
      <c r="R865" s="2609">
        <v>18</v>
      </c>
    </row>
    <row r="866" spans="1:18">
      <c r="A866" s="2609">
        <v>19</v>
      </c>
      <c r="B866" s="2630" t="s">
        <v>6904</v>
      </c>
      <c r="C866" s="2596"/>
      <c r="D866" s="2630" t="s">
        <v>4644</v>
      </c>
      <c r="E866" s="2596"/>
      <c r="F866" s="2668">
        <v>115</v>
      </c>
      <c r="G866" s="2712">
        <v>4.3</v>
      </c>
      <c r="H866" s="2660"/>
      <c r="I866" s="2566"/>
      <c r="J866" s="2660">
        <v>7.5</v>
      </c>
      <c r="K866" s="2619">
        <v>2</v>
      </c>
      <c r="L866" s="2619"/>
      <c r="M866" s="2566"/>
      <c r="N866" s="2566"/>
      <c r="O866" s="2596"/>
      <c r="P866" s="2612"/>
      <c r="R866" s="2609">
        <v>19</v>
      </c>
    </row>
    <row r="867" spans="1:18">
      <c r="A867" s="2609">
        <v>20</v>
      </c>
      <c r="B867" s="2630" t="s">
        <v>6905</v>
      </c>
      <c r="C867" s="2596"/>
      <c r="D867" s="2630" t="s">
        <v>4644</v>
      </c>
      <c r="E867" s="2596"/>
      <c r="F867" s="2668">
        <v>22.9</v>
      </c>
      <c r="G867" s="2712">
        <v>4.3</v>
      </c>
      <c r="H867" s="2660"/>
      <c r="I867" s="2566"/>
      <c r="J867" s="2660">
        <v>15</v>
      </c>
      <c r="K867" s="2619">
        <v>4</v>
      </c>
      <c r="L867" s="2619"/>
      <c r="M867" s="2566"/>
      <c r="N867" s="2566"/>
      <c r="O867" s="2596"/>
      <c r="P867" s="2612"/>
      <c r="R867" s="2609">
        <v>20</v>
      </c>
    </row>
    <row r="868" spans="1:18">
      <c r="A868" s="2609">
        <v>21</v>
      </c>
      <c r="B868" s="2630" t="s">
        <v>6906</v>
      </c>
      <c r="C868" s="2596"/>
      <c r="D868" s="2630" t="s">
        <v>4644</v>
      </c>
      <c r="E868" s="2596"/>
      <c r="F868" s="2668">
        <v>22.9</v>
      </c>
      <c r="G868" s="2712">
        <v>4.4000000000000004</v>
      </c>
      <c r="H868" s="2660"/>
      <c r="I868" s="2566"/>
      <c r="J868" s="2660">
        <v>11.25</v>
      </c>
      <c r="K868" s="2619">
        <v>3</v>
      </c>
      <c r="L868" s="2619"/>
      <c r="M868" s="2566"/>
      <c r="N868" s="2566"/>
      <c r="O868" s="2596"/>
      <c r="P868" s="2612"/>
      <c r="R868" s="2609">
        <v>21</v>
      </c>
    </row>
    <row r="869" spans="1:18">
      <c r="A869" s="2609">
        <v>22</v>
      </c>
      <c r="B869" s="2630" t="s">
        <v>6907</v>
      </c>
      <c r="C869" s="2596"/>
      <c r="D869" s="2630" t="s">
        <v>4644</v>
      </c>
      <c r="E869" s="2596"/>
      <c r="F869" s="2668">
        <v>34.4</v>
      </c>
      <c r="G869" s="2712">
        <v>4.3600000000000003</v>
      </c>
      <c r="H869" s="2660"/>
      <c r="I869" s="2566"/>
      <c r="J869" s="2660">
        <v>4.2</v>
      </c>
      <c r="K869" s="2619">
        <v>1</v>
      </c>
      <c r="L869" s="2619"/>
      <c r="M869" s="2566"/>
      <c r="N869" s="2566"/>
      <c r="O869" s="2596"/>
      <c r="P869" s="2612"/>
      <c r="R869" s="2609">
        <v>22</v>
      </c>
    </row>
    <row r="870" spans="1:18">
      <c r="A870" s="2609">
        <v>23</v>
      </c>
      <c r="B870" s="2630" t="s">
        <v>6907</v>
      </c>
      <c r="C870" s="2596"/>
      <c r="D870" s="2630" t="s">
        <v>4644</v>
      </c>
      <c r="E870" s="2596"/>
      <c r="F870" s="2668">
        <v>34.4</v>
      </c>
      <c r="G870" s="2712">
        <v>4.4000000000000004</v>
      </c>
      <c r="H870" s="2660"/>
      <c r="I870" s="2566"/>
      <c r="J870" s="2660">
        <v>11.25</v>
      </c>
      <c r="K870" s="2619">
        <v>3</v>
      </c>
      <c r="L870" s="2619"/>
      <c r="M870" s="2566"/>
      <c r="N870" s="2566"/>
      <c r="O870" s="2596"/>
      <c r="P870" s="2612"/>
      <c r="R870" s="2609">
        <v>23</v>
      </c>
    </row>
    <row r="871" spans="1:18">
      <c r="A871" s="2609">
        <v>24</v>
      </c>
      <c r="B871" s="2630" t="s">
        <v>6908</v>
      </c>
      <c r="C871" s="2596"/>
      <c r="D871" s="2630" t="s">
        <v>4644</v>
      </c>
      <c r="E871" s="2596"/>
      <c r="F871" s="2668">
        <v>22.9</v>
      </c>
      <c r="G871" s="2712">
        <v>4.3</v>
      </c>
      <c r="H871" s="2660"/>
      <c r="I871" s="2566"/>
      <c r="J871" s="2660">
        <v>11.25</v>
      </c>
      <c r="K871" s="2619">
        <v>3</v>
      </c>
      <c r="L871" s="2619"/>
      <c r="M871" s="2566"/>
      <c r="N871" s="2566"/>
      <c r="O871" s="2596"/>
      <c r="P871" s="2612"/>
      <c r="R871" s="2609">
        <v>24</v>
      </c>
    </row>
    <row r="872" spans="1:18">
      <c r="A872" s="2609">
        <v>25</v>
      </c>
      <c r="B872" s="2630" t="s">
        <v>6909</v>
      </c>
      <c r="C872" s="2596"/>
      <c r="D872" s="2630" t="s">
        <v>4642</v>
      </c>
      <c r="E872" s="2596"/>
      <c r="F872" s="2668">
        <v>115</v>
      </c>
      <c r="G872" s="2712">
        <v>13.8</v>
      </c>
      <c r="H872" s="2660"/>
      <c r="I872" s="2566"/>
      <c r="J872" s="2660">
        <v>24</v>
      </c>
      <c r="K872" s="2619">
        <v>2</v>
      </c>
      <c r="L872" s="2619"/>
      <c r="M872" s="2566"/>
      <c r="N872" s="2566"/>
      <c r="O872" s="2596"/>
      <c r="P872" s="2612"/>
      <c r="R872" s="2609">
        <v>25</v>
      </c>
    </row>
    <row r="873" spans="1:18">
      <c r="A873" s="2609">
        <v>26</v>
      </c>
      <c r="B873" s="2630" t="s">
        <v>6910</v>
      </c>
      <c r="C873" s="2596"/>
      <c r="D873" s="2630" t="s">
        <v>4644</v>
      </c>
      <c r="E873" s="2596"/>
      <c r="F873" s="2668">
        <v>115</v>
      </c>
      <c r="G873" s="2712">
        <v>4.16</v>
      </c>
      <c r="H873" s="2660"/>
      <c r="I873" s="2566"/>
      <c r="J873" s="2660">
        <v>7.5</v>
      </c>
      <c r="K873" s="2619">
        <v>1</v>
      </c>
      <c r="L873" s="2619"/>
      <c r="M873" s="2566"/>
      <c r="N873" s="2566"/>
      <c r="O873" s="2596"/>
      <c r="P873" s="2612"/>
      <c r="R873" s="2609">
        <v>26</v>
      </c>
    </row>
    <row r="874" spans="1:18">
      <c r="A874" s="2609">
        <v>27</v>
      </c>
      <c r="B874" s="2630" t="s">
        <v>6910</v>
      </c>
      <c r="C874" s="2596"/>
      <c r="D874" s="2630" t="s">
        <v>4644</v>
      </c>
      <c r="E874" s="2596"/>
      <c r="F874" s="2668">
        <v>115</v>
      </c>
      <c r="G874" s="2712">
        <v>4.3600000000000003</v>
      </c>
      <c r="H874" s="2660"/>
      <c r="I874" s="2566"/>
      <c r="J874" s="2660">
        <v>7.5</v>
      </c>
      <c r="K874" s="2619">
        <v>1</v>
      </c>
      <c r="L874" s="2619"/>
      <c r="M874" s="2566"/>
      <c r="N874" s="2566"/>
      <c r="O874" s="2596"/>
      <c r="P874" s="2612"/>
      <c r="R874" s="2609">
        <v>27</v>
      </c>
    </row>
    <row r="875" spans="1:18">
      <c r="A875" s="2609">
        <v>28</v>
      </c>
      <c r="B875" s="2630" t="s">
        <v>6911</v>
      </c>
      <c r="C875" s="2596"/>
      <c r="D875" s="2630" t="s">
        <v>4644</v>
      </c>
      <c r="E875" s="2596"/>
      <c r="F875" s="2668">
        <v>22.9</v>
      </c>
      <c r="G875" s="2712">
        <v>4.3600000000000003</v>
      </c>
      <c r="H875" s="2660"/>
      <c r="I875" s="2566"/>
      <c r="J875" s="2660">
        <v>4.2</v>
      </c>
      <c r="K875" s="2619">
        <v>1</v>
      </c>
      <c r="L875" s="2619"/>
      <c r="M875" s="2566"/>
      <c r="N875" s="2566"/>
      <c r="O875" s="2596"/>
      <c r="P875" s="2612"/>
      <c r="R875" s="2609">
        <v>28</v>
      </c>
    </row>
    <row r="876" spans="1:18">
      <c r="A876" s="2609">
        <v>29</v>
      </c>
      <c r="B876" s="2630" t="s">
        <v>6911</v>
      </c>
      <c r="C876" s="2596"/>
      <c r="D876" s="2630" t="s">
        <v>4644</v>
      </c>
      <c r="E876" s="2596"/>
      <c r="F876" s="2668">
        <v>23</v>
      </c>
      <c r="G876" s="2712">
        <v>4.16</v>
      </c>
      <c r="H876" s="2660"/>
      <c r="I876" s="2566"/>
      <c r="J876" s="2660">
        <v>9.3740000000000006</v>
      </c>
      <c r="K876" s="2619">
        <v>2</v>
      </c>
      <c r="L876" s="2619"/>
      <c r="M876" s="2566"/>
      <c r="N876" s="2566"/>
      <c r="O876" s="2596"/>
      <c r="P876" s="2612"/>
      <c r="R876" s="2609">
        <v>29</v>
      </c>
    </row>
    <row r="877" spans="1:18">
      <c r="A877" s="2609">
        <v>30</v>
      </c>
      <c r="B877" s="2630" t="s">
        <v>6912</v>
      </c>
      <c r="C877" s="2596"/>
      <c r="D877" s="2630" t="s">
        <v>4644</v>
      </c>
      <c r="E877" s="2596"/>
      <c r="F877" s="2668">
        <v>113</v>
      </c>
      <c r="G877" s="2712">
        <v>13.8</v>
      </c>
      <c r="H877" s="2660"/>
      <c r="I877" s="2566"/>
      <c r="J877" s="2660">
        <v>12</v>
      </c>
      <c r="K877" s="2619">
        <v>1</v>
      </c>
      <c r="L877" s="2619"/>
      <c r="M877" s="2566"/>
      <c r="N877" s="2566"/>
      <c r="O877" s="2596"/>
      <c r="P877" s="2612"/>
      <c r="R877" s="2609">
        <v>30</v>
      </c>
    </row>
    <row r="878" spans="1:18">
      <c r="A878" s="2609">
        <v>31</v>
      </c>
      <c r="B878" s="2630" t="s">
        <v>6912</v>
      </c>
      <c r="C878" s="2596"/>
      <c r="D878" s="2630" t="s">
        <v>4644</v>
      </c>
      <c r="E878" s="2596"/>
      <c r="F878" s="2668">
        <v>115</v>
      </c>
      <c r="G878" s="2712">
        <v>13800</v>
      </c>
      <c r="H878" s="2660"/>
      <c r="I878" s="2566"/>
      <c r="J878" s="2660">
        <v>15</v>
      </c>
      <c r="K878" s="2619">
        <v>1</v>
      </c>
      <c r="L878" s="2619"/>
      <c r="M878" s="2566"/>
      <c r="N878" s="2566"/>
      <c r="O878" s="2596"/>
      <c r="P878" s="2612"/>
      <c r="R878" s="2609">
        <v>31</v>
      </c>
    </row>
    <row r="879" spans="1:18">
      <c r="A879" s="2609">
        <v>32</v>
      </c>
      <c r="B879" s="2630" t="s">
        <v>6913</v>
      </c>
      <c r="C879" s="2596"/>
      <c r="D879" s="2630" t="s">
        <v>4644</v>
      </c>
      <c r="E879" s="2596"/>
      <c r="F879" s="2668">
        <v>34.5</v>
      </c>
      <c r="G879" s="2712">
        <v>4.16</v>
      </c>
      <c r="H879" s="2660"/>
      <c r="I879" s="2566"/>
      <c r="J879" s="2660">
        <v>7.5</v>
      </c>
      <c r="K879" s="2619">
        <v>2</v>
      </c>
      <c r="L879" s="2619"/>
      <c r="M879" s="2566"/>
      <c r="N879" s="2566"/>
      <c r="O879" s="2596"/>
      <c r="P879" s="2612"/>
      <c r="R879" s="2609">
        <v>32</v>
      </c>
    </row>
    <row r="880" spans="1:18">
      <c r="A880" s="2609">
        <v>33</v>
      </c>
      <c r="B880" s="2630" t="s">
        <v>6914</v>
      </c>
      <c r="C880" s="2596"/>
      <c r="D880" s="2630" t="s">
        <v>4644</v>
      </c>
      <c r="E880" s="2596"/>
      <c r="F880" s="2668">
        <v>23</v>
      </c>
      <c r="G880" s="2712">
        <v>4.16</v>
      </c>
      <c r="H880" s="2660"/>
      <c r="I880" s="2566"/>
      <c r="J880" s="2660">
        <v>10</v>
      </c>
      <c r="K880" s="2619">
        <v>4</v>
      </c>
      <c r="L880" s="2619"/>
      <c r="M880" s="2566"/>
      <c r="N880" s="2566"/>
      <c r="O880" s="2596"/>
      <c r="P880" s="2612"/>
      <c r="R880" s="2609">
        <v>33</v>
      </c>
    </row>
    <row r="881" spans="1:18">
      <c r="A881" s="2609">
        <v>34</v>
      </c>
      <c r="B881" s="2630" t="s">
        <v>5830</v>
      </c>
      <c r="C881" s="2596"/>
      <c r="D881" s="2630" t="s">
        <v>4644</v>
      </c>
      <c r="E881" s="2596"/>
      <c r="F881" s="2668">
        <v>34.4</v>
      </c>
      <c r="G881" s="2712">
        <v>5.04</v>
      </c>
      <c r="H881" s="2660"/>
      <c r="I881" s="2566"/>
      <c r="J881" s="2660">
        <v>3.75</v>
      </c>
      <c r="K881" s="2619">
        <v>1</v>
      </c>
      <c r="L881" s="2619"/>
      <c r="M881" s="2566"/>
      <c r="N881" s="2566"/>
      <c r="O881" s="2596"/>
      <c r="P881" s="2612"/>
      <c r="R881" s="2609">
        <v>34</v>
      </c>
    </row>
    <row r="882" spans="1:18">
      <c r="A882" s="2609">
        <v>35</v>
      </c>
      <c r="B882" s="2630" t="s">
        <v>6915</v>
      </c>
      <c r="C882" s="2596"/>
      <c r="D882" s="2630" t="s">
        <v>4644</v>
      </c>
      <c r="E882" s="2596"/>
      <c r="F882" s="2668">
        <v>22.9</v>
      </c>
      <c r="G882" s="2712">
        <v>4.3600000000000003</v>
      </c>
      <c r="H882" s="2660"/>
      <c r="I882" s="2566"/>
      <c r="J882" s="2660">
        <v>2.5</v>
      </c>
      <c r="K882" s="2619">
        <v>1</v>
      </c>
      <c r="L882" s="2619"/>
      <c r="M882" s="2566"/>
      <c r="N882" s="2566"/>
      <c r="O882" s="2596"/>
      <c r="P882" s="2612"/>
      <c r="R882" s="2609">
        <v>35</v>
      </c>
    </row>
    <row r="883" spans="1:18">
      <c r="A883" s="2609">
        <v>36</v>
      </c>
      <c r="B883" s="2630" t="s">
        <v>6915</v>
      </c>
      <c r="C883" s="2596"/>
      <c r="D883" s="2630" t="s">
        <v>4644</v>
      </c>
      <c r="E883" s="2596"/>
      <c r="F883" s="2668">
        <v>23</v>
      </c>
      <c r="G883" s="2712">
        <v>4.16</v>
      </c>
      <c r="H883" s="2660"/>
      <c r="I883" s="2566"/>
      <c r="J883" s="2660">
        <v>5.5</v>
      </c>
      <c r="K883" s="2619">
        <v>2</v>
      </c>
      <c r="L883" s="2619"/>
      <c r="M883" s="2566"/>
      <c r="N883" s="2566"/>
      <c r="O883" s="2596"/>
      <c r="P883" s="2612"/>
      <c r="R883" s="2609">
        <v>36</v>
      </c>
    </row>
    <row r="884" spans="1:18">
      <c r="A884" s="2609">
        <v>37</v>
      </c>
      <c r="B884" s="2630" t="s">
        <v>6916</v>
      </c>
      <c r="C884" s="2596"/>
      <c r="D884" s="2630" t="s">
        <v>4644</v>
      </c>
      <c r="E884" s="2596"/>
      <c r="F884" s="2668">
        <v>115</v>
      </c>
      <c r="G884" s="2712">
        <v>13.8</v>
      </c>
      <c r="H884" s="2660"/>
      <c r="I884" s="2566"/>
      <c r="J884" s="2660">
        <v>27</v>
      </c>
      <c r="K884" s="2619">
        <v>2</v>
      </c>
      <c r="L884" s="2619"/>
      <c r="M884" s="2566"/>
      <c r="N884" s="2566"/>
      <c r="O884" s="2596"/>
      <c r="P884" s="2612"/>
      <c r="R884" s="2609">
        <v>37</v>
      </c>
    </row>
    <row r="885" spans="1:18">
      <c r="A885" s="2609">
        <v>38</v>
      </c>
      <c r="B885" s="2630" t="s">
        <v>6917</v>
      </c>
      <c r="C885" s="2596"/>
      <c r="D885" s="2630" t="s">
        <v>4644</v>
      </c>
      <c r="E885" s="2596"/>
      <c r="F885" s="2668">
        <v>23</v>
      </c>
      <c r="G885" s="2712">
        <v>4.16</v>
      </c>
      <c r="H885" s="2660"/>
      <c r="I885" s="2566"/>
      <c r="J885" s="2660">
        <v>9.4499999999999993</v>
      </c>
      <c r="K885" s="2619">
        <v>2</v>
      </c>
      <c r="L885" s="2619"/>
      <c r="M885" s="2566"/>
      <c r="N885" s="2566"/>
      <c r="O885" s="2596"/>
      <c r="P885" s="2612"/>
      <c r="R885" s="2609">
        <v>38</v>
      </c>
    </row>
    <row r="886" spans="1:18">
      <c r="A886" s="2609">
        <v>39</v>
      </c>
      <c r="B886" s="2630" t="s">
        <v>6918</v>
      </c>
      <c r="C886" s="2596"/>
      <c r="D886" s="2630" t="s">
        <v>4642</v>
      </c>
      <c r="E886" s="2596"/>
      <c r="F886" s="2668">
        <v>115</v>
      </c>
      <c r="G886" s="2712">
        <v>4.3</v>
      </c>
      <c r="H886" s="2660">
        <v>23</v>
      </c>
      <c r="I886" s="2566"/>
      <c r="J886" s="2660">
        <v>15</v>
      </c>
      <c r="K886" s="2619">
        <v>2</v>
      </c>
      <c r="L886" s="2619"/>
      <c r="M886" s="2566"/>
      <c r="N886" s="2566"/>
      <c r="O886" s="2596"/>
      <c r="P886" s="2612"/>
      <c r="R886" s="2609">
        <v>39</v>
      </c>
    </row>
    <row r="887" spans="1:18">
      <c r="A887" s="2609">
        <v>40</v>
      </c>
      <c r="B887" s="2630" t="s">
        <v>6918</v>
      </c>
      <c r="C887" s="2596"/>
      <c r="D887" s="2630" t="s">
        <v>4642</v>
      </c>
      <c r="E887" s="2596"/>
      <c r="F887" s="2668">
        <v>115</v>
      </c>
      <c r="G887" s="2712">
        <v>23</v>
      </c>
      <c r="H887" s="2660"/>
      <c r="I887" s="2566"/>
      <c r="J887" s="2660">
        <v>90</v>
      </c>
      <c r="K887" s="2619">
        <v>4</v>
      </c>
      <c r="L887" s="2619"/>
      <c r="M887" s="2566"/>
      <c r="N887" s="2566"/>
      <c r="O887" s="2596"/>
      <c r="P887" s="2612"/>
      <c r="R887" s="2609">
        <v>40</v>
      </c>
    </row>
    <row r="888" spans="1:18">
      <c r="A888" s="2609">
        <v>41</v>
      </c>
      <c r="B888" s="2630" t="s">
        <v>6919</v>
      </c>
      <c r="C888" s="2596"/>
      <c r="D888" s="2630" t="s">
        <v>4644</v>
      </c>
      <c r="E888" s="2596"/>
      <c r="F888" s="2668">
        <v>22</v>
      </c>
      <c r="G888" s="2712">
        <v>4.33</v>
      </c>
      <c r="H888" s="2660"/>
      <c r="I888" s="2566"/>
      <c r="J888" s="2660">
        <v>2.5</v>
      </c>
      <c r="K888" s="2619">
        <v>1</v>
      </c>
      <c r="L888" s="2619"/>
      <c r="M888" s="2566"/>
      <c r="N888" s="2566"/>
      <c r="O888" s="2596"/>
      <c r="P888" s="2612"/>
      <c r="R888" s="2609">
        <v>41</v>
      </c>
    </row>
    <row r="889" spans="1:18">
      <c r="A889" s="2609">
        <v>42</v>
      </c>
      <c r="B889" s="2630" t="s">
        <v>6919</v>
      </c>
      <c r="C889" s="2596"/>
      <c r="D889" s="2630" t="s">
        <v>4644</v>
      </c>
      <c r="E889" s="2596"/>
      <c r="F889" s="2668">
        <v>23</v>
      </c>
      <c r="G889" s="2712">
        <v>4.16</v>
      </c>
      <c r="H889" s="2660"/>
      <c r="I889" s="2566"/>
      <c r="J889" s="2660">
        <v>5</v>
      </c>
      <c r="K889" s="2619">
        <v>2</v>
      </c>
      <c r="L889" s="2619"/>
      <c r="M889" s="2566"/>
      <c r="N889" s="2566"/>
      <c r="O889" s="2596"/>
      <c r="P889" s="2612"/>
      <c r="R889" s="2609">
        <v>42</v>
      </c>
    </row>
    <row r="890" spans="1:18">
      <c r="A890" s="2609">
        <v>43</v>
      </c>
      <c r="B890" s="2630" t="s">
        <v>6920</v>
      </c>
      <c r="C890" s="2596"/>
      <c r="D890" s="2630" t="s">
        <v>4644</v>
      </c>
      <c r="E890" s="2596"/>
      <c r="F890" s="2668">
        <v>12</v>
      </c>
      <c r="G890" s="2712">
        <v>4.16</v>
      </c>
      <c r="H890" s="2660"/>
      <c r="I890" s="2566"/>
      <c r="J890" s="2660">
        <v>10.5</v>
      </c>
      <c r="K890" s="2619">
        <v>3</v>
      </c>
      <c r="L890" s="2619"/>
      <c r="M890" s="2566"/>
      <c r="N890" s="2566"/>
      <c r="O890" s="2596"/>
      <c r="P890" s="2612"/>
      <c r="R890" s="2609">
        <v>43</v>
      </c>
    </row>
    <row r="891" spans="1:18">
      <c r="A891" s="2609">
        <v>44</v>
      </c>
      <c r="B891" s="2630" t="s">
        <v>6921</v>
      </c>
      <c r="C891" s="2596"/>
      <c r="D891" s="2630" t="s">
        <v>4644</v>
      </c>
      <c r="E891" s="2596"/>
      <c r="F891" s="2668">
        <v>12</v>
      </c>
      <c r="G891" s="2712">
        <v>4.16</v>
      </c>
      <c r="H891" s="2660"/>
      <c r="I891" s="2566"/>
      <c r="J891" s="2660">
        <v>10.5</v>
      </c>
      <c r="K891" s="2619">
        <v>3</v>
      </c>
      <c r="L891" s="2619"/>
      <c r="M891" s="2566"/>
      <c r="N891" s="2566"/>
      <c r="O891" s="2596"/>
      <c r="P891" s="2612"/>
      <c r="R891" s="2609">
        <v>44</v>
      </c>
    </row>
    <row r="892" spans="1:18">
      <c r="A892" s="2609">
        <v>45</v>
      </c>
      <c r="B892" s="2630" t="s">
        <v>6922</v>
      </c>
      <c r="C892" s="2596"/>
      <c r="D892" s="2630" t="s">
        <v>4644</v>
      </c>
      <c r="E892" s="2596"/>
      <c r="F892" s="2668">
        <v>11</v>
      </c>
      <c r="G892" s="2712">
        <v>4.16</v>
      </c>
      <c r="H892" s="2660"/>
      <c r="I892" s="2566"/>
      <c r="J892" s="2660">
        <v>3.5</v>
      </c>
      <c r="K892" s="2619">
        <v>1</v>
      </c>
      <c r="L892" s="2619"/>
      <c r="M892" s="2566"/>
      <c r="N892" s="2566"/>
      <c r="O892" s="2596"/>
      <c r="P892" s="2612"/>
      <c r="R892" s="2609">
        <v>45</v>
      </c>
    </row>
    <row r="893" spans="1:18">
      <c r="A893" s="2609">
        <v>46</v>
      </c>
      <c r="B893" s="2630" t="s">
        <v>6922</v>
      </c>
      <c r="C893" s="2596"/>
      <c r="D893" s="2630" t="s">
        <v>4644</v>
      </c>
      <c r="E893" s="2596"/>
      <c r="F893" s="2668">
        <v>11.4</v>
      </c>
      <c r="G893" s="2712">
        <v>5.04</v>
      </c>
      <c r="H893" s="2660"/>
      <c r="I893" s="2566"/>
      <c r="J893" s="2660">
        <v>3.5</v>
      </c>
      <c r="K893" s="2619">
        <v>1</v>
      </c>
      <c r="L893" s="2619"/>
      <c r="M893" s="2566"/>
      <c r="N893" s="2566"/>
      <c r="O893" s="2596"/>
      <c r="P893" s="2612"/>
      <c r="R893" s="2609">
        <v>46</v>
      </c>
    </row>
    <row r="894" spans="1:18">
      <c r="A894" s="2609">
        <v>47</v>
      </c>
      <c r="B894" s="2630" t="s">
        <v>6922</v>
      </c>
      <c r="C894" s="2596"/>
      <c r="D894" s="2630" t="s">
        <v>4644</v>
      </c>
      <c r="E894" s="2596"/>
      <c r="F894" s="2668">
        <v>12</v>
      </c>
      <c r="G894" s="2712">
        <v>4.16</v>
      </c>
      <c r="H894" s="2660"/>
      <c r="I894" s="2566"/>
      <c r="J894" s="2660">
        <v>3.75</v>
      </c>
      <c r="K894" s="2619"/>
      <c r="L894" s="2619">
        <v>1</v>
      </c>
      <c r="M894" s="2566"/>
      <c r="N894" s="2566"/>
      <c r="O894" s="2596"/>
      <c r="P894" s="2612"/>
      <c r="R894" s="2609">
        <v>47</v>
      </c>
    </row>
    <row r="895" spans="1:18">
      <c r="A895" s="2609">
        <v>48</v>
      </c>
      <c r="B895" s="2630" t="s">
        <v>6922</v>
      </c>
      <c r="C895" s="2596"/>
      <c r="D895" s="2630" t="s">
        <v>4644</v>
      </c>
      <c r="E895" s="2596"/>
      <c r="F895" s="2668">
        <v>12</v>
      </c>
      <c r="G895" s="2712">
        <v>4.8</v>
      </c>
      <c r="H895" s="2660"/>
      <c r="I895" s="2566"/>
      <c r="J895" s="2660">
        <v>3.5</v>
      </c>
      <c r="K895" s="2619">
        <v>1</v>
      </c>
      <c r="L895" s="2619"/>
      <c r="M895" s="2566"/>
      <c r="N895" s="2566"/>
      <c r="O895" s="2596"/>
      <c r="P895" s="2612"/>
      <c r="R895" s="2609">
        <v>48</v>
      </c>
    </row>
    <row r="896" spans="1:18">
      <c r="A896" s="2609">
        <v>49</v>
      </c>
      <c r="B896" s="2630" t="s">
        <v>6923</v>
      </c>
      <c r="C896" s="2596"/>
      <c r="D896" s="2630" t="s">
        <v>4644</v>
      </c>
      <c r="E896" s="2596"/>
      <c r="F896" s="2668">
        <v>12</v>
      </c>
      <c r="G896" s="2712">
        <v>4.16</v>
      </c>
      <c r="H896" s="2660"/>
      <c r="I896" s="2566"/>
      <c r="J896" s="2660">
        <v>10.5</v>
      </c>
      <c r="K896" s="2619">
        <v>3</v>
      </c>
      <c r="L896" s="2619"/>
      <c r="M896" s="2566"/>
      <c r="N896" s="2566"/>
      <c r="O896" s="2596"/>
      <c r="P896" s="2612"/>
      <c r="R896" s="2609">
        <v>49</v>
      </c>
    </row>
    <row r="897" spans="1:18">
      <c r="A897" s="2609">
        <v>50</v>
      </c>
      <c r="B897" s="2630" t="s">
        <v>6924</v>
      </c>
      <c r="C897" s="2596"/>
      <c r="D897" s="2630" t="s">
        <v>4644</v>
      </c>
      <c r="E897" s="2596"/>
      <c r="F897" s="2668">
        <v>12</v>
      </c>
      <c r="G897" s="2712">
        <v>4.8</v>
      </c>
      <c r="H897" s="2660"/>
      <c r="I897" s="2566"/>
      <c r="J897" s="2660">
        <v>7</v>
      </c>
      <c r="K897" s="2619">
        <v>2</v>
      </c>
      <c r="L897" s="2619"/>
      <c r="M897" s="2566"/>
      <c r="N897" s="2566"/>
      <c r="O897" s="2596"/>
      <c r="P897" s="2612"/>
      <c r="R897" s="2609">
        <v>50</v>
      </c>
    </row>
    <row r="898" spans="1:18">
      <c r="A898" s="2609">
        <v>51</v>
      </c>
      <c r="B898" s="2630" t="s">
        <v>6924</v>
      </c>
      <c r="C898" s="2596"/>
      <c r="D898" s="2630" t="s">
        <v>4644</v>
      </c>
      <c r="E898" s="2596"/>
      <c r="F898" s="2668">
        <v>13.2</v>
      </c>
      <c r="G898" s="2712">
        <v>7.6210000000000004</v>
      </c>
      <c r="H898" s="2660"/>
      <c r="I898" s="2566"/>
      <c r="J898" s="2660">
        <v>15</v>
      </c>
      <c r="K898" s="2619">
        <v>2</v>
      </c>
      <c r="L898" s="2619"/>
      <c r="M898" s="2566"/>
      <c r="N898" s="2566"/>
      <c r="O898" s="2596"/>
      <c r="P898" s="2612"/>
      <c r="R898" s="2609">
        <v>51</v>
      </c>
    </row>
    <row r="899" spans="1:18">
      <c r="A899" s="2609">
        <v>52</v>
      </c>
      <c r="B899" s="2630" t="s">
        <v>5831</v>
      </c>
      <c r="C899" s="2596"/>
      <c r="D899" s="2630" t="s">
        <v>4644</v>
      </c>
      <c r="E899" s="2596"/>
      <c r="F899" s="2668">
        <v>34.5</v>
      </c>
      <c r="G899" s="2712">
        <v>4.8</v>
      </c>
      <c r="H899" s="2660"/>
      <c r="I899" s="2566"/>
      <c r="J899" s="2660">
        <v>4.6870000000000003</v>
      </c>
      <c r="K899" s="2619">
        <v>1</v>
      </c>
      <c r="L899" s="2619"/>
      <c r="M899" s="2566"/>
      <c r="N899" s="2566"/>
      <c r="O899" s="2596"/>
      <c r="P899" s="2612"/>
      <c r="R899" s="2609">
        <v>52</v>
      </c>
    </row>
    <row r="900" spans="1:18">
      <c r="A900" s="2609">
        <v>53</v>
      </c>
      <c r="B900" s="2630" t="s">
        <v>5832</v>
      </c>
      <c r="C900" s="2596"/>
      <c r="D900" s="2630" t="s">
        <v>4644</v>
      </c>
      <c r="E900" s="2596"/>
      <c r="F900" s="2668">
        <v>34.5</v>
      </c>
      <c r="G900" s="2712">
        <v>4.8</v>
      </c>
      <c r="H900" s="2660"/>
      <c r="I900" s="2566"/>
      <c r="J900" s="2660">
        <v>3.75</v>
      </c>
      <c r="K900" s="2619">
        <v>1</v>
      </c>
      <c r="L900" s="2619"/>
      <c r="M900" s="2566"/>
      <c r="N900" s="2566"/>
      <c r="O900" s="2596"/>
      <c r="P900" s="2612"/>
      <c r="R900" s="2609">
        <v>53</v>
      </c>
    </row>
    <row r="901" spans="1:18">
      <c r="A901" s="2609">
        <v>54</v>
      </c>
      <c r="B901" s="2630" t="s">
        <v>5833</v>
      </c>
      <c r="C901" s="2596"/>
      <c r="D901" s="2630" t="s">
        <v>4644</v>
      </c>
      <c r="E901" s="2596"/>
      <c r="F901" s="2668">
        <v>34.4</v>
      </c>
      <c r="G901" s="2712">
        <v>5.04</v>
      </c>
      <c r="H901" s="2660"/>
      <c r="I901" s="2566"/>
      <c r="J901" s="2660">
        <v>3.75</v>
      </c>
      <c r="K901" s="2619">
        <v>1</v>
      </c>
      <c r="L901" s="2619"/>
      <c r="M901" s="2566"/>
      <c r="N901" s="2566"/>
      <c r="O901" s="2596"/>
      <c r="P901" s="2612"/>
      <c r="R901" s="2609">
        <v>54</v>
      </c>
    </row>
    <row r="902" spans="1:18">
      <c r="A902" s="2609">
        <v>55</v>
      </c>
      <c r="B902" s="2630" t="s">
        <v>5834</v>
      </c>
      <c r="C902" s="2596"/>
      <c r="D902" s="2630" t="s">
        <v>4644</v>
      </c>
      <c r="E902" s="2596"/>
      <c r="F902" s="2668">
        <v>34.5</v>
      </c>
      <c r="G902" s="2712">
        <v>4.8</v>
      </c>
      <c r="H902" s="2660"/>
      <c r="I902" s="2566"/>
      <c r="J902" s="2660">
        <v>3.75</v>
      </c>
      <c r="K902" s="2619">
        <v>1</v>
      </c>
      <c r="L902" s="2619"/>
      <c r="M902" s="2566"/>
      <c r="N902" s="2566"/>
      <c r="O902" s="2596"/>
      <c r="P902" s="2612"/>
      <c r="R902" s="2609">
        <v>55</v>
      </c>
    </row>
    <row r="903" spans="1:18">
      <c r="A903" s="2609">
        <v>56</v>
      </c>
      <c r="B903" s="2630" t="s">
        <v>5835</v>
      </c>
      <c r="C903" s="2596"/>
      <c r="D903" s="2630" t="s">
        <v>4644</v>
      </c>
      <c r="E903" s="2596"/>
      <c r="F903" s="2668">
        <v>34.4</v>
      </c>
      <c r="G903" s="2712">
        <v>5.04</v>
      </c>
      <c r="H903" s="2660"/>
      <c r="I903" s="2566"/>
      <c r="J903" s="2660">
        <v>7.5</v>
      </c>
      <c r="K903" s="2619">
        <v>1</v>
      </c>
      <c r="L903" s="2619"/>
      <c r="M903" s="2566"/>
      <c r="N903" s="2566"/>
      <c r="O903" s="2596"/>
      <c r="P903" s="2612"/>
      <c r="R903" s="2609">
        <v>56</v>
      </c>
    </row>
    <row r="904" spans="1:18">
      <c r="A904" s="2609">
        <v>57</v>
      </c>
      <c r="B904" s="2630" t="s">
        <v>6925</v>
      </c>
      <c r="C904" s="2596"/>
      <c r="D904" s="2630" t="s">
        <v>4644</v>
      </c>
      <c r="E904" s="2596"/>
      <c r="F904" s="2668">
        <v>113</v>
      </c>
      <c r="G904" s="2712">
        <v>13.8</v>
      </c>
      <c r="H904" s="2660"/>
      <c r="I904" s="2566"/>
      <c r="J904" s="2660">
        <v>24</v>
      </c>
      <c r="K904" s="2619">
        <v>2</v>
      </c>
      <c r="L904" s="2619"/>
      <c r="M904" s="2566"/>
      <c r="N904" s="2566"/>
      <c r="O904" s="2596"/>
      <c r="P904" s="2612"/>
      <c r="R904" s="2609">
        <v>57</v>
      </c>
    </row>
    <row r="905" spans="1:18" ht="16" thickBot="1">
      <c r="A905" s="2609">
        <v>58</v>
      </c>
      <c r="B905" s="2630" t="s">
        <v>5795</v>
      </c>
      <c r="C905" s="2596"/>
      <c r="D905" s="2630" t="s">
        <v>4644</v>
      </c>
      <c r="E905" s="2596"/>
      <c r="F905" s="2668">
        <v>34.5</v>
      </c>
      <c r="G905" s="2712">
        <v>4.8</v>
      </c>
      <c r="H905" s="2660"/>
      <c r="I905" s="2566"/>
      <c r="J905" s="2660">
        <v>5</v>
      </c>
      <c r="K905" s="2619">
        <v>1</v>
      </c>
      <c r="L905" s="2619"/>
      <c r="M905" s="2566"/>
      <c r="N905" s="2566"/>
      <c r="O905" s="2596"/>
      <c r="P905" s="2612"/>
      <c r="R905" s="2609">
        <v>58</v>
      </c>
    </row>
    <row r="906" spans="1:18" ht="16" thickBot="1">
      <c r="A906" s="2711">
        <v>59</v>
      </c>
      <c r="B906" s="2705"/>
      <c r="C906" s="2578" t="s">
        <v>4895</v>
      </c>
      <c r="D906" s="2705"/>
      <c r="E906" s="2706"/>
      <c r="F906" s="2707"/>
      <c r="G906" s="2708"/>
      <c r="H906" s="2709"/>
      <c r="I906" s="2566"/>
      <c r="J906" s="2710"/>
      <c r="K906" s="2648">
        <f>SUM(K848:K905)</f>
        <v>114</v>
      </c>
      <c r="L906" s="2648">
        <f>SUM(L848:L905)</f>
        <v>1</v>
      </c>
      <c r="M906" s="2575"/>
      <c r="N906" s="2575"/>
      <c r="O906" s="2578"/>
      <c r="P906" s="2648">
        <f>SUM(P848:P905)</f>
        <v>0</v>
      </c>
      <c r="Q906" s="2648">
        <f>SUM(Q848:Q905)</f>
        <v>0</v>
      </c>
      <c r="R906" s="2711">
        <v>59</v>
      </c>
    </row>
    <row r="908" spans="1:18">
      <c r="A908" s="2586" t="s">
        <v>4859</v>
      </c>
      <c r="B908" s="2597"/>
      <c r="C908" s="2597"/>
      <c r="D908" s="2597"/>
      <c r="E908" s="2597"/>
      <c r="F908" s="2597"/>
      <c r="G908" s="2597"/>
      <c r="H908" s="2597"/>
      <c r="I908" s="2566"/>
      <c r="J908" s="2586" t="s">
        <v>4860</v>
      </c>
      <c r="K908" s="2597"/>
      <c r="L908" s="2597"/>
      <c r="M908" s="2597"/>
      <c r="N908" s="2597"/>
      <c r="O908" s="2597"/>
      <c r="P908" s="2597"/>
      <c r="Q908" s="2597"/>
      <c r="R908" s="2597"/>
    </row>
    <row r="909" spans="1:18">
      <c r="B909" s="2630"/>
    </row>
    <row r="910" spans="1:18" ht="16" thickBot="1">
      <c r="A910" s="2529"/>
      <c r="B910" s="2673"/>
      <c r="C910" s="2575"/>
      <c r="D910" s="2575"/>
      <c r="E910" s="2575"/>
      <c r="F910" s="2804"/>
      <c r="G910" s="2804"/>
      <c r="H910" s="2582"/>
      <c r="I910" s="2566"/>
      <c r="J910" s="2529"/>
      <c r="K910" s="2575"/>
      <c r="L910" s="2575"/>
      <c r="M910" s="2575"/>
      <c r="N910" s="2575"/>
      <c r="O910" s="2575"/>
      <c r="P910" s="2804"/>
      <c r="Q910" s="2804"/>
    </row>
    <row r="911" spans="1:18" ht="16" thickBot="1">
      <c r="A911" s="2637" t="s">
        <v>3325</v>
      </c>
      <c r="B911" s="2581"/>
      <c r="C911" s="2581"/>
      <c r="D911" s="2582"/>
      <c r="E911" s="2582"/>
      <c r="F911" s="2583"/>
      <c r="G911" s="2583"/>
      <c r="H911" s="2579"/>
      <c r="I911" s="2566"/>
      <c r="J911" s="2637" t="s">
        <v>3325</v>
      </c>
      <c r="K911" s="2581"/>
      <c r="L911" s="2581"/>
      <c r="M911" s="2582"/>
      <c r="N911" s="2582"/>
      <c r="O911" s="2582"/>
      <c r="P911" s="2583"/>
      <c r="Q911" s="2583"/>
      <c r="R911" s="2791"/>
    </row>
    <row r="912" spans="1:18">
      <c r="A912" s="2595"/>
      <c r="B912" s="2566"/>
      <c r="C912" s="2596"/>
      <c r="D912" s="2608"/>
      <c r="E912" s="2569"/>
      <c r="F912" s="2597"/>
      <c r="G912" s="2597"/>
      <c r="H912" s="2567"/>
      <c r="I912" s="2566"/>
      <c r="J912" s="2595"/>
      <c r="K912" s="2596"/>
      <c r="L912" s="2596"/>
      <c r="M912" s="2597" t="s">
        <v>3113</v>
      </c>
      <c r="N912" s="2597"/>
      <c r="O912" s="2597"/>
      <c r="P912" s="2597"/>
      <c r="Q912" s="2573"/>
      <c r="R912" s="2563"/>
    </row>
    <row r="913" spans="1:18" ht="16" thickBot="1">
      <c r="A913" s="2601"/>
      <c r="B913" s="2608"/>
      <c r="C913" s="2569"/>
      <c r="D913" s="2608"/>
      <c r="E913" s="2569"/>
      <c r="F913" s="2582" t="s">
        <v>3114</v>
      </c>
      <c r="G913" s="2582"/>
      <c r="H913" s="2579"/>
      <c r="I913" s="2566"/>
      <c r="J913" s="2601" t="s">
        <v>3115</v>
      </c>
      <c r="K913" s="2569" t="s">
        <v>3116</v>
      </c>
      <c r="L913" s="2569" t="s">
        <v>3116</v>
      </c>
      <c r="M913" s="2582" t="s">
        <v>3117</v>
      </c>
      <c r="N913" s="2582"/>
      <c r="O913" s="2582"/>
      <c r="P913" s="2582"/>
      <c r="Q913" s="2579"/>
      <c r="R913" s="2569"/>
    </row>
    <row r="914" spans="1:18">
      <c r="A914" s="2601"/>
      <c r="B914" s="2608"/>
      <c r="C914" s="2569"/>
      <c r="D914" s="2608"/>
      <c r="E914" s="2569"/>
      <c r="F914" s="2569"/>
      <c r="G914" s="2573"/>
      <c r="H914" s="2569"/>
      <c r="I914" s="2566"/>
      <c r="J914" s="2601" t="s">
        <v>3118</v>
      </c>
      <c r="K914" s="2569" t="s">
        <v>3119</v>
      </c>
      <c r="L914" s="2569" t="s">
        <v>3120</v>
      </c>
      <c r="M914" s="2608"/>
      <c r="N914" s="2608"/>
      <c r="O914" s="2569"/>
      <c r="P914" s="2569"/>
      <c r="Q914" s="2573"/>
      <c r="R914" s="2569"/>
    </row>
    <row r="915" spans="1:18">
      <c r="A915" s="2601" t="s">
        <v>1686</v>
      </c>
      <c r="B915" s="2597" t="s">
        <v>3121</v>
      </c>
      <c r="C915" s="2573"/>
      <c r="D915" s="2597" t="s">
        <v>3122</v>
      </c>
      <c r="E915" s="2573"/>
      <c r="F915" s="2569"/>
      <c r="G915" s="2573"/>
      <c r="H915" s="2569"/>
      <c r="I915" s="2566"/>
      <c r="J915" s="2601" t="s">
        <v>3123</v>
      </c>
      <c r="K915" s="2569" t="s">
        <v>3124</v>
      </c>
      <c r="L915" s="2569" t="s">
        <v>3119</v>
      </c>
      <c r="M915" s="2597"/>
      <c r="N915" s="2597"/>
      <c r="O915" s="2573"/>
      <c r="P915" s="2569" t="s">
        <v>1744</v>
      </c>
      <c r="Q915" s="2573" t="s">
        <v>3125</v>
      </c>
      <c r="R915" s="2569" t="s">
        <v>1686</v>
      </c>
    </row>
    <row r="916" spans="1:18">
      <c r="A916" s="2601" t="s">
        <v>1689</v>
      </c>
      <c r="B916" s="2566"/>
      <c r="C916" s="2596"/>
      <c r="D916" s="2608"/>
      <c r="E916" s="2569"/>
      <c r="F916" s="2569" t="s">
        <v>1794</v>
      </c>
      <c r="G916" s="2573" t="s">
        <v>3126</v>
      </c>
      <c r="H916" s="2569" t="s">
        <v>3127</v>
      </c>
      <c r="I916" s="2566"/>
      <c r="J916" s="2601" t="s">
        <v>3128</v>
      </c>
      <c r="K916" s="2569" t="s">
        <v>4</v>
      </c>
      <c r="L916" s="2569" t="s">
        <v>3124</v>
      </c>
      <c r="M916" s="2597" t="s">
        <v>3129</v>
      </c>
      <c r="N916" s="2597"/>
      <c r="O916" s="2573"/>
      <c r="P916" s="2569" t="s">
        <v>3130</v>
      </c>
      <c r="Q916" s="2573" t="s">
        <v>3131</v>
      </c>
      <c r="R916" s="2569" t="s">
        <v>1689</v>
      </c>
    </row>
    <row r="917" spans="1:18">
      <c r="A917" s="2609"/>
      <c r="B917" s="2566"/>
      <c r="C917" s="2569"/>
      <c r="D917" s="2566"/>
      <c r="E917" s="2569"/>
      <c r="F917" s="2569"/>
      <c r="G917" s="2573"/>
      <c r="H917" s="2596"/>
      <c r="I917" s="2566"/>
      <c r="J917" s="2609"/>
      <c r="K917" s="2596"/>
      <c r="L917" s="2569"/>
      <c r="M917" s="2566"/>
      <c r="N917" s="2566"/>
      <c r="O917" s="2569"/>
      <c r="P917" s="2569"/>
      <c r="Q917" s="2569"/>
      <c r="R917" s="2596"/>
    </row>
    <row r="918" spans="1:18" ht="16" thickBot="1">
      <c r="A918" s="2577"/>
      <c r="B918" s="2582" t="s">
        <v>2935</v>
      </c>
      <c r="C918" s="2579"/>
      <c r="D918" s="2582" t="s">
        <v>2936</v>
      </c>
      <c r="E918" s="2579"/>
      <c r="F918" s="2576" t="s">
        <v>2937</v>
      </c>
      <c r="G918" s="2579" t="s">
        <v>2938</v>
      </c>
      <c r="H918" s="2579" t="s">
        <v>2268</v>
      </c>
      <c r="I918" s="2566"/>
      <c r="J918" s="2610" t="s">
        <v>2269</v>
      </c>
      <c r="K918" s="2610" t="s">
        <v>2270</v>
      </c>
      <c r="L918" s="2610" t="s">
        <v>2271</v>
      </c>
      <c r="M918" s="2582" t="s">
        <v>2272</v>
      </c>
      <c r="N918" s="2582"/>
      <c r="O918" s="2579"/>
      <c r="P918" s="2576" t="s">
        <v>2273</v>
      </c>
      <c r="Q918" s="2576" t="s">
        <v>2274</v>
      </c>
      <c r="R918" s="2576"/>
    </row>
    <row r="919" spans="1:18">
      <c r="A919" s="2609">
        <v>1</v>
      </c>
      <c r="B919" s="2630" t="s">
        <v>6926</v>
      </c>
      <c r="C919" s="2596"/>
      <c r="D919" s="2630" t="s">
        <v>4644</v>
      </c>
      <c r="E919" s="2596"/>
      <c r="F919" s="2668">
        <v>115</v>
      </c>
      <c r="G919" s="2712">
        <v>13.8</v>
      </c>
      <c r="H919" s="2660"/>
      <c r="I919" s="2566"/>
      <c r="J919" s="2660">
        <v>30</v>
      </c>
      <c r="K919" s="2619">
        <v>2</v>
      </c>
      <c r="L919" s="2619"/>
      <c r="M919" s="2566"/>
      <c r="N919" s="2566"/>
      <c r="O919" s="2596"/>
      <c r="P919" s="2612"/>
      <c r="R919" s="2609">
        <v>1</v>
      </c>
    </row>
    <row r="920" spans="1:18">
      <c r="A920" s="2609">
        <v>2</v>
      </c>
      <c r="B920" s="2630" t="s">
        <v>6927</v>
      </c>
      <c r="C920" s="2596"/>
      <c r="D920" s="2630" t="s">
        <v>4644</v>
      </c>
      <c r="E920" s="2596"/>
      <c r="F920" s="2668">
        <v>34.5</v>
      </c>
      <c r="G920" s="2712">
        <v>4.8</v>
      </c>
      <c r="H920" s="2660"/>
      <c r="I920" s="2566"/>
      <c r="J920" s="2660">
        <v>2.4990000000000001</v>
      </c>
      <c r="K920" s="2619">
        <v>3</v>
      </c>
      <c r="L920" s="2619"/>
      <c r="M920" s="2566"/>
      <c r="N920" s="2566"/>
      <c r="O920" s="2596"/>
      <c r="P920" s="2612"/>
      <c r="R920" s="2609">
        <v>2</v>
      </c>
    </row>
    <row r="921" spans="1:18">
      <c r="A921" s="2609">
        <v>3</v>
      </c>
      <c r="B921" s="2630" t="s">
        <v>6928</v>
      </c>
      <c r="C921" s="2596"/>
      <c r="D921" s="2630" t="s">
        <v>4644</v>
      </c>
      <c r="E921" s="2596"/>
      <c r="F921" s="2668">
        <v>23</v>
      </c>
      <c r="G921" s="2712">
        <v>4.16</v>
      </c>
      <c r="H921" s="2660"/>
      <c r="I921" s="2566"/>
      <c r="J921" s="2660">
        <v>11.875</v>
      </c>
      <c r="K921" s="2619">
        <v>4</v>
      </c>
      <c r="L921" s="2619"/>
      <c r="M921" s="2566"/>
      <c r="N921" s="2566"/>
      <c r="O921" s="2596"/>
      <c r="P921" s="2612"/>
      <c r="R921" s="2609">
        <v>3</v>
      </c>
    </row>
    <row r="922" spans="1:18">
      <c r="A922" s="2609">
        <v>4</v>
      </c>
      <c r="B922" s="2630" t="s">
        <v>6929</v>
      </c>
      <c r="C922" s="2596"/>
      <c r="D922" s="2630" t="s">
        <v>4644</v>
      </c>
      <c r="E922" s="2596"/>
      <c r="F922" s="2668">
        <v>34.4</v>
      </c>
      <c r="G922" s="2712">
        <v>4.3600000000000003</v>
      </c>
      <c r="H922" s="2660"/>
      <c r="I922" s="2566"/>
      <c r="J922" s="2660">
        <v>4.2</v>
      </c>
      <c r="K922" s="2619">
        <v>1</v>
      </c>
      <c r="L922" s="2619"/>
      <c r="M922" s="2566"/>
      <c r="N922" s="2566"/>
      <c r="O922" s="2596"/>
      <c r="P922" s="2612"/>
      <c r="R922" s="2609">
        <v>4</v>
      </c>
    </row>
    <row r="923" spans="1:18">
      <c r="A923" s="2609">
        <v>5</v>
      </c>
      <c r="B923" s="2630" t="s">
        <v>6929</v>
      </c>
      <c r="C923" s="2596"/>
      <c r="D923" s="2630" t="s">
        <v>4644</v>
      </c>
      <c r="E923" s="2596"/>
      <c r="F923" s="2668">
        <v>34.5</v>
      </c>
      <c r="G923" s="2712">
        <v>4.16</v>
      </c>
      <c r="H923" s="2660"/>
      <c r="I923" s="2566"/>
      <c r="J923" s="2660">
        <v>12.6</v>
      </c>
      <c r="K923" s="2619">
        <v>3</v>
      </c>
      <c r="L923" s="2619"/>
      <c r="M923" s="2566"/>
      <c r="N923" s="2566"/>
      <c r="O923" s="2596"/>
      <c r="P923" s="2612"/>
      <c r="R923" s="2609">
        <v>5</v>
      </c>
    </row>
    <row r="924" spans="1:18">
      <c r="A924" s="2621">
        <v>6</v>
      </c>
      <c r="B924" s="2630" t="s">
        <v>6930</v>
      </c>
      <c r="C924" s="2596"/>
      <c r="D924" s="2630" t="s">
        <v>4644</v>
      </c>
      <c r="E924" s="2596"/>
      <c r="F924" s="2668">
        <v>23</v>
      </c>
      <c r="G924" s="2712">
        <v>4.16</v>
      </c>
      <c r="H924" s="2660"/>
      <c r="I924" s="2566"/>
      <c r="J924" s="2660">
        <v>5</v>
      </c>
      <c r="K924" s="2619">
        <v>2</v>
      </c>
      <c r="L924" s="2619"/>
      <c r="M924" s="2566"/>
      <c r="N924" s="2566"/>
      <c r="O924" s="2596"/>
      <c r="P924" s="2612"/>
      <c r="R924" s="2621">
        <v>6</v>
      </c>
    </row>
    <row r="925" spans="1:18">
      <c r="A925" s="2621">
        <v>7</v>
      </c>
      <c r="B925" s="2630" t="s">
        <v>6931</v>
      </c>
      <c r="C925" s="2596"/>
      <c r="D925" s="2630" t="s">
        <v>4644</v>
      </c>
      <c r="E925" s="2596"/>
      <c r="F925" s="2668">
        <v>22</v>
      </c>
      <c r="G925" s="2712">
        <v>4.3</v>
      </c>
      <c r="H925" s="2660"/>
      <c r="I925" s="2566"/>
      <c r="J925" s="2660">
        <v>2.5</v>
      </c>
      <c r="K925" s="2619">
        <v>1</v>
      </c>
      <c r="L925" s="2619"/>
      <c r="M925" s="2566"/>
      <c r="N925" s="2566"/>
      <c r="O925" s="2596"/>
      <c r="P925" s="2612"/>
      <c r="R925" s="2621">
        <v>7</v>
      </c>
    </row>
    <row r="926" spans="1:18">
      <c r="A926" s="2621">
        <v>8</v>
      </c>
      <c r="B926" s="2630" t="s">
        <v>6931</v>
      </c>
      <c r="C926" s="2596"/>
      <c r="D926" s="2630" t="s">
        <v>4644</v>
      </c>
      <c r="E926" s="2596"/>
      <c r="F926" s="2668">
        <v>23</v>
      </c>
      <c r="G926" s="2712">
        <v>4.16</v>
      </c>
      <c r="H926" s="2660"/>
      <c r="I926" s="2566"/>
      <c r="J926" s="2660">
        <v>5</v>
      </c>
      <c r="K926" s="2619">
        <v>2</v>
      </c>
      <c r="L926" s="2619"/>
      <c r="M926" s="2566"/>
      <c r="N926" s="2566"/>
      <c r="O926" s="2596"/>
      <c r="P926" s="2612"/>
      <c r="R926" s="2621">
        <v>8</v>
      </c>
    </row>
    <row r="927" spans="1:18">
      <c r="A927" s="2621">
        <v>9</v>
      </c>
      <c r="B927" s="2630" t="s">
        <v>6932</v>
      </c>
      <c r="C927" s="2596"/>
      <c r="D927" s="2630" t="s">
        <v>4644</v>
      </c>
      <c r="E927" s="2596"/>
      <c r="F927" s="2668">
        <v>115</v>
      </c>
      <c r="G927" s="2712">
        <v>4.33</v>
      </c>
      <c r="H927" s="2660"/>
      <c r="I927" s="2566"/>
      <c r="J927" s="2660">
        <v>7.5</v>
      </c>
      <c r="K927" s="2619">
        <v>1</v>
      </c>
      <c r="L927" s="2619"/>
      <c r="M927" s="2566"/>
      <c r="N927" s="2566"/>
      <c r="O927" s="2596"/>
      <c r="P927" s="2612"/>
      <c r="R927" s="2621">
        <v>9</v>
      </c>
    </row>
    <row r="928" spans="1:18">
      <c r="A928" s="2621">
        <v>10</v>
      </c>
      <c r="B928" s="2630" t="s">
        <v>6932</v>
      </c>
      <c r="C928" s="2596"/>
      <c r="D928" s="2630" t="s">
        <v>4644</v>
      </c>
      <c r="E928" s="2596"/>
      <c r="F928" s="2668">
        <v>115</v>
      </c>
      <c r="G928" s="2712">
        <v>4.3600000000000003</v>
      </c>
      <c r="H928" s="2660"/>
      <c r="I928" s="2566"/>
      <c r="J928" s="2660">
        <v>7.5</v>
      </c>
      <c r="K928" s="2619">
        <v>1</v>
      </c>
      <c r="L928" s="2619"/>
      <c r="M928" s="2566"/>
      <c r="N928" s="2566"/>
      <c r="O928" s="2596"/>
      <c r="P928" s="2612"/>
      <c r="R928" s="2621">
        <v>10</v>
      </c>
    </row>
    <row r="929" spans="1:18">
      <c r="A929" s="2621">
        <v>11</v>
      </c>
      <c r="B929" s="2630" t="s">
        <v>6933</v>
      </c>
      <c r="C929" s="2596"/>
      <c r="D929" s="2630" t="s">
        <v>4644</v>
      </c>
      <c r="E929" s="2596"/>
      <c r="F929" s="2668">
        <v>115</v>
      </c>
      <c r="G929" s="2712">
        <v>13.8</v>
      </c>
      <c r="H929" s="2660"/>
      <c r="I929" s="2566"/>
      <c r="J929" s="2660">
        <v>40</v>
      </c>
      <c r="K929" s="2619">
        <v>2</v>
      </c>
      <c r="L929" s="2619"/>
      <c r="M929" s="2566"/>
      <c r="N929" s="2566"/>
      <c r="O929" s="2596"/>
      <c r="P929" s="2612"/>
      <c r="R929" s="2621">
        <v>11</v>
      </c>
    </row>
    <row r="930" spans="1:18">
      <c r="A930" s="2621">
        <v>12</v>
      </c>
      <c r="B930" s="2630" t="s">
        <v>5836</v>
      </c>
      <c r="C930" s="2596"/>
      <c r="D930" s="2630" t="s">
        <v>4644</v>
      </c>
      <c r="E930" s="2596"/>
      <c r="F930" s="2668">
        <v>34.5</v>
      </c>
      <c r="G930" s="2712">
        <v>4.8</v>
      </c>
      <c r="H930" s="2660"/>
      <c r="I930" s="2566"/>
      <c r="J930" s="2660">
        <v>3.75</v>
      </c>
      <c r="K930" s="2619">
        <v>1</v>
      </c>
      <c r="L930" s="2619"/>
      <c r="M930" s="2566"/>
      <c r="N930" s="2566"/>
      <c r="O930" s="2596"/>
      <c r="P930" s="2612"/>
      <c r="R930" s="2621">
        <v>12</v>
      </c>
    </row>
    <row r="931" spans="1:18">
      <c r="A931" s="2621">
        <v>13</v>
      </c>
      <c r="B931" s="2630" t="s">
        <v>5837</v>
      </c>
      <c r="C931" s="2596"/>
      <c r="D931" s="2630" t="s">
        <v>4644</v>
      </c>
      <c r="E931" s="2596"/>
      <c r="F931" s="2668">
        <v>115</v>
      </c>
      <c r="G931" s="2712">
        <v>4.16</v>
      </c>
      <c r="H931" s="2660"/>
      <c r="I931" s="2566"/>
      <c r="J931" s="2660">
        <v>12.5</v>
      </c>
      <c r="K931" s="2619">
        <v>1</v>
      </c>
      <c r="L931" s="2619"/>
      <c r="M931" s="2566"/>
      <c r="N931" s="2566"/>
      <c r="O931" s="2596"/>
      <c r="P931" s="2612"/>
      <c r="R931" s="2621">
        <v>13</v>
      </c>
    </row>
    <row r="932" spans="1:18">
      <c r="A932" s="2621">
        <v>14</v>
      </c>
      <c r="B932" s="2630" t="s">
        <v>6934</v>
      </c>
      <c r="C932" s="2596"/>
      <c r="D932" s="2630" t="s">
        <v>4644</v>
      </c>
      <c r="E932" s="2596"/>
      <c r="F932" s="2668">
        <v>115</v>
      </c>
      <c r="G932" s="2712">
        <v>4.33</v>
      </c>
      <c r="H932" s="2660"/>
      <c r="I932" s="2566"/>
      <c r="J932" s="2660">
        <v>7.5</v>
      </c>
      <c r="K932" s="2619">
        <v>2</v>
      </c>
      <c r="L932" s="2619"/>
      <c r="M932" s="2566"/>
      <c r="N932" s="2566"/>
      <c r="O932" s="2596"/>
      <c r="P932" s="2612"/>
      <c r="R932" s="2621">
        <v>14</v>
      </c>
    </row>
    <row r="933" spans="1:18">
      <c r="A933" s="2621">
        <v>15</v>
      </c>
      <c r="B933" s="2630" t="s">
        <v>6935</v>
      </c>
      <c r="C933" s="2596"/>
      <c r="D933" s="2630" t="s">
        <v>4644</v>
      </c>
      <c r="E933" s="2596"/>
      <c r="F933" s="2668">
        <v>115</v>
      </c>
      <c r="G933" s="2712">
        <v>13.8</v>
      </c>
      <c r="H933" s="2660"/>
      <c r="I933" s="2566"/>
      <c r="J933" s="2660">
        <v>36</v>
      </c>
      <c r="K933" s="2619">
        <v>2</v>
      </c>
      <c r="L933" s="2619"/>
      <c r="M933" s="2566"/>
      <c r="N933" s="2566"/>
      <c r="O933" s="2596"/>
      <c r="P933" s="2612"/>
      <c r="R933" s="2621">
        <v>15</v>
      </c>
    </row>
    <row r="934" spans="1:18">
      <c r="A934" s="2621">
        <v>16</v>
      </c>
      <c r="B934" s="2630" t="s">
        <v>5838</v>
      </c>
      <c r="C934" s="2596"/>
      <c r="D934" s="2630" t="s">
        <v>4642</v>
      </c>
      <c r="E934" s="2596"/>
      <c r="F934" s="2668">
        <v>115</v>
      </c>
      <c r="G934" s="2712">
        <v>4.33</v>
      </c>
      <c r="H934" s="2660"/>
      <c r="I934" s="2566"/>
      <c r="J934" s="2660">
        <v>7.5</v>
      </c>
      <c r="K934" s="2619">
        <v>1</v>
      </c>
      <c r="L934" s="2619"/>
      <c r="M934" s="2566"/>
      <c r="N934" s="2566"/>
      <c r="O934" s="2596"/>
      <c r="P934" s="2612"/>
      <c r="R934" s="2621">
        <v>16</v>
      </c>
    </row>
    <row r="935" spans="1:18">
      <c r="A935" s="2609">
        <v>17</v>
      </c>
      <c r="B935" s="2630" t="s">
        <v>6936</v>
      </c>
      <c r="C935" s="2596"/>
      <c r="D935" s="2630" t="s">
        <v>4644</v>
      </c>
      <c r="E935" s="2596"/>
      <c r="F935" s="2668">
        <v>34.5</v>
      </c>
      <c r="G935" s="2712">
        <v>4.8</v>
      </c>
      <c r="H935" s="2660"/>
      <c r="I935" s="2566"/>
      <c r="J935" s="2660">
        <v>1.5</v>
      </c>
      <c r="K935" s="2619">
        <v>1</v>
      </c>
      <c r="L935" s="2619"/>
      <c r="M935" s="2566"/>
      <c r="N935" s="2566"/>
      <c r="O935" s="2596"/>
      <c r="P935" s="2612"/>
      <c r="R935" s="2609">
        <v>17</v>
      </c>
    </row>
    <row r="936" spans="1:18">
      <c r="A936" s="2609">
        <v>18</v>
      </c>
      <c r="B936" s="2630" t="s">
        <v>6936</v>
      </c>
      <c r="C936" s="2596"/>
      <c r="D936" s="2630" t="s">
        <v>4644</v>
      </c>
      <c r="E936" s="2596"/>
      <c r="F936" s="2668">
        <v>34.5</v>
      </c>
      <c r="G936" s="2712">
        <v>13.8</v>
      </c>
      <c r="H936" s="2660"/>
      <c r="I936" s="2566"/>
      <c r="J936" s="2660">
        <v>3.75</v>
      </c>
      <c r="K936" s="2619">
        <v>1</v>
      </c>
      <c r="L936" s="2619"/>
      <c r="M936" s="2566"/>
      <c r="N936" s="2566"/>
      <c r="O936" s="2596"/>
      <c r="P936" s="2612"/>
      <c r="R936" s="2609">
        <v>18</v>
      </c>
    </row>
    <row r="937" spans="1:18">
      <c r="A937" s="2609">
        <v>19</v>
      </c>
      <c r="B937" s="2630" t="s">
        <v>6937</v>
      </c>
      <c r="C937" s="2596"/>
      <c r="D937" s="2630" t="s">
        <v>4644</v>
      </c>
      <c r="E937" s="2596"/>
      <c r="F937" s="2668">
        <v>115</v>
      </c>
      <c r="G937" s="2712">
        <v>4.16</v>
      </c>
      <c r="H937" s="2660"/>
      <c r="I937" s="2566"/>
      <c r="J937" s="2660">
        <v>7.5</v>
      </c>
      <c r="K937" s="2619">
        <v>2</v>
      </c>
      <c r="L937" s="2619"/>
      <c r="M937" s="2566"/>
      <c r="N937" s="2566"/>
      <c r="O937" s="2596"/>
      <c r="P937" s="2612"/>
      <c r="R937" s="2609">
        <v>19</v>
      </c>
    </row>
    <row r="938" spans="1:18">
      <c r="A938" s="2609">
        <v>20</v>
      </c>
      <c r="B938" s="2630" t="s">
        <v>5839</v>
      </c>
      <c r="C938" s="2596"/>
      <c r="D938" s="2630" t="s">
        <v>4644</v>
      </c>
      <c r="E938" s="2596"/>
      <c r="F938" s="2668">
        <v>115</v>
      </c>
      <c r="G938" s="2712">
        <v>4.16</v>
      </c>
      <c r="H938" s="2660"/>
      <c r="I938" s="2566"/>
      <c r="J938" s="2660">
        <v>7.5</v>
      </c>
      <c r="K938" s="2619">
        <v>1</v>
      </c>
      <c r="L938" s="2619"/>
      <c r="M938" s="2566"/>
      <c r="N938" s="2566"/>
      <c r="O938" s="2596"/>
      <c r="P938" s="2612"/>
      <c r="R938" s="2609">
        <v>20</v>
      </c>
    </row>
    <row r="939" spans="1:18">
      <c r="A939" s="2609">
        <v>21</v>
      </c>
      <c r="B939" s="2630" t="s">
        <v>5840</v>
      </c>
      <c r="C939" s="2596"/>
      <c r="D939" s="2630" t="s">
        <v>4644</v>
      </c>
      <c r="E939" s="2596"/>
      <c r="F939" s="2668">
        <v>23</v>
      </c>
      <c r="G939" s="2712">
        <v>4.16</v>
      </c>
      <c r="H939" s="2660"/>
      <c r="I939" s="2566"/>
      <c r="J939" s="2660">
        <v>5</v>
      </c>
      <c r="K939" s="2619">
        <v>1</v>
      </c>
      <c r="L939" s="2619"/>
      <c r="M939" s="2566"/>
      <c r="N939" s="2566"/>
      <c r="O939" s="2596"/>
      <c r="P939" s="2612"/>
      <c r="R939" s="2609">
        <v>21</v>
      </c>
    </row>
    <row r="940" spans="1:18">
      <c r="A940" s="2609">
        <v>22</v>
      </c>
      <c r="B940" s="2630" t="s">
        <v>6938</v>
      </c>
      <c r="C940" s="2596"/>
      <c r="D940" s="2630" t="s">
        <v>4644</v>
      </c>
      <c r="E940" s="2596"/>
      <c r="F940" s="2668">
        <v>23</v>
      </c>
      <c r="G940" s="2712">
        <v>4.16</v>
      </c>
      <c r="H940" s="2660"/>
      <c r="I940" s="2566"/>
      <c r="J940" s="2660">
        <v>11.7</v>
      </c>
      <c r="K940" s="2619">
        <v>3</v>
      </c>
      <c r="L940" s="2619"/>
      <c r="M940" s="2566"/>
      <c r="N940" s="2566"/>
      <c r="O940" s="2596"/>
      <c r="P940" s="2612"/>
      <c r="R940" s="2609">
        <v>22</v>
      </c>
    </row>
    <row r="941" spans="1:18">
      <c r="A941" s="2609">
        <v>23</v>
      </c>
      <c r="B941" s="2630" t="s">
        <v>6939</v>
      </c>
      <c r="C941" s="2596"/>
      <c r="D941" s="2630" t="s">
        <v>4644</v>
      </c>
      <c r="E941" s="2596"/>
      <c r="F941" s="2668">
        <v>23</v>
      </c>
      <c r="G941" s="2712">
        <v>4.16</v>
      </c>
      <c r="H941" s="2660"/>
      <c r="I941" s="2566"/>
      <c r="J941" s="2660">
        <v>11.25</v>
      </c>
      <c r="K941" s="2619">
        <v>3</v>
      </c>
      <c r="L941" s="2619"/>
      <c r="M941" s="2566"/>
      <c r="N941" s="2566"/>
      <c r="O941" s="2596"/>
      <c r="P941" s="2612"/>
      <c r="R941" s="2609">
        <v>23</v>
      </c>
    </row>
    <row r="942" spans="1:18">
      <c r="A942" s="2609">
        <v>24</v>
      </c>
      <c r="B942" s="2630" t="s">
        <v>6940</v>
      </c>
      <c r="C942" s="2596"/>
      <c r="D942" s="2630" t="s">
        <v>4644</v>
      </c>
      <c r="E942" s="2596"/>
      <c r="F942" s="2668">
        <v>23</v>
      </c>
      <c r="G942" s="2712">
        <v>4.16</v>
      </c>
      <c r="H942" s="2660"/>
      <c r="I942" s="2566"/>
      <c r="J942" s="2660">
        <v>5.5</v>
      </c>
      <c r="K942" s="2619">
        <v>2</v>
      </c>
      <c r="L942" s="2619"/>
      <c r="M942" s="2566"/>
      <c r="N942" s="2566"/>
      <c r="O942" s="2596"/>
      <c r="P942" s="2612"/>
      <c r="R942" s="2609">
        <v>24</v>
      </c>
    </row>
    <row r="943" spans="1:18">
      <c r="A943" s="2609">
        <v>25</v>
      </c>
      <c r="B943" s="2630" t="s">
        <v>5841</v>
      </c>
      <c r="C943" s="2596"/>
      <c r="D943" s="2630" t="s">
        <v>4644</v>
      </c>
      <c r="E943" s="2596"/>
      <c r="F943" s="2668">
        <v>34.5</v>
      </c>
      <c r="G943" s="2712">
        <v>4.8</v>
      </c>
      <c r="H943" s="2660"/>
      <c r="I943" s="2566"/>
      <c r="J943" s="2660">
        <v>5.25</v>
      </c>
      <c r="K943" s="2619">
        <v>1</v>
      </c>
      <c r="L943" s="2619"/>
      <c r="M943" s="2566"/>
      <c r="N943" s="2566"/>
      <c r="O943" s="2596"/>
      <c r="P943" s="2612"/>
      <c r="R943" s="2609">
        <v>25</v>
      </c>
    </row>
    <row r="944" spans="1:18">
      <c r="A944" s="2609">
        <v>26</v>
      </c>
      <c r="B944" s="2630" t="s">
        <v>5842</v>
      </c>
      <c r="C944" s="2596"/>
      <c r="D944" s="2630" t="s">
        <v>4644</v>
      </c>
      <c r="E944" s="2596"/>
      <c r="F944" s="2668">
        <v>34.4</v>
      </c>
      <c r="G944" s="2712">
        <v>5.04</v>
      </c>
      <c r="H944" s="2660"/>
      <c r="I944" s="2566"/>
      <c r="J944" s="2660">
        <v>3.75</v>
      </c>
      <c r="K944" s="2619">
        <v>1</v>
      </c>
      <c r="L944" s="2619"/>
      <c r="M944" s="2566"/>
      <c r="N944" s="2566"/>
      <c r="O944" s="2596"/>
      <c r="P944" s="2612"/>
      <c r="R944" s="2609">
        <v>26</v>
      </c>
    </row>
    <row r="945" spans="1:18">
      <c r="A945" s="2609">
        <v>27</v>
      </c>
      <c r="B945" s="2630" t="s">
        <v>5843</v>
      </c>
      <c r="C945" s="2596"/>
      <c r="D945" s="2630" t="s">
        <v>4644</v>
      </c>
      <c r="E945" s="2596"/>
      <c r="F945" s="2668">
        <v>23</v>
      </c>
      <c r="G945" s="2712">
        <v>4.16</v>
      </c>
      <c r="H945" s="2660"/>
      <c r="I945" s="2566"/>
      <c r="J945" s="2660">
        <v>1.5</v>
      </c>
      <c r="K945" s="2619">
        <v>1</v>
      </c>
      <c r="L945" s="2619"/>
      <c r="M945" s="2566"/>
      <c r="N945" s="2566"/>
      <c r="O945" s="2596"/>
      <c r="P945" s="2612"/>
      <c r="R945" s="2609">
        <v>27</v>
      </c>
    </row>
    <row r="946" spans="1:18">
      <c r="A946" s="2609">
        <v>28</v>
      </c>
      <c r="B946" s="2630" t="s">
        <v>6941</v>
      </c>
      <c r="C946" s="2596"/>
      <c r="D946" s="2630" t="s">
        <v>4644</v>
      </c>
      <c r="E946" s="2596"/>
      <c r="F946" s="2668">
        <v>23</v>
      </c>
      <c r="G946" s="2712">
        <v>13.2</v>
      </c>
      <c r="H946" s="2660"/>
      <c r="I946" s="2566"/>
      <c r="J946" s="2660">
        <v>7.5</v>
      </c>
      <c r="K946" s="2619">
        <v>2</v>
      </c>
      <c r="L946" s="2619"/>
      <c r="M946" s="2566"/>
      <c r="N946" s="2566"/>
      <c r="O946" s="2596"/>
      <c r="P946" s="2612"/>
      <c r="R946" s="2609">
        <v>28</v>
      </c>
    </row>
    <row r="947" spans="1:18">
      <c r="A947" s="2609">
        <v>29</v>
      </c>
      <c r="B947" s="2630" t="s">
        <v>6942</v>
      </c>
      <c r="C947" s="2596"/>
      <c r="D947" s="2630" t="s">
        <v>4644</v>
      </c>
      <c r="E947" s="2596"/>
      <c r="F947" s="2668">
        <v>115</v>
      </c>
      <c r="G947" s="2712">
        <v>13.2</v>
      </c>
      <c r="H947" s="2660"/>
      <c r="I947" s="2566"/>
      <c r="J947" s="2660">
        <v>15</v>
      </c>
      <c r="K947" s="2619">
        <v>1</v>
      </c>
      <c r="L947" s="2619"/>
      <c r="M947" s="2566"/>
      <c r="N947" s="2566"/>
      <c r="O947" s="2596"/>
      <c r="P947" s="2612"/>
      <c r="R947" s="2609">
        <v>29</v>
      </c>
    </row>
    <row r="948" spans="1:18">
      <c r="A948" s="2609">
        <v>30</v>
      </c>
      <c r="B948" s="2630" t="s">
        <v>6942</v>
      </c>
      <c r="C948" s="2596"/>
      <c r="D948" s="2630" t="s">
        <v>4644</v>
      </c>
      <c r="E948" s="2596"/>
      <c r="F948" s="2668">
        <v>115</v>
      </c>
      <c r="G948" s="2712">
        <v>13.8</v>
      </c>
      <c r="H948" s="2660"/>
      <c r="I948" s="2566"/>
      <c r="J948" s="2660">
        <v>15</v>
      </c>
      <c r="K948" s="2619">
        <v>1</v>
      </c>
      <c r="L948" s="2619"/>
      <c r="M948" s="2566"/>
      <c r="N948" s="2566"/>
      <c r="O948" s="2596"/>
      <c r="P948" s="2612"/>
      <c r="R948" s="2609">
        <v>30</v>
      </c>
    </row>
    <row r="949" spans="1:18">
      <c r="A949" s="2609">
        <v>31</v>
      </c>
      <c r="B949" s="2630" t="s">
        <v>6943</v>
      </c>
      <c r="C949" s="2596"/>
      <c r="D949" s="2630" t="s">
        <v>4644</v>
      </c>
      <c r="E949" s="2596"/>
      <c r="F949" s="2668">
        <v>34.4</v>
      </c>
      <c r="G949" s="2712">
        <v>13.8</v>
      </c>
      <c r="H949" s="2660"/>
      <c r="I949" s="2566"/>
      <c r="J949" s="2660">
        <v>3.75</v>
      </c>
      <c r="K949" s="2619"/>
      <c r="L949" s="2619">
        <v>1</v>
      </c>
      <c r="M949" s="2566"/>
      <c r="N949" s="2566"/>
      <c r="O949" s="2596"/>
      <c r="P949" s="2612"/>
      <c r="R949" s="2609">
        <v>31</v>
      </c>
    </row>
    <row r="950" spans="1:18">
      <c r="A950" s="2609">
        <v>32</v>
      </c>
      <c r="B950" s="2630" t="s">
        <v>6943</v>
      </c>
      <c r="C950" s="2596"/>
      <c r="D950" s="2630" t="s">
        <v>4644</v>
      </c>
      <c r="E950" s="2596"/>
      <c r="F950" s="2668">
        <v>66</v>
      </c>
      <c r="G950" s="2712">
        <v>13.8</v>
      </c>
      <c r="H950" s="2660"/>
      <c r="I950" s="2566"/>
      <c r="J950" s="2660">
        <v>10</v>
      </c>
      <c r="K950" s="2619">
        <v>1</v>
      </c>
      <c r="L950" s="2619"/>
      <c r="M950" s="2566"/>
      <c r="N950" s="2566"/>
      <c r="O950" s="2596"/>
      <c r="P950" s="2612"/>
      <c r="R950" s="2609">
        <v>32</v>
      </c>
    </row>
    <row r="951" spans="1:18">
      <c r="A951" s="2609">
        <v>33</v>
      </c>
      <c r="B951" s="2630" t="s">
        <v>6944</v>
      </c>
      <c r="C951" s="2596"/>
      <c r="D951" s="2630" t="s">
        <v>4644</v>
      </c>
      <c r="E951" s="2596"/>
      <c r="F951" s="2668">
        <v>23</v>
      </c>
      <c r="G951" s="2712">
        <v>4.16</v>
      </c>
      <c r="H951" s="2660"/>
      <c r="I951" s="2566"/>
      <c r="J951" s="2660">
        <v>3.75</v>
      </c>
      <c r="K951" s="2619">
        <v>1</v>
      </c>
      <c r="L951" s="2619"/>
      <c r="M951" s="2566"/>
      <c r="N951" s="2566"/>
      <c r="O951" s="2596"/>
      <c r="P951" s="2612"/>
      <c r="R951" s="2609">
        <v>33</v>
      </c>
    </row>
    <row r="952" spans="1:18">
      <c r="A952" s="2609">
        <v>34</v>
      </c>
      <c r="B952" s="2630" t="s">
        <v>6944</v>
      </c>
      <c r="C952" s="2596"/>
      <c r="D952" s="2630" t="s">
        <v>4644</v>
      </c>
      <c r="E952" s="2596"/>
      <c r="F952" s="2668">
        <v>23</v>
      </c>
      <c r="G952" s="2712">
        <v>4.4000000000000004</v>
      </c>
      <c r="H952" s="2660"/>
      <c r="I952" s="2566"/>
      <c r="J952" s="2660">
        <v>7.45</v>
      </c>
      <c r="K952" s="2619">
        <v>2</v>
      </c>
      <c r="L952" s="2619"/>
      <c r="M952" s="2566"/>
      <c r="N952" s="2566"/>
      <c r="O952" s="2596"/>
      <c r="P952" s="2612"/>
      <c r="R952" s="2609">
        <v>34</v>
      </c>
    </row>
    <row r="953" spans="1:18">
      <c r="A953" s="2609">
        <v>35</v>
      </c>
      <c r="B953" s="2630" t="s">
        <v>5844</v>
      </c>
      <c r="C953" s="2596"/>
      <c r="D953" s="2630" t="s">
        <v>4644</v>
      </c>
      <c r="E953" s="2596"/>
      <c r="F953" s="2668">
        <v>115</v>
      </c>
      <c r="G953" s="2712">
        <v>13.2</v>
      </c>
      <c r="H953" s="2660"/>
      <c r="I953" s="2566"/>
      <c r="J953" s="2660">
        <v>15</v>
      </c>
      <c r="K953" s="2619">
        <v>1</v>
      </c>
      <c r="L953" s="2619"/>
      <c r="M953" s="2566"/>
      <c r="N953" s="2566"/>
      <c r="O953" s="2596"/>
      <c r="P953" s="2612"/>
      <c r="R953" s="2609">
        <v>35</v>
      </c>
    </row>
    <row r="954" spans="1:18">
      <c r="A954" s="2609">
        <v>36</v>
      </c>
      <c r="B954" s="2630" t="s">
        <v>6945</v>
      </c>
      <c r="C954" s="2596"/>
      <c r="D954" s="2630" t="s">
        <v>4644</v>
      </c>
      <c r="E954" s="2596"/>
      <c r="F954" s="2668">
        <v>115</v>
      </c>
      <c r="G954" s="2712">
        <v>13.8</v>
      </c>
      <c r="H954" s="2660"/>
      <c r="I954" s="2566"/>
      <c r="J954" s="2660">
        <v>40</v>
      </c>
      <c r="K954" s="2619">
        <v>2</v>
      </c>
      <c r="L954" s="2619"/>
      <c r="M954" s="2566"/>
      <c r="N954" s="2566"/>
      <c r="O954" s="2596"/>
      <c r="P954" s="2612"/>
      <c r="R954" s="2609">
        <v>36</v>
      </c>
    </row>
    <row r="955" spans="1:18">
      <c r="A955" s="2609">
        <v>37</v>
      </c>
      <c r="B955" s="2630" t="s">
        <v>6946</v>
      </c>
      <c r="C955" s="2596"/>
      <c r="D955" s="2630" t="s">
        <v>4644</v>
      </c>
      <c r="E955" s="2596"/>
      <c r="F955" s="2668">
        <v>115</v>
      </c>
      <c r="G955" s="2712">
        <v>13.8</v>
      </c>
      <c r="H955" s="2660"/>
      <c r="I955" s="2566"/>
      <c r="J955" s="2660">
        <v>40</v>
      </c>
      <c r="K955" s="2619">
        <v>2</v>
      </c>
      <c r="L955" s="2619"/>
      <c r="M955" s="2566"/>
      <c r="N955" s="2566"/>
      <c r="O955" s="2596"/>
      <c r="P955" s="2612"/>
      <c r="R955" s="2609">
        <v>37</v>
      </c>
    </row>
    <row r="956" spans="1:18">
      <c r="A956" s="2609">
        <v>38</v>
      </c>
      <c r="B956" s="2630" t="s">
        <v>6947</v>
      </c>
      <c r="C956" s="2596"/>
      <c r="D956" s="2630" t="s">
        <v>4644</v>
      </c>
      <c r="E956" s="2596"/>
      <c r="F956" s="2668">
        <v>115</v>
      </c>
      <c r="G956" s="2712">
        <v>13.2</v>
      </c>
      <c r="H956" s="2660"/>
      <c r="I956" s="2566"/>
      <c r="J956" s="2660">
        <v>30</v>
      </c>
      <c r="K956" s="2619">
        <v>2</v>
      </c>
      <c r="L956" s="2619"/>
      <c r="M956" s="2566"/>
      <c r="N956" s="2566"/>
      <c r="O956" s="2596"/>
      <c r="P956" s="2612"/>
      <c r="R956" s="2609">
        <v>38</v>
      </c>
    </row>
    <row r="957" spans="1:18">
      <c r="A957" s="2609">
        <v>39</v>
      </c>
      <c r="B957" s="2630" t="s">
        <v>5845</v>
      </c>
      <c r="C957" s="2596"/>
      <c r="D957" s="2630" t="s">
        <v>4644</v>
      </c>
      <c r="E957" s="2596"/>
      <c r="F957" s="2668">
        <v>113</v>
      </c>
      <c r="G957" s="2712">
        <v>13.8</v>
      </c>
      <c r="H957" s="2660"/>
      <c r="I957" s="2566"/>
      <c r="J957" s="2660">
        <v>7.5</v>
      </c>
      <c r="K957" s="2619">
        <v>1</v>
      </c>
      <c r="L957" s="2619"/>
      <c r="M957" s="2566"/>
      <c r="N957" s="2566"/>
      <c r="O957" s="2596"/>
      <c r="P957" s="2612"/>
      <c r="R957" s="2609">
        <v>39</v>
      </c>
    </row>
    <row r="958" spans="1:18">
      <c r="A958" s="2609">
        <v>40</v>
      </c>
      <c r="B958" s="2630" t="s">
        <v>5846</v>
      </c>
      <c r="C958" s="2596"/>
      <c r="D958" s="2630" t="s">
        <v>4644</v>
      </c>
      <c r="E958" s="2596"/>
      <c r="F958" s="2668">
        <v>115</v>
      </c>
      <c r="G958" s="2712">
        <v>4.16</v>
      </c>
      <c r="H958" s="2660"/>
      <c r="I958" s="2566"/>
      <c r="J958" s="2660">
        <v>7.5</v>
      </c>
      <c r="K958" s="2619">
        <v>1</v>
      </c>
      <c r="L958" s="2619"/>
      <c r="M958" s="2566"/>
      <c r="N958" s="2566"/>
      <c r="O958" s="2596"/>
      <c r="P958" s="2612"/>
      <c r="R958" s="2609">
        <v>40</v>
      </c>
    </row>
    <row r="959" spans="1:18">
      <c r="A959" s="2609">
        <v>41</v>
      </c>
      <c r="B959" s="2630" t="s">
        <v>6948</v>
      </c>
      <c r="C959" s="2596"/>
      <c r="D959" s="2630" t="s">
        <v>4644</v>
      </c>
      <c r="E959" s="2596"/>
      <c r="F959" s="2668">
        <v>115</v>
      </c>
      <c r="G959" s="2712">
        <v>13.2</v>
      </c>
      <c r="H959" s="2660"/>
      <c r="I959" s="2566"/>
      <c r="J959" s="2660">
        <v>20</v>
      </c>
      <c r="K959" s="2619">
        <v>1</v>
      </c>
      <c r="L959" s="2619"/>
      <c r="M959" s="2566"/>
      <c r="N959" s="2566"/>
      <c r="O959" s="2596"/>
      <c r="P959" s="2612"/>
      <c r="R959" s="2609">
        <v>41</v>
      </c>
    </row>
    <row r="960" spans="1:18">
      <c r="A960" s="2609">
        <v>42</v>
      </c>
      <c r="B960" s="2630" t="s">
        <v>6948</v>
      </c>
      <c r="C960" s="2596"/>
      <c r="D960" s="2630" t="s">
        <v>4644</v>
      </c>
      <c r="E960" s="2596"/>
      <c r="F960" s="2668">
        <v>115</v>
      </c>
      <c r="G960" s="2712">
        <v>13.8</v>
      </c>
      <c r="H960" s="2660"/>
      <c r="I960" s="2566"/>
      <c r="J960" s="2660">
        <v>20</v>
      </c>
      <c r="K960" s="2619">
        <v>1</v>
      </c>
      <c r="L960" s="2619"/>
      <c r="M960" s="2566"/>
      <c r="N960" s="2566"/>
      <c r="O960" s="2596"/>
      <c r="P960" s="2612"/>
      <c r="R960" s="2609">
        <v>42</v>
      </c>
    </row>
    <row r="961" spans="1:18">
      <c r="A961" s="2609">
        <v>43</v>
      </c>
      <c r="B961" s="2630" t="s">
        <v>6949</v>
      </c>
      <c r="C961" s="2596"/>
      <c r="D961" s="2630" t="s">
        <v>4644</v>
      </c>
      <c r="E961" s="2596"/>
      <c r="F961" s="2668">
        <v>34.5</v>
      </c>
      <c r="G961" s="2712">
        <v>13.8</v>
      </c>
      <c r="H961" s="2660"/>
      <c r="I961" s="2566"/>
      <c r="J961" s="2660">
        <v>10</v>
      </c>
      <c r="K961" s="2619">
        <v>1</v>
      </c>
      <c r="L961" s="2619"/>
      <c r="M961" s="2566"/>
      <c r="N961" s="2566"/>
      <c r="O961" s="2596"/>
      <c r="P961" s="2612"/>
      <c r="R961" s="2609">
        <v>43</v>
      </c>
    </row>
    <row r="962" spans="1:18">
      <c r="A962" s="2609">
        <v>44</v>
      </c>
      <c r="B962" s="2630" t="s">
        <v>5847</v>
      </c>
      <c r="C962" s="2596"/>
      <c r="D962" s="2630" t="s">
        <v>4644</v>
      </c>
      <c r="E962" s="2596"/>
      <c r="F962" s="2668">
        <v>115</v>
      </c>
      <c r="G962" s="2712">
        <v>13.8</v>
      </c>
      <c r="H962" s="2660"/>
      <c r="I962" s="2566"/>
      <c r="J962" s="2660">
        <v>15</v>
      </c>
      <c r="K962" s="2619">
        <v>1</v>
      </c>
      <c r="L962" s="2619"/>
      <c r="M962" s="2566"/>
      <c r="N962" s="2566"/>
      <c r="O962" s="2596"/>
      <c r="P962" s="2612"/>
      <c r="R962" s="2609">
        <v>44</v>
      </c>
    </row>
    <row r="963" spans="1:18">
      <c r="A963" s="2609">
        <v>45</v>
      </c>
      <c r="B963" s="2630" t="s">
        <v>5848</v>
      </c>
      <c r="C963" s="2596"/>
      <c r="D963" s="2630" t="s">
        <v>4642</v>
      </c>
      <c r="E963" s="2596"/>
      <c r="F963" s="2668">
        <v>113</v>
      </c>
      <c r="G963" s="2712">
        <v>13.8</v>
      </c>
      <c r="H963" s="2660"/>
      <c r="I963" s="2566"/>
      <c r="J963" s="2660">
        <v>13.4</v>
      </c>
      <c r="K963" s="2619">
        <v>1</v>
      </c>
      <c r="L963" s="2619"/>
      <c r="M963" s="2566"/>
      <c r="N963" s="2566"/>
      <c r="O963" s="2596"/>
      <c r="P963" s="2612"/>
      <c r="R963" s="2609">
        <v>45</v>
      </c>
    </row>
    <row r="964" spans="1:18">
      <c r="A964" s="2609">
        <v>46</v>
      </c>
      <c r="B964" s="2630" t="s">
        <v>5849</v>
      </c>
      <c r="C964" s="2596"/>
      <c r="D964" s="2630" t="s">
        <v>4642</v>
      </c>
      <c r="E964" s="2596"/>
      <c r="F964" s="2668">
        <v>115</v>
      </c>
      <c r="G964" s="2712">
        <v>13.2</v>
      </c>
      <c r="H964" s="2660"/>
      <c r="I964" s="2566"/>
      <c r="J964" s="2660">
        <v>5</v>
      </c>
      <c r="K964" s="2619">
        <v>1</v>
      </c>
      <c r="L964" s="2619"/>
      <c r="M964" s="2566"/>
      <c r="N964" s="2566"/>
      <c r="O964" s="2596"/>
      <c r="P964" s="2612"/>
      <c r="R964" s="2609">
        <v>46</v>
      </c>
    </row>
    <row r="965" spans="1:18">
      <c r="A965" s="2609">
        <v>47</v>
      </c>
      <c r="B965" s="2630" t="s">
        <v>6950</v>
      </c>
      <c r="C965" s="2596"/>
      <c r="D965" s="2630" t="s">
        <v>4644</v>
      </c>
      <c r="E965" s="2596"/>
      <c r="F965" s="2668">
        <v>115</v>
      </c>
      <c r="G965" s="2712">
        <v>13.2</v>
      </c>
      <c r="H965" s="2660"/>
      <c r="I965" s="2566"/>
      <c r="J965" s="2660">
        <v>20</v>
      </c>
      <c r="K965" s="2619">
        <v>1</v>
      </c>
      <c r="L965" s="2619"/>
      <c r="M965" s="2566"/>
      <c r="N965" s="2566"/>
      <c r="O965" s="2596"/>
      <c r="P965" s="2612"/>
      <c r="R965" s="2609">
        <v>47</v>
      </c>
    </row>
    <row r="966" spans="1:18">
      <c r="A966" s="2609">
        <v>48</v>
      </c>
      <c r="B966" s="2630" t="s">
        <v>6950</v>
      </c>
      <c r="C966" s="2596"/>
      <c r="D966" s="2630" t="s">
        <v>4644</v>
      </c>
      <c r="E966" s="2596"/>
      <c r="F966" s="2668">
        <v>115</v>
      </c>
      <c r="G966" s="2712">
        <v>13.8</v>
      </c>
      <c r="H966" s="2660"/>
      <c r="I966" s="2566"/>
      <c r="J966" s="2660">
        <v>20</v>
      </c>
      <c r="K966" s="2619">
        <v>1</v>
      </c>
      <c r="L966" s="2619"/>
      <c r="M966" s="2566"/>
      <c r="N966" s="2566"/>
      <c r="O966" s="2596"/>
      <c r="P966" s="2612"/>
      <c r="R966" s="2609">
        <v>48</v>
      </c>
    </row>
    <row r="967" spans="1:18">
      <c r="A967" s="2609">
        <v>49</v>
      </c>
      <c r="B967" s="2630" t="s">
        <v>6951</v>
      </c>
      <c r="C967" s="2596"/>
      <c r="D967" s="2630" t="s">
        <v>4644</v>
      </c>
      <c r="E967" s="2596"/>
      <c r="F967" s="2668">
        <v>115</v>
      </c>
      <c r="G967" s="2712">
        <v>13.8</v>
      </c>
      <c r="H967" s="2660"/>
      <c r="I967" s="2566"/>
      <c r="J967" s="2660">
        <v>48</v>
      </c>
      <c r="K967" s="2619">
        <v>2</v>
      </c>
      <c r="L967" s="2619"/>
      <c r="M967" s="2566"/>
      <c r="N967" s="2566"/>
      <c r="O967" s="2596"/>
      <c r="P967" s="2612"/>
      <c r="R967" s="2609">
        <v>49</v>
      </c>
    </row>
    <row r="968" spans="1:18">
      <c r="A968" s="2609">
        <v>50</v>
      </c>
      <c r="B968" s="2630" t="s">
        <v>6952</v>
      </c>
      <c r="C968" s="2596"/>
      <c r="D968" s="2630" t="s">
        <v>4644</v>
      </c>
      <c r="E968" s="2596"/>
      <c r="F968" s="2668">
        <v>34.4</v>
      </c>
      <c r="G968" s="2712">
        <v>5</v>
      </c>
      <c r="H968" s="2660"/>
      <c r="I968" s="2566"/>
      <c r="J968" s="2660">
        <v>5.01</v>
      </c>
      <c r="K968" s="2619">
        <v>3</v>
      </c>
      <c r="L968" s="2619"/>
      <c r="M968" s="2566"/>
      <c r="N968" s="2566"/>
      <c r="O968" s="2596"/>
      <c r="P968" s="2612"/>
      <c r="R968" s="2609">
        <v>50</v>
      </c>
    </row>
    <row r="969" spans="1:18">
      <c r="A969" s="2609">
        <v>51</v>
      </c>
      <c r="B969" s="2630" t="s">
        <v>5850</v>
      </c>
      <c r="C969" s="2596"/>
      <c r="D969" s="2630" t="s">
        <v>4644</v>
      </c>
      <c r="E969" s="2596"/>
      <c r="F969" s="2668">
        <v>113</v>
      </c>
      <c r="G969" s="2712">
        <v>13.8</v>
      </c>
      <c r="H969" s="2660"/>
      <c r="I969" s="2566"/>
      <c r="J969" s="2660">
        <v>7.5</v>
      </c>
      <c r="K969" s="2619">
        <v>1</v>
      </c>
      <c r="L969" s="2619"/>
      <c r="M969" s="2566"/>
      <c r="N969" s="2566"/>
      <c r="O969" s="2596"/>
      <c r="P969" s="2612"/>
      <c r="R969" s="2609">
        <v>51</v>
      </c>
    </row>
    <row r="970" spans="1:18">
      <c r="A970" s="2609">
        <v>52</v>
      </c>
      <c r="B970" s="2630" t="s">
        <v>5851</v>
      </c>
      <c r="C970" s="2596"/>
      <c r="D970" s="2630" t="s">
        <v>4644</v>
      </c>
      <c r="E970" s="2596"/>
      <c r="F970" s="2668">
        <v>115</v>
      </c>
      <c r="G970" s="2712">
        <v>13.8</v>
      </c>
      <c r="H970" s="2660"/>
      <c r="I970" s="2566"/>
      <c r="J970" s="2660">
        <v>24</v>
      </c>
      <c r="K970" s="2619">
        <v>1</v>
      </c>
      <c r="L970" s="2619"/>
      <c r="M970" s="2566"/>
      <c r="N970" s="2566"/>
      <c r="O970" s="2596"/>
      <c r="P970" s="2612"/>
      <c r="R970" s="2609">
        <v>52</v>
      </c>
    </row>
    <row r="971" spans="1:18">
      <c r="A971" s="2609">
        <v>53</v>
      </c>
      <c r="B971" s="2630" t="s">
        <v>5852</v>
      </c>
      <c r="C971" s="2596"/>
      <c r="D971" s="2630" t="s">
        <v>4644</v>
      </c>
      <c r="E971" s="2596"/>
      <c r="F971" s="2668">
        <v>34.5</v>
      </c>
      <c r="G971" s="2712">
        <v>4.8</v>
      </c>
      <c r="H971" s="2660"/>
      <c r="I971" s="2566"/>
      <c r="J971" s="2660">
        <v>2.5</v>
      </c>
      <c r="K971" s="2619">
        <v>1</v>
      </c>
      <c r="L971" s="2619"/>
      <c r="M971" s="2566"/>
      <c r="N971" s="2566"/>
      <c r="O971" s="2596"/>
      <c r="P971" s="2612"/>
      <c r="R971" s="2609">
        <v>53</v>
      </c>
    </row>
    <row r="972" spans="1:18">
      <c r="A972" s="2609">
        <v>54</v>
      </c>
      <c r="B972" s="2630" t="s">
        <v>5853</v>
      </c>
      <c r="C972" s="2596"/>
      <c r="D972" s="2630" t="s">
        <v>4642</v>
      </c>
      <c r="E972" s="2596"/>
      <c r="F972" s="2668">
        <v>34.4</v>
      </c>
      <c r="G972" s="2712">
        <v>13.8</v>
      </c>
      <c r="H972" s="2660"/>
      <c r="I972" s="2566"/>
      <c r="J972" s="2660">
        <v>10</v>
      </c>
      <c r="K972" s="2619">
        <v>1</v>
      </c>
      <c r="L972" s="2619"/>
      <c r="M972" s="2566"/>
      <c r="N972" s="2566"/>
      <c r="O972" s="2596"/>
      <c r="P972" s="2612"/>
      <c r="R972" s="2609">
        <v>54</v>
      </c>
    </row>
    <row r="973" spans="1:18">
      <c r="A973" s="2609">
        <v>55</v>
      </c>
      <c r="B973" s="2630" t="s">
        <v>6953</v>
      </c>
      <c r="C973" s="2596"/>
      <c r="D973" s="2630" t="s">
        <v>4644</v>
      </c>
      <c r="E973" s="2596"/>
      <c r="F973" s="2668">
        <v>67</v>
      </c>
      <c r="G973" s="2712">
        <v>5</v>
      </c>
      <c r="H973" s="2660"/>
      <c r="I973" s="2566"/>
      <c r="J973" s="2660">
        <v>7.5</v>
      </c>
      <c r="K973" s="2619">
        <v>1</v>
      </c>
      <c r="L973" s="2619"/>
      <c r="M973" s="2566"/>
      <c r="N973" s="2566"/>
      <c r="O973" s="2596"/>
      <c r="P973" s="2612"/>
      <c r="R973" s="2609">
        <v>55</v>
      </c>
    </row>
    <row r="974" spans="1:18">
      <c r="A974" s="2609">
        <v>56</v>
      </c>
      <c r="B974" s="2630" t="s">
        <v>6953</v>
      </c>
      <c r="C974" s="2596"/>
      <c r="D974" s="2630" t="s">
        <v>4644</v>
      </c>
      <c r="E974" s="2596"/>
      <c r="F974" s="2668">
        <v>67</v>
      </c>
      <c r="G974" s="2712">
        <v>23</v>
      </c>
      <c r="H974" s="2660"/>
      <c r="I974" s="2566"/>
      <c r="J974" s="2660">
        <v>7.5</v>
      </c>
      <c r="K974" s="2619">
        <v>1</v>
      </c>
      <c r="L974" s="2619"/>
      <c r="M974" s="2566"/>
      <c r="N974" s="2566"/>
      <c r="O974" s="2596"/>
      <c r="P974" s="2612"/>
      <c r="R974" s="2609">
        <v>56</v>
      </c>
    </row>
    <row r="975" spans="1:18">
      <c r="A975" s="2609">
        <v>57</v>
      </c>
      <c r="B975" s="2630" t="s">
        <v>5854</v>
      </c>
      <c r="C975" s="2596"/>
      <c r="D975" s="2630" t="s">
        <v>4644</v>
      </c>
      <c r="E975" s="2596"/>
      <c r="F975" s="2668">
        <v>115</v>
      </c>
      <c r="G975" s="2712">
        <v>13.8</v>
      </c>
      <c r="H975" s="2660"/>
      <c r="I975" s="2566"/>
      <c r="J975" s="2660">
        <v>2.5</v>
      </c>
      <c r="K975" s="2619">
        <v>1</v>
      </c>
      <c r="L975" s="2619"/>
      <c r="M975" s="2566"/>
      <c r="N975" s="2566"/>
      <c r="O975" s="2596"/>
      <c r="P975" s="2612"/>
      <c r="R975" s="2609">
        <v>57</v>
      </c>
    </row>
    <row r="976" spans="1:18" ht="16" thickBot="1">
      <c r="A976" s="2609">
        <v>58</v>
      </c>
      <c r="B976" s="2630" t="s">
        <v>6375</v>
      </c>
      <c r="C976" s="2596"/>
      <c r="D976" s="2630" t="s">
        <v>4642</v>
      </c>
      <c r="E976" s="2596"/>
      <c r="F976" s="2668">
        <v>115</v>
      </c>
      <c r="G976" s="2712">
        <v>34.5</v>
      </c>
      <c r="H976" s="2660"/>
      <c r="I976" s="2566"/>
      <c r="J976" s="2660">
        <v>20</v>
      </c>
      <c r="K976" s="2619">
        <v>1</v>
      </c>
      <c r="L976" s="2619"/>
      <c r="M976" s="2566"/>
      <c r="N976" s="2566"/>
      <c r="O976" s="2596"/>
      <c r="P976" s="2612"/>
      <c r="R976" s="2609">
        <v>58</v>
      </c>
    </row>
    <row r="977" spans="1:18" ht="16" thickBot="1">
      <c r="A977" s="2577">
        <v>59</v>
      </c>
      <c r="B977" s="2705"/>
      <c r="C977" s="2578" t="s">
        <v>4895</v>
      </c>
      <c r="D977" s="2705"/>
      <c r="E977" s="2706"/>
      <c r="F977" s="2707"/>
      <c r="G977" s="2708"/>
      <c r="H977" s="2709"/>
      <c r="I977" s="2566"/>
      <c r="J977" s="2710"/>
      <c r="K977" s="2648">
        <f>SUM(K919:K976)</f>
        <v>84</v>
      </c>
      <c r="L977" s="2648">
        <f>SUM(L919:L976)</f>
        <v>1</v>
      </c>
      <c r="M977" s="2575"/>
      <c r="N977" s="2575"/>
      <c r="O977" s="2578"/>
      <c r="P977" s="2648">
        <f>SUM(P919:P976)</f>
        <v>0</v>
      </c>
      <c r="Q977" s="2648">
        <f>SUM(Q919:Q976)</f>
        <v>0</v>
      </c>
      <c r="R977" s="2711">
        <v>59</v>
      </c>
    </row>
    <row r="979" spans="1:18">
      <c r="A979" s="2586" t="s">
        <v>4861</v>
      </c>
      <c r="B979" s="2597"/>
      <c r="C979" s="2597"/>
      <c r="D979" s="2597"/>
      <c r="E979" s="2597"/>
      <c r="F979" s="2597"/>
      <c r="G979" s="2597"/>
      <c r="H979" s="2597"/>
      <c r="I979" s="2566"/>
      <c r="J979" s="2586" t="s">
        <v>4862</v>
      </c>
      <c r="K979" s="2597"/>
      <c r="L979" s="2597"/>
      <c r="M979" s="2597"/>
      <c r="N979" s="2597"/>
      <c r="O979" s="2597"/>
      <c r="P979" s="2597"/>
      <c r="Q979" s="2597"/>
    </row>
    <row r="980" spans="1:18">
      <c r="B980" s="2630"/>
    </row>
    <row r="981" spans="1:18" ht="16" thickBot="1">
      <c r="A981" s="2529"/>
      <c r="B981" s="2673"/>
      <c r="C981" s="2575"/>
      <c r="D981" s="2575"/>
      <c r="E981" s="2575"/>
      <c r="F981" s="2804"/>
      <c r="G981" s="2804"/>
      <c r="H981" s="2582"/>
      <c r="I981" s="2566"/>
      <c r="J981" s="2529"/>
      <c r="K981" s="2575"/>
      <c r="L981" s="2575"/>
      <c r="M981" s="2575"/>
      <c r="N981" s="2575"/>
      <c r="O981" s="2575"/>
      <c r="P981" s="2804"/>
      <c r="Q981" s="2804"/>
    </row>
    <row r="982" spans="1:18" ht="16" thickBot="1">
      <c r="A982" s="2637" t="s">
        <v>3325</v>
      </c>
      <c r="B982" s="2581"/>
      <c r="C982" s="2581"/>
      <c r="D982" s="2582"/>
      <c r="E982" s="2582"/>
      <c r="F982" s="2583"/>
      <c r="G982" s="2583"/>
      <c r="H982" s="2579"/>
      <c r="I982" s="2566"/>
      <c r="J982" s="2637" t="s">
        <v>3325</v>
      </c>
      <c r="K982" s="2581"/>
      <c r="L982" s="2581"/>
      <c r="M982" s="2582"/>
      <c r="N982" s="2582"/>
      <c r="O982" s="2582"/>
      <c r="P982" s="2583"/>
      <c r="Q982" s="2583"/>
      <c r="R982" s="2791"/>
    </row>
    <row r="983" spans="1:18">
      <c r="A983" s="2595"/>
      <c r="B983" s="2566"/>
      <c r="C983" s="2596"/>
      <c r="D983" s="2608"/>
      <c r="E983" s="2569"/>
      <c r="F983" s="2597"/>
      <c r="G983" s="2597"/>
      <c r="H983" s="2567"/>
      <c r="I983" s="2566"/>
      <c r="J983" s="2595"/>
      <c r="K983" s="2596"/>
      <c r="L983" s="2596"/>
      <c r="M983" s="2597" t="s">
        <v>3113</v>
      </c>
      <c r="N983" s="2597"/>
      <c r="O983" s="2597"/>
      <c r="P983" s="2597"/>
      <c r="Q983" s="2573"/>
      <c r="R983" s="2563"/>
    </row>
    <row r="984" spans="1:18" ht="16" thickBot="1">
      <c r="A984" s="2601"/>
      <c r="B984" s="2608"/>
      <c r="C984" s="2569"/>
      <c r="D984" s="2608"/>
      <c r="E984" s="2569"/>
      <c r="F984" s="2582" t="s">
        <v>3114</v>
      </c>
      <c r="G984" s="2582"/>
      <c r="H984" s="2579"/>
      <c r="I984" s="2566"/>
      <c r="J984" s="2601" t="s">
        <v>3115</v>
      </c>
      <c r="K984" s="2569" t="s">
        <v>3116</v>
      </c>
      <c r="L984" s="2569" t="s">
        <v>3116</v>
      </c>
      <c r="M984" s="2582" t="s">
        <v>3117</v>
      </c>
      <c r="N984" s="2582"/>
      <c r="O984" s="2582"/>
      <c r="P984" s="2582"/>
      <c r="Q984" s="2579"/>
      <c r="R984" s="2569"/>
    </row>
    <row r="985" spans="1:18">
      <c r="A985" s="2601"/>
      <c r="B985" s="2608"/>
      <c r="C985" s="2569"/>
      <c r="D985" s="2608"/>
      <c r="E985" s="2569"/>
      <c r="F985" s="2569"/>
      <c r="G985" s="2573"/>
      <c r="H985" s="2569"/>
      <c r="I985" s="2566"/>
      <c r="J985" s="2601" t="s">
        <v>3118</v>
      </c>
      <c r="K985" s="2569" t="s">
        <v>3119</v>
      </c>
      <c r="L985" s="2569" t="s">
        <v>3120</v>
      </c>
      <c r="M985" s="2608"/>
      <c r="N985" s="2608"/>
      <c r="O985" s="2569"/>
      <c r="P985" s="2569"/>
      <c r="Q985" s="2573"/>
      <c r="R985" s="2569"/>
    </row>
    <row r="986" spans="1:18">
      <c r="A986" s="2601" t="s">
        <v>1686</v>
      </c>
      <c r="B986" s="2597" t="s">
        <v>3121</v>
      </c>
      <c r="C986" s="2573"/>
      <c r="D986" s="2597" t="s">
        <v>3122</v>
      </c>
      <c r="E986" s="2573"/>
      <c r="F986" s="2569"/>
      <c r="G986" s="2573"/>
      <c r="H986" s="2569"/>
      <c r="I986" s="2566"/>
      <c r="J986" s="2601" t="s">
        <v>3123</v>
      </c>
      <c r="K986" s="2569" t="s">
        <v>3124</v>
      </c>
      <c r="L986" s="2569" t="s">
        <v>3119</v>
      </c>
      <c r="M986" s="2597"/>
      <c r="N986" s="2597"/>
      <c r="O986" s="2573"/>
      <c r="P986" s="2569" t="s">
        <v>1744</v>
      </c>
      <c r="Q986" s="2573" t="s">
        <v>3125</v>
      </c>
      <c r="R986" s="2569" t="s">
        <v>1686</v>
      </c>
    </row>
    <row r="987" spans="1:18">
      <c r="A987" s="2601" t="s">
        <v>1689</v>
      </c>
      <c r="B987" s="2566"/>
      <c r="C987" s="2596"/>
      <c r="D987" s="2608"/>
      <c r="E987" s="2569"/>
      <c r="F987" s="2569" t="s">
        <v>1794</v>
      </c>
      <c r="G987" s="2573" t="s">
        <v>3126</v>
      </c>
      <c r="H987" s="2569" t="s">
        <v>3127</v>
      </c>
      <c r="I987" s="2566"/>
      <c r="J987" s="2601" t="s">
        <v>3128</v>
      </c>
      <c r="K987" s="2569" t="s">
        <v>4</v>
      </c>
      <c r="L987" s="2569" t="s">
        <v>3124</v>
      </c>
      <c r="M987" s="2597" t="s">
        <v>3129</v>
      </c>
      <c r="N987" s="2597"/>
      <c r="O987" s="2573"/>
      <c r="P987" s="2569" t="s">
        <v>3130</v>
      </c>
      <c r="Q987" s="2573" t="s">
        <v>3131</v>
      </c>
      <c r="R987" s="2569" t="s">
        <v>1689</v>
      </c>
    </row>
    <row r="988" spans="1:18">
      <c r="A988" s="2609"/>
      <c r="B988" s="2566"/>
      <c r="C988" s="2569"/>
      <c r="D988" s="2566"/>
      <c r="E988" s="2569"/>
      <c r="F988" s="2569"/>
      <c r="G988" s="2573"/>
      <c r="H988" s="2596"/>
      <c r="I988" s="2566"/>
      <c r="J988" s="2609"/>
      <c r="K988" s="2596"/>
      <c r="L988" s="2569"/>
      <c r="M988" s="2566"/>
      <c r="N988" s="2566"/>
      <c r="O988" s="2569"/>
      <c r="P988" s="2569"/>
      <c r="Q988" s="2569"/>
      <c r="R988" s="2596"/>
    </row>
    <row r="989" spans="1:18" ht="16" thickBot="1">
      <c r="A989" s="2577"/>
      <c r="B989" s="2582" t="s">
        <v>2935</v>
      </c>
      <c r="C989" s="2579"/>
      <c r="D989" s="2582" t="s">
        <v>2936</v>
      </c>
      <c r="E989" s="2579"/>
      <c r="F989" s="2576" t="s">
        <v>2937</v>
      </c>
      <c r="G989" s="2579" t="s">
        <v>2938</v>
      </c>
      <c r="H989" s="2579" t="s">
        <v>2268</v>
      </c>
      <c r="I989" s="2566"/>
      <c r="J989" s="2610" t="s">
        <v>2269</v>
      </c>
      <c r="K989" s="2610" t="s">
        <v>2270</v>
      </c>
      <c r="L989" s="2610" t="s">
        <v>2271</v>
      </c>
      <c r="M989" s="2582" t="s">
        <v>2272</v>
      </c>
      <c r="N989" s="2582"/>
      <c r="O989" s="2579"/>
      <c r="P989" s="2576" t="s">
        <v>2273</v>
      </c>
      <c r="Q989" s="2576" t="s">
        <v>2274</v>
      </c>
      <c r="R989" s="2576"/>
    </row>
    <row r="990" spans="1:18">
      <c r="A990" s="2609">
        <v>1</v>
      </c>
      <c r="B990" s="2630" t="s">
        <v>5855</v>
      </c>
      <c r="C990" s="2596"/>
      <c r="D990" s="2630" t="s">
        <v>4644</v>
      </c>
      <c r="E990" s="2596"/>
      <c r="F990" s="2668">
        <v>115</v>
      </c>
      <c r="G990" s="2712">
        <v>13.2</v>
      </c>
      <c r="H990" s="2660"/>
      <c r="I990" s="2566"/>
      <c r="J990" s="2660">
        <v>13.4</v>
      </c>
      <c r="K990" s="2619">
        <v>1</v>
      </c>
      <c r="L990" s="2619"/>
      <c r="M990" s="2566"/>
      <c r="N990" s="2566"/>
      <c r="O990" s="2596"/>
      <c r="P990" s="2612"/>
      <c r="R990" s="2609">
        <v>1</v>
      </c>
    </row>
    <row r="991" spans="1:18">
      <c r="A991" s="2609">
        <v>2</v>
      </c>
      <c r="B991" s="2630" t="s">
        <v>5856</v>
      </c>
      <c r="C991" s="2596"/>
      <c r="D991" s="2630" t="s">
        <v>4642</v>
      </c>
      <c r="E991" s="2596"/>
      <c r="F991" s="2668">
        <v>115</v>
      </c>
      <c r="G991" s="2712">
        <v>34.5</v>
      </c>
      <c r="H991" s="2660"/>
      <c r="I991" s="2566"/>
      <c r="J991" s="2660">
        <v>15</v>
      </c>
      <c r="K991" s="2619">
        <v>1</v>
      </c>
      <c r="L991" s="2619"/>
      <c r="M991" s="2566"/>
      <c r="N991" s="2566"/>
      <c r="O991" s="2596"/>
      <c r="P991" s="2612"/>
      <c r="R991" s="2609">
        <v>2</v>
      </c>
    </row>
    <row r="992" spans="1:18">
      <c r="A992" s="2609">
        <v>3</v>
      </c>
      <c r="B992" s="2630" t="s">
        <v>6954</v>
      </c>
      <c r="C992" s="2596"/>
      <c r="D992" s="2630" t="s">
        <v>4644</v>
      </c>
      <c r="E992" s="2596"/>
      <c r="F992" s="2668">
        <v>113</v>
      </c>
      <c r="G992" s="2712">
        <v>13.8</v>
      </c>
      <c r="H992" s="2660"/>
      <c r="I992" s="2566"/>
      <c r="J992" s="2660">
        <v>12</v>
      </c>
      <c r="K992" s="2619">
        <v>1</v>
      </c>
      <c r="L992" s="2619"/>
      <c r="M992" s="2566"/>
      <c r="N992" s="2566"/>
      <c r="O992" s="2596"/>
      <c r="P992" s="2612"/>
      <c r="R992" s="2609">
        <v>3</v>
      </c>
    </row>
    <row r="993" spans="1:18">
      <c r="A993" s="2609">
        <v>4</v>
      </c>
      <c r="B993" s="2630" t="s">
        <v>6954</v>
      </c>
      <c r="C993" s="2596"/>
      <c r="D993" s="2630" t="s">
        <v>4644</v>
      </c>
      <c r="E993" s="2596"/>
      <c r="F993" s="2668">
        <v>115</v>
      </c>
      <c r="G993" s="2712">
        <v>13.8</v>
      </c>
      <c r="H993" s="2660">
        <v>7.97</v>
      </c>
      <c r="I993" s="2566"/>
      <c r="J993" s="2660">
        <v>15</v>
      </c>
      <c r="K993" s="2619">
        <v>1</v>
      </c>
      <c r="L993" s="2619"/>
      <c r="M993" s="2566"/>
      <c r="N993" s="2566"/>
      <c r="O993" s="2596"/>
      <c r="P993" s="2612"/>
      <c r="R993" s="2609">
        <v>4</v>
      </c>
    </row>
    <row r="994" spans="1:18">
      <c r="A994" s="2609">
        <v>5</v>
      </c>
      <c r="B994" s="2630" t="s">
        <v>5857</v>
      </c>
      <c r="C994" s="2596"/>
      <c r="D994" s="2630" t="s">
        <v>4642</v>
      </c>
      <c r="E994" s="2596"/>
      <c r="F994" s="2668">
        <v>115</v>
      </c>
      <c r="G994" s="2712">
        <v>23</v>
      </c>
      <c r="H994" s="2660"/>
      <c r="I994" s="2566"/>
      <c r="J994" s="2660">
        <v>20</v>
      </c>
      <c r="K994" s="2619">
        <v>1</v>
      </c>
      <c r="L994" s="2619"/>
      <c r="M994" s="2566"/>
      <c r="N994" s="2566"/>
      <c r="O994" s="2596"/>
      <c r="P994" s="2612"/>
      <c r="R994" s="2609">
        <v>5</v>
      </c>
    </row>
    <row r="995" spans="1:18">
      <c r="A995" s="2621">
        <v>6</v>
      </c>
      <c r="B995" s="2630" t="s">
        <v>6955</v>
      </c>
      <c r="C995" s="2596"/>
      <c r="D995" s="2630" t="s">
        <v>4642</v>
      </c>
      <c r="E995" s="2596"/>
      <c r="F995" s="2668">
        <v>115</v>
      </c>
      <c r="G995" s="2712">
        <v>13.8</v>
      </c>
      <c r="H995" s="2660">
        <v>7.97</v>
      </c>
      <c r="I995" s="2566"/>
      <c r="J995" s="2660">
        <v>24</v>
      </c>
      <c r="K995" s="2619">
        <v>1</v>
      </c>
      <c r="L995" s="2619"/>
      <c r="M995" s="2566"/>
      <c r="N995" s="2566"/>
      <c r="O995" s="2596"/>
      <c r="P995" s="2612"/>
      <c r="R995" s="2621">
        <v>6</v>
      </c>
    </row>
    <row r="996" spans="1:18">
      <c r="A996" s="2621">
        <v>7</v>
      </c>
      <c r="B996" s="2630" t="s">
        <v>6955</v>
      </c>
      <c r="C996" s="2596"/>
      <c r="D996" s="2630" t="s">
        <v>4642</v>
      </c>
      <c r="E996" s="2596"/>
      <c r="F996" s="2668">
        <v>115</v>
      </c>
      <c r="G996" s="2712">
        <v>34.5</v>
      </c>
      <c r="H996" s="2660"/>
      <c r="I996" s="2566"/>
      <c r="J996" s="2660">
        <v>60</v>
      </c>
      <c r="K996" s="2619">
        <v>2</v>
      </c>
      <c r="L996" s="2619"/>
      <c r="M996" s="2566"/>
      <c r="N996" s="2566"/>
      <c r="O996" s="2596"/>
      <c r="P996" s="2612"/>
      <c r="R996" s="2621">
        <v>7</v>
      </c>
    </row>
    <row r="997" spans="1:18">
      <c r="A997" s="2621">
        <v>8</v>
      </c>
      <c r="B997" s="2630" t="s">
        <v>6956</v>
      </c>
      <c r="C997" s="2596"/>
      <c r="D997" s="2630" t="s">
        <v>4642</v>
      </c>
      <c r="E997" s="2596"/>
      <c r="F997" s="2668">
        <v>115</v>
      </c>
      <c r="G997" s="2712">
        <v>19.920000000000002</v>
      </c>
      <c r="H997" s="2660"/>
      <c r="I997" s="2566"/>
      <c r="J997" s="2660">
        <v>30</v>
      </c>
      <c r="K997" s="2619">
        <v>1</v>
      </c>
      <c r="L997" s="2619"/>
      <c r="M997" s="2566"/>
      <c r="N997" s="2566"/>
      <c r="O997" s="2596"/>
      <c r="P997" s="2612"/>
      <c r="R997" s="2621">
        <v>8</v>
      </c>
    </row>
    <row r="998" spans="1:18">
      <c r="A998" s="2621">
        <v>9</v>
      </c>
      <c r="B998" s="2630" t="s">
        <v>6956</v>
      </c>
      <c r="C998" s="2596"/>
      <c r="D998" s="2630" t="s">
        <v>4642</v>
      </c>
      <c r="E998" s="2596"/>
      <c r="F998" s="2668">
        <v>115</v>
      </c>
      <c r="G998" s="2712">
        <v>34.5</v>
      </c>
      <c r="H998" s="2660"/>
      <c r="I998" s="2566"/>
      <c r="J998" s="2660">
        <v>30</v>
      </c>
      <c r="K998" s="2619">
        <v>1</v>
      </c>
      <c r="L998" s="2619"/>
      <c r="M998" s="2566"/>
      <c r="N998" s="2566"/>
      <c r="O998" s="2596"/>
      <c r="P998" s="2612"/>
      <c r="R998" s="2621">
        <v>9</v>
      </c>
    </row>
    <row r="999" spans="1:18">
      <c r="A999" s="2621">
        <v>10</v>
      </c>
      <c r="B999" s="2630" t="s">
        <v>6957</v>
      </c>
      <c r="C999" s="2596"/>
      <c r="D999" s="2630" t="s">
        <v>4644</v>
      </c>
      <c r="E999" s="2596"/>
      <c r="F999" s="2668">
        <v>113</v>
      </c>
      <c r="G999" s="2712">
        <v>13.8</v>
      </c>
      <c r="H999" s="2660"/>
      <c r="I999" s="2566"/>
      <c r="J999" s="2660">
        <v>48</v>
      </c>
      <c r="K999" s="2619">
        <v>2</v>
      </c>
      <c r="L999" s="2619"/>
      <c r="M999" s="2566"/>
      <c r="N999" s="2566"/>
      <c r="O999" s="2596"/>
      <c r="P999" s="2612"/>
      <c r="R999" s="2621">
        <v>10</v>
      </c>
    </row>
    <row r="1000" spans="1:18">
      <c r="A1000" s="2621">
        <v>11</v>
      </c>
      <c r="B1000" s="2630" t="s">
        <v>6957</v>
      </c>
      <c r="C1000" s="2596"/>
      <c r="D1000" s="2630" t="s">
        <v>4644</v>
      </c>
      <c r="E1000" s="2596"/>
      <c r="F1000" s="2668">
        <v>115</v>
      </c>
      <c r="G1000" s="2712">
        <v>13.8</v>
      </c>
      <c r="H1000" s="2660"/>
      <c r="I1000" s="2566"/>
      <c r="J1000" s="2660">
        <v>26.9</v>
      </c>
      <c r="K1000" s="2619">
        <v>1</v>
      </c>
      <c r="L1000" s="2619"/>
      <c r="M1000" s="2566"/>
      <c r="N1000" s="2566"/>
      <c r="O1000" s="2596"/>
      <c r="P1000" s="2612"/>
      <c r="R1000" s="2621">
        <v>11</v>
      </c>
    </row>
    <row r="1001" spans="1:18">
      <c r="A1001" s="2621">
        <v>12</v>
      </c>
      <c r="B1001" s="2630" t="s">
        <v>6958</v>
      </c>
      <c r="C1001" s="2596"/>
      <c r="D1001" s="2630" t="s">
        <v>4642</v>
      </c>
      <c r="E1001" s="2596"/>
      <c r="F1001" s="2668">
        <v>110</v>
      </c>
      <c r="G1001" s="2712">
        <v>13.2</v>
      </c>
      <c r="H1001" s="2660"/>
      <c r="I1001" s="2566"/>
      <c r="J1001" s="2660">
        <v>27</v>
      </c>
      <c r="K1001" s="2619">
        <v>1</v>
      </c>
      <c r="L1001" s="2619"/>
      <c r="M1001" s="2566"/>
      <c r="N1001" s="2566"/>
      <c r="O1001" s="2596"/>
      <c r="P1001" s="2612"/>
      <c r="R1001" s="2621">
        <v>12</v>
      </c>
    </row>
    <row r="1002" spans="1:18">
      <c r="A1002" s="2621">
        <v>13</v>
      </c>
      <c r="B1002" s="2630" t="s">
        <v>6958</v>
      </c>
      <c r="C1002" s="2596"/>
      <c r="D1002" s="2630" t="s">
        <v>4642</v>
      </c>
      <c r="E1002" s="2596"/>
      <c r="F1002" s="2668">
        <v>115</v>
      </c>
      <c r="G1002" s="2712">
        <v>13.8</v>
      </c>
      <c r="H1002" s="2660">
        <v>7.97</v>
      </c>
      <c r="I1002" s="2566"/>
      <c r="J1002" s="2660">
        <v>24</v>
      </c>
      <c r="K1002" s="2619">
        <v>1</v>
      </c>
      <c r="L1002" s="2619"/>
      <c r="M1002" s="2566"/>
      <c r="N1002" s="2566"/>
      <c r="O1002" s="2596"/>
      <c r="P1002" s="2612"/>
      <c r="R1002" s="2621">
        <v>13</v>
      </c>
    </row>
    <row r="1003" spans="1:18">
      <c r="A1003" s="2621">
        <v>14</v>
      </c>
      <c r="B1003" s="2630" t="s">
        <v>5858</v>
      </c>
      <c r="C1003" s="2596"/>
      <c r="D1003" s="2630" t="s">
        <v>4644</v>
      </c>
      <c r="E1003" s="2596"/>
      <c r="F1003" s="2668">
        <v>34.4</v>
      </c>
      <c r="G1003" s="2712">
        <v>5</v>
      </c>
      <c r="H1003" s="2660"/>
      <c r="I1003" s="2566"/>
      <c r="J1003" s="2660">
        <v>3.75</v>
      </c>
      <c r="K1003" s="2619">
        <v>1</v>
      </c>
      <c r="L1003" s="2619"/>
      <c r="M1003" s="2566"/>
      <c r="N1003" s="2566"/>
      <c r="O1003" s="2596"/>
      <c r="P1003" s="2612"/>
      <c r="R1003" s="2621">
        <v>14</v>
      </c>
    </row>
    <row r="1004" spans="1:18">
      <c r="A1004" s="2621">
        <v>15</v>
      </c>
      <c r="B1004" s="2630" t="s">
        <v>6959</v>
      </c>
      <c r="C1004" s="2596"/>
      <c r="D1004" s="2630" t="s">
        <v>4644</v>
      </c>
      <c r="E1004" s="2596"/>
      <c r="F1004" s="2668">
        <v>115</v>
      </c>
      <c r="G1004" s="2712">
        <v>13.2</v>
      </c>
      <c r="H1004" s="2660"/>
      <c r="I1004" s="2566"/>
      <c r="J1004" s="2660">
        <v>30</v>
      </c>
      <c r="K1004" s="2619">
        <v>2</v>
      </c>
      <c r="L1004" s="2619"/>
      <c r="M1004" s="2566"/>
      <c r="N1004" s="2566"/>
      <c r="O1004" s="2596"/>
      <c r="P1004" s="2612"/>
      <c r="R1004" s="2621">
        <v>15</v>
      </c>
    </row>
    <row r="1005" spans="1:18">
      <c r="A1005" s="2621">
        <v>16</v>
      </c>
      <c r="B1005" s="2630" t="s">
        <v>5859</v>
      </c>
      <c r="C1005" s="2596"/>
      <c r="D1005" s="2630" t="s">
        <v>4644</v>
      </c>
      <c r="E1005" s="2596"/>
      <c r="F1005" s="2668">
        <v>34.4</v>
      </c>
      <c r="G1005" s="2712">
        <v>4.4000000000000004</v>
      </c>
      <c r="H1005" s="2660"/>
      <c r="I1005" s="2566"/>
      <c r="J1005" s="2660">
        <v>5</v>
      </c>
      <c r="K1005" s="2619">
        <v>1</v>
      </c>
      <c r="L1005" s="2619"/>
      <c r="M1005" s="2566"/>
      <c r="N1005" s="2566"/>
      <c r="O1005" s="2596"/>
      <c r="P1005" s="2612"/>
      <c r="R1005" s="2621">
        <v>16</v>
      </c>
    </row>
    <row r="1006" spans="1:18">
      <c r="A1006" s="2609">
        <v>17</v>
      </c>
      <c r="B1006" s="2630" t="s">
        <v>6960</v>
      </c>
      <c r="C1006" s="2596"/>
      <c r="D1006" s="2630" t="s">
        <v>4642</v>
      </c>
      <c r="E1006" s="2596"/>
      <c r="F1006" s="2668">
        <v>110</v>
      </c>
      <c r="G1006" s="2712">
        <v>34.5</v>
      </c>
      <c r="H1006" s="2660"/>
      <c r="I1006" s="2566"/>
      <c r="J1006" s="2660">
        <v>40</v>
      </c>
      <c r="K1006" s="2619">
        <v>2</v>
      </c>
      <c r="L1006" s="2619"/>
      <c r="M1006" s="2566"/>
      <c r="N1006" s="2566"/>
      <c r="O1006" s="2596"/>
      <c r="P1006" s="2612"/>
      <c r="R1006" s="2609">
        <v>17</v>
      </c>
    </row>
    <row r="1007" spans="1:18">
      <c r="A1007" s="2609">
        <v>18</v>
      </c>
      <c r="B1007" s="2630" t="s">
        <v>5860</v>
      </c>
      <c r="C1007" s="2596"/>
      <c r="D1007" s="2630" t="s">
        <v>4642</v>
      </c>
      <c r="E1007" s="2596"/>
      <c r="F1007" s="2668">
        <v>115</v>
      </c>
      <c r="G1007" s="2712">
        <v>46</v>
      </c>
      <c r="H1007" s="2660"/>
      <c r="I1007" s="2566"/>
      <c r="J1007" s="2660">
        <v>30</v>
      </c>
      <c r="K1007" s="2619">
        <v>1</v>
      </c>
      <c r="L1007" s="2619"/>
      <c r="M1007" s="2566"/>
      <c r="N1007" s="2566"/>
      <c r="O1007" s="2596"/>
      <c r="P1007" s="2612"/>
      <c r="R1007" s="2609">
        <v>18</v>
      </c>
    </row>
    <row r="1008" spans="1:18">
      <c r="A1008" s="2609">
        <v>19</v>
      </c>
      <c r="B1008" s="2630" t="s">
        <v>6961</v>
      </c>
      <c r="C1008" s="2596"/>
      <c r="D1008" s="2630" t="s">
        <v>4644</v>
      </c>
      <c r="E1008" s="2596"/>
      <c r="F1008" s="2668">
        <v>13.8</v>
      </c>
      <c r="G1008" s="2712">
        <v>4.3600000000000003</v>
      </c>
      <c r="H1008" s="2660"/>
      <c r="I1008" s="2566"/>
      <c r="J1008" s="2660">
        <v>7.5</v>
      </c>
      <c r="K1008" s="2619">
        <v>1</v>
      </c>
      <c r="L1008" s="2619"/>
      <c r="M1008" s="2566"/>
      <c r="N1008" s="2566"/>
      <c r="O1008" s="2596"/>
      <c r="P1008" s="2612"/>
      <c r="R1008" s="2609">
        <v>19</v>
      </c>
    </row>
    <row r="1009" spans="1:18">
      <c r="A1009" s="2609">
        <v>20</v>
      </c>
      <c r="B1009" s="2630" t="s">
        <v>6961</v>
      </c>
      <c r="C1009" s="2596"/>
      <c r="D1009" s="2630" t="s">
        <v>4644</v>
      </c>
      <c r="E1009" s="2596"/>
      <c r="F1009" s="2668">
        <v>113</v>
      </c>
      <c r="G1009" s="2712">
        <v>13.8</v>
      </c>
      <c r="H1009" s="2660"/>
      <c r="I1009" s="2566"/>
      <c r="J1009" s="2660">
        <v>67.2</v>
      </c>
      <c r="K1009" s="2619">
        <v>2</v>
      </c>
      <c r="L1009" s="2619"/>
      <c r="M1009" s="2566"/>
      <c r="N1009" s="2566"/>
      <c r="O1009" s="2596"/>
      <c r="P1009" s="2612"/>
      <c r="R1009" s="2609">
        <v>20</v>
      </c>
    </row>
    <row r="1010" spans="1:18">
      <c r="A1010" s="2609">
        <v>21</v>
      </c>
      <c r="B1010" s="2630" t="s">
        <v>6962</v>
      </c>
      <c r="C1010" s="2596"/>
      <c r="D1010" s="2630" t="s">
        <v>4644</v>
      </c>
      <c r="E1010" s="2596"/>
      <c r="F1010" s="2668">
        <v>33</v>
      </c>
      <c r="G1010" s="2712">
        <v>4.5999999999999996</v>
      </c>
      <c r="H1010" s="2660"/>
      <c r="I1010" s="2566"/>
      <c r="J1010" s="2660">
        <v>0.25</v>
      </c>
      <c r="K1010" s="2619">
        <v>1</v>
      </c>
      <c r="L1010" s="2619"/>
      <c r="M1010" s="2566"/>
      <c r="N1010" s="2566"/>
      <c r="O1010" s="2596"/>
      <c r="P1010" s="2612"/>
      <c r="R1010" s="2609">
        <v>21</v>
      </c>
    </row>
    <row r="1011" spans="1:18">
      <c r="A1011" s="2609">
        <v>22</v>
      </c>
      <c r="B1011" s="2630" t="s">
        <v>6962</v>
      </c>
      <c r="C1011" s="2596"/>
      <c r="D1011" s="2630" t="s">
        <v>4644</v>
      </c>
      <c r="E1011" s="2596"/>
      <c r="F1011" s="2668">
        <v>33</v>
      </c>
      <c r="G1011" s="2712">
        <v>4.8</v>
      </c>
      <c r="H1011" s="2660"/>
      <c r="I1011" s="2566"/>
      <c r="J1011" s="2660">
        <v>1.1599999999999999</v>
      </c>
      <c r="K1011" s="2619">
        <v>4</v>
      </c>
      <c r="L1011" s="2619"/>
      <c r="M1011" s="2566"/>
      <c r="N1011" s="2566"/>
      <c r="O1011" s="2596"/>
      <c r="P1011" s="2612"/>
      <c r="R1011" s="2609">
        <v>22</v>
      </c>
    </row>
    <row r="1012" spans="1:18">
      <c r="A1012" s="2609">
        <v>23</v>
      </c>
      <c r="B1012" s="2630" t="s">
        <v>6962</v>
      </c>
      <c r="C1012" s="2596"/>
      <c r="D1012" s="2630" t="s">
        <v>4644</v>
      </c>
      <c r="E1012" s="2596"/>
      <c r="F1012" s="2668">
        <v>34.5</v>
      </c>
      <c r="G1012" s="2712">
        <v>4.8</v>
      </c>
      <c r="H1012" s="2660"/>
      <c r="I1012" s="2566"/>
      <c r="J1012" s="2660">
        <v>0.33</v>
      </c>
      <c r="K1012" s="2619">
        <v>1</v>
      </c>
      <c r="L1012" s="2619"/>
      <c r="M1012" s="2566"/>
      <c r="N1012" s="2566"/>
      <c r="O1012" s="2596"/>
      <c r="P1012" s="2612"/>
      <c r="R1012" s="2609">
        <v>23</v>
      </c>
    </row>
    <row r="1013" spans="1:18">
      <c r="A1013" s="2609">
        <v>24</v>
      </c>
      <c r="B1013" s="2630" t="s">
        <v>5861</v>
      </c>
      <c r="C1013" s="2596"/>
      <c r="D1013" s="2630" t="s">
        <v>4644</v>
      </c>
      <c r="E1013" s="2596"/>
      <c r="F1013" s="2668">
        <v>110</v>
      </c>
      <c r="G1013" s="2712">
        <v>13.8</v>
      </c>
      <c r="H1013" s="2660"/>
      <c r="I1013" s="2566"/>
      <c r="J1013" s="2660">
        <v>5</v>
      </c>
      <c r="K1013" s="2619">
        <v>1</v>
      </c>
      <c r="L1013" s="2619"/>
      <c r="M1013" s="2566"/>
      <c r="N1013" s="2566"/>
      <c r="O1013" s="2596"/>
      <c r="P1013" s="2612"/>
      <c r="R1013" s="2609">
        <v>24</v>
      </c>
    </row>
    <row r="1014" spans="1:18">
      <c r="A1014" s="2609">
        <v>25</v>
      </c>
      <c r="B1014" s="2630" t="s">
        <v>5862</v>
      </c>
      <c r="C1014" s="2596"/>
      <c r="D1014" s="2630" t="s">
        <v>4644</v>
      </c>
      <c r="E1014" s="2596"/>
      <c r="F1014" s="2668">
        <v>115</v>
      </c>
      <c r="G1014" s="2712">
        <v>13.8</v>
      </c>
      <c r="H1014" s="2660"/>
      <c r="I1014" s="2566"/>
      <c r="J1014" s="2660">
        <v>15</v>
      </c>
      <c r="K1014" s="2619">
        <v>1</v>
      </c>
      <c r="L1014" s="2619"/>
      <c r="M1014" s="2566"/>
      <c r="N1014" s="2566"/>
      <c r="O1014" s="2596"/>
      <c r="P1014" s="2612"/>
      <c r="R1014" s="2609">
        <v>25</v>
      </c>
    </row>
    <row r="1015" spans="1:18">
      <c r="A1015" s="2609">
        <v>26</v>
      </c>
      <c r="B1015" s="2630" t="s">
        <v>5863</v>
      </c>
      <c r="C1015" s="2596"/>
      <c r="D1015" s="2630" t="s">
        <v>4644</v>
      </c>
      <c r="E1015" s="2596"/>
      <c r="F1015" s="2668">
        <v>46</v>
      </c>
      <c r="G1015" s="2712">
        <v>7</v>
      </c>
      <c r="H1015" s="2660"/>
      <c r="I1015" s="2566"/>
      <c r="J1015" s="2660">
        <v>13</v>
      </c>
      <c r="K1015" s="2619">
        <v>1</v>
      </c>
      <c r="L1015" s="2619"/>
      <c r="M1015" s="2566"/>
      <c r="N1015" s="2566"/>
      <c r="O1015" s="2596"/>
      <c r="P1015" s="2612"/>
      <c r="R1015" s="2609">
        <v>26</v>
      </c>
    </row>
    <row r="1016" spans="1:18">
      <c r="A1016" s="2609">
        <v>27</v>
      </c>
      <c r="B1016" s="2630" t="s">
        <v>5864</v>
      </c>
      <c r="C1016" s="2596"/>
      <c r="D1016" s="2630" t="s">
        <v>4642</v>
      </c>
      <c r="E1016" s="2596"/>
      <c r="F1016" s="2668">
        <v>115</v>
      </c>
      <c r="G1016" s="2712">
        <v>13.8</v>
      </c>
      <c r="H1016" s="2660"/>
      <c r="I1016" s="2566"/>
      <c r="J1016" s="2660">
        <v>15</v>
      </c>
      <c r="K1016" s="2619">
        <v>1</v>
      </c>
      <c r="L1016" s="2619"/>
      <c r="M1016" s="2566"/>
      <c r="N1016" s="2566"/>
      <c r="O1016" s="2596"/>
      <c r="P1016" s="2612"/>
      <c r="R1016" s="2609">
        <v>27</v>
      </c>
    </row>
    <row r="1017" spans="1:18">
      <c r="A1017" s="2609">
        <v>28</v>
      </c>
      <c r="B1017" s="2630" t="s">
        <v>6963</v>
      </c>
      <c r="C1017" s="2596"/>
      <c r="D1017" s="2630" t="s">
        <v>4642</v>
      </c>
      <c r="E1017" s="2596"/>
      <c r="F1017" s="2668">
        <v>44</v>
      </c>
      <c r="G1017" s="2712">
        <v>2.4</v>
      </c>
      <c r="H1017" s="2660"/>
      <c r="I1017" s="2566"/>
      <c r="J1017" s="2660">
        <v>0.501</v>
      </c>
      <c r="K1017" s="2619">
        <v>3</v>
      </c>
      <c r="L1017" s="2619"/>
      <c r="M1017" s="2566"/>
      <c r="N1017" s="2566"/>
      <c r="O1017" s="2596"/>
      <c r="P1017" s="2612"/>
      <c r="R1017" s="2609">
        <v>28</v>
      </c>
    </row>
    <row r="1018" spans="1:18">
      <c r="A1018" s="2609">
        <v>29</v>
      </c>
      <c r="B1018" s="2630" t="s">
        <v>5865</v>
      </c>
      <c r="C1018" s="2596"/>
      <c r="D1018" s="2630" t="s">
        <v>4644</v>
      </c>
      <c r="E1018" s="2596"/>
      <c r="F1018" s="2668">
        <v>34.4</v>
      </c>
      <c r="G1018" s="2712">
        <v>13.8</v>
      </c>
      <c r="H1018" s="2660"/>
      <c r="I1018" s="2566"/>
      <c r="J1018" s="2660">
        <v>7.5</v>
      </c>
      <c r="K1018" s="2619">
        <v>1</v>
      </c>
      <c r="L1018" s="2619"/>
      <c r="M1018" s="2566"/>
      <c r="N1018" s="2566"/>
      <c r="O1018" s="2596"/>
      <c r="P1018" s="2612"/>
      <c r="R1018" s="2609">
        <v>29</v>
      </c>
    </row>
    <row r="1019" spans="1:18">
      <c r="A1019" s="2609">
        <v>30</v>
      </c>
      <c r="B1019" s="2630" t="s">
        <v>5866</v>
      </c>
      <c r="C1019" s="2596"/>
      <c r="D1019" s="2630" t="s">
        <v>4644</v>
      </c>
      <c r="E1019" s="2596"/>
      <c r="F1019" s="2668">
        <v>34.5</v>
      </c>
      <c r="G1019" s="2712">
        <v>13.2</v>
      </c>
      <c r="H1019" s="2660"/>
      <c r="I1019" s="2566"/>
      <c r="J1019" s="2660">
        <v>10</v>
      </c>
      <c r="K1019" s="2619">
        <v>1</v>
      </c>
      <c r="L1019" s="2619"/>
      <c r="M1019" s="2566"/>
      <c r="N1019" s="2566"/>
      <c r="O1019" s="2596"/>
      <c r="P1019" s="2612"/>
      <c r="R1019" s="2609">
        <v>30</v>
      </c>
    </row>
    <row r="1020" spans="1:18">
      <c r="A1020" s="2609">
        <v>31</v>
      </c>
      <c r="B1020" s="2630" t="s">
        <v>5867</v>
      </c>
      <c r="C1020" s="2596"/>
      <c r="D1020" s="2630" t="s">
        <v>4644</v>
      </c>
      <c r="E1020" s="2596"/>
      <c r="F1020" s="2668">
        <v>115</v>
      </c>
      <c r="G1020" s="2712">
        <v>13.8</v>
      </c>
      <c r="H1020" s="2660"/>
      <c r="I1020" s="2566"/>
      <c r="J1020" s="2660">
        <v>12</v>
      </c>
      <c r="K1020" s="2619">
        <v>1</v>
      </c>
      <c r="L1020" s="2619"/>
      <c r="M1020" s="2566"/>
      <c r="N1020" s="2566"/>
      <c r="O1020" s="2596"/>
      <c r="P1020" s="2612"/>
      <c r="R1020" s="2609">
        <v>31</v>
      </c>
    </row>
    <row r="1021" spans="1:18">
      <c r="A1021" s="2609">
        <v>32</v>
      </c>
      <c r="B1021" s="2630" t="s">
        <v>6964</v>
      </c>
      <c r="C1021" s="2596"/>
      <c r="D1021" s="2630" t="s">
        <v>4644</v>
      </c>
      <c r="E1021" s="2596"/>
      <c r="F1021" s="2668">
        <v>115</v>
      </c>
      <c r="G1021" s="2712">
        <v>13.8</v>
      </c>
      <c r="H1021" s="2660"/>
      <c r="I1021" s="2566"/>
      <c r="J1021" s="2660">
        <v>15</v>
      </c>
      <c r="K1021" s="2619">
        <v>1</v>
      </c>
      <c r="L1021" s="2619"/>
      <c r="M1021" s="2566"/>
      <c r="N1021" s="2566"/>
      <c r="O1021" s="2596"/>
      <c r="P1021" s="2612"/>
      <c r="R1021" s="2609">
        <v>32</v>
      </c>
    </row>
    <row r="1022" spans="1:18">
      <c r="A1022" s="2609">
        <v>33</v>
      </c>
      <c r="B1022" s="2630" t="s">
        <v>6964</v>
      </c>
      <c r="C1022" s="2596"/>
      <c r="D1022" s="2630" t="s">
        <v>4644</v>
      </c>
      <c r="E1022" s="2596"/>
      <c r="F1022" s="2668">
        <v>115</v>
      </c>
      <c r="G1022" s="2712">
        <v>69</v>
      </c>
      <c r="H1022" s="2660">
        <v>13.8</v>
      </c>
      <c r="I1022" s="2566"/>
      <c r="J1022" s="2660">
        <v>30</v>
      </c>
      <c r="K1022" s="2619">
        <v>1</v>
      </c>
      <c r="L1022" s="2619"/>
      <c r="M1022" s="2566"/>
      <c r="N1022" s="2566"/>
      <c r="O1022" s="2596"/>
      <c r="P1022" s="2612"/>
      <c r="R1022" s="2609">
        <v>33</v>
      </c>
    </row>
    <row r="1023" spans="1:18">
      <c r="A1023" s="2609">
        <v>34</v>
      </c>
      <c r="B1023" s="2630" t="s">
        <v>5868</v>
      </c>
      <c r="C1023" s="2596"/>
      <c r="D1023" s="2630" t="s">
        <v>4644</v>
      </c>
      <c r="E1023" s="2596"/>
      <c r="F1023" s="2668">
        <v>115</v>
      </c>
      <c r="G1023" s="2712">
        <v>13.8</v>
      </c>
      <c r="H1023" s="2660"/>
      <c r="I1023" s="2566"/>
      <c r="J1023" s="2660">
        <v>13.4</v>
      </c>
      <c r="K1023" s="2619">
        <v>1</v>
      </c>
      <c r="L1023" s="2619"/>
      <c r="M1023" s="2566"/>
      <c r="N1023" s="2566"/>
      <c r="O1023" s="2596"/>
      <c r="P1023" s="2612"/>
      <c r="R1023" s="2609">
        <v>34</v>
      </c>
    </row>
    <row r="1024" spans="1:18">
      <c r="A1024" s="2609">
        <v>35</v>
      </c>
      <c r="B1024" s="2630" t="s">
        <v>6965</v>
      </c>
      <c r="C1024" s="2596"/>
      <c r="D1024" s="2630" t="s">
        <v>4644</v>
      </c>
      <c r="E1024" s="2596"/>
      <c r="F1024" s="2668">
        <v>115</v>
      </c>
      <c r="G1024" s="2712">
        <v>13.8</v>
      </c>
      <c r="H1024" s="2660"/>
      <c r="I1024" s="2566"/>
      <c r="J1024" s="2660">
        <v>35</v>
      </c>
      <c r="K1024" s="2619">
        <v>2</v>
      </c>
      <c r="L1024" s="2619"/>
      <c r="M1024" s="2566"/>
      <c r="N1024" s="2566"/>
      <c r="O1024" s="2596"/>
      <c r="P1024" s="2612"/>
      <c r="R1024" s="2609">
        <v>35</v>
      </c>
    </row>
    <row r="1025" spans="1:18">
      <c r="A1025" s="2609">
        <v>36</v>
      </c>
      <c r="B1025" s="2630" t="s">
        <v>6966</v>
      </c>
      <c r="C1025" s="2596"/>
      <c r="D1025" s="2630" t="s">
        <v>4644</v>
      </c>
      <c r="E1025" s="2596"/>
      <c r="F1025" s="2668">
        <v>115</v>
      </c>
      <c r="G1025" s="2712">
        <v>4.16</v>
      </c>
      <c r="H1025" s="2660"/>
      <c r="I1025" s="2566"/>
      <c r="J1025" s="2660">
        <v>15</v>
      </c>
      <c r="K1025" s="2619">
        <v>2</v>
      </c>
      <c r="L1025" s="2619"/>
      <c r="M1025" s="2566"/>
      <c r="N1025" s="2566"/>
      <c r="O1025" s="2596"/>
      <c r="P1025" s="2612"/>
      <c r="R1025" s="2609">
        <v>36</v>
      </c>
    </row>
    <row r="1026" spans="1:18">
      <c r="A1026" s="2609">
        <v>37</v>
      </c>
      <c r="B1026" s="2630" t="s">
        <v>6966</v>
      </c>
      <c r="C1026" s="2596"/>
      <c r="D1026" s="2630" t="s">
        <v>4644</v>
      </c>
      <c r="E1026" s="2596"/>
      <c r="F1026" s="2668">
        <v>115</v>
      </c>
      <c r="G1026" s="2712">
        <v>46</v>
      </c>
      <c r="H1026" s="2660"/>
      <c r="I1026" s="2566"/>
      <c r="J1026" s="2660">
        <v>30</v>
      </c>
      <c r="K1026" s="2619">
        <v>3</v>
      </c>
      <c r="L1026" s="2619"/>
      <c r="M1026" s="2566"/>
      <c r="N1026" s="2566"/>
      <c r="O1026" s="2596"/>
      <c r="P1026" s="2612"/>
      <c r="R1026" s="2609">
        <v>37</v>
      </c>
    </row>
    <row r="1027" spans="1:18">
      <c r="A1027" s="2609">
        <v>38</v>
      </c>
      <c r="B1027" s="2630" t="s">
        <v>5869</v>
      </c>
      <c r="C1027" s="2596"/>
      <c r="D1027" s="2630" t="s">
        <v>4644</v>
      </c>
      <c r="E1027" s="2596"/>
      <c r="F1027" s="2668">
        <v>34.5</v>
      </c>
      <c r="G1027" s="2712">
        <v>13.2</v>
      </c>
      <c r="H1027" s="2660"/>
      <c r="I1027" s="2566"/>
      <c r="J1027" s="2660">
        <v>5</v>
      </c>
      <c r="K1027" s="2619">
        <v>1</v>
      </c>
      <c r="L1027" s="2619"/>
      <c r="M1027" s="2566"/>
      <c r="N1027" s="2566"/>
      <c r="O1027" s="2596"/>
      <c r="P1027" s="2612"/>
      <c r="R1027" s="2609">
        <v>38</v>
      </c>
    </row>
    <row r="1028" spans="1:18">
      <c r="A1028" s="2609">
        <v>39</v>
      </c>
      <c r="B1028" s="2630" t="s">
        <v>6967</v>
      </c>
      <c r="C1028" s="2596"/>
      <c r="D1028" s="2630" t="s">
        <v>4644</v>
      </c>
      <c r="E1028" s="2596"/>
      <c r="F1028" s="2668">
        <v>34.4</v>
      </c>
      <c r="G1028" s="2712">
        <v>13.8</v>
      </c>
      <c r="H1028" s="2660"/>
      <c r="I1028" s="2566"/>
      <c r="J1028" s="2660">
        <v>15</v>
      </c>
      <c r="K1028" s="2619">
        <v>2</v>
      </c>
      <c r="L1028" s="2619"/>
      <c r="M1028" s="2566"/>
      <c r="N1028" s="2566"/>
      <c r="O1028" s="2596"/>
      <c r="P1028" s="2612"/>
      <c r="R1028" s="2609">
        <v>39</v>
      </c>
    </row>
    <row r="1029" spans="1:18">
      <c r="A1029" s="2609">
        <v>40</v>
      </c>
      <c r="B1029" s="2630" t="s">
        <v>6968</v>
      </c>
      <c r="C1029" s="2596"/>
      <c r="D1029" s="2630" t="s">
        <v>4644</v>
      </c>
      <c r="E1029" s="2596"/>
      <c r="F1029" s="2668">
        <v>115</v>
      </c>
      <c r="G1029" s="2712">
        <v>34.5</v>
      </c>
      <c r="H1029" s="2660"/>
      <c r="I1029" s="2566"/>
      <c r="J1029" s="2660">
        <v>7.5</v>
      </c>
      <c r="K1029" s="2619">
        <v>1</v>
      </c>
      <c r="L1029" s="2619">
        <v>1</v>
      </c>
      <c r="M1029" s="2566"/>
      <c r="N1029" s="2566"/>
      <c r="O1029" s="2596"/>
      <c r="P1029" s="2612"/>
      <c r="R1029" s="2609">
        <v>40</v>
      </c>
    </row>
    <row r="1030" spans="1:18">
      <c r="A1030" s="2609">
        <v>41</v>
      </c>
      <c r="B1030" s="2630" t="s">
        <v>5870</v>
      </c>
      <c r="C1030" s="2596"/>
      <c r="D1030" s="2630" t="s">
        <v>4644</v>
      </c>
      <c r="E1030" s="2596"/>
      <c r="F1030" s="2668">
        <v>115</v>
      </c>
      <c r="G1030" s="2712">
        <v>13.8</v>
      </c>
      <c r="H1030" s="2660"/>
      <c r="I1030" s="2566"/>
      <c r="J1030" s="2660">
        <v>15</v>
      </c>
      <c r="K1030" s="2619">
        <v>1</v>
      </c>
      <c r="L1030" s="2619"/>
      <c r="M1030" s="2566"/>
      <c r="N1030" s="2566"/>
      <c r="O1030" s="2596"/>
      <c r="P1030" s="2612"/>
      <c r="R1030" s="2609">
        <v>41</v>
      </c>
    </row>
    <row r="1031" spans="1:18">
      <c r="A1031" s="2609">
        <v>42</v>
      </c>
      <c r="B1031" s="2630" t="s">
        <v>5871</v>
      </c>
      <c r="C1031" s="2596"/>
      <c r="D1031" s="2630" t="s">
        <v>4644</v>
      </c>
      <c r="E1031" s="2596"/>
      <c r="F1031" s="2668">
        <v>115</v>
      </c>
      <c r="G1031" s="2712">
        <v>13.8</v>
      </c>
      <c r="H1031" s="2660"/>
      <c r="I1031" s="2566"/>
      <c r="J1031" s="2660">
        <v>15</v>
      </c>
      <c r="K1031" s="2619">
        <v>1</v>
      </c>
      <c r="L1031" s="2619"/>
      <c r="M1031" s="2566"/>
      <c r="N1031" s="2566"/>
      <c r="O1031" s="2596"/>
      <c r="P1031" s="2612"/>
      <c r="R1031" s="2609">
        <v>42</v>
      </c>
    </row>
    <row r="1032" spans="1:18">
      <c r="A1032" s="2609">
        <v>43</v>
      </c>
      <c r="B1032" s="2630" t="s">
        <v>6969</v>
      </c>
      <c r="C1032" s="2596"/>
      <c r="D1032" s="2630" t="s">
        <v>4644</v>
      </c>
      <c r="E1032" s="2596"/>
      <c r="F1032" s="2668">
        <v>115</v>
      </c>
      <c r="G1032" s="2712">
        <v>13.8</v>
      </c>
      <c r="H1032" s="2660"/>
      <c r="I1032" s="2566"/>
      <c r="J1032" s="2660">
        <v>10</v>
      </c>
      <c r="K1032" s="2619">
        <v>1</v>
      </c>
      <c r="L1032" s="2619"/>
      <c r="M1032" s="2566"/>
      <c r="N1032" s="2566"/>
      <c r="O1032" s="2596"/>
      <c r="P1032" s="2612"/>
      <c r="R1032" s="2609">
        <v>43</v>
      </c>
    </row>
    <row r="1033" spans="1:18">
      <c r="A1033" s="2609">
        <v>44</v>
      </c>
      <c r="B1033" s="2630" t="s">
        <v>6969</v>
      </c>
      <c r="C1033" s="2596"/>
      <c r="D1033" s="2630" t="s">
        <v>4644</v>
      </c>
      <c r="E1033" s="2596"/>
      <c r="F1033" s="2668">
        <v>115</v>
      </c>
      <c r="G1033" s="2712">
        <v>34.4</v>
      </c>
      <c r="H1033" s="2660"/>
      <c r="I1033" s="2566"/>
      <c r="J1033" s="2660">
        <v>30</v>
      </c>
      <c r="K1033" s="2619">
        <v>1</v>
      </c>
      <c r="L1033" s="2619"/>
      <c r="M1033" s="2566"/>
      <c r="N1033" s="2566"/>
      <c r="O1033" s="2596"/>
      <c r="P1033" s="2612"/>
      <c r="R1033" s="2609">
        <v>44</v>
      </c>
    </row>
    <row r="1034" spans="1:18">
      <c r="A1034" s="2609">
        <v>45</v>
      </c>
      <c r="B1034" s="2630" t="s">
        <v>5872</v>
      </c>
      <c r="C1034" s="2596"/>
      <c r="D1034" s="2630" t="s">
        <v>4644</v>
      </c>
      <c r="E1034" s="2596"/>
      <c r="F1034" s="2668">
        <v>23</v>
      </c>
      <c r="G1034" s="2712">
        <v>0.20799999999999999</v>
      </c>
      <c r="H1034" s="2660"/>
      <c r="I1034" s="2566"/>
      <c r="J1034" s="2660">
        <v>0.75</v>
      </c>
      <c r="K1034" s="2619">
        <v>1</v>
      </c>
      <c r="L1034" s="2619"/>
      <c r="M1034" s="2566"/>
      <c r="N1034" s="2566"/>
      <c r="O1034" s="2596"/>
      <c r="P1034" s="2612"/>
      <c r="R1034" s="2609">
        <v>45</v>
      </c>
    </row>
    <row r="1035" spans="1:18">
      <c r="A1035" s="2609">
        <v>46</v>
      </c>
      <c r="B1035" s="2630" t="s">
        <v>5873</v>
      </c>
      <c r="C1035" s="2596"/>
      <c r="D1035" s="2630" t="s">
        <v>4644</v>
      </c>
      <c r="E1035" s="2596"/>
      <c r="F1035" s="2668">
        <v>23</v>
      </c>
      <c r="G1035" s="2712">
        <v>4.16</v>
      </c>
      <c r="H1035" s="2660"/>
      <c r="I1035" s="2566"/>
      <c r="J1035" s="2660">
        <v>3.75</v>
      </c>
      <c r="K1035" s="2619">
        <v>1</v>
      </c>
      <c r="L1035" s="2619"/>
      <c r="M1035" s="2566"/>
      <c r="N1035" s="2566"/>
      <c r="O1035" s="2596"/>
      <c r="P1035" s="2612"/>
      <c r="R1035" s="2609">
        <v>46</v>
      </c>
    </row>
    <row r="1036" spans="1:18">
      <c r="A1036" s="2609">
        <v>47</v>
      </c>
      <c r="B1036" s="2630" t="s">
        <v>5874</v>
      </c>
      <c r="C1036" s="2596"/>
      <c r="D1036" s="2630" t="s">
        <v>4642</v>
      </c>
      <c r="E1036" s="2596"/>
      <c r="F1036" s="2668">
        <v>34.5</v>
      </c>
      <c r="G1036" s="2712">
        <v>4.8</v>
      </c>
      <c r="H1036" s="2660"/>
      <c r="I1036" s="2566"/>
      <c r="J1036" s="2660">
        <v>3.75</v>
      </c>
      <c r="K1036" s="2619">
        <v>1</v>
      </c>
      <c r="L1036" s="2619"/>
      <c r="M1036" s="2566"/>
      <c r="N1036" s="2566"/>
      <c r="O1036" s="2596"/>
      <c r="P1036" s="2612"/>
      <c r="R1036" s="2609">
        <v>47</v>
      </c>
    </row>
    <row r="1037" spans="1:18">
      <c r="A1037" s="2609">
        <v>48</v>
      </c>
      <c r="B1037" s="2630" t="s">
        <v>5875</v>
      </c>
      <c r="C1037" s="2596"/>
      <c r="D1037" s="2630" t="s">
        <v>4644</v>
      </c>
      <c r="E1037" s="2596"/>
      <c r="F1037" s="2668">
        <v>34.4</v>
      </c>
      <c r="G1037" s="2712">
        <v>13.8</v>
      </c>
      <c r="H1037" s="2660"/>
      <c r="I1037" s="2566"/>
      <c r="J1037" s="2660">
        <v>10</v>
      </c>
      <c r="K1037" s="2619">
        <v>1</v>
      </c>
      <c r="L1037" s="2619"/>
      <c r="M1037" s="2566"/>
      <c r="N1037" s="2566"/>
      <c r="O1037" s="2596"/>
      <c r="P1037" s="2612"/>
      <c r="R1037" s="2609">
        <v>48</v>
      </c>
    </row>
    <row r="1038" spans="1:18">
      <c r="A1038" s="2609">
        <v>49</v>
      </c>
      <c r="B1038" s="2630" t="s">
        <v>5876</v>
      </c>
      <c r="C1038" s="2596"/>
      <c r="D1038" s="2630" t="s">
        <v>4644</v>
      </c>
      <c r="E1038" s="2596"/>
      <c r="F1038" s="2668">
        <v>34.5</v>
      </c>
      <c r="G1038" s="2712">
        <v>13.2</v>
      </c>
      <c r="H1038" s="2660"/>
      <c r="I1038" s="2566"/>
      <c r="J1038" s="2660">
        <v>10</v>
      </c>
      <c r="K1038" s="2619">
        <v>1</v>
      </c>
      <c r="L1038" s="2619"/>
      <c r="M1038" s="2566"/>
      <c r="N1038" s="2566"/>
      <c r="O1038" s="2596"/>
      <c r="P1038" s="2612"/>
      <c r="R1038" s="2609">
        <v>49</v>
      </c>
    </row>
    <row r="1039" spans="1:18">
      <c r="A1039" s="2609">
        <v>50</v>
      </c>
      <c r="B1039" s="2630" t="s">
        <v>6970</v>
      </c>
      <c r="C1039" s="2596"/>
      <c r="D1039" s="2630" t="s">
        <v>4644</v>
      </c>
      <c r="E1039" s="2596"/>
      <c r="F1039" s="2668">
        <v>115</v>
      </c>
      <c r="G1039" s="2712">
        <v>13.8</v>
      </c>
      <c r="H1039" s="2660"/>
      <c r="I1039" s="2566"/>
      <c r="J1039" s="2660">
        <v>40</v>
      </c>
      <c r="K1039" s="2619">
        <v>2</v>
      </c>
      <c r="L1039" s="2619"/>
      <c r="M1039" s="2566"/>
      <c r="N1039" s="2566"/>
      <c r="O1039" s="2596"/>
      <c r="P1039" s="2612"/>
      <c r="R1039" s="2609">
        <v>50</v>
      </c>
    </row>
    <row r="1040" spans="1:18">
      <c r="A1040" s="2609">
        <v>51</v>
      </c>
      <c r="B1040" s="2630" t="s">
        <v>5877</v>
      </c>
      <c r="C1040" s="2596"/>
      <c r="D1040" s="2630" t="s">
        <v>4644</v>
      </c>
      <c r="E1040" s="2596"/>
      <c r="F1040" s="2668">
        <v>23</v>
      </c>
      <c r="G1040" s="2712">
        <v>4.8</v>
      </c>
      <c r="H1040" s="2660"/>
      <c r="I1040" s="2566"/>
      <c r="J1040" s="2660">
        <v>2.5</v>
      </c>
      <c r="K1040" s="2619">
        <v>1</v>
      </c>
      <c r="L1040" s="2619"/>
      <c r="M1040" s="2566"/>
      <c r="N1040" s="2566"/>
      <c r="O1040" s="2596"/>
      <c r="P1040" s="2612"/>
      <c r="R1040" s="2609">
        <v>51</v>
      </c>
    </row>
    <row r="1041" spans="1:18">
      <c r="A1041" s="2609">
        <v>52</v>
      </c>
      <c r="B1041" s="2630" t="s">
        <v>5878</v>
      </c>
      <c r="C1041" s="2596"/>
      <c r="D1041" s="2630" t="s">
        <v>4644</v>
      </c>
      <c r="E1041" s="2596"/>
      <c r="F1041" s="2668">
        <v>115</v>
      </c>
      <c r="G1041" s="2712">
        <v>13.8</v>
      </c>
      <c r="H1041" s="2660"/>
      <c r="I1041" s="2566"/>
      <c r="J1041" s="2660">
        <v>15</v>
      </c>
      <c r="K1041" s="2619">
        <v>1</v>
      </c>
      <c r="L1041" s="2619"/>
      <c r="M1041" s="2566"/>
      <c r="N1041" s="2566"/>
      <c r="O1041" s="2596"/>
      <c r="P1041" s="2612"/>
      <c r="R1041" s="2609">
        <v>52</v>
      </c>
    </row>
    <row r="1042" spans="1:18">
      <c r="A1042" s="2609">
        <v>53</v>
      </c>
      <c r="B1042" s="2630" t="s">
        <v>6971</v>
      </c>
      <c r="C1042" s="2596"/>
      <c r="D1042" s="2630" t="s">
        <v>4644</v>
      </c>
      <c r="E1042" s="2596"/>
      <c r="F1042" s="2668">
        <v>34.5</v>
      </c>
      <c r="G1042" s="2712">
        <v>13.2</v>
      </c>
      <c r="H1042" s="2660"/>
      <c r="I1042" s="2566"/>
      <c r="J1042" s="2660">
        <v>9.8000000000000007</v>
      </c>
      <c r="K1042" s="2619">
        <v>2</v>
      </c>
      <c r="L1042" s="2619"/>
      <c r="M1042" s="2566"/>
      <c r="N1042" s="2566"/>
      <c r="O1042" s="2596"/>
      <c r="P1042" s="2612"/>
      <c r="R1042" s="2609">
        <v>53</v>
      </c>
    </row>
    <row r="1043" spans="1:18">
      <c r="A1043" s="2609">
        <v>54</v>
      </c>
      <c r="B1043" s="2630" t="s">
        <v>5879</v>
      </c>
      <c r="C1043" s="2596"/>
      <c r="D1043" s="2630" t="s">
        <v>4642</v>
      </c>
      <c r="E1043" s="2596"/>
      <c r="F1043" s="2668">
        <v>115</v>
      </c>
      <c r="G1043" s="2712">
        <v>34.5</v>
      </c>
      <c r="H1043" s="2660"/>
      <c r="I1043" s="2566"/>
      <c r="J1043" s="2660">
        <v>15</v>
      </c>
      <c r="K1043" s="2619">
        <v>1</v>
      </c>
      <c r="L1043" s="2619"/>
      <c r="M1043" s="2566"/>
      <c r="N1043" s="2566"/>
      <c r="O1043" s="2596"/>
      <c r="P1043" s="2612"/>
      <c r="R1043" s="2609">
        <v>54</v>
      </c>
    </row>
    <row r="1044" spans="1:18">
      <c r="A1044" s="2609">
        <v>55</v>
      </c>
      <c r="B1044" s="2630" t="s">
        <v>6972</v>
      </c>
      <c r="C1044" s="2596"/>
      <c r="D1044" s="2630" t="s">
        <v>4644</v>
      </c>
      <c r="E1044" s="2596"/>
      <c r="F1044" s="2668">
        <v>115</v>
      </c>
      <c r="G1044" s="2712">
        <v>13.8</v>
      </c>
      <c r="H1044" s="2660"/>
      <c r="I1044" s="2566"/>
      <c r="J1044" s="2660">
        <v>40</v>
      </c>
      <c r="K1044" s="2619">
        <v>2</v>
      </c>
      <c r="L1044" s="2619"/>
      <c r="M1044" s="2566"/>
      <c r="N1044" s="2566"/>
      <c r="O1044" s="2596"/>
      <c r="P1044" s="2612"/>
      <c r="R1044" s="2609">
        <v>55</v>
      </c>
    </row>
    <row r="1045" spans="1:18">
      <c r="A1045" s="2609">
        <v>56</v>
      </c>
      <c r="B1045" s="2630" t="s">
        <v>5880</v>
      </c>
      <c r="C1045" s="2596"/>
      <c r="D1045" s="2630" t="s">
        <v>4644</v>
      </c>
      <c r="E1045" s="2596"/>
      <c r="F1045" s="2668">
        <v>43.8</v>
      </c>
      <c r="G1045" s="2712">
        <v>13.8</v>
      </c>
      <c r="H1045" s="2660"/>
      <c r="I1045" s="2566"/>
      <c r="J1045" s="2660">
        <v>5</v>
      </c>
      <c r="K1045" s="2619">
        <v>1</v>
      </c>
      <c r="L1045" s="2619"/>
      <c r="M1045" s="2566"/>
      <c r="N1045" s="2566"/>
      <c r="O1045" s="2596"/>
      <c r="P1045" s="2612"/>
      <c r="R1045" s="2609">
        <v>56</v>
      </c>
    </row>
    <row r="1046" spans="1:18">
      <c r="A1046" s="2609">
        <v>57</v>
      </c>
      <c r="B1046" s="2630" t="s">
        <v>5881</v>
      </c>
      <c r="C1046" s="2596"/>
      <c r="D1046" s="2630" t="s">
        <v>4644</v>
      </c>
      <c r="E1046" s="2596"/>
      <c r="F1046" s="2668">
        <v>34.4</v>
      </c>
      <c r="G1046" s="2712">
        <v>13.8</v>
      </c>
      <c r="H1046" s="2660"/>
      <c r="I1046" s="2566"/>
      <c r="J1046" s="2660">
        <v>5.6</v>
      </c>
      <c r="K1046" s="2619">
        <v>1</v>
      </c>
      <c r="L1046" s="2619"/>
      <c r="M1046" s="2566"/>
      <c r="N1046" s="2566"/>
      <c r="O1046" s="2596"/>
      <c r="P1046" s="2612"/>
      <c r="R1046" s="2609">
        <v>57</v>
      </c>
    </row>
    <row r="1047" spans="1:18" ht="16" thickBot="1">
      <c r="A1047" s="2609">
        <v>58</v>
      </c>
      <c r="B1047" s="2630" t="s">
        <v>6376</v>
      </c>
      <c r="C1047" s="2596"/>
      <c r="D1047" s="2630" t="s">
        <v>4644</v>
      </c>
      <c r="E1047" s="2596"/>
      <c r="F1047" s="2668">
        <v>23</v>
      </c>
      <c r="G1047" s="2712">
        <v>4.33</v>
      </c>
      <c r="H1047" s="2660"/>
      <c r="I1047" s="2566"/>
      <c r="J1047" s="2660">
        <v>2.5</v>
      </c>
      <c r="K1047" s="2619">
        <v>1</v>
      </c>
      <c r="L1047" s="2619"/>
      <c r="M1047" s="2566"/>
      <c r="N1047" s="2566"/>
      <c r="O1047" s="2596"/>
      <c r="P1047" s="2612"/>
      <c r="R1047" s="2609">
        <v>58</v>
      </c>
    </row>
    <row r="1048" spans="1:18" ht="16" thickBot="1">
      <c r="A1048" s="2711">
        <v>59</v>
      </c>
      <c r="B1048" s="2705"/>
      <c r="C1048" s="2578" t="s">
        <v>4895</v>
      </c>
      <c r="D1048" s="2705"/>
      <c r="E1048" s="2706"/>
      <c r="F1048" s="2707"/>
      <c r="G1048" s="2708"/>
      <c r="H1048" s="2709"/>
      <c r="I1048" s="2566"/>
      <c r="J1048" s="2710"/>
      <c r="K1048" s="2648">
        <f>SUM(K990:K1047)</f>
        <v>76</v>
      </c>
      <c r="L1048" s="2648">
        <f>SUM(L990:L1047)</f>
        <v>1</v>
      </c>
      <c r="M1048" s="2575"/>
      <c r="N1048" s="2575"/>
      <c r="O1048" s="2578"/>
      <c r="P1048" s="2648">
        <f>SUM(P990:P1047)</f>
        <v>0</v>
      </c>
      <c r="Q1048" s="2648">
        <f>SUM(Q990:Q1047)</f>
        <v>0</v>
      </c>
      <c r="R1048" s="2711">
        <v>59</v>
      </c>
    </row>
    <row r="1049" spans="1:18">
      <c r="R1049" s="2630"/>
    </row>
    <row r="1050" spans="1:18">
      <c r="A1050" s="2586" t="s">
        <v>4863</v>
      </c>
      <c r="B1050" s="2597"/>
      <c r="C1050" s="2597"/>
      <c r="D1050" s="2597"/>
      <c r="E1050" s="2597"/>
      <c r="F1050" s="2597"/>
      <c r="G1050" s="2597"/>
      <c r="H1050" s="2597"/>
      <c r="I1050" s="2566"/>
      <c r="J1050" s="2586" t="s">
        <v>4864</v>
      </c>
      <c r="K1050" s="2597"/>
      <c r="L1050" s="2597"/>
      <c r="M1050" s="2597"/>
      <c r="N1050" s="2597"/>
      <c r="O1050" s="2597"/>
      <c r="P1050" s="2597"/>
      <c r="Q1050" s="2597"/>
    </row>
    <row r="1051" spans="1:18">
      <c r="B1051" s="2630"/>
    </row>
    <row r="1052" spans="1:18" ht="16" thickBot="1">
      <c r="A1052" s="2529"/>
      <c r="B1052" s="2673"/>
      <c r="C1052" s="2575"/>
      <c r="D1052" s="2575"/>
      <c r="E1052" s="2575"/>
      <c r="F1052" s="2804"/>
      <c r="G1052" s="2804"/>
      <c r="H1052" s="2582"/>
      <c r="I1052" s="2566"/>
      <c r="J1052" s="2529"/>
      <c r="K1052" s="2575"/>
      <c r="L1052" s="2575"/>
      <c r="M1052" s="2575"/>
      <c r="N1052" s="2575"/>
      <c r="O1052" s="2575"/>
      <c r="P1052" s="2804"/>
      <c r="Q1052" s="2804"/>
    </row>
    <row r="1053" spans="1:18" ht="16" thickBot="1">
      <c r="A1053" s="2637" t="s">
        <v>3325</v>
      </c>
      <c r="B1053" s="2581"/>
      <c r="C1053" s="2581"/>
      <c r="D1053" s="2582"/>
      <c r="E1053" s="2582"/>
      <c r="F1053" s="2583"/>
      <c r="G1053" s="2583"/>
      <c r="H1053" s="2579"/>
      <c r="I1053" s="2566"/>
      <c r="J1053" s="2637" t="s">
        <v>3325</v>
      </c>
      <c r="K1053" s="2581"/>
      <c r="L1053" s="2581"/>
      <c r="M1053" s="2582"/>
      <c r="N1053" s="2582"/>
      <c r="O1053" s="2582"/>
      <c r="P1053" s="2583"/>
      <c r="Q1053" s="2583"/>
      <c r="R1053" s="2791"/>
    </row>
    <row r="1054" spans="1:18">
      <c r="A1054" s="2595"/>
      <c r="B1054" s="2566"/>
      <c r="C1054" s="2596"/>
      <c r="D1054" s="2608"/>
      <c r="E1054" s="2569"/>
      <c r="F1054" s="2597"/>
      <c r="G1054" s="2597"/>
      <c r="H1054" s="2567"/>
      <c r="I1054" s="2566"/>
      <c r="J1054" s="2595"/>
      <c r="K1054" s="2596"/>
      <c r="L1054" s="2596"/>
      <c r="M1054" s="2597" t="s">
        <v>3113</v>
      </c>
      <c r="N1054" s="2597"/>
      <c r="O1054" s="2597"/>
      <c r="P1054" s="2597"/>
      <c r="Q1054" s="2573"/>
      <c r="R1054" s="2563"/>
    </row>
    <row r="1055" spans="1:18" ht="16" thickBot="1">
      <c r="A1055" s="2601"/>
      <c r="B1055" s="2608"/>
      <c r="C1055" s="2569"/>
      <c r="D1055" s="2608"/>
      <c r="E1055" s="2569"/>
      <c r="F1055" s="2582" t="s">
        <v>3114</v>
      </c>
      <c r="G1055" s="2582"/>
      <c r="H1055" s="2579"/>
      <c r="I1055" s="2566"/>
      <c r="J1055" s="2601" t="s">
        <v>3115</v>
      </c>
      <c r="K1055" s="2569" t="s">
        <v>3116</v>
      </c>
      <c r="L1055" s="2569" t="s">
        <v>3116</v>
      </c>
      <c r="M1055" s="2582" t="s">
        <v>3117</v>
      </c>
      <c r="N1055" s="2582"/>
      <c r="O1055" s="2582"/>
      <c r="P1055" s="2582"/>
      <c r="Q1055" s="2579"/>
      <c r="R1055" s="2569"/>
    </row>
    <row r="1056" spans="1:18">
      <c r="A1056" s="2601"/>
      <c r="B1056" s="2608"/>
      <c r="C1056" s="2569"/>
      <c r="D1056" s="2608"/>
      <c r="E1056" s="2569"/>
      <c r="F1056" s="2569"/>
      <c r="G1056" s="2573"/>
      <c r="H1056" s="2569"/>
      <c r="I1056" s="2566"/>
      <c r="J1056" s="2601" t="s">
        <v>3118</v>
      </c>
      <c r="K1056" s="2569" t="s">
        <v>3119</v>
      </c>
      <c r="L1056" s="2569" t="s">
        <v>3120</v>
      </c>
      <c r="M1056" s="2608"/>
      <c r="N1056" s="2608"/>
      <c r="O1056" s="2569"/>
      <c r="P1056" s="2569"/>
      <c r="Q1056" s="2573"/>
      <c r="R1056" s="2569"/>
    </row>
    <row r="1057" spans="1:18">
      <c r="A1057" s="2601" t="s">
        <v>1686</v>
      </c>
      <c r="B1057" s="2597" t="s">
        <v>3121</v>
      </c>
      <c r="C1057" s="2573"/>
      <c r="D1057" s="2597" t="s">
        <v>3122</v>
      </c>
      <c r="E1057" s="2573"/>
      <c r="F1057" s="2569"/>
      <c r="G1057" s="2573"/>
      <c r="H1057" s="2569"/>
      <c r="I1057" s="2566"/>
      <c r="J1057" s="2601" t="s">
        <v>3123</v>
      </c>
      <c r="K1057" s="2569" t="s">
        <v>3124</v>
      </c>
      <c r="L1057" s="2569" t="s">
        <v>3119</v>
      </c>
      <c r="M1057" s="2597"/>
      <c r="N1057" s="2597"/>
      <c r="O1057" s="2573"/>
      <c r="P1057" s="2569" t="s">
        <v>1744</v>
      </c>
      <c r="Q1057" s="2573" t="s">
        <v>3125</v>
      </c>
      <c r="R1057" s="2569" t="s">
        <v>1686</v>
      </c>
    </row>
    <row r="1058" spans="1:18">
      <c r="A1058" s="2601" t="s">
        <v>1689</v>
      </c>
      <c r="B1058" s="2566"/>
      <c r="C1058" s="2596"/>
      <c r="D1058" s="2608"/>
      <c r="E1058" s="2569"/>
      <c r="F1058" s="2569" t="s">
        <v>1794</v>
      </c>
      <c r="G1058" s="2573" t="s">
        <v>3126</v>
      </c>
      <c r="H1058" s="2569" t="s">
        <v>3127</v>
      </c>
      <c r="I1058" s="2566"/>
      <c r="J1058" s="2601" t="s">
        <v>3128</v>
      </c>
      <c r="K1058" s="2569" t="s">
        <v>4</v>
      </c>
      <c r="L1058" s="2569" t="s">
        <v>3124</v>
      </c>
      <c r="M1058" s="2597" t="s">
        <v>3129</v>
      </c>
      <c r="N1058" s="2597"/>
      <c r="O1058" s="2573"/>
      <c r="P1058" s="2569" t="s">
        <v>3130</v>
      </c>
      <c r="Q1058" s="2573" t="s">
        <v>3131</v>
      </c>
      <c r="R1058" s="2569" t="s">
        <v>1689</v>
      </c>
    </row>
    <row r="1059" spans="1:18">
      <c r="A1059" s="2609"/>
      <c r="B1059" s="2566"/>
      <c r="C1059" s="2569"/>
      <c r="D1059" s="2566"/>
      <c r="E1059" s="2569"/>
      <c r="F1059" s="2569"/>
      <c r="G1059" s="2573"/>
      <c r="H1059" s="2596"/>
      <c r="I1059" s="2566"/>
      <c r="J1059" s="2609"/>
      <c r="K1059" s="2596"/>
      <c r="L1059" s="2569"/>
      <c r="M1059" s="2566"/>
      <c r="N1059" s="2566"/>
      <c r="O1059" s="2569"/>
      <c r="P1059" s="2569"/>
      <c r="Q1059" s="2569"/>
      <c r="R1059" s="2596"/>
    </row>
    <row r="1060" spans="1:18" ht="16" thickBot="1">
      <c r="A1060" s="2577"/>
      <c r="B1060" s="2582" t="s">
        <v>2935</v>
      </c>
      <c r="C1060" s="2579"/>
      <c r="D1060" s="2582" t="s">
        <v>2936</v>
      </c>
      <c r="E1060" s="2579"/>
      <c r="F1060" s="2576" t="s">
        <v>2937</v>
      </c>
      <c r="G1060" s="2579" t="s">
        <v>2938</v>
      </c>
      <c r="H1060" s="2579" t="s">
        <v>2268</v>
      </c>
      <c r="I1060" s="2566"/>
      <c r="J1060" s="2610" t="s">
        <v>2269</v>
      </c>
      <c r="K1060" s="2610" t="s">
        <v>2270</v>
      </c>
      <c r="L1060" s="2610" t="s">
        <v>2271</v>
      </c>
      <c r="M1060" s="2582" t="s">
        <v>2272</v>
      </c>
      <c r="N1060" s="2582"/>
      <c r="O1060" s="2579"/>
      <c r="P1060" s="2576" t="s">
        <v>2273</v>
      </c>
      <c r="Q1060" s="2576" t="s">
        <v>2274</v>
      </c>
      <c r="R1060" s="2576"/>
    </row>
    <row r="1061" spans="1:18">
      <c r="A1061" s="2609">
        <v>1</v>
      </c>
      <c r="B1061" s="2630" t="s">
        <v>6973</v>
      </c>
      <c r="C1061" s="2596"/>
      <c r="D1061" s="2630" t="s">
        <v>4644</v>
      </c>
      <c r="E1061" s="2596"/>
      <c r="F1061" s="2668">
        <v>115</v>
      </c>
      <c r="G1061" s="2712">
        <v>13.8</v>
      </c>
      <c r="H1061" s="2660"/>
      <c r="I1061" s="2566"/>
      <c r="J1061" s="2660">
        <v>2.5</v>
      </c>
      <c r="K1061" s="2619">
        <v>1</v>
      </c>
      <c r="L1061" s="2619"/>
      <c r="M1061" s="2566"/>
      <c r="N1061" s="2566"/>
      <c r="O1061" s="2596"/>
      <c r="P1061" s="2612"/>
      <c r="R1061" s="2609">
        <v>1</v>
      </c>
    </row>
    <row r="1062" spans="1:18">
      <c r="A1062" s="2609">
        <v>2</v>
      </c>
      <c r="B1062" s="2630" t="s">
        <v>5882</v>
      </c>
      <c r="C1062" s="2596"/>
      <c r="D1062" s="2630" t="s">
        <v>4644</v>
      </c>
      <c r="E1062" s="2596"/>
      <c r="F1062" s="2668">
        <v>34.5</v>
      </c>
      <c r="G1062" s="2712">
        <v>13.8</v>
      </c>
      <c r="H1062" s="2660"/>
      <c r="I1062" s="2566"/>
      <c r="J1062" s="2660">
        <v>2.5</v>
      </c>
      <c r="K1062" s="2619">
        <v>1</v>
      </c>
      <c r="L1062" s="2619"/>
      <c r="M1062" s="2566"/>
      <c r="N1062" s="2566"/>
      <c r="O1062" s="2596"/>
      <c r="P1062" s="2612"/>
      <c r="R1062" s="2609">
        <v>2</v>
      </c>
    </row>
    <row r="1063" spans="1:18">
      <c r="A1063" s="2609">
        <v>3</v>
      </c>
      <c r="B1063" s="2630" t="s">
        <v>5883</v>
      </c>
      <c r="C1063" s="2596"/>
      <c r="D1063" s="2630" t="s">
        <v>4642</v>
      </c>
      <c r="E1063" s="2596"/>
      <c r="F1063" s="2668">
        <v>34.5</v>
      </c>
      <c r="G1063" s="2712">
        <v>4.8</v>
      </c>
      <c r="H1063" s="2660"/>
      <c r="I1063" s="2566"/>
      <c r="J1063" s="2660">
        <v>2.5</v>
      </c>
      <c r="K1063" s="2619">
        <v>1</v>
      </c>
      <c r="L1063" s="2619"/>
      <c r="M1063" s="2566"/>
      <c r="N1063" s="2566"/>
      <c r="O1063" s="2596"/>
      <c r="P1063" s="2612"/>
      <c r="R1063" s="2609">
        <v>3</v>
      </c>
    </row>
    <row r="1064" spans="1:18">
      <c r="A1064" s="2609">
        <v>4</v>
      </c>
      <c r="B1064" s="2630" t="s">
        <v>6974</v>
      </c>
      <c r="C1064" s="2596"/>
      <c r="D1064" s="2630" t="s">
        <v>4642</v>
      </c>
      <c r="E1064" s="2596"/>
      <c r="F1064" s="2668">
        <v>11</v>
      </c>
      <c r="G1064" s="2712">
        <v>4.5999999999999996</v>
      </c>
      <c r="H1064" s="2660"/>
      <c r="I1064" s="2566"/>
      <c r="J1064" s="2660">
        <v>3.75</v>
      </c>
      <c r="K1064" s="2619">
        <v>1</v>
      </c>
      <c r="L1064" s="2619"/>
      <c r="M1064" s="2566"/>
      <c r="N1064" s="2566"/>
      <c r="O1064" s="2596"/>
      <c r="P1064" s="2612"/>
      <c r="R1064" s="2609">
        <v>4</v>
      </c>
    </row>
    <row r="1065" spans="1:18">
      <c r="A1065" s="2609">
        <v>5</v>
      </c>
      <c r="B1065" s="2630" t="s">
        <v>6974</v>
      </c>
      <c r="C1065" s="2596"/>
      <c r="D1065" s="2630" t="s">
        <v>4642</v>
      </c>
      <c r="E1065" s="2596"/>
      <c r="F1065" s="2668">
        <v>13.2</v>
      </c>
      <c r="G1065" s="2712">
        <v>12</v>
      </c>
      <c r="H1065" s="2660"/>
      <c r="I1065" s="2566"/>
      <c r="J1065" s="2660">
        <v>3.75</v>
      </c>
      <c r="K1065" s="2619">
        <v>1</v>
      </c>
      <c r="L1065" s="2619"/>
      <c r="M1065" s="2566"/>
      <c r="N1065" s="2566"/>
      <c r="O1065" s="2596"/>
      <c r="P1065" s="2612"/>
      <c r="R1065" s="2609">
        <v>5</v>
      </c>
    </row>
    <row r="1066" spans="1:18">
      <c r="A1066" s="2621">
        <v>6</v>
      </c>
      <c r="B1066" s="2630" t="s">
        <v>6974</v>
      </c>
      <c r="C1066" s="2596"/>
      <c r="D1066" s="2630" t="s">
        <v>4642</v>
      </c>
      <c r="E1066" s="2596"/>
      <c r="F1066" s="2668">
        <v>13.8</v>
      </c>
      <c r="G1066" s="2712">
        <v>2.4</v>
      </c>
      <c r="H1066" s="2660">
        <v>4.16</v>
      </c>
      <c r="I1066" s="2566"/>
      <c r="J1066" s="2660">
        <v>3.75</v>
      </c>
      <c r="K1066" s="2619">
        <v>1</v>
      </c>
      <c r="L1066" s="2619"/>
      <c r="M1066" s="2566"/>
      <c r="N1066" s="2566"/>
      <c r="O1066" s="2596"/>
      <c r="P1066" s="2612"/>
      <c r="R1066" s="2621">
        <v>6</v>
      </c>
    </row>
    <row r="1067" spans="1:18">
      <c r="A1067" s="2621">
        <v>7</v>
      </c>
      <c r="B1067" s="2630" t="s">
        <v>6974</v>
      </c>
      <c r="C1067" s="2596"/>
      <c r="D1067" s="2630" t="s">
        <v>4642</v>
      </c>
      <c r="E1067" s="2596"/>
      <c r="F1067" s="2668">
        <v>23</v>
      </c>
      <c r="G1067" s="2712">
        <v>2.4</v>
      </c>
      <c r="H1067" s="2660"/>
      <c r="I1067" s="2566"/>
      <c r="J1067" s="2660">
        <v>3.75</v>
      </c>
      <c r="K1067" s="2619">
        <v>1</v>
      </c>
      <c r="L1067" s="2619"/>
      <c r="M1067" s="2566"/>
      <c r="N1067" s="2566"/>
      <c r="O1067" s="2596"/>
      <c r="P1067" s="2612"/>
      <c r="R1067" s="2621">
        <v>7</v>
      </c>
    </row>
    <row r="1068" spans="1:18">
      <c r="A1068" s="2621">
        <v>8</v>
      </c>
      <c r="B1068" s="2630" t="s">
        <v>6974</v>
      </c>
      <c r="C1068" s="2596"/>
      <c r="D1068" s="2630" t="s">
        <v>4642</v>
      </c>
      <c r="E1068" s="2596"/>
      <c r="F1068" s="2668">
        <v>23</v>
      </c>
      <c r="G1068" s="2712">
        <v>4.0599999999999996</v>
      </c>
      <c r="H1068" s="2660"/>
      <c r="I1068" s="2566"/>
      <c r="J1068" s="2660">
        <v>2.5</v>
      </c>
      <c r="K1068" s="2619">
        <v>1</v>
      </c>
      <c r="L1068" s="2619"/>
      <c r="M1068" s="2566"/>
      <c r="N1068" s="2566"/>
      <c r="O1068" s="2596"/>
      <c r="P1068" s="2612"/>
      <c r="R1068" s="2621">
        <v>8</v>
      </c>
    </row>
    <row r="1069" spans="1:18">
      <c r="A1069" s="2621">
        <v>9</v>
      </c>
      <c r="B1069" s="2630" t="s">
        <v>6974</v>
      </c>
      <c r="C1069" s="2596"/>
      <c r="D1069" s="2630" t="s">
        <v>4642</v>
      </c>
      <c r="E1069" s="2596"/>
      <c r="F1069" s="2668">
        <v>23</v>
      </c>
      <c r="G1069" s="2712">
        <v>4.16</v>
      </c>
      <c r="H1069" s="2660"/>
      <c r="I1069" s="2566"/>
      <c r="J1069" s="2660">
        <v>2.5</v>
      </c>
      <c r="K1069" s="2619">
        <v>1</v>
      </c>
      <c r="L1069" s="2619"/>
      <c r="M1069" s="2566"/>
      <c r="N1069" s="2566"/>
      <c r="O1069" s="2596"/>
      <c r="P1069" s="2612"/>
      <c r="R1069" s="2621">
        <v>9</v>
      </c>
    </row>
    <row r="1070" spans="1:18">
      <c r="A1070" s="2621">
        <v>10</v>
      </c>
      <c r="B1070" s="2630" t="s">
        <v>6974</v>
      </c>
      <c r="C1070" s="2596"/>
      <c r="D1070" s="2630" t="s">
        <v>4642</v>
      </c>
      <c r="E1070" s="2596"/>
      <c r="F1070" s="2668">
        <v>34.4</v>
      </c>
      <c r="G1070" s="2712">
        <v>4.3600000000000003</v>
      </c>
      <c r="H1070" s="2660"/>
      <c r="I1070" s="2566"/>
      <c r="J1070" s="2660">
        <v>2.5</v>
      </c>
      <c r="K1070" s="2619">
        <v>1</v>
      </c>
      <c r="L1070" s="2619"/>
      <c r="M1070" s="2566"/>
      <c r="N1070" s="2566"/>
      <c r="O1070" s="2596"/>
      <c r="P1070" s="2612"/>
      <c r="R1070" s="2621">
        <v>10</v>
      </c>
    </row>
    <row r="1071" spans="1:18">
      <c r="A1071" s="2621">
        <v>11</v>
      </c>
      <c r="B1071" s="2630" t="s">
        <v>6974</v>
      </c>
      <c r="C1071" s="2596"/>
      <c r="D1071" s="2630" t="s">
        <v>4642</v>
      </c>
      <c r="E1071" s="2596"/>
      <c r="F1071" s="2668">
        <v>34.4</v>
      </c>
      <c r="G1071" s="2712">
        <v>5.04</v>
      </c>
      <c r="H1071" s="2660"/>
      <c r="I1071" s="2566"/>
      <c r="J1071" s="2660">
        <v>2.5</v>
      </c>
      <c r="K1071" s="2619">
        <v>1</v>
      </c>
      <c r="L1071" s="2619"/>
      <c r="M1071" s="2566"/>
      <c r="N1071" s="2566"/>
      <c r="O1071" s="2596"/>
      <c r="P1071" s="2612"/>
      <c r="R1071" s="2621">
        <v>11</v>
      </c>
    </row>
    <row r="1072" spans="1:18">
      <c r="A1072" s="2621">
        <v>12</v>
      </c>
      <c r="B1072" s="2630" t="s">
        <v>6974</v>
      </c>
      <c r="C1072" s="2596"/>
      <c r="D1072" s="2630" t="s">
        <v>4642</v>
      </c>
      <c r="E1072" s="2596"/>
      <c r="F1072" s="2668">
        <v>34.4</v>
      </c>
      <c r="G1072" s="2712">
        <v>13.8</v>
      </c>
      <c r="H1072" s="2660"/>
      <c r="I1072" s="2566"/>
      <c r="J1072" s="2660">
        <v>2.5</v>
      </c>
      <c r="K1072" s="2619">
        <v>1</v>
      </c>
      <c r="L1072" s="2619"/>
      <c r="M1072" s="2566"/>
      <c r="N1072" s="2566"/>
      <c r="O1072" s="2596"/>
      <c r="P1072" s="2612"/>
      <c r="R1072" s="2621">
        <v>12</v>
      </c>
    </row>
    <row r="1073" spans="1:18">
      <c r="A1073" s="2621">
        <v>13</v>
      </c>
      <c r="B1073" s="2630" t="s">
        <v>6974</v>
      </c>
      <c r="C1073" s="2596"/>
      <c r="D1073" s="2630" t="s">
        <v>4642</v>
      </c>
      <c r="E1073" s="2596"/>
      <c r="F1073" s="2668">
        <v>34.5</v>
      </c>
      <c r="G1073" s="2712">
        <v>0.48</v>
      </c>
      <c r="H1073" s="2660"/>
      <c r="I1073" s="2566"/>
      <c r="J1073" s="2660">
        <v>2.5</v>
      </c>
      <c r="K1073" s="2619">
        <v>1</v>
      </c>
      <c r="L1073" s="2619"/>
      <c r="M1073" s="2566"/>
      <c r="N1073" s="2566"/>
      <c r="O1073" s="2596"/>
      <c r="P1073" s="2612"/>
      <c r="R1073" s="2621">
        <v>13</v>
      </c>
    </row>
    <row r="1074" spans="1:18">
      <c r="A1074" s="2621">
        <v>14</v>
      </c>
      <c r="B1074" s="2630" t="s">
        <v>6974</v>
      </c>
      <c r="C1074" s="2596"/>
      <c r="D1074" s="2630" t="s">
        <v>4642</v>
      </c>
      <c r="E1074" s="2596"/>
      <c r="F1074" s="2668">
        <v>34.5</v>
      </c>
      <c r="G1074" s="2712">
        <v>4.16</v>
      </c>
      <c r="H1074" s="2660"/>
      <c r="I1074" s="2566"/>
      <c r="J1074" s="2660">
        <v>2.5</v>
      </c>
      <c r="K1074" s="2619">
        <v>1</v>
      </c>
      <c r="L1074" s="2619"/>
      <c r="M1074" s="2566"/>
      <c r="N1074" s="2566"/>
      <c r="O1074" s="2596"/>
      <c r="P1074" s="2612"/>
      <c r="R1074" s="2621">
        <v>14</v>
      </c>
    </row>
    <row r="1075" spans="1:18">
      <c r="A1075" s="2621">
        <v>15</v>
      </c>
      <c r="B1075" s="2630" t="s">
        <v>6974</v>
      </c>
      <c r="C1075" s="2596"/>
      <c r="D1075" s="2630" t="s">
        <v>4642</v>
      </c>
      <c r="E1075" s="2596"/>
      <c r="F1075" s="2668">
        <v>34.5</v>
      </c>
      <c r="G1075" s="2712">
        <v>4.8</v>
      </c>
      <c r="H1075" s="2660"/>
      <c r="I1075" s="2566"/>
      <c r="J1075" s="2660">
        <v>2.5</v>
      </c>
      <c r="K1075" s="2619">
        <v>1</v>
      </c>
      <c r="L1075" s="2619"/>
      <c r="M1075" s="2566"/>
      <c r="N1075" s="2566"/>
      <c r="O1075" s="2596"/>
      <c r="P1075" s="2612"/>
      <c r="R1075" s="2621">
        <v>15</v>
      </c>
    </row>
    <row r="1076" spans="1:18">
      <c r="A1076" s="2621">
        <v>16</v>
      </c>
      <c r="B1076" s="2630" t="s">
        <v>6974</v>
      </c>
      <c r="C1076" s="2596"/>
      <c r="D1076" s="2630" t="s">
        <v>4642</v>
      </c>
      <c r="E1076" s="2596"/>
      <c r="F1076" s="2668">
        <v>34.5</v>
      </c>
      <c r="G1076" s="2712">
        <v>13.2</v>
      </c>
      <c r="H1076" s="2660"/>
      <c r="I1076" s="2566"/>
      <c r="J1076" s="2660">
        <v>3.75</v>
      </c>
      <c r="K1076" s="2619">
        <v>1</v>
      </c>
      <c r="L1076" s="2619"/>
      <c r="M1076" s="2566"/>
      <c r="N1076" s="2566"/>
      <c r="O1076" s="2596"/>
      <c r="P1076" s="2612"/>
      <c r="R1076" s="2621">
        <v>16</v>
      </c>
    </row>
    <row r="1077" spans="1:18">
      <c r="A1077" s="2609">
        <v>17</v>
      </c>
      <c r="B1077" s="2630" t="s">
        <v>6974</v>
      </c>
      <c r="C1077" s="2596"/>
      <c r="D1077" s="2630" t="s">
        <v>4642</v>
      </c>
      <c r="E1077" s="2596"/>
      <c r="F1077" s="2668">
        <v>34.5</v>
      </c>
      <c r="G1077" s="2712">
        <v>13.8</v>
      </c>
      <c r="H1077" s="2660"/>
      <c r="I1077" s="2566"/>
      <c r="J1077" s="2660">
        <v>3.75</v>
      </c>
      <c r="K1077" s="2619">
        <v>1</v>
      </c>
      <c r="L1077" s="2619"/>
      <c r="M1077" s="2566"/>
      <c r="N1077" s="2566"/>
      <c r="O1077" s="2596"/>
      <c r="P1077" s="2612"/>
      <c r="R1077" s="2609">
        <v>17</v>
      </c>
    </row>
    <row r="1078" spans="1:18">
      <c r="A1078" s="2609">
        <v>18</v>
      </c>
      <c r="B1078" s="2630" t="s">
        <v>6974</v>
      </c>
      <c r="C1078" s="2596"/>
      <c r="D1078" s="2630" t="s">
        <v>4642</v>
      </c>
      <c r="E1078" s="2596"/>
      <c r="F1078" s="2668">
        <v>115</v>
      </c>
      <c r="G1078" s="2712">
        <v>4.33</v>
      </c>
      <c r="H1078" s="2660"/>
      <c r="I1078" s="2566"/>
      <c r="J1078" s="2660">
        <v>3.75</v>
      </c>
      <c r="K1078" s="2619">
        <v>1</v>
      </c>
      <c r="L1078" s="2619"/>
      <c r="M1078" s="2566"/>
      <c r="N1078" s="2566"/>
      <c r="O1078" s="2596"/>
      <c r="P1078" s="2612"/>
      <c r="R1078" s="2609">
        <v>18</v>
      </c>
    </row>
    <row r="1079" spans="1:18">
      <c r="A1079" s="2609">
        <v>19</v>
      </c>
      <c r="B1079" s="2630" t="s">
        <v>6974</v>
      </c>
      <c r="C1079" s="2596"/>
      <c r="D1079" s="2630" t="s">
        <v>4642</v>
      </c>
      <c r="E1079" s="2596"/>
      <c r="F1079" s="2668">
        <v>115</v>
      </c>
      <c r="G1079" s="2712">
        <v>13.8</v>
      </c>
      <c r="H1079" s="2660"/>
      <c r="I1079" s="2566"/>
      <c r="J1079" s="2660">
        <v>3.75</v>
      </c>
      <c r="K1079" s="2619">
        <v>1</v>
      </c>
      <c r="L1079" s="2619"/>
      <c r="M1079" s="2566"/>
      <c r="N1079" s="2566"/>
      <c r="O1079" s="2596"/>
      <c r="P1079" s="2612"/>
      <c r="R1079" s="2609">
        <v>19</v>
      </c>
    </row>
    <row r="1080" spans="1:18">
      <c r="A1080" s="2609">
        <v>20</v>
      </c>
      <c r="B1080" s="2630" t="s">
        <v>6974</v>
      </c>
      <c r="C1080" s="2596"/>
      <c r="D1080" s="2630" t="s">
        <v>4642</v>
      </c>
      <c r="E1080" s="2596"/>
      <c r="F1080" s="2668">
        <v>115</v>
      </c>
      <c r="G1080" s="2712">
        <v>34.5</v>
      </c>
      <c r="H1080" s="2660"/>
      <c r="I1080" s="2566"/>
      <c r="J1080" s="2660">
        <v>3.75</v>
      </c>
      <c r="K1080" s="2619">
        <v>1</v>
      </c>
      <c r="L1080" s="2619"/>
      <c r="M1080" s="2566"/>
      <c r="N1080" s="2566"/>
      <c r="O1080" s="2596"/>
      <c r="P1080" s="2612"/>
      <c r="R1080" s="2609">
        <v>20</v>
      </c>
    </row>
    <row r="1081" spans="1:18">
      <c r="A1081" s="2609">
        <v>21</v>
      </c>
      <c r="B1081" s="2630" t="s">
        <v>6974</v>
      </c>
      <c r="C1081" s="2596"/>
      <c r="D1081" s="2630" t="s">
        <v>4642</v>
      </c>
      <c r="E1081" s="2596"/>
      <c r="F1081" s="2668"/>
      <c r="G1081" s="2712">
        <v>4.3600000000000003</v>
      </c>
      <c r="H1081" s="2660"/>
      <c r="I1081" s="2566"/>
      <c r="J1081" s="2660">
        <v>3.75</v>
      </c>
      <c r="K1081" s="2619">
        <v>1</v>
      </c>
      <c r="L1081" s="2619"/>
      <c r="M1081" s="2566"/>
      <c r="N1081" s="2566"/>
      <c r="O1081" s="2596"/>
      <c r="P1081" s="2612"/>
      <c r="R1081" s="2609">
        <v>21</v>
      </c>
    </row>
    <row r="1082" spans="1:18">
      <c r="A1082" s="2609">
        <v>22</v>
      </c>
      <c r="B1082" s="2630" t="s">
        <v>5884</v>
      </c>
      <c r="C1082" s="2596"/>
      <c r="D1082" s="2630" t="s">
        <v>4644</v>
      </c>
      <c r="E1082" s="2596"/>
      <c r="F1082" s="2668">
        <v>34.5</v>
      </c>
      <c r="G1082" s="2712">
        <v>4.8</v>
      </c>
      <c r="H1082" s="2660"/>
      <c r="I1082" s="2566"/>
      <c r="J1082" s="2660">
        <v>3.75</v>
      </c>
      <c r="K1082" s="2619">
        <v>1</v>
      </c>
      <c r="L1082" s="2619"/>
      <c r="M1082" s="2566"/>
      <c r="N1082" s="2566"/>
      <c r="O1082" s="2596"/>
      <c r="P1082" s="2612"/>
      <c r="R1082" s="2609">
        <v>22</v>
      </c>
    </row>
    <row r="1083" spans="1:18">
      <c r="A1083" s="2609">
        <v>23</v>
      </c>
      <c r="B1083" s="2630" t="s">
        <v>5885</v>
      </c>
      <c r="C1083" s="2596"/>
      <c r="D1083" s="2630" t="s">
        <v>4644</v>
      </c>
      <c r="E1083" s="2596"/>
      <c r="F1083" s="2668">
        <v>34.5</v>
      </c>
      <c r="G1083" s="2712">
        <v>4.16</v>
      </c>
      <c r="H1083" s="2660"/>
      <c r="I1083" s="2566"/>
      <c r="J1083" s="2660">
        <v>3.75</v>
      </c>
      <c r="K1083" s="2619">
        <v>1</v>
      </c>
      <c r="L1083" s="2619"/>
      <c r="M1083" s="2566"/>
      <c r="N1083" s="2566"/>
      <c r="O1083" s="2596"/>
      <c r="P1083" s="2612"/>
      <c r="R1083" s="2609">
        <v>23</v>
      </c>
    </row>
    <row r="1084" spans="1:18">
      <c r="A1084" s="2609">
        <v>24</v>
      </c>
      <c r="B1084" s="2630" t="s">
        <v>6975</v>
      </c>
      <c r="C1084" s="2596"/>
      <c r="D1084" s="2630" t="s">
        <v>4644</v>
      </c>
      <c r="E1084" s="2596"/>
      <c r="F1084" s="2668">
        <v>34.4</v>
      </c>
      <c r="G1084" s="2712">
        <v>5</v>
      </c>
      <c r="H1084" s="2660"/>
      <c r="I1084" s="2566"/>
      <c r="J1084" s="2660">
        <v>2.5</v>
      </c>
      <c r="K1084" s="2619">
        <v>1</v>
      </c>
      <c r="L1084" s="2619"/>
      <c r="M1084" s="2566"/>
      <c r="N1084" s="2566"/>
      <c r="O1084" s="2596"/>
      <c r="P1084" s="2612"/>
      <c r="R1084" s="2609">
        <v>24</v>
      </c>
    </row>
    <row r="1085" spans="1:18">
      <c r="A1085" s="2609">
        <v>25</v>
      </c>
      <c r="B1085" s="2630" t="s">
        <v>6975</v>
      </c>
      <c r="C1085" s="2596"/>
      <c r="D1085" s="2630" t="s">
        <v>4644</v>
      </c>
      <c r="E1085" s="2596"/>
      <c r="F1085" s="2668">
        <v>34.5</v>
      </c>
      <c r="G1085" s="2712">
        <v>5</v>
      </c>
      <c r="H1085" s="2660"/>
      <c r="I1085" s="2566"/>
      <c r="J1085" s="2660">
        <v>2.5</v>
      </c>
      <c r="K1085" s="2619">
        <v>1</v>
      </c>
      <c r="L1085" s="2619"/>
      <c r="M1085" s="2566"/>
      <c r="N1085" s="2566"/>
      <c r="O1085" s="2596"/>
      <c r="P1085" s="2612"/>
      <c r="R1085" s="2609">
        <v>25</v>
      </c>
    </row>
    <row r="1086" spans="1:18">
      <c r="A1086" s="2609">
        <v>26</v>
      </c>
      <c r="B1086" s="2630" t="s">
        <v>6976</v>
      </c>
      <c r="C1086" s="2596"/>
      <c r="D1086" s="2630" t="s">
        <v>4644</v>
      </c>
      <c r="E1086" s="2596"/>
      <c r="F1086" s="2668">
        <v>34.5</v>
      </c>
      <c r="G1086" s="2712">
        <v>4.8</v>
      </c>
      <c r="H1086" s="2660"/>
      <c r="I1086" s="2566"/>
      <c r="J1086" s="2660">
        <v>2.5</v>
      </c>
      <c r="K1086" s="2619">
        <v>1</v>
      </c>
      <c r="L1086" s="2619"/>
      <c r="M1086" s="2566"/>
      <c r="N1086" s="2566"/>
      <c r="O1086" s="2596"/>
      <c r="P1086" s="2612"/>
      <c r="R1086" s="2609">
        <v>26</v>
      </c>
    </row>
    <row r="1087" spans="1:18">
      <c r="A1087" s="2609">
        <v>27</v>
      </c>
      <c r="B1087" s="2630" t="s">
        <v>6977</v>
      </c>
      <c r="C1087" s="2596"/>
      <c r="D1087" s="2630" t="s">
        <v>4644</v>
      </c>
      <c r="E1087" s="2596"/>
      <c r="F1087" s="2668">
        <v>115</v>
      </c>
      <c r="G1087" s="2712">
        <v>13.8</v>
      </c>
      <c r="H1087" s="2660"/>
      <c r="I1087" s="2566"/>
      <c r="J1087" s="2660">
        <v>2.5</v>
      </c>
      <c r="K1087" s="2619">
        <v>1</v>
      </c>
      <c r="L1087" s="2619"/>
      <c r="M1087" s="2566"/>
      <c r="N1087" s="2566"/>
      <c r="O1087" s="2596"/>
      <c r="P1087" s="2612"/>
      <c r="R1087" s="2609">
        <v>27</v>
      </c>
    </row>
    <row r="1088" spans="1:18">
      <c r="A1088" s="2609">
        <v>28</v>
      </c>
      <c r="B1088" s="2630" t="s">
        <v>5886</v>
      </c>
      <c r="C1088" s="2596"/>
      <c r="D1088" s="2630" t="s">
        <v>4644</v>
      </c>
      <c r="E1088" s="2596"/>
      <c r="F1088" s="2668">
        <v>115</v>
      </c>
      <c r="G1088" s="2712">
        <v>13.8</v>
      </c>
      <c r="H1088" s="2660"/>
      <c r="I1088" s="2566"/>
      <c r="J1088" s="2660">
        <v>3.75</v>
      </c>
      <c r="K1088" s="2619">
        <v>1</v>
      </c>
      <c r="L1088" s="2619"/>
      <c r="M1088" s="2566"/>
      <c r="N1088" s="2566"/>
      <c r="O1088" s="2596"/>
      <c r="P1088" s="2612"/>
      <c r="R1088" s="2609">
        <v>28</v>
      </c>
    </row>
    <row r="1089" spans="1:18">
      <c r="A1089" s="2609">
        <v>29</v>
      </c>
      <c r="B1089" s="2630" t="s">
        <v>6978</v>
      </c>
      <c r="C1089" s="2596"/>
      <c r="D1089" s="2630" t="s">
        <v>4644</v>
      </c>
      <c r="E1089" s="2596"/>
      <c r="F1089" s="2668">
        <v>43.8</v>
      </c>
      <c r="G1089" s="2712">
        <v>5</v>
      </c>
      <c r="H1089" s="2660"/>
      <c r="I1089" s="2566"/>
      <c r="J1089" s="2660">
        <v>3.75</v>
      </c>
      <c r="K1089" s="2619">
        <v>1</v>
      </c>
      <c r="L1089" s="2619"/>
      <c r="M1089" s="2566"/>
      <c r="N1089" s="2566"/>
      <c r="O1089" s="2596"/>
      <c r="P1089" s="2612"/>
      <c r="R1089" s="2609">
        <v>29</v>
      </c>
    </row>
    <row r="1090" spans="1:18">
      <c r="A1090" s="2609">
        <v>30</v>
      </c>
      <c r="B1090" s="2630" t="s">
        <v>5887</v>
      </c>
      <c r="C1090" s="2596"/>
      <c r="D1090" s="2630" t="s">
        <v>4642</v>
      </c>
      <c r="E1090" s="2596"/>
      <c r="F1090" s="2668">
        <v>115</v>
      </c>
      <c r="G1090" s="2712">
        <v>13.2</v>
      </c>
      <c r="H1090" s="2660"/>
      <c r="I1090" s="2566"/>
      <c r="J1090" s="2660">
        <v>3.75</v>
      </c>
      <c r="K1090" s="2619">
        <v>1</v>
      </c>
      <c r="L1090" s="2619"/>
      <c r="M1090" s="2566"/>
      <c r="N1090" s="2566"/>
      <c r="O1090" s="2596"/>
      <c r="P1090" s="2612"/>
      <c r="R1090" s="2609">
        <v>30</v>
      </c>
    </row>
    <row r="1091" spans="1:18">
      <c r="A1091" s="2609">
        <v>31</v>
      </c>
      <c r="B1091" s="2630" t="s">
        <v>5888</v>
      </c>
      <c r="C1091" s="2596"/>
      <c r="D1091" s="2630" t="s">
        <v>4644</v>
      </c>
      <c r="E1091" s="2596"/>
      <c r="F1091" s="2668">
        <v>43.8</v>
      </c>
      <c r="G1091" s="2712">
        <v>4.4000000000000004</v>
      </c>
      <c r="H1091" s="2660"/>
      <c r="I1091" s="2566"/>
      <c r="J1091" s="2660">
        <v>3.75</v>
      </c>
      <c r="K1091" s="2619">
        <v>1</v>
      </c>
      <c r="L1091" s="2619"/>
      <c r="M1091" s="2566"/>
      <c r="N1091" s="2566"/>
      <c r="O1091" s="2596"/>
      <c r="P1091" s="2612"/>
      <c r="R1091" s="2609">
        <v>31</v>
      </c>
    </row>
    <row r="1092" spans="1:18">
      <c r="A1092" s="2609">
        <v>32</v>
      </c>
      <c r="B1092" s="2630" t="s">
        <v>5889</v>
      </c>
      <c r="C1092" s="2596"/>
      <c r="D1092" s="2630" t="s">
        <v>4644</v>
      </c>
      <c r="E1092" s="2596"/>
      <c r="F1092" s="2668">
        <v>34.5</v>
      </c>
      <c r="G1092" s="2712">
        <v>4.8</v>
      </c>
      <c r="H1092" s="2660"/>
      <c r="I1092" s="2566"/>
      <c r="J1092" s="2660">
        <v>3.75</v>
      </c>
      <c r="K1092" s="2619">
        <v>1</v>
      </c>
      <c r="L1092" s="2619"/>
      <c r="M1092" s="2566"/>
      <c r="N1092" s="2566"/>
      <c r="O1092" s="2596"/>
      <c r="P1092" s="2612"/>
      <c r="R1092" s="2609">
        <v>32</v>
      </c>
    </row>
    <row r="1093" spans="1:18">
      <c r="A1093" s="2609">
        <v>33</v>
      </c>
      <c r="B1093" s="2630" t="s">
        <v>5890</v>
      </c>
      <c r="C1093" s="2596"/>
      <c r="D1093" s="2630" t="s">
        <v>4642</v>
      </c>
      <c r="E1093" s="2596"/>
      <c r="F1093" s="2668">
        <v>115</v>
      </c>
      <c r="G1093" s="2712">
        <v>34.5</v>
      </c>
      <c r="H1093" s="2660"/>
      <c r="I1093" s="2566"/>
      <c r="J1093" s="2660">
        <v>3.75</v>
      </c>
      <c r="K1093" s="2619">
        <v>1</v>
      </c>
      <c r="L1093" s="2619"/>
      <c r="M1093" s="2566"/>
      <c r="N1093" s="2566"/>
      <c r="O1093" s="2596"/>
      <c r="P1093" s="2612"/>
      <c r="R1093" s="2609">
        <v>33</v>
      </c>
    </row>
    <row r="1094" spans="1:18">
      <c r="A1094" s="2609">
        <v>34</v>
      </c>
      <c r="B1094" s="2630" t="s">
        <v>5891</v>
      </c>
      <c r="C1094" s="2596"/>
      <c r="D1094" s="2630" t="s">
        <v>4644</v>
      </c>
      <c r="E1094" s="2596"/>
      <c r="F1094" s="2668">
        <v>34.5</v>
      </c>
      <c r="G1094" s="2712">
        <v>4.8</v>
      </c>
      <c r="H1094" s="2660"/>
      <c r="I1094" s="2566"/>
      <c r="J1094" s="2660">
        <v>3.75</v>
      </c>
      <c r="K1094" s="2619">
        <v>1</v>
      </c>
      <c r="L1094" s="2619"/>
      <c r="M1094" s="2566"/>
      <c r="N1094" s="2566"/>
      <c r="O1094" s="2596"/>
      <c r="P1094" s="2612"/>
      <c r="R1094" s="2609">
        <v>34</v>
      </c>
    </row>
    <row r="1095" spans="1:18">
      <c r="A1095" s="2609">
        <v>35</v>
      </c>
      <c r="B1095" s="2630" t="s">
        <v>5892</v>
      </c>
      <c r="C1095" s="2596"/>
      <c r="D1095" s="2630" t="s">
        <v>4644</v>
      </c>
      <c r="E1095" s="2596"/>
      <c r="F1095" s="2668">
        <v>34.5</v>
      </c>
      <c r="G1095" s="2712">
        <v>13.2</v>
      </c>
      <c r="H1095" s="2660"/>
      <c r="I1095" s="2566"/>
      <c r="J1095" s="2660">
        <v>3.75</v>
      </c>
      <c r="K1095" s="2619">
        <v>1</v>
      </c>
      <c r="L1095" s="2619"/>
      <c r="M1095" s="2566"/>
      <c r="N1095" s="2566"/>
      <c r="O1095" s="2596"/>
      <c r="P1095" s="2612"/>
      <c r="R1095" s="2609">
        <v>35</v>
      </c>
    </row>
    <row r="1096" spans="1:18">
      <c r="A1096" s="2609">
        <v>36</v>
      </c>
      <c r="B1096" s="2630" t="s">
        <v>5893</v>
      </c>
      <c r="C1096" s="2596"/>
      <c r="D1096" s="2630" t="s">
        <v>4644</v>
      </c>
      <c r="E1096" s="2596"/>
      <c r="F1096" s="2668">
        <v>116</v>
      </c>
      <c r="G1096" s="2712">
        <v>13.8</v>
      </c>
      <c r="H1096" s="2660"/>
      <c r="I1096" s="2566"/>
      <c r="J1096" s="2660">
        <v>2.5</v>
      </c>
      <c r="K1096" s="2619">
        <v>1</v>
      </c>
      <c r="L1096" s="2619"/>
      <c r="M1096" s="2566"/>
      <c r="N1096" s="2566"/>
      <c r="O1096" s="2596"/>
      <c r="P1096" s="2612"/>
      <c r="R1096" s="2609">
        <v>36</v>
      </c>
    </row>
    <row r="1097" spans="1:18">
      <c r="A1097" s="2609">
        <v>37</v>
      </c>
      <c r="B1097" s="2630" t="s">
        <v>6979</v>
      </c>
      <c r="C1097" s="2596"/>
      <c r="D1097" s="2630" t="s">
        <v>4644</v>
      </c>
      <c r="E1097" s="2596"/>
      <c r="F1097" s="2668">
        <v>113</v>
      </c>
      <c r="G1097" s="2712">
        <v>13.8</v>
      </c>
      <c r="H1097" s="2660"/>
      <c r="I1097" s="2566"/>
      <c r="J1097" s="2660">
        <v>2.5</v>
      </c>
      <c r="K1097" s="2619">
        <v>1</v>
      </c>
      <c r="L1097" s="2619"/>
      <c r="M1097" s="2566"/>
      <c r="N1097" s="2566"/>
      <c r="O1097" s="2596"/>
      <c r="P1097" s="2612"/>
      <c r="R1097" s="2609">
        <v>37</v>
      </c>
    </row>
    <row r="1098" spans="1:18">
      <c r="A1098" s="2609">
        <v>38</v>
      </c>
      <c r="B1098" s="2630" t="s">
        <v>6979</v>
      </c>
      <c r="C1098" s="2596"/>
      <c r="D1098" s="2630" t="s">
        <v>4644</v>
      </c>
      <c r="E1098" s="2596"/>
      <c r="F1098" s="2668">
        <v>115</v>
      </c>
      <c r="G1098" s="2712">
        <v>13.8</v>
      </c>
      <c r="H1098" s="2660"/>
      <c r="I1098" s="2566"/>
      <c r="J1098" s="2660">
        <v>2.5</v>
      </c>
      <c r="K1098" s="2619">
        <v>1</v>
      </c>
      <c r="L1098" s="2619"/>
      <c r="M1098" s="2566"/>
      <c r="N1098" s="2566"/>
      <c r="O1098" s="2596"/>
      <c r="P1098" s="2612"/>
      <c r="R1098" s="2609">
        <v>38</v>
      </c>
    </row>
    <row r="1099" spans="1:18">
      <c r="A1099" s="2609">
        <v>39</v>
      </c>
      <c r="B1099" s="2630" t="s">
        <v>6980</v>
      </c>
      <c r="C1099" s="2596"/>
      <c r="D1099" s="2630" t="s">
        <v>4642</v>
      </c>
      <c r="E1099" s="2596"/>
      <c r="F1099" s="2668">
        <v>110</v>
      </c>
      <c r="G1099" s="2712">
        <v>34.5</v>
      </c>
      <c r="H1099" s="2660"/>
      <c r="I1099" s="2566"/>
      <c r="J1099" s="2660">
        <v>2.5</v>
      </c>
      <c r="K1099" s="2619">
        <v>1</v>
      </c>
      <c r="L1099" s="2619"/>
      <c r="M1099" s="2566"/>
      <c r="N1099" s="2566"/>
      <c r="O1099" s="2596"/>
      <c r="P1099" s="2612"/>
      <c r="R1099" s="2609">
        <v>39</v>
      </c>
    </row>
    <row r="1100" spans="1:18">
      <c r="A1100" s="2609">
        <v>40</v>
      </c>
      <c r="B1100" s="2630" t="s">
        <v>6981</v>
      </c>
      <c r="C1100" s="2596"/>
      <c r="D1100" s="2630" t="s">
        <v>4642</v>
      </c>
      <c r="E1100" s="2596"/>
      <c r="F1100" s="2668">
        <v>110</v>
      </c>
      <c r="G1100" s="2712">
        <v>34.4</v>
      </c>
      <c r="H1100" s="2660">
        <v>13.8</v>
      </c>
      <c r="I1100" s="2566"/>
      <c r="J1100" s="2660">
        <v>3.75</v>
      </c>
      <c r="K1100" s="2619">
        <v>1</v>
      </c>
      <c r="L1100" s="2619"/>
      <c r="M1100" s="2566"/>
      <c r="N1100" s="2566"/>
      <c r="O1100" s="2596"/>
      <c r="P1100" s="2612"/>
      <c r="R1100" s="2609">
        <v>40</v>
      </c>
    </row>
    <row r="1101" spans="1:18">
      <c r="A1101" s="2609">
        <v>41</v>
      </c>
      <c r="B1101" s="2630" t="s">
        <v>6981</v>
      </c>
      <c r="C1101" s="2596"/>
      <c r="D1101" s="2630" t="s">
        <v>4642</v>
      </c>
      <c r="E1101" s="2596"/>
      <c r="F1101" s="2668">
        <v>110</v>
      </c>
      <c r="G1101" s="2712">
        <v>34.4</v>
      </c>
      <c r="H1101" s="2660"/>
      <c r="I1101" s="2566"/>
      <c r="J1101" s="2660">
        <v>3.75</v>
      </c>
      <c r="K1101" s="2619">
        <v>1</v>
      </c>
      <c r="L1101" s="2619"/>
      <c r="M1101" s="2566"/>
      <c r="N1101" s="2566"/>
      <c r="O1101" s="2596"/>
      <c r="P1101" s="2612"/>
      <c r="R1101" s="2609">
        <v>41</v>
      </c>
    </row>
    <row r="1102" spans="1:18">
      <c r="A1102" s="2609">
        <v>42</v>
      </c>
      <c r="B1102" s="2630" t="s">
        <v>5894</v>
      </c>
      <c r="C1102" s="2596"/>
      <c r="D1102" s="2630" t="s">
        <v>4644</v>
      </c>
      <c r="E1102" s="2596"/>
      <c r="F1102" s="2668">
        <v>23</v>
      </c>
      <c r="G1102" s="2712">
        <v>13.8</v>
      </c>
      <c r="H1102" s="2660">
        <v>5.04</v>
      </c>
      <c r="I1102" s="2566"/>
      <c r="J1102" s="2681">
        <v>3.75</v>
      </c>
      <c r="K1102" s="2619">
        <v>1</v>
      </c>
      <c r="L1102" s="2619"/>
      <c r="M1102" s="2566"/>
      <c r="N1102" s="2566"/>
      <c r="O1102" s="2596"/>
      <c r="P1102" s="2612"/>
      <c r="R1102" s="2609">
        <v>42</v>
      </c>
    </row>
    <row r="1103" spans="1:18">
      <c r="A1103" s="2609">
        <v>43</v>
      </c>
      <c r="B1103" s="2630" t="s">
        <v>6982</v>
      </c>
      <c r="C1103" s="2596"/>
      <c r="D1103" s="2630" t="s">
        <v>4642</v>
      </c>
      <c r="E1103" s="2596"/>
      <c r="F1103" s="2668">
        <v>113</v>
      </c>
      <c r="G1103" s="2712">
        <v>46</v>
      </c>
      <c r="H1103" s="2660"/>
      <c r="I1103" s="2566"/>
      <c r="J1103" s="2681">
        <v>3.75</v>
      </c>
      <c r="K1103" s="2619">
        <v>1</v>
      </c>
      <c r="L1103" s="2619"/>
      <c r="M1103" s="2566"/>
      <c r="N1103" s="2566"/>
      <c r="O1103" s="2596"/>
      <c r="P1103" s="2612"/>
      <c r="R1103" s="2609">
        <v>43</v>
      </c>
    </row>
    <row r="1104" spans="1:18">
      <c r="A1104" s="2609">
        <v>44</v>
      </c>
      <c r="B1104" s="2630" t="s">
        <v>6982</v>
      </c>
      <c r="C1104" s="2596"/>
      <c r="D1104" s="2630" t="s">
        <v>4642</v>
      </c>
      <c r="E1104" s="2596"/>
      <c r="F1104" s="2668">
        <v>115</v>
      </c>
      <c r="G1104" s="2712">
        <v>13.2</v>
      </c>
      <c r="H1104" s="2660"/>
      <c r="I1104" s="2566"/>
      <c r="J1104" s="2681">
        <v>3.75</v>
      </c>
      <c r="K1104" s="2619">
        <v>1</v>
      </c>
      <c r="L1104" s="2619"/>
      <c r="M1104" s="2566"/>
      <c r="N1104" s="2566"/>
      <c r="O1104" s="2596"/>
      <c r="P1104" s="2612"/>
      <c r="R1104" s="2609">
        <v>44</v>
      </c>
    </row>
    <row r="1105" spans="1:18">
      <c r="A1105" s="2609">
        <v>45</v>
      </c>
      <c r="B1105" s="2630" t="s">
        <v>6982</v>
      </c>
      <c r="C1105" s="2596"/>
      <c r="D1105" s="2630" t="s">
        <v>4642</v>
      </c>
      <c r="E1105" s="2596"/>
      <c r="F1105" s="2668">
        <v>115</v>
      </c>
      <c r="G1105" s="2712">
        <v>46</v>
      </c>
      <c r="H1105" s="2660"/>
      <c r="I1105" s="2566"/>
      <c r="J1105" s="2681">
        <v>3.75</v>
      </c>
      <c r="K1105" s="2619">
        <v>1</v>
      </c>
      <c r="L1105" s="2619"/>
      <c r="M1105" s="2566"/>
      <c r="N1105" s="2566"/>
      <c r="O1105" s="2596"/>
      <c r="P1105" s="2612"/>
      <c r="R1105" s="2609">
        <v>45</v>
      </c>
    </row>
    <row r="1106" spans="1:18">
      <c r="A1106" s="2609">
        <v>46</v>
      </c>
      <c r="B1106" s="2630" t="s">
        <v>5895</v>
      </c>
      <c r="C1106" s="2596"/>
      <c r="D1106" s="2630" t="s">
        <v>4644</v>
      </c>
      <c r="E1106" s="2596"/>
      <c r="F1106" s="2668">
        <v>69</v>
      </c>
      <c r="G1106" s="2712">
        <v>13.2</v>
      </c>
      <c r="H1106" s="2660"/>
      <c r="I1106" s="2566"/>
      <c r="J1106" s="2681">
        <v>3.75</v>
      </c>
      <c r="K1106" s="2619">
        <v>1</v>
      </c>
      <c r="L1106" s="2619"/>
      <c r="M1106" s="2566"/>
      <c r="N1106" s="2566"/>
      <c r="O1106" s="2596"/>
      <c r="P1106" s="2612"/>
      <c r="R1106" s="2609">
        <v>46</v>
      </c>
    </row>
    <row r="1107" spans="1:18">
      <c r="A1107" s="2609">
        <v>47</v>
      </c>
      <c r="B1107" s="2630" t="s">
        <v>6983</v>
      </c>
      <c r="C1107" s="2596"/>
      <c r="D1107" s="2630" t="s">
        <v>4642</v>
      </c>
      <c r="E1107" s="2596"/>
      <c r="F1107" s="2668">
        <v>115</v>
      </c>
      <c r="G1107" s="2712">
        <v>34.5</v>
      </c>
      <c r="H1107" s="2660"/>
      <c r="I1107" s="2566"/>
      <c r="J1107" s="2681">
        <v>3.75</v>
      </c>
      <c r="K1107" s="2619">
        <v>1</v>
      </c>
      <c r="L1107" s="2619"/>
      <c r="M1107" s="2566"/>
      <c r="N1107" s="2566"/>
      <c r="O1107" s="2596"/>
      <c r="P1107" s="2612"/>
      <c r="R1107" s="2609">
        <v>47</v>
      </c>
    </row>
    <row r="1108" spans="1:18">
      <c r="A1108" s="2609">
        <v>48</v>
      </c>
      <c r="B1108" s="2630"/>
      <c r="C1108" s="2596"/>
      <c r="D1108" s="2630"/>
      <c r="E1108" s="2596"/>
      <c r="F1108" s="2668"/>
      <c r="G1108" s="2712"/>
      <c r="H1108" s="2660"/>
      <c r="I1108" s="2566"/>
      <c r="J1108" s="2681"/>
      <c r="K1108" s="2619"/>
      <c r="L1108" s="2619"/>
      <c r="M1108" s="2566"/>
      <c r="N1108" s="2566"/>
      <c r="O1108" s="2596"/>
      <c r="P1108" s="2612"/>
      <c r="R1108" s="2609">
        <v>48</v>
      </c>
    </row>
    <row r="1109" spans="1:18">
      <c r="A1109" s="2609">
        <v>49</v>
      </c>
      <c r="B1109" s="2630"/>
      <c r="C1109" s="2596"/>
      <c r="D1109" s="2630"/>
      <c r="E1109" s="2596"/>
      <c r="F1109" s="2668"/>
      <c r="G1109" s="2712"/>
      <c r="H1109" s="2660"/>
      <c r="I1109" s="2566"/>
      <c r="J1109" s="2681"/>
      <c r="K1109" s="2619"/>
      <c r="L1109" s="2619"/>
      <c r="M1109" s="2566"/>
      <c r="N1109" s="2566"/>
      <c r="O1109" s="2596"/>
      <c r="P1109" s="2612"/>
      <c r="R1109" s="2609">
        <v>49</v>
      </c>
    </row>
    <row r="1110" spans="1:18">
      <c r="A1110" s="2609">
        <v>50</v>
      </c>
      <c r="B1110" s="2630"/>
      <c r="C1110" s="2596"/>
      <c r="D1110" s="2630"/>
      <c r="E1110" s="2596"/>
      <c r="F1110" s="2668"/>
      <c r="G1110" s="2712"/>
      <c r="H1110" s="2660"/>
      <c r="I1110" s="2566"/>
      <c r="J1110" s="2681"/>
      <c r="K1110" s="2619"/>
      <c r="L1110" s="2619"/>
      <c r="M1110" s="2566"/>
      <c r="N1110" s="2566"/>
      <c r="O1110" s="2596"/>
      <c r="P1110" s="2612"/>
      <c r="R1110" s="2609">
        <v>50</v>
      </c>
    </row>
    <row r="1111" spans="1:18">
      <c r="A1111" s="2609">
        <v>51</v>
      </c>
      <c r="B1111" s="2630"/>
      <c r="C1111" s="2596"/>
      <c r="D1111" s="2630"/>
      <c r="E1111" s="2596"/>
      <c r="F1111" s="2668"/>
      <c r="G1111" s="2712"/>
      <c r="H1111" s="2660"/>
      <c r="I1111" s="2566"/>
      <c r="J1111" s="2681"/>
      <c r="K1111" s="2619"/>
      <c r="L1111" s="2619"/>
      <c r="M1111" s="2566"/>
      <c r="N1111" s="2566"/>
      <c r="O1111" s="2596"/>
      <c r="P1111" s="2612"/>
      <c r="R1111" s="2609">
        <v>51</v>
      </c>
    </row>
    <row r="1112" spans="1:18">
      <c r="A1112" s="2609">
        <v>52</v>
      </c>
      <c r="B1112" s="2630"/>
      <c r="C1112" s="2596"/>
      <c r="D1112" s="2630"/>
      <c r="E1112" s="2596"/>
      <c r="F1112" s="2668"/>
      <c r="G1112" s="2712"/>
      <c r="H1112" s="2660"/>
      <c r="I1112" s="2566"/>
      <c r="J1112" s="2681"/>
      <c r="K1112" s="2619"/>
      <c r="L1112" s="2619"/>
      <c r="M1112" s="2566"/>
      <c r="N1112" s="2566"/>
      <c r="O1112" s="2596"/>
      <c r="P1112" s="2612"/>
      <c r="R1112" s="2609">
        <v>52</v>
      </c>
    </row>
    <row r="1113" spans="1:18">
      <c r="A1113" s="2609">
        <v>53</v>
      </c>
      <c r="B1113" s="2630"/>
      <c r="C1113" s="2596"/>
      <c r="D1113" s="2630"/>
      <c r="E1113" s="2596"/>
      <c r="F1113" s="2668"/>
      <c r="G1113" s="2712"/>
      <c r="H1113" s="2660"/>
      <c r="I1113" s="2566"/>
      <c r="J1113" s="2681"/>
      <c r="K1113" s="2619"/>
      <c r="L1113" s="2619"/>
      <c r="M1113" s="2566"/>
      <c r="N1113" s="2566"/>
      <c r="O1113" s="2596"/>
      <c r="P1113" s="2612"/>
      <c r="R1113" s="2609">
        <v>53</v>
      </c>
    </row>
    <row r="1114" spans="1:18">
      <c r="A1114" s="2609">
        <v>54</v>
      </c>
      <c r="B1114" s="2630"/>
      <c r="C1114" s="2596"/>
      <c r="D1114" s="2630"/>
      <c r="E1114" s="2596"/>
      <c r="F1114" s="2668"/>
      <c r="G1114" s="2712"/>
      <c r="H1114" s="2660"/>
      <c r="I1114" s="2566"/>
      <c r="J1114" s="2681"/>
      <c r="K1114" s="2619"/>
      <c r="L1114" s="2619"/>
      <c r="M1114" s="2566"/>
      <c r="N1114" s="2566"/>
      <c r="O1114" s="2596"/>
      <c r="P1114" s="2612"/>
      <c r="R1114" s="2609">
        <v>54</v>
      </c>
    </row>
    <row r="1115" spans="1:18">
      <c r="A1115" s="2609">
        <v>55</v>
      </c>
      <c r="B1115" s="2630"/>
      <c r="C1115" s="2596"/>
      <c r="D1115" s="2630"/>
      <c r="E1115" s="2596"/>
      <c r="F1115" s="2668"/>
      <c r="G1115" s="2712"/>
      <c r="H1115" s="2660"/>
      <c r="I1115" s="2566"/>
      <c r="J1115" s="2681"/>
      <c r="K1115" s="2619"/>
      <c r="L1115" s="2619"/>
      <c r="M1115" s="2566"/>
      <c r="N1115" s="2566"/>
      <c r="O1115" s="2596"/>
      <c r="P1115" s="2612"/>
      <c r="R1115" s="2609">
        <v>55</v>
      </c>
    </row>
    <row r="1116" spans="1:18">
      <c r="A1116" s="2609">
        <v>56</v>
      </c>
      <c r="B1116" s="2630"/>
      <c r="C1116" s="2596"/>
      <c r="D1116" s="2630"/>
      <c r="E1116" s="2596"/>
      <c r="F1116" s="2668"/>
      <c r="G1116" s="2712"/>
      <c r="H1116" s="2660"/>
      <c r="I1116" s="2566"/>
      <c r="J1116" s="2681"/>
      <c r="K1116" s="2619"/>
      <c r="L1116" s="2619"/>
      <c r="M1116" s="2566"/>
      <c r="N1116" s="2566"/>
      <c r="O1116" s="2596"/>
      <c r="P1116" s="2612"/>
      <c r="R1116" s="2609">
        <v>56</v>
      </c>
    </row>
    <row r="1117" spans="1:18">
      <c r="A1117" s="2609">
        <v>57</v>
      </c>
      <c r="B1117" s="2630"/>
      <c r="C1117" s="2596"/>
      <c r="D1117" s="2630"/>
      <c r="E1117" s="2596"/>
      <c r="F1117" s="2668"/>
      <c r="G1117" s="2712"/>
      <c r="H1117" s="2660"/>
      <c r="I1117" s="2566"/>
      <c r="J1117" s="2681"/>
      <c r="K1117" s="2619"/>
      <c r="L1117" s="2619"/>
      <c r="M1117" s="2566"/>
      <c r="N1117" s="2566"/>
      <c r="O1117" s="2596"/>
      <c r="P1117" s="2612"/>
      <c r="R1117" s="2609">
        <v>57</v>
      </c>
    </row>
    <row r="1118" spans="1:18" ht="16" thickBot="1">
      <c r="A1118" s="2609">
        <v>58</v>
      </c>
      <c r="B1118" s="2630"/>
      <c r="C1118" s="2596"/>
      <c r="D1118" s="2630"/>
      <c r="E1118" s="2596"/>
      <c r="F1118" s="2668"/>
      <c r="G1118" s="2712"/>
      <c r="H1118" s="2660"/>
      <c r="I1118" s="2566"/>
      <c r="J1118" s="2681"/>
      <c r="K1118" s="2619"/>
      <c r="L1118" s="2619"/>
      <c r="M1118" s="2566"/>
      <c r="N1118" s="2566"/>
      <c r="O1118" s="2596"/>
      <c r="P1118" s="2612"/>
      <c r="R1118" s="2609">
        <v>58</v>
      </c>
    </row>
    <row r="1119" spans="1:18" ht="16" thickBot="1">
      <c r="A1119" s="2577">
        <v>59</v>
      </c>
      <c r="B1119" s="2705"/>
      <c r="C1119" s="2578" t="s">
        <v>4895</v>
      </c>
      <c r="D1119" s="2705"/>
      <c r="E1119" s="2706"/>
      <c r="F1119" s="2707"/>
      <c r="G1119" s="2708"/>
      <c r="H1119" s="2709"/>
      <c r="I1119" s="2566"/>
      <c r="J1119" s="2710"/>
      <c r="K1119" s="2648">
        <f>SUM(K1061:K1118)</f>
        <v>47</v>
      </c>
      <c r="L1119" s="2648">
        <f>SUM(L1061:L1118)</f>
        <v>0</v>
      </c>
      <c r="M1119" s="2575"/>
      <c r="N1119" s="2575"/>
      <c r="O1119" s="2578"/>
      <c r="P1119" s="2648">
        <f>SUM(P1061:P1118)</f>
        <v>0</v>
      </c>
      <c r="Q1119" s="2648">
        <f>SUM(Q1061:Q1118)</f>
        <v>0</v>
      </c>
      <c r="R1119" s="2711">
        <v>59</v>
      </c>
    </row>
    <row r="1121" spans="1:18">
      <c r="A1121" s="2586" t="s">
        <v>4865</v>
      </c>
      <c r="B1121" s="2597"/>
      <c r="C1121" s="2597"/>
      <c r="D1121" s="2597"/>
      <c r="E1121" s="2597"/>
      <c r="F1121" s="2597"/>
      <c r="G1121" s="2597"/>
      <c r="H1121" s="2597"/>
      <c r="I1121" s="2566"/>
      <c r="J1121" s="2586" t="s">
        <v>4866</v>
      </c>
      <c r="K1121" s="2597"/>
      <c r="L1121" s="2597"/>
      <c r="M1121" s="2597"/>
      <c r="N1121" s="2597"/>
      <c r="O1121" s="2597"/>
      <c r="P1121" s="2597"/>
      <c r="Q1121" s="2597"/>
    </row>
    <row r="1122" spans="1:18">
      <c r="B1122" s="2630"/>
    </row>
    <row r="1123" spans="1:18" ht="16" thickBot="1">
      <c r="A1123" s="2529"/>
      <c r="B1123" s="2673"/>
      <c r="C1123" s="2575"/>
      <c r="D1123" s="2575"/>
      <c r="E1123" s="2575"/>
      <c r="F1123" s="2987"/>
      <c r="G1123" s="2987"/>
      <c r="H1123" s="2987"/>
      <c r="I1123" s="2566"/>
      <c r="J1123" s="2987"/>
      <c r="K1123" s="2987"/>
      <c r="L1123" s="2987"/>
      <c r="M1123" s="2987"/>
      <c r="N1123" s="2575"/>
      <c r="O1123" s="2575"/>
      <c r="P1123" s="2804"/>
      <c r="Q1123" s="2804"/>
    </row>
    <row r="1124" spans="1:18" ht="16" thickBot="1">
      <c r="A1124" s="2637" t="s">
        <v>3325</v>
      </c>
      <c r="B1124" s="2581"/>
      <c r="C1124" s="2581"/>
      <c r="D1124" s="2582"/>
      <c r="E1124" s="2582"/>
      <c r="F1124" s="2583"/>
      <c r="G1124" s="2583"/>
      <c r="H1124" s="2579"/>
      <c r="I1124" s="2566"/>
      <c r="J1124" s="2637" t="s">
        <v>3325</v>
      </c>
      <c r="K1124" s="2581"/>
      <c r="L1124" s="2581"/>
      <c r="M1124" s="2582"/>
      <c r="N1124" s="2582"/>
      <c r="O1124" s="2582"/>
      <c r="P1124" s="2583"/>
      <c r="Q1124" s="2583"/>
      <c r="R1124" s="2791"/>
    </row>
    <row r="1125" spans="1:18">
      <c r="A1125" s="2595"/>
      <c r="B1125" s="2566"/>
      <c r="C1125" s="2596"/>
      <c r="D1125" s="2608"/>
      <c r="E1125" s="2569"/>
      <c r="F1125" s="2597"/>
      <c r="G1125" s="2597"/>
      <c r="H1125" s="2567"/>
      <c r="I1125" s="2566"/>
      <c r="J1125" s="2595"/>
      <c r="K1125" s="2596"/>
      <c r="L1125" s="2596"/>
      <c r="M1125" s="2597" t="s">
        <v>3113</v>
      </c>
      <c r="N1125" s="2597"/>
      <c r="O1125" s="2597"/>
      <c r="P1125" s="2597"/>
      <c r="Q1125" s="2573"/>
      <c r="R1125" s="2563"/>
    </row>
    <row r="1126" spans="1:18" ht="16" thickBot="1">
      <c r="A1126" s="2601"/>
      <c r="B1126" s="2608"/>
      <c r="C1126" s="2569"/>
      <c r="D1126" s="2608"/>
      <c r="E1126" s="2569"/>
      <c r="F1126" s="2582" t="s">
        <v>3114</v>
      </c>
      <c r="G1126" s="2582"/>
      <c r="H1126" s="2579"/>
      <c r="I1126" s="2566"/>
      <c r="J1126" s="2601" t="s">
        <v>3115</v>
      </c>
      <c r="K1126" s="2569" t="s">
        <v>3116</v>
      </c>
      <c r="L1126" s="2569" t="s">
        <v>3116</v>
      </c>
      <c r="M1126" s="2582" t="s">
        <v>3117</v>
      </c>
      <c r="N1126" s="2582"/>
      <c r="O1126" s="2582"/>
      <c r="P1126" s="2582"/>
      <c r="Q1126" s="2579"/>
      <c r="R1126" s="2569"/>
    </row>
    <row r="1127" spans="1:18">
      <c r="A1127" s="2601"/>
      <c r="B1127" s="2608"/>
      <c r="C1127" s="2569"/>
      <c r="D1127" s="2608"/>
      <c r="E1127" s="2569"/>
      <c r="F1127" s="2569"/>
      <c r="G1127" s="2573"/>
      <c r="H1127" s="2569"/>
      <c r="I1127" s="2566"/>
      <c r="J1127" s="2601" t="s">
        <v>3118</v>
      </c>
      <c r="K1127" s="2569" t="s">
        <v>3119</v>
      </c>
      <c r="L1127" s="2569" t="s">
        <v>3120</v>
      </c>
      <c r="M1127" s="2608"/>
      <c r="N1127" s="2608"/>
      <c r="O1127" s="2569"/>
      <c r="P1127" s="2569"/>
      <c r="Q1127" s="2573"/>
      <c r="R1127" s="2569"/>
    </row>
    <row r="1128" spans="1:18">
      <c r="A1128" s="2601" t="s">
        <v>1686</v>
      </c>
      <c r="B1128" s="2597" t="s">
        <v>3121</v>
      </c>
      <c r="C1128" s="2573"/>
      <c r="D1128" s="2597" t="s">
        <v>3122</v>
      </c>
      <c r="E1128" s="2573"/>
      <c r="F1128" s="2569"/>
      <c r="G1128" s="2573"/>
      <c r="H1128" s="2569"/>
      <c r="I1128" s="2566"/>
      <c r="J1128" s="2601" t="s">
        <v>3123</v>
      </c>
      <c r="K1128" s="2569" t="s">
        <v>3124</v>
      </c>
      <c r="L1128" s="2569" t="s">
        <v>3119</v>
      </c>
      <c r="M1128" s="2597"/>
      <c r="N1128" s="2597"/>
      <c r="O1128" s="2573"/>
      <c r="P1128" s="2569" t="s">
        <v>1744</v>
      </c>
      <c r="Q1128" s="2573" t="s">
        <v>3125</v>
      </c>
      <c r="R1128" s="2569" t="s">
        <v>1686</v>
      </c>
    </row>
    <row r="1129" spans="1:18">
      <c r="A1129" s="2601" t="s">
        <v>1689</v>
      </c>
      <c r="B1129" s="2566"/>
      <c r="C1129" s="2596"/>
      <c r="D1129" s="2608"/>
      <c r="E1129" s="2569"/>
      <c r="F1129" s="2569" t="s">
        <v>1794</v>
      </c>
      <c r="G1129" s="2573" t="s">
        <v>3126</v>
      </c>
      <c r="H1129" s="2569" t="s">
        <v>3127</v>
      </c>
      <c r="I1129" s="2566"/>
      <c r="J1129" s="2601" t="s">
        <v>3128</v>
      </c>
      <c r="K1129" s="2569" t="s">
        <v>4</v>
      </c>
      <c r="L1129" s="2569" t="s">
        <v>3124</v>
      </c>
      <c r="M1129" s="2597" t="s">
        <v>3129</v>
      </c>
      <c r="N1129" s="2597"/>
      <c r="O1129" s="2573"/>
      <c r="P1129" s="2569" t="s">
        <v>3130</v>
      </c>
      <c r="Q1129" s="2573" t="s">
        <v>3131</v>
      </c>
      <c r="R1129" s="2569" t="s">
        <v>1689</v>
      </c>
    </row>
    <row r="1130" spans="1:18">
      <c r="A1130" s="2609"/>
      <c r="B1130" s="2566"/>
      <c r="C1130" s="2569"/>
      <c r="D1130" s="2566"/>
      <c r="E1130" s="2569"/>
      <c r="F1130" s="2569"/>
      <c r="G1130" s="2573"/>
      <c r="H1130" s="2596"/>
      <c r="I1130" s="2566"/>
      <c r="J1130" s="2609"/>
      <c r="K1130" s="2596"/>
      <c r="L1130" s="2569"/>
      <c r="M1130" s="2566"/>
      <c r="N1130" s="2566"/>
      <c r="O1130" s="2569"/>
      <c r="P1130" s="2569"/>
      <c r="Q1130" s="2569"/>
      <c r="R1130" s="2596"/>
    </row>
    <row r="1131" spans="1:18" ht="16" thickBot="1">
      <c r="A1131" s="2577"/>
      <c r="B1131" s="2582" t="s">
        <v>2935</v>
      </c>
      <c r="C1131" s="2579"/>
      <c r="D1131" s="2582" t="s">
        <v>2936</v>
      </c>
      <c r="E1131" s="2579"/>
      <c r="F1131" s="2576" t="s">
        <v>2937</v>
      </c>
      <c r="G1131" s="2579" t="s">
        <v>2938</v>
      </c>
      <c r="H1131" s="2579" t="s">
        <v>2268</v>
      </c>
      <c r="I1131" s="2566"/>
      <c r="J1131" s="2610" t="s">
        <v>2269</v>
      </c>
      <c r="K1131" s="2610" t="s">
        <v>2270</v>
      </c>
      <c r="L1131" s="2610" t="s">
        <v>2271</v>
      </c>
      <c r="M1131" s="2582" t="s">
        <v>2272</v>
      </c>
      <c r="N1131" s="2582"/>
      <c r="O1131" s="2579"/>
      <c r="P1131" s="2576" t="s">
        <v>2273</v>
      </c>
      <c r="Q1131" s="2576" t="s">
        <v>2274</v>
      </c>
      <c r="R1131" s="2576"/>
    </row>
    <row r="1132" spans="1:18">
      <c r="A1132" s="2609">
        <v>1</v>
      </c>
      <c r="B1132" s="2630"/>
      <c r="C1132" s="2596"/>
      <c r="D1132" s="2630"/>
      <c r="E1132" s="2596"/>
      <c r="F1132" s="2668"/>
      <c r="G1132" s="2712"/>
      <c r="H1132" s="2660"/>
      <c r="I1132" s="2566"/>
      <c r="J1132" s="2681"/>
      <c r="K1132" s="2619"/>
      <c r="L1132" s="2619"/>
      <c r="M1132" s="2566"/>
      <c r="N1132" s="2566"/>
      <c r="O1132" s="2596"/>
      <c r="P1132" s="2612"/>
      <c r="R1132" s="2609">
        <v>1</v>
      </c>
    </row>
    <row r="1133" spans="1:18">
      <c r="A1133" s="2609">
        <v>2</v>
      </c>
      <c r="B1133" s="2630"/>
      <c r="C1133" s="2596"/>
      <c r="D1133" s="2630"/>
      <c r="E1133" s="2596"/>
      <c r="F1133" s="2668"/>
      <c r="G1133" s="2712"/>
      <c r="H1133" s="2660"/>
      <c r="I1133" s="2566"/>
      <c r="J1133" s="2681"/>
      <c r="K1133" s="2619"/>
      <c r="L1133" s="2619"/>
      <c r="M1133" s="2566"/>
      <c r="N1133" s="2566"/>
      <c r="O1133" s="2596"/>
      <c r="P1133" s="2612"/>
      <c r="R1133" s="2609">
        <v>2</v>
      </c>
    </row>
    <row r="1134" spans="1:18">
      <c r="A1134" s="2609">
        <v>3</v>
      </c>
      <c r="B1134" s="2630"/>
      <c r="C1134" s="2596"/>
      <c r="D1134" s="2630"/>
      <c r="E1134" s="2596"/>
      <c r="F1134" s="2668"/>
      <c r="G1134" s="2712"/>
      <c r="H1134" s="2660"/>
      <c r="I1134" s="2566"/>
      <c r="J1134" s="2681"/>
      <c r="K1134" s="2619"/>
      <c r="L1134" s="2619"/>
      <c r="M1134" s="2566"/>
      <c r="N1134" s="2566"/>
      <c r="O1134" s="2596"/>
      <c r="P1134" s="2612"/>
      <c r="R1134" s="2609">
        <v>3</v>
      </c>
    </row>
    <row r="1135" spans="1:18">
      <c r="A1135" s="2609">
        <v>4</v>
      </c>
      <c r="B1135" s="2630"/>
      <c r="C1135" s="2596"/>
      <c r="D1135" s="2630"/>
      <c r="E1135" s="2596"/>
      <c r="F1135" s="2668"/>
      <c r="G1135" s="2712"/>
      <c r="H1135" s="2660"/>
      <c r="I1135" s="2566"/>
      <c r="J1135" s="2681"/>
      <c r="K1135" s="2619"/>
      <c r="L1135" s="2619"/>
      <c r="M1135" s="2566"/>
      <c r="N1135" s="2566"/>
      <c r="O1135" s="2596"/>
      <c r="P1135" s="2612"/>
      <c r="R1135" s="2609">
        <v>4</v>
      </c>
    </row>
    <row r="1136" spans="1:18">
      <c r="A1136" s="2609">
        <v>5</v>
      </c>
      <c r="B1136" s="2630"/>
      <c r="C1136" s="2596"/>
      <c r="D1136" s="2630"/>
      <c r="E1136" s="2596"/>
      <c r="F1136" s="2668"/>
      <c r="G1136" s="2712"/>
      <c r="H1136" s="2660"/>
      <c r="I1136" s="2566"/>
      <c r="J1136" s="2681"/>
      <c r="K1136" s="2619"/>
      <c r="L1136" s="2619"/>
      <c r="M1136" s="2566"/>
      <c r="N1136" s="2566"/>
      <c r="O1136" s="2596"/>
      <c r="P1136" s="2612"/>
      <c r="R1136" s="2609">
        <v>5</v>
      </c>
    </row>
    <row r="1137" spans="1:18">
      <c r="A1137" s="2621">
        <v>6</v>
      </c>
      <c r="B1137" s="2630"/>
      <c r="C1137" s="2596"/>
      <c r="D1137" s="2630"/>
      <c r="E1137" s="2596"/>
      <c r="F1137" s="2668"/>
      <c r="G1137" s="2712"/>
      <c r="H1137" s="2660"/>
      <c r="I1137" s="2566"/>
      <c r="J1137" s="2681"/>
      <c r="K1137" s="2619"/>
      <c r="L1137" s="2619"/>
      <c r="M1137" s="2566"/>
      <c r="N1137" s="2566"/>
      <c r="O1137" s="2596"/>
      <c r="P1137" s="2612"/>
      <c r="R1137" s="2621">
        <v>6</v>
      </c>
    </row>
    <row r="1138" spans="1:18">
      <c r="A1138" s="2621">
        <v>7</v>
      </c>
      <c r="B1138" s="2630"/>
      <c r="C1138" s="2596"/>
      <c r="D1138" s="2630"/>
      <c r="E1138" s="2596"/>
      <c r="F1138" s="2668"/>
      <c r="G1138" s="2712"/>
      <c r="H1138" s="2660"/>
      <c r="I1138" s="2566"/>
      <c r="J1138" s="2681"/>
      <c r="K1138" s="2619"/>
      <c r="L1138" s="2619"/>
      <c r="M1138" s="2566"/>
      <c r="N1138" s="2566"/>
      <c r="O1138" s="2596"/>
      <c r="P1138" s="2612"/>
      <c r="R1138" s="2621">
        <v>7</v>
      </c>
    </row>
    <row r="1139" spans="1:18">
      <c r="A1139" s="2621">
        <v>8</v>
      </c>
      <c r="B1139" s="2630"/>
      <c r="C1139" s="2596"/>
      <c r="D1139" s="2630"/>
      <c r="E1139" s="2596"/>
      <c r="F1139" s="2668"/>
      <c r="G1139" s="2712"/>
      <c r="H1139" s="2660"/>
      <c r="I1139" s="2566"/>
      <c r="J1139" s="2681"/>
      <c r="K1139" s="2619"/>
      <c r="L1139" s="2619"/>
      <c r="M1139" s="2566"/>
      <c r="N1139" s="2566"/>
      <c r="O1139" s="2596"/>
      <c r="P1139" s="2612"/>
      <c r="R1139" s="2621">
        <v>8</v>
      </c>
    </row>
    <row r="1140" spans="1:18">
      <c r="A1140" s="2621">
        <v>9</v>
      </c>
      <c r="B1140" s="2630"/>
      <c r="C1140" s="2596"/>
      <c r="D1140" s="2630"/>
      <c r="E1140" s="2596"/>
      <c r="F1140" s="2668"/>
      <c r="G1140" s="2712"/>
      <c r="H1140" s="2660"/>
      <c r="I1140" s="2566"/>
      <c r="J1140" s="2681"/>
      <c r="K1140" s="2619"/>
      <c r="L1140" s="2619"/>
      <c r="M1140" s="2566"/>
      <c r="N1140" s="2566"/>
      <c r="O1140" s="2596"/>
      <c r="P1140" s="2612"/>
      <c r="R1140" s="2621">
        <v>9</v>
      </c>
    </row>
    <row r="1141" spans="1:18">
      <c r="A1141" s="2621">
        <v>10</v>
      </c>
      <c r="B1141" s="2630"/>
      <c r="C1141" s="2596"/>
      <c r="D1141" s="2630"/>
      <c r="E1141" s="2596"/>
      <c r="F1141" s="2668"/>
      <c r="G1141" s="2712"/>
      <c r="H1141" s="2660"/>
      <c r="I1141" s="2566"/>
      <c r="J1141" s="2681"/>
      <c r="K1141" s="2619"/>
      <c r="L1141" s="2619"/>
      <c r="M1141" s="2566"/>
      <c r="N1141" s="2566"/>
      <c r="O1141" s="2596"/>
      <c r="P1141" s="2612"/>
      <c r="R1141" s="2621">
        <v>10</v>
      </c>
    </row>
    <row r="1142" spans="1:18">
      <c r="A1142" s="2621">
        <v>11</v>
      </c>
      <c r="B1142" s="2630"/>
      <c r="C1142" s="2596"/>
      <c r="D1142" s="2630"/>
      <c r="E1142" s="2596"/>
      <c r="F1142" s="2668"/>
      <c r="G1142" s="2712"/>
      <c r="H1142" s="2660"/>
      <c r="I1142" s="2566"/>
      <c r="J1142" s="2681"/>
      <c r="K1142" s="2619"/>
      <c r="L1142" s="2619"/>
      <c r="M1142" s="2566"/>
      <c r="N1142" s="2566"/>
      <c r="O1142" s="2596"/>
      <c r="P1142" s="2612"/>
      <c r="R1142" s="2621">
        <v>11</v>
      </c>
    </row>
    <row r="1143" spans="1:18">
      <c r="A1143" s="2621">
        <v>12</v>
      </c>
      <c r="B1143" s="2630"/>
      <c r="C1143" s="2596"/>
      <c r="D1143" s="2630"/>
      <c r="E1143" s="2596"/>
      <c r="F1143" s="2668"/>
      <c r="G1143" s="2712"/>
      <c r="H1143" s="2660"/>
      <c r="I1143" s="2566"/>
      <c r="J1143" s="2681"/>
      <c r="K1143" s="2619"/>
      <c r="L1143" s="2619"/>
      <c r="M1143" s="2566"/>
      <c r="N1143" s="2566"/>
      <c r="O1143" s="2596"/>
      <c r="P1143" s="2612"/>
      <c r="R1143" s="2621">
        <v>12</v>
      </c>
    </row>
    <row r="1144" spans="1:18">
      <c r="A1144" s="2621">
        <v>13</v>
      </c>
      <c r="B1144" s="2630"/>
      <c r="C1144" s="2596"/>
      <c r="D1144" s="2630"/>
      <c r="E1144" s="2596"/>
      <c r="F1144" s="2668"/>
      <c r="G1144" s="2712"/>
      <c r="H1144" s="2660"/>
      <c r="I1144" s="2566"/>
      <c r="J1144" s="2681"/>
      <c r="K1144" s="2619"/>
      <c r="L1144" s="2619"/>
      <c r="M1144" s="2566"/>
      <c r="N1144" s="2566"/>
      <c r="O1144" s="2596"/>
      <c r="P1144" s="2612"/>
      <c r="R1144" s="2621">
        <v>13</v>
      </c>
    </row>
    <row r="1145" spans="1:18">
      <c r="A1145" s="2621">
        <v>14</v>
      </c>
      <c r="B1145" s="2630"/>
      <c r="C1145" s="2596"/>
      <c r="D1145" s="2630"/>
      <c r="E1145" s="2596"/>
      <c r="F1145" s="2668"/>
      <c r="G1145" s="2712"/>
      <c r="H1145" s="2660"/>
      <c r="I1145" s="2566"/>
      <c r="J1145" s="2681"/>
      <c r="K1145" s="2619"/>
      <c r="L1145" s="2619"/>
      <c r="M1145" s="2566"/>
      <c r="N1145" s="2566"/>
      <c r="O1145" s="2596"/>
      <c r="P1145" s="2612"/>
      <c r="R1145" s="2621">
        <v>14</v>
      </c>
    </row>
    <row r="1146" spans="1:18">
      <c r="A1146" s="2621">
        <v>15</v>
      </c>
      <c r="B1146" s="2630"/>
      <c r="C1146" s="2596"/>
      <c r="D1146" s="2630"/>
      <c r="E1146" s="2596"/>
      <c r="F1146" s="2668"/>
      <c r="G1146" s="2712"/>
      <c r="H1146" s="2660"/>
      <c r="I1146" s="2566"/>
      <c r="J1146" s="2681"/>
      <c r="K1146" s="2619"/>
      <c r="L1146" s="2619"/>
      <c r="M1146" s="2566"/>
      <c r="N1146" s="2566"/>
      <c r="O1146" s="2596"/>
      <c r="P1146" s="2612"/>
      <c r="R1146" s="2621">
        <v>15</v>
      </c>
    </row>
    <row r="1147" spans="1:18">
      <c r="A1147" s="2621">
        <v>16</v>
      </c>
      <c r="B1147" s="2630"/>
      <c r="C1147" s="2596"/>
      <c r="D1147" s="2630"/>
      <c r="E1147" s="2596"/>
      <c r="F1147" s="2668"/>
      <c r="G1147" s="2712"/>
      <c r="H1147" s="2660"/>
      <c r="I1147" s="2566"/>
      <c r="J1147" s="2681"/>
      <c r="K1147" s="2619"/>
      <c r="L1147" s="2619"/>
      <c r="M1147" s="2566"/>
      <c r="N1147" s="2566"/>
      <c r="O1147" s="2596"/>
      <c r="P1147" s="2612"/>
      <c r="R1147" s="2621">
        <v>16</v>
      </c>
    </row>
    <row r="1148" spans="1:18">
      <c r="A1148" s="2609">
        <v>17</v>
      </c>
      <c r="B1148" s="2630"/>
      <c r="C1148" s="2596"/>
      <c r="D1148" s="2630"/>
      <c r="E1148" s="2596"/>
      <c r="F1148" s="2668"/>
      <c r="G1148" s="2712"/>
      <c r="H1148" s="2660"/>
      <c r="I1148" s="2566"/>
      <c r="J1148" s="2681"/>
      <c r="K1148" s="2619"/>
      <c r="L1148" s="2619"/>
      <c r="M1148" s="2566"/>
      <c r="N1148" s="2566"/>
      <c r="O1148" s="2596"/>
      <c r="P1148" s="2612"/>
      <c r="R1148" s="2609">
        <v>17</v>
      </c>
    </row>
    <row r="1149" spans="1:18">
      <c r="A1149" s="2609">
        <v>18</v>
      </c>
      <c r="B1149" s="2630"/>
      <c r="C1149" s="2596"/>
      <c r="D1149" s="2630"/>
      <c r="E1149" s="2596"/>
      <c r="F1149" s="2668"/>
      <c r="G1149" s="2712"/>
      <c r="H1149" s="2660"/>
      <c r="I1149" s="2566"/>
      <c r="J1149" s="2681"/>
      <c r="K1149" s="2619"/>
      <c r="L1149" s="2619"/>
      <c r="M1149" s="2566"/>
      <c r="N1149" s="2566"/>
      <c r="O1149" s="2596"/>
      <c r="P1149" s="2612"/>
      <c r="R1149" s="2609">
        <v>18</v>
      </c>
    </row>
    <row r="1150" spans="1:18">
      <c r="A1150" s="2609">
        <v>19</v>
      </c>
      <c r="B1150" s="2630"/>
      <c r="C1150" s="2596"/>
      <c r="D1150" s="2630"/>
      <c r="E1150" s="2596"/>
      <c r="F1150" s="2668"/>
      <c r="G1150" s="2712"/>
      <c r="H1150" s="2660"/>
      <c r="I1150" s="2566"/>
      <c r="J1150" s="2681"/>
      <c r="K1150" s="2619"/>
      <c r="L1150" s="2619"/>
      <c r="M1150" s="2566"/>
      <c r="N1150" s="2566"/>
      <c r="O1150" s="2596"/>
      <c r="P1150" s="2612"/>
      <c r="R1150" s="2609">
        <v>19</v>
      </c>
    </row>
    <row r="1151" spans="1:18">
      <c r="A1151" s="2609">
        <v>20</v>
      </c>
      <c r="B1151" s="2630"/>
      <c r="C1151" s="2596"/>
      <c r="D1151" s="2630"/>
      <c r="E1151" s="2596"/>
      <c r="F1151" s="2668"/>
      <c r="G1151" s="2712"/>
      <c r="H1151" s="2660"/>
      <c r="I1151" s="2566"/>
      <c r="J1151" s="2681"/>
      <c r="K1151" s="2619"/>
      <c r="L1151" s="2619"/>
      <c r="M1151" s="2566"/>
      <c r="N1151" s="2566"/>
      <c r="O1151" s="2596"/>
      <c r="P1151" s="2612"/>
      <c r="R1151" s="2609">
        <v>20</v>
      </c>
    </row>
    <row r="1152" spans="1:18">
      <c r="A1152" s="2609">
        <v>21</v>
      </c>
      <c r="B1152" s="2630"/>
      <c r="C1152" s="2596"/>
      <c r="D1152" s="2630"/>
      <c r="E1152" s="2596"/>
      <c r="F1152" s="2668"/>
      <c r="G1152" s="2712"/>
      <c r="H1152" s="2660"/>
      <c r="I1152" s="2566"/>
      <c r="J1152" s="2681"/>
      <c r="K1152" s="2619"/>
      <c r="L1152" s="2619"/>
      <c r="M1152" s="2566"/>
      <c r="N1152" s="2566"/>
      <c r="O1152" s="2596"/>
      <c r="P1152" s="2612"/>
      <c r="R1152" s="2609">
        <v>21</v>
      </c>
    </row>
    <row r="1153" spans="1:18">
      <c r="A1153" s="2609">
        <v>22</v>
      </c>
      <c r="B1153" s="2630"/>
      <c r="C1153" s="2596"/>
      <c r="D1153" s="2630"/>
      <c r="E1153" s="2596"/>
      <c r="F1153" s="2668"/>
      <c r="G1153" s="2712"/>
      <c r="H1153" s="2660"/>
      <c r="I1153" s="2566"/>
      <c r="J1153" s="2681"/>
      <c r="K1153" s="2619"/>
      <c r="L1153" s="2619"/>
      <c r="M1153" s="2566"/>
      <c r="N1153" s="2566"/>
      <c r="O1153" s="2596"/>
      <c r="P1153" s="2612"/>
      <c r="R1153" s="2609">
        <v>22</v>
      </c>
    </row>
    <row r="1154" spans="1:18">
      <c r="A1154" s="2609">
        <v>23</v>
      </c>
      <c r="B1154" s="2630"/>
      <c r="C1154" s="2596"/>
      <c r="D1154" s="2630"/>
      <c r="E1154" s="2596"/>
      <c r="F1154" s="2668"/>
      <c r="G1154" s="2712"/>
      <c r="H1154" s="2660"/>
      <c r="I1154" s="2566"/>
      <c r="J1154" s="2681"/>
      <c r="K1154" s="2619"/>
      <c r="L1154" s="2619"/>
      <c r="M1154" s="2566"/>
      <c r="N1154" s="2566"/>
      <c r="O1154" s="2596"/>
      <c r="P1154" s="2612"/>
      <c r="R1154" s="2609">
        <v>23</v>
      </c>
    </row>
    <row r="1155" spans="1:18">
      <c r="A1155" s="2609">
        <v>24</v>
      </c>
      <c r="B1155" s="2630"/>
      <c r="C1155" s="2596"/>
      <c r="D1155" s="2630"/>
      <c r="E1155" s="2596"/>
      <c r="F1155" s="2668"/>
      <c r="G1155" s="2712"/>
      <c r="H1155" s="2660"/>
      <c r="I1155" s="2566"/>
      <c r="J1155" s="2681"/>
      <c r="K1155" s="2619"/>
      <c r="L1155" s="2619"/>
      <c r="M1155" s="2566"/>
      <c r="N1155" s="2566"/>
      <c r="O1155" s="2596"/>
      <c r="P1155" s="2612"/>
      <c r="R1155" s="2609">
        <v>24</v>
      </c>
    </row>
    <row r="1156" spans="1:18">
      <c r="A1156" s="2609">
        <v>25</v>
      </c>
      <c r="B1156" s="2630"/>
      <c r="C1156" s="2596"/>
      <c r="D1156" s="2630"/>
      <c r="E1156" s="2596"/>
      <c r="F1156" s="2668"/>
      <c r="G1156" s="2712"/>
      <c r="H1156" s="2660"/>
      <c r="I1156" s="2566"/>
      <c r="J1156" s="2681"/>
      <c r="K1156" s="2619"/>
      <c r="L1156" s="2619"/>
      <c r="M1156" s="2566"/>
      <c r="N1156" s="2566"/>
      <c r="O1156" s="2596"/>
      <c r="P1156" s="2612"/>
      <c r="R1156" s="2609">
        <v>25</v>
      </c>
    </row>
    <row r="1157" spans="1:18">
      <c r="A1157" s="2609">
        <v>26</v>
      </c>
      <c r="B1157" s="2630"/>
      <c r="C1157" s="2596"/>
      <c r="D1157" s="2630"/>
      <c r="E1157" s="2596"/>
      <c r="F1157" s="2668"/>
      <c r="G1157" s="2712"/>
      <c r="H1157" s="2660"/>
      <c r="I1157" s="2566"/>
      <c r="J1157" s="2681"/>
      <c r="K1157" s="2619"/>
      <c r="L1157" s="2619"/>
      <c r="M1157" s="2566"/>
      <c r="N1157" s="2566"/>
      <c r="O1157" s="2596"/>
      <c r="P1157" s="2612"/>
      <c r="R1157" s="2609">
        <v>26</v>
      </c>
    </row>
    <row r="1158" spans="1:18">
      <c r="A1158" s="2609">
        <v>27</v>
      </c>
      <c r="B1158" s="2630"/>
      <c r="C1158" s="2596"/>
      <c r="D1158" s="2630"/>
      <c r="E1158" s="2596"/>
      <c r="F1158" s="2668"/>
      <c r="G1158" s="2712"/>
      <c r="H1158" s="2660"/>
      <c r="I1158" s="2566"/>
      <c r="J1158" s="2681"/>
      <c r="K1158" s="2619"/>
      <c r="L1158" s="2619"/>
      <c r="M1158" s="2566"/>
      <c r="N1158" s="2566"/>
      <c r="O1158" s="2596"/>
      <c r="P1158" s="2612"/>
      <c r="R1158" s="2609">
        <v>27</v>
      </c>
    </row>
    <row r="1159" spans="1:18">
      <c r="A1159" s="2609">
        <v>28</v>
      </c>
      <c r="B1159" s="2630"/>
      <c r="C1159" s="2596"/>
      <c r="D1159" s="2630"/>
      <c r="E1159" s="2596"/>
      <c r="F1159" s="2668"/>
      <c r="G1159" s="2712"/>
      <c r="H1159" s="2660"/>
      <c r="I1159" s="2566"/>
      <c r="J1159" s="2681"/>
      <c r="K1159" s="2619"/>
      <c r="L1159" s="2619"/>
      <c r="M1159" s="2566"/>
      <c r="N1159" s="2566"/>
      <c r="O1159" s="2596"/>
      <c r="P1159" s="2612"/>
      <c r="R1159" s="2609">
        <v>28</v>
      </c>
    </row>
    <row r="1160" spans="1:18">
      <c r="A1160" s="2609">
        <v>29</v>
      </c>
      <c r="B1160" s="2630"/>
      <c r="C1160" s="2596"/>
      <c r="D1160" s="2630"/>
      <c r="E1160" s="2596"/>
      <c r="F1160" s="2668"/>
      <c r="G1160" s="2712"/>
      <c r="H1160" s="2660"/>
      <c r="I1160" s="2566"/>
      <c r="J1160" s="2681"/>
      <c r="K1160" s="2619"/>
      <c r="L1160" s="2619"/>
      <c r="M1160" s="2566"/>
      <c r="N1160" s="2566"/>
      <c r="O1160" s="2596"/>
      <c r="P1160" s="2612"/>
      <c r="R1160" s="2609">
        <v>29</v>
      </c>
    </row>
    <row r="1161" spans="1:18">
      <c r="A1161" s="2609">
        <v>30</v>
      </c>
      <c r="B1161" s="2630"/>
      <c r="C1161" s="2596"/>
      <c r="D1161" s="2630"/>
      <c r="E1161" s="2596"/>
      <c r="F1161" s="2668"/>
      <c r="G1161" s="2712"/>
      <c r="H1161" s="2660"/>
      <c r="I1161" s="2566"/>
      <c r="J1161" s="2681"/>
      <c r="K1161" s="2619"/>
      <c r="L1161" s="2619"/>
      <c r="M1161" s="2566"/>
      <c r="N1161" s="2566"/>
      <c r="O1161" s="2596"/>
      <c r="P1161" s="2612"/>
      <c r="R1161" s="2609">
        <v>30</v>
      </c>
    </row>
    <row r="1162" spans="1:18">
      <c r="A1162" s="2609">
        <v>31</v>
      </c>
      <c r="B1162" s="2630"/>
      <c r="C1162" s="2596"/>
      <c r="D1162" s="2630"/>
      <c r="E1162" s="2596"/>
      <c r="F1162" s="2668"/>
      <c r="G1162" s="2712"/>
      <c r="H1162" s="2660"/>
      <c r="I1162" s="2566"/>
      <c r="J1162" s="2681"/>
      <c r="K1162" s="2619"/>
      <c r="L1162" s="2619"/>
      <c r="M1162" s="2566"/>
      <c r="N1162" s="2566"/>
      <c r="O1162" s="2596"/>
      <c r="P1162" s="2612"/>
      <c r="R1162" s="2609">
        <v>31</v>
      </c>
    </row>
    <row r="1163" spans="1:18">
      <c r="A1163" s="2609">
        <v>32</v>
      </c>
      <c r="B1163" s="2630"/>
      <c r="C1163" s="2596"/>
      <c r="D1163" s="2630"/>
      <c r="E1163" s="2596"/>
      <c r="F1163" s="2668"/>
      <c r="G1163" s="2712"/>
      <c r="H1163" s="2660"/>
      <c r="I1163" s="2566"/>
      <c r="J1163" s="2681"/>
      <c r="K1163" s="2619"/>
      <c r="L1163" s="2619"/>
      <c r="M1163" s="2566"/>
      <c r="N1163" s="2566"/>
      <c r="O1163" s="2596"/>
      <c r="P1163" s="2612"/>
      <c r="R1163" s="2609">
        <v>32</v>
      </c>
    </row>
    <row r="1164" spans="1:18">
      <c r="A1164" s="2609">
        <v>33</v>
      </c>
      <c r="B1164" s="2630"/>
      <c r="C1164" s="2596"/>
      <c r="D1164" s="2630"/>
      <c r="E1164" s="2596"/>
      <c r="F1164" s="2668"/>
      <c r="G1164" s="2712"/>
      <c r="H1164" s="2660"/>
      <c r="I1164" s="2566"/>
      <c r="J1164" s="2681"/>
      <c r="K1164" s="2619"/>
      <c r="L1164" s="2619"/>
      <c r="M1164" s="2566"/>
      <c r="N1164" s="2566"/>
      <c r="O1164" s="2596"/>
      <c r="P1164" s="2612"/>
      <c r="R1164" s="2609">
        <v>33</v>
      </c>
    </row>
    <row r="1165" spans="1:18">
      <c r="A1165" s="2609">
        <v>34</v>
      </c>
      <c r="B1165" s="2630"/>
      <c r="C1165" s="2596"/>
      <c r="D1165" s="2630"/>
      <c r="E1165" s="2596"/>
      <c r="F1165" s="2668"/>
      <c r="G1165" s="2712"/>
      <c r="H1165" s="2660"/>
      <c r="I1165" s="2566"/>
      <c r="J1165" s="2681"/>
      <c r="K1165" s="2619"/>
      <c r="L1165" s="2619"/>
      <c r="M1165" s="2566"/>
      <c r="N1165" s="2566"/>
      <c r="O1165" s="2596"/>
      <c r="P1165" s="2612"/>
      <c r="R1165" s="2609">
        <v>34</v>
      </c>
    </row>
    <row r="1166" spans="1:18">
      <c r="A1166" s="2609">
        <v>35</v>
      </c>
      <c r="B1166" s="2630"/>
      <c r="C1166" s="2596"/>
      <c r="D1166" s="2630"/>
      <c r="E1166" s="2596"/>
      <c r="F1166" s="2668"/>
      <c r="G1166" s="2712"/>
      <c r="H1166" s="2660"/>
      <c r="I1166" s="2566"/>
      <c r="J1166" s="2681"/>
      <c r="K1166" s="2619"/>
      <c r="L1166" s="2619"/>
      <c r="M1166" s="2566"/>
      <c r="N1166" s="2566"/>
      <c r="O1166" s="2596"/>
      <c r="P1166" s="2612"/>
      <c r="R1166" s="2609">
        <v>35</v>
      </c>
    </row>
    <row r="1167" spans="1:18">
      <c r="A1167" s="2609">
        <v>36</v>
      </c>
      <c r="B1167" s="2630"/>
      <c r="C1167" s="2596"/>
      <c r="D1167" s="2630"/>
      <c r="E1167" s="2596"/>
      <c r="F1167" s="2668"/>
      <c r="G1167" s="2712"/>
      <c r="H1167" s="2660"/>
      <c r="I1167" s="2566"/>
      <c r="J1167" s="2681"/>
      <c r="K1167" s="2619"/>
      <c r="L1167" s="2619"/>
      <c r="M1167" s="2566"/>
      <c r="N1167" s="2566"/>
      <c r="O1167" s="2596"/>
      <c r="P1167" s="2612"/>
      <c r="R1167" s="2609">
        <v>36</v>
      </c>
    </row>
    <row r="1168" spans="1:18">
      <c r="A1168" s="2609">
        <v>37</v>
      </c>
      <c r="B1168" s="2630"/>
      <c r="C1168" s="2596"/>
      <c r="D1168" s="2630"/>
      <c r="E1168" s="2596"/>
      <c r="F1168" s="2668"/>
      <c r="G1168" s="2712"/>
      <c r="H1168" s="2660"/>
      <c r="I1168" s="2566"/>
      <c r="J1168" s="2681"/>
      <c r="K1168" s="2619"/>
      <c r="L1168" s="2619"/>
      <c r="M1168" s="2566"/>
      <c r="N1168" s="2566"/>
      <c r="O1168" s="2596"/>
      <c r="P1168" s="2612"/>
      <c r="R1168" s="2609">
        <v>37</v>
      </c>
    </row>
    <row r="1169" spans="1:18">
      <c r="A1169" s="2609">
        <v>38</v>
      </c>
      <c r="B1169" s="2630"/>
      <c r="C1169" s="2596"/>
      <c r="D1169" s="2630"/>
      <c r="E1169" s="2596"/>
      <c r="F1169" s="2668"/>
      <c r="G1169" s="2712"/>
      <c r="H1169" s="2660"/>
      <c r="I1169" s="2566"/>
      <c r="J1169" s="2681"/>
      <c r="K1169" s="2619"/>
      <c r="L1169" s="2619"/>
      <c r="M1169" s="2566"/>
      <c r="N1169" s="2566"/>
      <c r="O1169" s="2596"/>
      <c r="P1169" s="2612"/>
      <c r="R1169" s="2609">
        <v>38</v>
      </c>
    </row>
    <row r="1170" spans="1:18">
      <c r="A1170" s="2609">
        <v>39</v>
      </c>
      <c r="B1170" s="2630"/>
      <c r="C1170" s="2596"/>
      <c r="D1170" s="2630"/>
      <c r="E1170" s="2596"/>
      <c r="F1170" s="2668"/>
      <c r="G1170" s="2712"/>
      <c r="H1170" s="2660"/>
      <c r="I1170" s="2566"/>
      <c r="J1170" s="2681"/>
      <c r="K1170" s="2619"/>
      <c r="L1170" s="2619"/>
      <c r="M1170" s="2566"/>
      <c r="N1170" s="2566"/>
      <c r="O1170" s="2596"/>
      <c r="P1170" s="2612"/>
      <c r="R1170" s="2609">
        <v>39</v>
      </c>
    </row>
    <row r="1171" spans="1:18">
      <c r="A1171" s="2609">
        <v>40</v>
      </c>
      <c r="B1171" s="2630"/>
      <c r="C1171" s="2596"/>
      <c r="D1171" s="2630"/>
      <c r="E1171" s="2596"/>
      <c r="F1171" s="2668"/>
      <c r="G1171" s="2712"/>
      <c r="H1171" s="2660"/>
      <c r="I1171" s="2566"/>
      <c r="J1171" s="2681"/>
      <c r="K1171" s="2619"/>
      <c r="L1171" s="2619"/>
      <c r="M1171" s="2566"/>
      <c r="N1171" s="2566"/>
      <c r="O1171" s="2596"/>
      <c r="P1171" s="2612"/>
      <c r="R1171" s="2609">
        <v>40</v>
      </c>
    </row>
    <row r="1172" spans="1:18">
      <c r="A1172" s="2609">
        <v>41</v>
      </c>
      <c r="B1172" s="2630"/>
      <c r="C1172" s="2596"/>
      <c r="D1172" s="2630"/>
      <c r="E1172" s="2596"/>
      <c r="F1172" s="2668"/>
      <c r="G1172" s="2712"/>
      <c r="H1172" s="2660"/>
      <c r="I1172" s="2566"/>
      <c r="J1172" s="2681"/>
      <c r="K1172" s="2619"/>
      <c r="L1172" s="2619"/>
      <c r="M1172" s="2566"/>
      <c r="N1172" s="2566"/>
      <c r="O1172" s="2596"/>
      <c r="P1172" s="2612"/>
      <c r="R1172" s="2609">
        <v>41</v>
      </c>
    </row>
    <row r="1173" spans="1:18">
      <c r="A1173" s="2609">
        <v>42</v>
      </c>
      <c r="B1173" s="2630"/>
      <c r="C1173" s="2596"/>
      <c r="D1173" s="2630"/>
      <c r="E1173" s="2596"/>
      <c r="F1173" s="2668"/>
      <c r="G1173" s="2712"/>
      <c r="H1173" s="2660"/>
      <c r="I1173" s="2566"/>
      <c r="J1173" s="2681"/>
      <c r="K1173" s="2619"/>
      <c r="L1173" s="2619"/>
      <c r="M1173" s="2566"/>
      <c r="N1173" s="2566"/>
      <c r="O1173" s="2596"/>
      <c r="P1173" s="2612"/>
      <c r="R1173" s="2609">
        <v>42</v>
      </c>
    </row>
    <row r="1174" spans="1:18">
      <c r="A1174" s="2609">
        <v>43</v>
      </c>
      <c r="B1174" s="2630"/>
      <c r="C1174" s="2596"/>
      <c r="D1174" s="2630"/>
      <c r="E1174" s="2596"/>
      <c r="F1174" s="2668"/>
      <c r="G1174" s="2712"/>
      <c r="H1174" s="2660"/>
      <c r="I1174" s="2566"/>
      <c r="J1174" s="2681"/>
      <c r="K1174" s="2619"/>
      <c r="L1174" s="2619"/>
      <c r="M1174" s="2566"/>
      <c r="N1174" s="2566"/>
      <c r="O1174" s="2596"/>
      <c r="P1174" s="2612"/>
      <c r="R1174" s="2609">
        <v>43</v>
      </c>
    </row>
    <row r="1175" spans="1:18">
      <c r="A1175" s="2609">
        <v>44</v>
      </c>
      <c r="B1175" s="2630"/>
      <c r="C1175" s="2596"/>
      <c r="D1175" s="2630"/>
      <c r="E1175" s="2596"/>
      <c r="F1175" s="2668"/>
      <c r="G1175" s="2712"/>
      <c r="H1175" s="2660"/>
      <c r="I1175" s="2566"/>
      <c r="J1175" s="2681"/>
      <c r="K1175" s="2619"/>
      <c r="L1175" s="2619"/>
      <c r="M1175" s="2566"/>
      <c r="N1175" s="2566"/>
      <c r="O1175" s="2596"/>
      <c r="P1175" s="2612"/>
      <c r="R1175" s="2609">
        <v>44</v>
      </c>
    </row>
    <row r="1176" spans="1:18">
      <c r="A1176" s="2609">
        <v>45</v>
      </c>
      <c r="B1176" s="2630"/>
      <c r="C1176" s="2596"/>
      <c r="D1176" s="2630"/>
      <c r="E1176" s="2596"/>
      <c r="F1176" s="2668"/>
      <c r="G1176" s="2712"/>
      <c r="H1176" s="2660"/>
      <c r="I1176" s="2566"/>
      <c r="J1176" s="2681"/>
      <c r="K1176" s="2619"/>
      <c r="L1176" s="2619"/>
      <c r="M1176" s="2566"/>
      <c r="N1176" s="2566"/>
      <c r="O1176" s="2596"/>
      <c r="P1176" s="2612"/>
      <c r="R1176" s="2609">
        <v>45</v>
      </c>
    </row>
    <row r="1177" spans="1:18">
      <c r="A1177" s="2609">
        <v>46</v>
      </c>
      <c r="B1177" s="2630"/>
      <c r="C1177" s="2596"/>
      <c r="D1177" s="2630"/>
      <c r="E1177" s="2596"/>
      <c r="F1177" s="2668"/>
      <c r="G1177" s="2712"/>
      <c r="H1177" s="2660"/>
      <c r="I1177" s="2566"/>
      <c r="J1177" s="2681"/>
      <c r="K1177" s="2619"/>
      <c r="L1177" s="2619"/>
      <c r="M1177" s="2566"/>
      <c r="N1177" s="2566"/>
      <c r="O1177" s="2596"/>
      <c r="P1177" s="2612"/>
      <c r="R1177" s="2609">
        <v>46</v>
      </c>
    </row>
    <row r="1178" spans="1:18">
      <c r="A1178" s="2609">
        <v>47</v>
      </c>
      <c r="B1178" s="2630"/>
      <c r="C1178" s="2596"/>
      <c r="D1178" s="2630"/>
      <c r="E1178" s="2596"/>
      <c r="F1178" s="2668"/>
      <c r="G1178" s="2712"/>
      <c r="H1178" s="2660"/>
      <c r="I1178" s="2566"/>
      <c r="J1178" s="2681"/>
      <c r="K1178" s="2619"/>
      <c r="L1178" s="2619"/>
      <c r="M1178" s="2566"/>
      <c r="N1178" s="2566"/>
      <c r="O1178" s="2596"/>
      <c r="P1178" s="2612"/>
      <c r="R1178" s="2609">
        <v>47</v>
      </c>
    </row>
    <row r="1179" spans="1:18">
      <c r="A1179" s="2609">
        <v>48</v>
      </c>
      <c r="B1179" s="2630"/>
      <c r="C1179" s="2596"/>
      <c r="D1179" s="2630"/>
      <c r="E1179" s="2596"/>
      <c r="F1179" s="2668"/>
      <c r="G1179" s="2712"/>
      <c r="H1179" s="2660"/>
      <c r="I1179" s="2566"/>
      <c r="J1179" s="2681"/>
      <c r="K1179" s="2619"/>
      <c r="L1179" s="2619"/>
      <c r="M1179" s="2566"/>
      <c r="N1179" s="2566"/>
      <c r="O1179" s="2596"/>
      <c r="P1179" s="2612"/>
      <c r="R1179" s="2609">
        <v>48</v>
      </c>
    </row>
    <row r="1180" spans="1:18">
      <c r="A1180" s="2609">
        <v>49</v>
      </c>
      <c r="B1180" s="2630"/>
      <c r="C1180" s="2596"/>
      <c r="D1180" s="2630"/>
      <c r="E1180" s="2596"/>
      <c r="F1180" s="2668"/>
      <c r="G1180" s="2712"/>
      <c r="H1180" s="2660"/>
      <c r="I1180" s="2566"/>
      <c r="J1180" s="2681"/>
      <c r="K1180" s="2619"/>
      <c r="L1180" s="2619"/>
      <c r="M1180" s="2566"/>
      <c r="N1180" s="2566"/>
      <c r="O1180" s="2596"/>
      <c r="P1180" s="2612"/>
      <c r="R1180" s="2609">
        <v>49</v>
      </c>
    </row>
    <row r="1181" spans="1:18">
      <c r="A1181" s="2609">
        <v>50</v>
      </c>
      <c r="B1181" s="2630"/>
      <c r="C1181" s="2596"/>
      <c r="D1181" s="2630"/>
      <c r="E1181" s="2596"/>
      <c r="F1181" s="2668"/>
      <c r="G1181" s="2712"/>
      <c r="H1181" s="2660"/>
      <c r="I1181" s="2566"/>
      <c r="J1181" s="2681"/>
      <c r="K1181" s="2619"/>
      <c r="L1181" s="2619"/>
      <c r="M1181" s="2566"/>
      <c r="N1181" s="2566"/>
      <c r="O1181" s="2596"/>
      <c r="P1181" s="2612"/>
      <c r="R1181" s="2609">
        <v>50</v>
      </c>
    </row>
    <row r="1182" spans="1:18">
      <c r="A1182" s="2609">
        <v>51</v>
      </c>
      <c r="B1182" s="2630"/>
      <c r="C1182" s="2596"/>
      <c r="D1182" s="2630"/>
      <c r="E1182" s="2596"/>
      <c r="F1182" s="2668"/>
      <c r="G1182" s="2712"/>
      <c r="H1182" s="2660"/>
      <c r="I1182" s="2566"/>
      <c r="J1182" s="2681"/>
      <c r="K1182" s="2619"/>
      <c r="L1182" s="2619"/>
      <c r="M1182" s="2566"/>
      <c r="N1182" s="2566"/>
      <c r="O1182" s="2596"/>
      <c r="P1182" s="2612"/>
      <c r="R1182" s="2609">
        <v>51</v>
      </c>
    </row>
    <row r="1183" spans="1:18">
      <c r="A1183" s="2609">
        <v>52</v>
      </c>
      <c r="B1183" s="2630"/>
      <c r="C1183" s="2596"/>
      <c r="D1183" s="2630"/>
      <c r="E1183" s="2596"/>
      <c r="F1183" s="2668"/>
      <c r="G1183" s="2712"/>
      <c r="H1183" s="2660"/>
      <c r="I1183" s="2566"/>
      <c r="J1183" s="2681"/>
      <c r="K1183" s="2619"/>
      <c r="L1183" s="2619"/>
      <c r="M1183" s="2566"/>
      <c r="N1183" s="2566"/>
      <c r="O1183" s="2596"/>
      <c r="P1183" s="2612"/>
      <c r="R1183" s="2609">
        <v>52</v>
      </c>
    </row>
    <row r="1184" spans="1:18">
      <c r="A1184" s="2609">
        <v>53</v>
      </c>
      <c r="B1184" s="2630"/>
      <c r="C1184" s="2596"/>
      <c r="D1184" s="2630"/>
      <c r="E1184" s="2596"/>
      <c r="F1184" s="2668"/>
      <c r="G1184" s="2712"/>
      <c r="H1184" s="2660"/>
      <c r="I1184" s="2566"/>
      <c r="J1184" s="2681"/>
      <c r="K1184" s="2619"/>
      <c r="L1184" s="2619"/>
      <c r="M1184" s="2566"/>
      <c r="N1184" s="2566"/>
      <c r="O1184" s="2596"/>
      <c r="P1184" s="2612"/>
      <c r="R1184" s="2609">
        <v>53</v>
      </c>
    </row>
    <row r="1185" spans="1:18">
      <c r="A1185" s="2609">
        <v>54</v>
      </c>
      <c r="B1185" s="2630"/>
      <c r="C1185" s="2596"/>
      <c r="D1185" s="2630"/>
      <c r="E1185" s="2596"/>
      <c r="F1185" s="2668"/>
      <c r="G1185" s="2712"/>
      <c r="H1185" s="2660"/>
      <c r="I1185" s="2566"/>
      <c r="J1185" s="2681"/>
      <c r="K1185" s="2619"/>
      <c r="L1185" s="2619"/>
      <c r="M1185" s="2566"/>
      <c r="N1185" s="2566"/>
      <c r="O1185" s="2596"/>
      <c r="P1185" s="2612"/>
      <c r="R1185" s="2609">
        <v>54</v>
      </c>
    </row>
    <row r="1186" spans="1:18">
      <c r="A1186" s="2609">
        <v>55</v>
      </c>
      <c r="B1186" s="2630"/>
      <c r="C1186" s="2596"/>
      <c r="D1186" s="2630"/>
      <c r="E1186" s="2596"/>
      <c r="F1186" s="2668"/>
      <c r="G1186" s="2712"/>
      <c r="H1186" s="2660"/>
      <c r="I1186" s="2566"/>
      <c r="J1186" s="2681"/>
      <c r="K1186" s="2619"/>
      <c r="L1186" s="2619"/>
      <c r="M1186" s="2566"/>
      <c r="N1186" s="2566"/>
      <c r="O1186" s="2596"/>
      <c r="P1186" s="2612"/>
      <c r="R1186" s="2609">
        <v>55</v>
      </c>
    </row>
    <row r="1187" spans="1:18">
      <c r="A1187" s="2609">
        <v>56</v>
      </c>
      <c r="B1187" s="2630"/>
      <c r="C1187" s="2596"/>
      <c r="D1187" s="2630"/>
      <c r="E1187" s="2596"/>
      <c r="F1187" s="2668"/>
      <c r="G1187" s="2712"/>
      <c r="H1187" s="2660"/>
      <c r="I1187" s="2566"/>
      <c r="J1187" s="2681"/>
      <c r="K1187" s="2619"/>
      <c r="L1187" s="2619"/>
      <c r="M1187" s="2566"/>
      <c r="N1187" s="2566"/>
      <c r="O1187" s="2596"/>
      <c r="P1187" s="2612"/>
      <c r="R1187" s="2609">
        <v>56</v>
      </c>
    </row>
    <row r="1188" spans="1:18">
      <c r="A1188" s="2609">
        <v>57</v>
      </c>
      <c r="B1188" s="2630"/>
      <c r="C1188" s="2596"/>
      <c r="D1188" s="2630"/>
      <c r="E1188" s="2596"/>
      <c r="F1188" s="2668"/>
      <c r="G1188" s="2712"/>
      <c r="H1188" s="2660"/>
      <c r="I1188" s="2566"/>
      <c r="J1188" s="2681"/>
      <c r="K1188" s="2619"/>
      <c r="L1188" s="2619"/>
      <c r="M1188" s="2566"/>
      <c r="N1188" s="2566"/>
      <c r="O1188" s="2596"/>
      <c r="P1188" s="2612"/>
      <c r="R1188" s="2609">
        <v>57</v>
      </c>
    </row>
    <row r="1189" spans="1:18" ht="16" thickBot="1">
      <c r="A1189" s="2609">
        <v>58</v>
      </c>
      <c r="B1189" s="2630"/>
      <c r="C1189" s="2596"/>
      <c r="D1189" s="2630"/>
      <c r="E1189" s="2596"/>
      <c r="F1189" s="2668"/>
      <c r="G1189" s="2712"/>
      <c r="H1189" s="2660"/>
      <c r="I1189" s="2566"/>
      <c r="J1189" s="2681"/>
      <c r="K1189" s="2619"/>
      <c r="L1189" s="2619"/>
      <c r="M1189" s="2566"/>
      <c r="N1189" s="2566"/>
      <c r="O1189" s="2596"/>
      <c r="P1189" s="2612"/>
      <c r="R1189" s="2609">
        <v>58</v>
      </c>
    </row>
    <row r="1190" spans="1:18" ht="16" thickBot="1">
      <c r="A1190" s="2577">
        <v>59</v>
      </c>
      <c r="B1190" s="2705"/>
      <c r="C1190" s="2578" t="s">
        <v>4895</v>
      </c>
      <c r="D1190" s="2705"/>
      <c r="E1190" s="2706"/>
      <c r="F1190" s="2707"/>
      <c r="G1190" s="2708"/>
      <c r="H1190" s="2709"/>
      <c r="I1190" s="2566"/>
      <c r="J1190" s="2710"/>
      <c r="K1190" s="2648">
        <f>SUM(K1132:K1189)</f>
        <v>0</v>
      </c>
      <c r="L1190" s="2648">
        <f>SUM(L1132:L1189)</f>
        <v>0</v>
      </c>
      <c r="M1190" s="2575"/>
      <c r="N1190" s="2575"/>
      <c r="O1190" s="2578"/>
      <c r="P1190" s="2648"/>
      <c r="Q1190" s="2648"/>
      <c r="R1190" s="2711">
        <v>59</v>
      </c>
    </row>
    <row r="1191" spans="1:18">
      <c r="A1191" s="3162"/>
      <c r="B1191" s="3162"/>
      <c r="C1191" s="3162"/>
      <c r="D1191" s="3162"/>
      <c r="E1191" s="3162"/>
      <c r="F1191" s="3162"/>
      <c r="G1191" s="3162"/>
      <c r="H1191" s="3162"/>
      <c r="I1191" s="3162"/>
      <c r="J1191" s="3162"/>
      <c r="K1191" s="3162"/>
      <c r="L1191" s="3162"/>
      <c r="M1191" s="3162"/>
      <c r="N1191" s="3162"/>
      <c r="O1191" s="3162"/>
      <c r="P1191" s="3162"/>
      <c r="Q1191" s="3162"/>
      <c r="R1191" s="3162"/>
    </row>
    <row r="1192" spans="1:18">
      <c r="A1192" s="2586" t="s">
        <v>5218</v>
      </c>
      <c r="B1192" s="2597"/>
      <c r="C1192" s="2597"/>
      <c r="D1192" s="2597"/>
      <c r="E1192" s="2597"/>
      <c r="F1192" s="2597"/>
      <c r="G1192" s="2597"/>
      <c r="H1192" s="2597"/>
      <c r="I1192" s="2566"/>
      <c r="J1192" s="2586" t="s">
        <v>5219</v>
      </c>
      <c r="K1192" s="2597"/>
      <c r="L1192" s="2597"/>
      <c r="M1192" s="2597"/>
      <c r="N1192" s="2597"/>
      <c r="O1192" s="2597"/>
      <c r="P1192" s="2597"/>
      <c r="Q1192" s="2597"/>
      <c r="R1192" s="3162"/>
    </row>
    <row r="1193" spans="1:18">
      <c r="B1193" s="2630"/>
    </row>
  </sheetData>
  <printOptions horizontalCentered="1" verticalCentered="1"/>
  <pageMargins left="0" right="0" top="0" bottom="0" header="0.25" footer="0.25"/>
  <pageSetup scale="65" fitToWidth="2" fitToHeight="2" orientation="portrait" r:id="rId1"/>
  <headerFooter alignWithMargins="0"/>
  <rowBreaks count="16" manualBreakCount="16">
    <brk id="66" max="16383" man="1"/>
    <brk id="136" max="16383" man="1"/>
    <brk id="206" max="16383" man="1"/>
    <brk id="276" max="16383" man="1"/>
    <brk id="346" max="16383" man="1"/>
    <brk id="416" max="16383" man="1"/>
    <brk id="486" max="16383" man="1"/>
    <brk id="556" max="16383" man="1"/>
    <brk id="626" max="16383" man="1"/>
    <brk id="696" max="16383" man="1"/>
    <brk id="766" max="16383" man="1"/>
    <brk id="837" max="16383" man="1"/>
    <brk id="908" max="16383" man="1"/>
    <brk id="979" max="16383" man="1"/>
    <brk id="1050" max="16383" man="1"/>
    <brk id="1122" max="17" man="1"/>
  </rowBreaks>
  <colBreaks count="1" manualBreakCount="1">
    <brk id="9"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ransitionEvaluation="1">
    <tabColor rgb="FF92D050"/>
    <pageSetUpPr fitToPage="1"/>
  </sheetPr>
  <dimension ref="A1:F200"/>
  <sheetViews>
    <sheetView view="pageBreakPreview" topLeftCell="C1" zoomScale="85" zoomScaleNormal="70" zoomScaleSheetLayoutView="85" workbookViewId="0">
      <selection activeCell="H1" sqref="H1:T1048576"/>
    </sheetView>
  </sheetViews>
  <sheetFormatPr defaultColWidth="9.84375" defaultRowHeight="15.5"/>
  <cols>
    <col min="1" max="1" width="5.53515625" customWidth="1"/>
    <col min="2" max="2" width="42" bestFit="1" customWidth="1"/>
    <col min="3" max="3" width="11" customWidth="1"/>
    <col min="4" max="4" width="18.84375" customWidth="1"/>
    <col min="5" max="5" width="15.84375" customWidth="1"/>
    <col min="6" max="6" width="22.84375" customWidth="1"/>
    <col min="9" max="10" width="11.07421875" customWidth="1"/>
    <col min="11" max="11" width="14.4609375" customWidth="1"/>
  </cols>
  <sheetData>
    <row r="1" spans="1:6">
      <c r="A1" s="776" t="s">
        <v>1757</v>
      </c>
      <c r="B1" s="777"/>
      <c r="C1" s="866" t="s">
        <v>1307</v>
      </c>
      <c r="D1" s="777"/>
      <c r="E1" s="867" t="s">
        <v>1759</v>
      </c>
      <c r="F1" s="868" t="s">
        <v>1760</v>
      </c>
    </row>
    <row r="2" spans="1:6">
      <c r="A2" s="74" t="str">
        <f>'Data Sheet'!$C$25</f>
        <v xml:space="preserve">Niagara Mohawk Power Corporation </v>
      </c>
      <c r="B2" s="774"/>
      <c r="C2" s="2568" t="s">
        <v>5956</v>
      </c>
      <c r="D2" s="774"/>
      <c r="E2" s="871" t="s">
        <v>1761</v>
      </c>
      <c r="F2" s="881"/>
    </row>
    <row r="3" spans="1:6" ht="15" customHeight="1" thickBot="1">
      <c r="A3" s="843"/>
      <c r="B3" s="819"/>
      <c r="C3" s="843" t="s">
        <v>1101</v>
      </c>
      <c r="D3" s="819"/>
      <c r="E3" s="873" t="str">
        <f>'Data Sheet'!$C$40</f>
        <v>April 30, 2024</v>
      </c>
      <c r="F3" s="849" t="str">
        <f>'Data Sheet'!$C$38</f>
        <v>December 31, 2023</v>
      </c>
    </row>
    <row r="4" spans="1:6" ht="15" customHeight="1" thickBot="1">
      <c r="A4" s="477" t="s">
        <v>2727</v>
      </c>
      <c r="B4" s="478"/>
      <c r="C4" s="874"/>
      <c r="D4" s="874"/>
      <c r="E4" s="874"/>
      <c r="F4" s="875"/>
    </row>
    <row r="5" spans="1:6">
      <c r="A5" s="827"/>
      <c r="B5" s="774"/>
      <c r="C5" s="774"/>
      <c r="D5" s="774"/>
      <c r="E5" s="774"/>
      <c r="F5" s="828"/>
    </row>
    <row r="6" spans="1:6">
      <c r="A6" s="827" t="s">
        <v>2603</v>
      </c>
      <c r="B6" s="774"/>
      <c r="C6" s="774"/>
      <c r="D6" s="774" t="s">
        <v>2728</v>
      </c>
      <c r="E6" s="774"/>
      <c r="F6" s="828"/>
    </row>
    <row r="7" spans="1:6">
      <c r="A7" s="827" t="s">
        <v>2729</v>
      </c>
      <c r="B7" s="774"/>
      <c r="C7" s="774"/>
      <c r="D7" s="774" t="s">
        <v>2730</v>
      </c>
      <c r="E7" s="774"/>
      <c r="F7" s="828"/>
    </row>
    <row r="8" spans="1:6">
      <c r="A8" s="827" t="s">
        <v>2731</v>
      </c>
      <c r="B8" s="774"/>
      <c r="C8" s="774"/>
      <c r="D8" s="774" t="s">
        <v>2732</v>
      </c>
      <c r="E8" s="774"/>
      <c r="F8" s="828"/>
    </row>
    <row r="9" spans="1:6">
      <c r="A9" s="827" t="s">
        <v>2733</v>
      </c>
      <c r="B9" s="774"/>
      <c r="C9" s="774"/>
      <c r="D9" s="774" t="s">
        <v>2734</v>
      </c>
      <c r="E9" s="774"/>
      <c r="F9" s="828"/>
    </row>
    <row r="10" spans="1:6">
      <c r="A10" s="827" t="s">
        <v>2735</v>
      </c>
      <c r="B10" s="774"/>
      <c r="C10" s="774"/>
      <c r="D10" s="774" t="s">
        <v>2442</v>
      </c>
      <c r="E10" s="774"/>
      <c r="F10" s="828"/>
    </row>
    <row r="11" spans="1:6">
      <c r="A11" s="827" t="s">
        <v>2443</v>
      </c>
      <c r="B11" s="774"/>
      <c r="C11" s="774"/>
      <c r="D11" s="774" t="s">
        <v>2444</v>
      </c>
      <c r="E11" s="774"/>
      <c r="F11" s="828"/>
    </row>
    <row r="12" spans="1:6">
      <c r="A12" s="827" t="s">
        <v>2445</v>
      </c>
      <c r="B12" s="774"/>
      <c r="C12" s="774"/>
      <c r="D12" s="774" t="s">
        <v>2446</v>
      </c>
      <c r="E12" s="774"/>
      <c r="F12" s="828"/>
    </row>
    <row r="13" spans="1:6">
      <c r="A13" s="827" t="s">
        <v>2447</v>
      </c>
      <c r="B13" s="774"/>
      <c r="C13" s="774"/>
      <c r="D13" s="774" t="s">
        <v>2448</v>
      </c>
      <c r="E13" s="774"/>
      <c r="F13" s="828"/>
    </row>
    <row r="14" spans="1:6">
      <c r="A14" s="827" t="s">
        <v>2449</v>
      </c>
      <c r="B14" s="774"/>
      <c r="C14" s="774"/>
      <c r="D14" s="774"/>
      <c r="E14" s="774"/>
      <c r="F14" s="828"/>
    </row>
    <row r="15" spans="1:6" ht="16" thickBot="1">
      <c r="A15" s="827"/>
      <c r="B15" s="774"/>
      <c r="C15" s="774"/>
      <c r="D15" s="774"/>
      <c r="E15" s="774"/>
      <c r="F15" s="828"/>
    </row>
    <row r="16" spans="1:6" ht="16" thickBot="1">
      <c r="A16" s="898"/>
      <c r="B16" s="893"/>
      <c r="C16" s="878"/>
      <c r="D16" s="878"/>
      <c r="E16" s="876" t="s">
        <v>2450</v>
      </c>
      <c r="F16" s="875"/>
    </row>
    <row r="17" spans="1:6">
      <c r="A17" s="881" t="s">
        <v>1686</v>
      </c>
      <c r="B17" s="775" t="s">
        <v>1740</v>
      </c>
      <c r="C17" s="826"/>
      <c r="D17" s="783" t="s">
        <v>2451</v>
      </c>
      <c r="E17" s="783"/>
      <c r="F17" s="783"/>
    </row>
    <row r="18" spans="1:6">
      <c r="A18" s="881" t="s">
        <v>1689</v>
      </c>
      <c r="B18" s="479"/>
      <c r="C18" s="828"/>
      <c r="D18" s="783" t="s">
        <v>2452</v>
      </c>
      <c r="E18" s="783" t="s">
        <v>1744</v>
      </c>
      <c r="F18" s="783" t="s">
        <v>2453</v>
      </c>
    </row>
    <row r="19" spans="1:6" ht="16" thickBot="1">
      <c r="A19" s="891"/>
      <c r="B19" s="874" t="s">
        <v>2935</v>
      </c>
      <c r="C19" s="885"/>
      <c r="D19" s="884" t="s">
        <v>2936</v>
      </c>
      <c r="E19" s="884" t="s">
        <v>2937</v>
      </c>
      <c r="F19" s="884" t="s">
        <v>2938</v>
      </c>
    </row>
    <row r="20" spans="1:6">
      <c r="A20" s="906">
        <v>1</v>
      </c>
      <c r="B20" s="785" t="s">
        <v>2454</v>
      </c>
      <c r="C20" s="839"/>
      <c r="D20" s="912">
        <v>1761335</v>
      </c>
      <c r="E20" s="912">
        <v>446898</v>
      </c>
      <c r="F20" s="912">
        <v>16759</v>
      </c>
    </row>
    <row r="21" spans="1:6">
      <c r="A21" s="906">
        <v>2</v>
      </c>
      <c r="B21" s="785" t="s">
        <v>2455</v>
      </c>
      <c r="C21" s="839"/>
      <c r="D21" s="912"/>
      <c r="E21" s="912"/>
      <c r="F21" s="912"/>
    </row>
    <row r="22" spans="1:6">
      <c r="A22" s="900">
        <v>3</v>
      </c>
      <c r="B22" s="785" t="s">
        <v>2456</v>
      </c>
      <c r="C22" s="839"/>
      <c r="D22" s="912">
        <v>6035</v>
      </c>
      <c r="E22" s="912">
        <v>26619</v>
      </c>
      <c r="F22" s="912">
        <v>998</v>
      </c>
    </row>
    <row r="23" spans="1:6">
      <c r="A23" s="900">
        <v>4</v>
      </c>
      <c r="B23" s="785" t="s">
        <v>2457</v>
      </c>
      <c r="C23" s="839"/>
      <c r="D23" s="912"/>
      <c r="E23" s="912"/>
      <c r="F23" s="912"/>
    </row>
    <row r="24" spans="1:6">
      <c r="A24" s="872">
        <v>5</v>
      </c>
      <c r="B24" s="774" t="s">
        <v>2458</v>
      </c>
      <c r="C24" s="828"/>
      <c r="D24" s="890"/>
      <c r="E24" s="890"/>
      <c r="F24" s="890"/>
    </row>
    <row r="25" spans="1:6">
      <c r="A25" s="900"/>
      <c r="B25" s="785" t="s">
        <v>2459</v>
      </c>
      <c r="C25" s="839"/>
      <c r="D25" s="912">
        <f>D22+D23</f>
        <v>6035</v>
      </c>
      <c r="E25" s="912">
        <f>E22+E23</f>
        <v>26619</v>
      </c>
      <c r="F25" s="912">
        <f>F22+F23</f>
        <v>998</v>
      </c>
    </row>
    <row r="26" spans="1:6">
      <c r="A26" s="900">
        <v>6</v>
      </c>
      <c r="B26" s="785" t="s">
        <v>2460</v>
      </c>
      <c r="C26" s="839"/>
      <c r="D26" s="912"/>
      <c r="E26" s="912"/>
      <c r="F26" s="912"/>
    </row>
    <row r="27" spans="1:6">
      <c r="A27" s="900">
        <v>7</v>
      </c>
      <c r="B27" s="785" t="s">
        <v>2461</v>
      </c>
      <c r="C27" s="839"/>
      <c r="D27" s="912">
        <v>12745</v>
      </c>
      <c r="E27" s="912">
        <v>4</v>
      </c>
      <c r="F27" s="912">
        <v>0</v>
      </c>
    </row>
    <row r="28" spans="1:6">
      <c r="A28" s="900">
        <v>8</v>
      </c>
      <c r="B28" s="785" t="s">
        <v>2462</v>
      </c>
      <c r="C28" s="839"/>
      <c r="D28" s="912"/>
      <c r="E28" s="912"/>
      <c r="F28" s="912"/>
    </row>
    <row r="29" spans="1:6">
      <c r="A29" s="872">
        <v>9</v>
      </c>
      <c r="B29" s="774" t="s">
        <v>2463</v>
      </c>
      <c r="C29" s="828"/>
      <c r="D29" s="890"/>
      <c r="E29" s="890"/>
      <c r="F29" s="890"/>
    </row>
    <row r="30" spans="1:6">
      <c r="A30" s="900"/>
      <c r="B30" s="785" t="s">
        <v>2464</v>
      </c>
      <c r="C30" s="839"/>
      <c r="D30" s="912">
        <f>D27+D28</f>
        <v>12745</v>
      </c>
      <c r="E30" s="912">
        <f>E27+E28</f>
        <v>4</v>
      </c>
      <c r="F30" s="912">
        <f>F27+F28</f>
        <v>0</v>
      </c>
    </row>
    <row r="31" spans="1:6">
      <c r="A31" s="900">
        <v>10</v>
      </c>
      <c r="B31" s="785" t="s">
        <v>2465</v>
      </c>
      <c r="C31" s="839"/>
      <c r="D31" s="912">
        <f>D20+D25-D30</f>
        <v>1754625</v>
      </c>
      <c r="E31" s="912">
        <f>E20+E25-E30</f>
        <v>473513</v>
      </c>
      <c r="F31" s="912">
        <f>F20+F25-F30</f>
        <v>17757</v>
      </c>
    </row>
    <row r="32" spans="1:6">
      <c r="A32" s="900">
        <v>11</v>
      </c>
      <c r="B32" s="785" t="s">
        <v>2466</v>
      </c>
      <c r="C32" s="839"/>
      <c r="D32" s="912">
        <v>27347</v>
      </c>
      <c r="E32" s="912">
        <v>30252</v>
      </c>
      <c r="F32" s="912">
        <v>1134</v>
      </c>
    </row>
    <row r="33" spans="1:6">
      <c r="A33" s="900">
        <v>12</v>
      </c>
      <c r="B33" s="785" t="s">
        <v>2467</v>
      </c>
      <c r="C33" s="839"/>
      <c r="D33" s="912"/>
      <c r="E33" s="912"/>
      <c r="F33" s="912"/>
    </row>
    <row r="34" spans="1:6">
      <c r="A34" s="900">
        <v>13</v>
      </c>
      <c r="B34" s="785" t="s">
        <v>2468</v>
      </c>
      <c r="C34" s="839"/>
      <c r="D34" s="912"/>
      <c r="E34" s="912"/>
      <c r="F34" s="912"/>
    </row>
    <row r="35" spans="1:6">
      <c r="A35" s="900">
        <v>14</v>
      </c>
      <c r="B35" s="785" t="s">
        <v>2469</v>
      </c>
      <c r="C35" s="839"/>
      <c r="D35" s="912"/>
      <c r="E35" s="912"/>
      <c r="F35" s="912"/>
    </row>
    <row r="36" spans="1:6">
      <c r="A36" s="900">
        <v>15</v>
      </c>
      <c r="B36" s="785" t="s">
        <v>2470</v>
      </c>
      <c r="C36" s="839"/>
      <c r="D36" s="912">
        <v>1727278</v>
      </c>
      <c r="E36" s="912">
        <v>443261</v>
      </c>
      <c r="F36" s="912">
        <v>16622</v>
      </c>
    </row>
    <row r="37" spans="1:6">
      <c r="A37" s="872">
        <v>16</v>
      </c>
      <c r="B37" s="774" t="s">
        <v>2471</v>
      </c>
      <c r="C37" s="828"/>
      <c r="D37" s="890"/>
      <c r="E37" s="890"/>
      <c r="F37" s="890"/>
    </row>
    <row r="38" spans="1:6" ht="16" thickBot="1">
      <c r="A38" s="2526"/>
      <c r="B38" s="886" t="s">
        <v>2472</v>
      </c>
      <c r="C38" s="844"/>
      <c r="D38" s="935">
        <f>SUM(D32:D37)</f>
        <v>1754625</v>
      </c>
      <c r="E38" s="935">
        <f>SUM(E32:E37)</f>
        <v>473513</v>
      </c>
      <c r="F38" s="935">
        <f>SUM(F32:F37)</f>
        <v>17756</v>
      </c>
    </row>
    <row r="39" spans="1:6">
      <c r="A39" s="776"/>
      <c r="B39" s="777"/>
      <c r="C39" s="777"/>
      <c r="D39" s="777"/>
      <c r="E39" s="777"/>
      <c r="F39" s="824"/>
    </row>
    <row r="40" spans="1:6">
      <c r="A40" s="827"/>
      <c r="B40" s="774"/>
      <c r="C40" s="774"/>
      <c r="D40" s="774"/>
      <c r="E40" s="774"/>
      <c r="F40" s="828"/>
    </row>
    <row r="41" spans="1:6">
      <c r="A41" s="827"/>
      <c r="C41" s="774"/>
      <c r="D41" s="774"/>
      <c r="E41" s="774"/>
      <c r="F41" s="828"/>
    </row>
    <row r="42" spans="1:6">
      <c r="A42" s="827"/>
      <c r="B42" s="774"/>
      <c r="C42" s="774"/>
      <c r="D42" s="774"/>
      <c r="E42" s="774"/>
      <c r="F42" s="828"/>
    </row>
    <row r="43" spans="1:6">
      <c r="A43" s="827"/>
      <c r="B43" s="774"/>
      <c r="C43" s="774"/>
      <c r="D43" s="774"/>
      <c r="E43" s="774"/>
      <c r="F43" s="828"/>
    </row>
    <row r="44" spans="1:6">
      <c r="A44" s="827"/>
      <c r="B44" s="774"/>
      <c r="C44" s="774"/>
      <c r="D44" s="774"/>
      <c r="E44" s="774"/>
      <c r="F44" s="828"/>
    </row>
    <row r="45" spans="1:6">
      <c r="A45" s="827"/>
      <c r="B45" s="774"/>
      <c r="C45" s="774"/>
      <c r="D45" s="774"/>
      <c r="E45" s="774"/>
      <c r="F45" s="828"/>
    </row>
    <row r="46" spans="1:6">
      <c r="A46" s="827"/>
      <c r="B46" s="774"/>
      <c r="C46" s="774"/>
      <c r="D46" s="774"/>
      <c r="E46" s="774"/>
      <c r="F46" s="828"/>
    </row>
    <row r="47" spans="1:6">
      <c r="A47" s="827"/>
      <c r="B47" s="774"/>
      <c r="C47" s="774"/>
      <c r="D47" s="774"/>
      <c r="E47" s="774"/>
      <c r="F47" s="828"/>
    </row>
    <row r="48" spans="1:6">
      <c r="A48" s="827"/>
      <c r="B48" s="774"/>
      <c r="C48" s="774"/>
      <c r="D48" s="774"/>
      <c r="E48" s="774"/>
      <c r="F48" s="828"/>
    </row>
    <row r="49" spans="1:6">
      <c r="A49" s="827"/>
      <c r="B49" s="774"/>
      <c r="C49" s="774"/>
      <c r="D49" s="774"/>
      <c r="E49" s="774"/>
      <c r="F49" s="828"/>
    </row>
    <row r="50" spans="1:6">
      <c r="A50" s="827"/>
      <c r="B50" s="774"/>
      <c r="C50" s="774"/>
      <c r="D50" s="774"/>
      <c r="E50" s="774"/>
      <c r="F50" s="828"/>
    </row>
    <row r="51" spans="1:6">
      <c r="A51" s="827"/>
      <c r="B51" s="774"/>
      <c r="C51" s="774"/>
      <c r="D51" s="774"/>
      <c r="E51" s="774"/>
      <c r="F51" s="828"/>
    </row>
    <row r="52" spans="1:6">
      <c r="A52" s="827"/>
      <c r="B52" s="774"/>
      <c r="C52" s="774"/>
      <c r="D52" s="774"/>
      <c r="E52" s="774"/>
      <c r="F52" s="828"/>
    </row>
    <row r="53" spans="1:6">
      <c r="A53" s="827"/>
      <c r="B53" s="774"/>
      <c r="C53" s="774"/>
      <c r="D53" s="774"/>
      <c r="E53" s="774"/>
      <c r="F53" s="828"/>
    </row>
    <row r="54" spans="1:6">
      <c r="A54" s="827"/>
      <c r="B54" s="774"/>
      <c r="C54" s="774"/>
      <c r="D54" s="774"/>
      <c r="E54" s="774"/>
      <c r="F54" s="828"/>
    </row>
    <row r="55" spans="1:6">
      <c r="A55" s="827"/>
      <c r="B55" s="774"/>
      <c r="C55" s="774"/>
      <c r="D55" s="774"/>
      <c r="E55" s="774"/>
      <c r="F55" s="828"/>
    </row>
    <row r="56" spans="1:6">
      <c r="A56" s="827"/>
      <c r="B56" s="774"/>
      <c r="C56" s="774"/>
      <c r="D56" s="774"/>
      <c r="E56" s="774"/>
      <c r="F56" s="828"/>
    </row>
    <row r="57" spans="1:6">
      <c r="A57" s="827"/>
      <c r="B57" s="774"/>
      <c r="C57" s="774"/>
      <c r="D57" s="774"/>
      <c r="E57" s="774"/>
      <c r="F57" s="828"/>
    </row>
    <row r="58" spans="1:6">
      <c r="A58" s="827"/>
      <c r="B58" s="774"/>
      <c r="C58" s="774"/>
      <c r="D58" s="774"/>
      <c r="E58" s="774"/>
      <c r="F58" s="828"/>
    </row>
    <row r="59" spans="1:6">
      <c r="A59" s="827"/>
      <c r="B59" s="774"/>
      <c r="C59" s="774"/>
      <c r="D59" s="774"/>
      <c r="E59" s="774"/>
      <c r="F59" s="828"/>
    </row>
    <row r="60" spans="1:6">
      <c r="A60" s="827"/>
      <c r="B60" s="774"/>
      <c r="C60" s="774"/>
      <c r="D60" s="774"/>
      <c r="E60" s="774"/>
      <c r="F60" s="828"/>
    </row>
    <row r="61" spans="1:6">
      <c r="A61" s="827"/>
      <c r="B61" s="774"/>
      <c r="C61" s="774"/>
      <c r="D61" s="774"/>
      <c r="E61" s="774"/>
      <c r="F61" s="828"/>
    </row>
    <row r="62" spans="1:6">
      <c r="A62" s="827"/>
      <c r="B62" s="774"/>
      <c r="C62" s="774"/>
      <c r="D62" s="774"/>
      <c r="E62" s="774"/>
      <c r="F62" s="828"/>
    </row>
    <row r="63" spans="1:6" ht="16" thickBot="1">
      <c r="A63" s="843"/>
      <c r="B63" s="819"/>
      <c r="C63" s="819"/>
      <c r="D63" s="819"/>
      <c r="E63" s="819"/>
      <c r="F63" s="844"/>
    </row>
    <row r="64" spans="1:6">
      <c r="A64" s="947"/>
      <c r="B64" s="947"/>
      <c r="C64" s="947"/>
      <c r="D64" s="947"/>
      <c r="E64" s="947"/>
      <c r="F64" s="947"/>
    </row>
    <row r="65" spans="1:6">
      <c r="A65" s="101" t="s">
        <v>553</v>
      </c>
      <c r="B65" s="774"/>
      <c r="C65" s="774"/>
      <c r="D65" s="774"/>
      <c r="E65" s="774"/>
      <c r="F65" s="774"/>
    </row>
    <row r="66" spans="1:6">
      <c r="A66" s="775" t="s">
        <v>2473</v>
      </c>
      <c r="B66" s="775"/>
      <c r="C66" s="775"/>
      <c r="D66" s="775"/>
      <c r="E66" s="775"/>
      <c r="F66" s="775"/>
    </row>
    <row r="125" spans="1:5" ht="16" thickBot="1"/>
    <row r="126" spans="1:5">
      <c r="A126" s="4232"/>
      <c r="B126" s="4233"/>
      <c r="C126" s="4233"/>
      <c r="D126" s="4233"/>
      <c r="E126" s="4234"/>
    </row>
    <row r="127" spans="1:5">
      <c r="A127" s="4583"/>
      <c r="B127" s="1618"/>
      <c r="C127" s="1618"/>
      <c r="D127" s="1618"/>
      <c r="E127" s="4236"/>
    </row>
    <row r="128" spans="1:5">
      <c r="A128" s="4583"/>
      <c r="B128" s="1618"/>
      <c r="C128" s="1618"/>
      <c r="D128" s="1618"/>
      <c r="E128" s="4236"/>
    </row>
    <row r="129" spans="1:6">
      <c r="A129" s="4583"/>
      <c r="B129" s="1618"/>
      <c r="C129" s="1618"/>
      <c r="D129" s="1618"/>
      <c r="E129" s="4236"/>
    </row>
    <row r="130" spans="1:6">
      <c r="A130" s="4583"/>
      <c r="B130" s="1618"/>
      <c r="C130" s="1618"/>
      <c r="D130" s="1618"/>
      <c r="E130" s="4236"/>
    </row>
    <row r="131" spans="1:6">
      <c r="A131" s="4583"/>
      <c r="B131" s="1618"/>
      <c r="C131" s="1618"/>
      <c r="D131" s="1618"/>
      <c r="E131" s="4236"/>
    </row>
    <row r="132" spans="1:6">
      <c r="A132" s="4583"/>
      <c r="B132" s="1618"/>
      <c r="C132" s="1551"/>
      <c r="D132" s="1551"/>
      <c r="E132" s="4236"/>
    </row>
    <row r="133" spans="1:6">
      <c r="A133" s="4583"/>
      <c r="B133" s="1618"/>
      <c r="C133" s="4488"/>
      <c r="D133" s="4488"/>
      <c r="E133" s="4236"/>
    </row>
    <row r="134" spans="1:6">
      <c r="A134" s="4583"/>
      <c r="B134" s="1618"/>
      <c r="C134" s="4488"/>
      <c r="D134" s="4488"/>
      <c r="E134" s="4236"/>
    </row>
    <row r="135" spans="1:6">
      <c r="A135" s="4583"/>
      <c r="B135" s="1618"/>
      <c r="C135" s="4488"/>
      <c r="D135" s="4488"/>
      <c r="E135" s="4236"/>
      <c r="F135" s="1618"/>
    </row>
    <row r="136" spans="1:6">
      <c r="A136" s="4583"/>
      <c r="B136" s="1618"/>
      <c r="C136" s="4488"/>
      <c r="D136" s="4488"/>
      <c r="E136" s="4236"/>
      <c r="F136" s="4236"/>
    </row>
    <row r="137" spans="1:6">
      <c r="A137" s="4583"/>
      <c r="B137" s="1618"/>
      <c r="C137" s="4488"/>
      <c r="D137" s="4488"/>
      <c r="E137" s="4236"/>
      <c r="F137" s="4236"/>
    </row>
    <row r="138" spans="1:6">
      <c r="A138" s="4583"/>
      <c r="B138" s="1618"/>
      <c r="C138" s="4488"/>
      <c r="D138" s="4488"/>
      <c r="E138" s="4236"/>
      <c r="F138" s="4236"/>
    </row>
    <row r="139" spans="1:6">
      <c r="A139" s="4583"/>
      <c r="B139" s="1618"/>
      <c r="C139" s="4488"/>
      <c r="D139" s="4488"/>
      <c r="E139" s="4236"/>
      <c r="F139" s="4236"/>
    </row>
    <row r="140" spans="1:6">
      <c r="A140" s="4583"/>
      <c r="B140" s="1618"/>
      <c r="C140" s="4488"/>
      <c r="D140" s="4488"/>
      <c r="E140" s="4236"/>
      <c r="F140" s="4236"/>
    </row>
    <row r="141" spans="1:6">
      <c r="A141" s="4583"/>
      <c r="B141" s="1618"/>
      <c r="C141" s="4488"/>
      <c r="D141" s="4488"/>
      <c r="E141" s="4236"/>
      <c r="F141" s="4236"/>
    </row>
    <row r="142" spans="1:6">
      <c r="A142" s="4583"/>
      <c r="B142" s="1618"/>
      <c r="C142" s="4488"/>
      <c r="D142" s="4488"/>
      <c r="E142" s="4236"/>
      <c r="F142" s="4236"/>
    </row>
    <row r="143" spans="1:6">
      <c r="A143" s="4583"/>
      <c r="B143" s="1618"/>
      <c r="C143" s="4488"/>
      <c r="D143" s="4488"/>
      <c r="E143" s="4236"/>
      <c r="F143" s="4236"/>
    </row>
    <row r="144" spans="1:6">
      <c r="A144" s="4583"/>
      <c r="B144" s="1618"/>
      <c r="C144" s="4488"/>
      <c r="D144" s="4488"/>
      <c r="E144" s="4236"/>
      <c r="F144" s="4236"/>
    </row>
    <row r="145" spans="1:6">
      <c r="A145" s="4583"/>
      <c r="B145" s="1618"/>
      <c r="C145" s="4488"/>
      <c r="D145" s="4488"/>
      <c r="E145" s="4236"/>
      <c r="F145" s="4236"/>
    </row>
    <row r="146" spans="1:6">
      <c r="A146" s="4583"/>
      <c r="B146" s="1618"/>
      <c r="C146" s="4488"/>
      <c r="D146" s="4488"/>
      <c r="E146" s="4236"/>
      <c r="F146" s="4236"/>
    </row>
    <row r="147" spans="1:6">
      <c r="A147" s="4583"/>
      <c r="B147" s="1618"/>
      <c r="C147" s="4488"/>
      <c r="D147" s="4488"/>
      <c r="E147" s="4236"/>
      <c r="F147" s="4236"/>
    </row>
    <row r="148" spans="1:6">
      <c r="A148" s="4583"/>
      <c r="B148" s="1618"/>
      <c r="C148" s="4488"/>
      <c r="D148" s="4488"/>
      <c r="E148" s="4236"/>
      <c r="F148" s="4236"/>
    </row>
    <row r="149" spans="1:6">
      <c r="A149" s="4583"/>
      <c r="B149" s="1618"/>
      <c r="C149" s="4488"/>
      <c r="D149" s="4488"/>
      <c r="E149" s="4236"/>
      <c r="F149" s="4236"/>
    </row>
    <row r="150" spans="1:6">
      <c r="A150" s="4583"/>
      <c r="B150" s="1618"/>
      <c r="C150" s="4488"/>
      <c r="D150" s="4488"/>
      <c r="E150" s="4236"/>
      <c r="F150" s="4236"/>
    </row>
    <row r="151" spans="1:6">
      <c r="A151" s="4583"/>
      <c r="B151" s="1618"/>
      <c r="C151" s="4488"/>
      <c r="D151" s="4488"/>
      <c r="E151" s="4236"/>
      <c r="F151" s="4236"/>
    </row>
    <row r="152" spans="1:6">
      <c r="A152" s="4583"/>
      <c r="B152" s="1618"/>
      <c r="C152" s="4488"/>
      <c r="D152" s="4488"/>
      <c r="E152" s="4236"/>
      <c r="F152" s="4236"/>
    </row>
    <row r="153" spans="1:6">
      <c r="A153" s="4583"/>
      <c r="B153" s="1618"/>
      <c r="C153" s="4488"/>
      <c r="D153" s="4488"/>
      <c r="E153" s="4236"/>
      <c r="F153" s="4236"/>
    </row>
    <row r="154" spans="1:6">
      <c r="A154" s="4583"/>
      <c r="B154" s="1618"/>
      <c r="C154" s="4488"/>
      <c r="D154" s="4488"/>
      <c r="E154" s="4236"/>
      <c r="F154" s="4236"/>
    </row>
    <row r="155" spans="1:6">
      <c r="A155" s="4583"/>
      <c r="B155" s="1618"/>
      <c r="C155" s="4488"/>
      <c r="D155" s="4488"/>
      <c r="E155" s="4236"/>
      <c r="F155" s="4236"/>
    </row>
    <row r="156" spans="1:6">
      <c r="A156" s="4583"/>
      <c r="B156" s="1618"/>
      <c r="C156" s="4488"/>
      <c r="D156" s="4488"/>
      <c r="E156" s="4236"/>
      <c r="F156" s="4236"/>
    </row>
    <row r="157" spans="1:6">
      <c r="A157" s="4583"/>
      <c r="B157" s="1618"/>
      <c r="C157" s="4488"/>
      <c r="D157" s="4488"/>
      <c r="E157" s="4236"/>
      <c r="F157" s="4236"/>
    </row>
    <row r="158" spans="1:6">
      <c r="A158" s="4583"/>
      <c r="B158" s="1618"/>
      <c r="C158" s="4488"/>
      <c r="D158" s="4488"/>
      <c r="E158" s="4236"/>
      <c r="F158" s="4236"/>
    </row>
    <row r="159" spans="1:6">
      <c r="A159" s="4583"/>
      <c r="B159" s="1618"/>
      <c r="C159" s="4488"/>
      <c r="D159" s="4488"/>
      <c r="E159" s="4236"/>
      <c r="F159" s="4236"/>
    </row>
    <row r="160" spans="1:6">
      <c r="A160" s="4583"/>
      <c r="B160" s="1618"/>
      <c r="C160" s="4488"/>
      <c r="D160" s="4488"/>
      <c r="E160" s="4236"/>
      <c r="F160" s="4236"/>
    </row>
    <row r="161" spans="1:6">
      <c r="A161" s="4583"/>
      <c r="B161" s="1618"/>
      <c r="C161" s="4488"/>
      <c r="D161" s="4488"/>
      <c r="E161" s="4236"/>
      <c r="F161" s="4236"/>
    </row>
    <row r="162" spans="1:6">
      <c r="A162" s="4583"/>
      <c r="B162" s="1618"/>
      <c r="C162" s="4488"/>
      <c r="D162" s="4488"/>
      <c r="E162" s="4236"/>
      <c r="F162" s="4236"/>
    </row>
    <row r="163" spans="1:6">
      <c r="A163" s="4583"/>
      <c r="B163" s="1618"/>
      <c r="C163" s="4488"/>
      <c r="D163" s="4488"/>
      <c r="E163" s="4236"/>
      <c r="F163" s="4236"/>
    </row>
    <row r="164" spans="1:6">
      <c r="A164" s="4583"/>
      <c r="B164" s="1618"/>
      <c r="C164" s="4488"/>
      <c r="D164" s="4488"/>
      <c r="E164" s="4236"/>
      <c r="F164" s="4236"/>
    </row>
    <row r="165" spans="1:6">
      <c r="A165" s="4583"/>
      <c r="B165" s="1618"/>
      <c r="C165" s="4488"/>
      <c r="D165" s="4488"/>
      <c r="E165" s="4236"/>
      <c r="F165" s="4236"/>
    </row>
    <row r="166" spans="1:6">
      <c r="A166" s="4583"/>
      <c r="B166" s="1618"/>
      <c r="C166" s="4488"/>
      <c r="D166" s="4488"/>
      <c r="E166" s="4236"/>
      <c r="F166" s="4236"/>
    </row>
    <row r="167" spans="1:6">
      <c r="A167" s="4583"/>
      <c r="B167" s="1618"/>
      <c r="C167" s="4488"/>
      <c r="D167" s="4488"/>
      <c r="E167" s="4236"/>
      <c r="F167" s="4236"/>
    </row>
    <row r="168" spans="1:6">
      <c r="A168" s="4583"/>
      <c r="B168" s="1618"/>
      <c r="C168" s="4488"/>
      <c r="D168" s="4488"/>
      <c r="E168" s="4236"/>
      <c r="F168" s="4236"/>
    </row>
    <row r="169" spans="1:6">
      <c r="A169" s="4583"/>
      <c r="B169" s="1618"/>
      <c r="C169" s="4488"/>
      <c r="D169" s="4488"/>
      <c r="E169" s="4236"/>
      <c r="F169" s="4236"/>
    </row>
    <row r="170" spans="1:6">
      <c r="A170" s="4583"/>
      <c r="B170" s="1618"/>
      <c r="C170" s="4488"/>
      <c r="D170" s="4488"/>
      <c r="E170" s="4236"/>
      <c r="F170" s="4236"/>
    </row>
    <row r="171" spans="1:6">
      <c r="A171" s="4583"/>
      <c r="B171" s="1618"/>
      <c r="C171" s="4488"/>
      <c r="D171" s="4488"/>
      <c r="E171" s="4236"/>
      <c r="F171" s="4236"/>
    </row>
    <row r="172" spans="1:6">
      <c r="A172" s="4583"/>
      <c r="B172" s="1618"/>
      <c r="C172" s="4488"/>
      <c r="D172" s="4488"/>
      <c r="E172" s="4236"/>
      <c r="F172" s="4236"/>
    </row>
    <row r="173" spans="1:6">
      <c r="A173" s="4583"/>
      <c r="B173" s="1618"/>
      <c r="C173" s="4488"/>
      <c r="D173" s="4488"/>
      <c r="E173" s="4236"/>
      <c r="F173" s="4236"/>
    </row>
    <row r="174" spans="1:6">
      <c r="A174" s="4583"/>
      <c r="B174" s="1618"/>
      <c r="C174" s="4488"/>
      <c r="D174" s="4488"/>
      <c r="E174" s="4236"/>
      <c r="F174" s="4236"/>
    </row>
    <row r="175" spans="1:6">
      <c r="A175" s="4583"/>
      <c r="B175" s="1618"/>
      <c r="C175" s="4488"/>
      <c r="D175" s="4488"/>
      <c r="E175" s="4236"/>
      <c r="F175" s="4236"/>
    </row>
    <row r="176" spans="1:6">
      <c r="A176" s="4583"/>
      <c r="B176" s="1618"/>
      <c r="C176" s="4488"/>
      <c r="D176" s="4488"/>
      <c r="E176" s="4236"/>
      <c r="F176" s="4236"/>
    </row>
    <row r="177" spans="1:6">
      <c r="A177" s="4583"/>
      <c r="B177" s="1618"/>
      <c r="C177" s="4488"/>
      <c r="D177" s="4488"/>
      <c r="E177" s="4236"/>
      <c r="F177" s="4236"/>
    </row>
    <row r="178" spans="1:6">
      <c r="A178" s="4583"/>
      <c r="B178" s="1618"/>
      <c r="C178" s="4488"/>
      <c r="D178" s="4488"/>
      <c r="E178" s="4236"/>
      <c r="F178" s="4236"/>
    </row>
    <row r="179" spans="1:6">
      <c r="A179" s="4583"/>
      <c r="B179" s="1618"/>
      <c r="C179" s="3109"/>
      <c r="D179" s="3109"/>
      <c r="E179" s="4236"/>
      <c r="F179" s="4236"/>
    </row>
    <row r="180" spans="1:6">
      <c r="A180" s="4583"/>
      <c r="B180" s="1618"/>
      <c r="C180" s="1618"/>
      <c r="D180" s="1618"/>
      <c r="E180" s="4236"/>
      <c r="F180" s="4236"/>
    </row>
    <row r="181" spans="1:6" ht="16" thickBot="1">
      <c r="A181" s="4237"/>
      <c r="B181" s="4257"/>
      <c r="C181" s="4257"/>
      <c r="D181" s="4257"/>
      <c r="E181" s="4239"/>
      <c r="F181" s="4236"/>
    </row>
    <row r="182" spans="1:6">
      <c r="A182" s="4235"/>
      <c r="B182" s="1618"/>
      <c r="C182" s="1618"/>
      <c r="D182" s="1618"/>
      <c r="E182" s="1618"/>
      <c r="F182" s="4236"/>
    </row>
    <row r="183" spans="1:6">
      <c r="A183" s="4235"/>
      <c r="B183" s="1618"/>
      <c r="C183" s="1618"/>
      <c r="D183" s="1618"/>
      <c r="E183" s="1618"/>
      <c r="F183" s="4236"/>
    </row>
    <row r="184" spans="1:6">
      <c r="A184" s="4235"/>
      <c r="B184" s="1618"/>
      <c r="C184" s="1618"/>
      <c r="D184" s="1618"/>
      <c r="E184" s="1618"/>
      <c r="F184" s="4236"/>
    </row>
    <row r="185" spans="1:6">
      <c r="A185" s="4235"/>
      <c r="B185" s="1618"/>
      <c r="C185" s="1618"/>
      <c r="D185" s="1618"/>
      <c r="E185" s="1618"/>
      <c r="F185" s="4236"/>
    </row>
    <row r="186" spans="1:6">
      <c r="A186" s="4235"/>
      <c r="B186" s="1618"/>
      <c r="C186" s="1618"/>
      <c r="D186" s="1618"/>
      <c r="E186" s="1618"/>
      <c r="F186" s="4236"/>
    </row>
    <row r="187" spans="1:6">
      <c r="A187" s="4235"/>
      <c r="B187" s="1618"/>
      <c r="C187" s="1618"/>
      <c r="D187" s="1618"/>
      <c r="E187" s="1618"/>
      <c r="F187" s="4236"/>
    </row>
    <row r="188" spans="1:6">
      <c r="A188" s="4235"/>
      <c r="B188" s="1618"/>
      <c r="C188" s="1618"/>
      <c r="D188" s="1618"/>
      <c r="E188" s="1618"/>
      <c r="F188" s="4236"/>
    </row>
    <row r="189" spans="1:6">
      <c r="A189" s="4235"/>
      <c r="B189" s="1618"/>
      <c r="C189" s="1618"/>
      <c r="D189" s="1618"/>
      <c r="E189" s="1618"/>
      <c r="F189" s="4236"/>
    </row>
    <row r="190" spans="1:6">
      <c r="A190" s="4235"/>
      <c r="B190" s="1618"/>
      <c r="C190" s="1618"/>
      <c r="D190" s="1618"/>
      <c r="E190" s="1618"/>
      <c r="F190" s="4236"/>
    </row>
    <row r="191" spans="1:6">
      <c r="A191" s="4235"/>
      <c r="B191" s="1618"/>
      <c r="C191" s="1618"/>
      <c r="D191" s="1618"/>
      <c r="E191" s="1618"/>
      <c r="F191" s="4236"/>
    </row>
    <row r="192" spans="1:6">
      <c r="A192" s="4235"/>
      <c r="B192" s="1618"/>
      <c r="C192" s="1618"/>
      <c r="D192" s="1618"/>
      <c r="E192" s="1618"/>
      <c r="F192" s="4236"/>
    </row>
    <row r="193" spans="1:6">
      <c r="A193" s="4235"/>
      <c r="B193" s="1618"/>
      <c r="C193" s="1618"/>
      <c r="D193" s="1618"/>
      <c r="E193" s="1618"/>
      <c r="F193" s="4236"/>
    </row>
    <row r="194" spans="1:6">
      <c r="A194" s="4235"/>
      <c r="B194" s="1618"/>
      <c r="C194" s="1618"/>
      <c r="D194" s="1618"/>
      <c r="E194" s="1618"/>
      <c r="F194" s="4236"/>
    </row>
    <row r="195" spans="1:6">
      <c r="A195" s="4235"/>
      <c r="B195" s="1618"/>
      <c r="C195" s="1618"/>
      <c r="D195" s="1618"/>
      <c r="E195" s="1618"/>
      <c r="F195" s="4236"/>
    </row>
    <row r="196" spans="1:6">
      <c r="A196" s="4235"/>
      <c r="B196" s="1618"/>
      <c r="C196" s="1618"/>
      <c r="D196" s="1618"/>
      <c r="E196" s="1618"/>
      <c r="F196" s="4236"/>
    </row>
    <row r="197" spans="1:6">
      <c r="A197" s="4235"/>
      <c r="B197" s="1618"/>
      <c r="C197" s="1618"/>
      <c r="D197" s="1618"/>
      <c r="E197" s="1618"/>
      <c r="F197" s="4236"/>
    </row>
    <row r="198" spans="1:6">
      <c r="A198" s="4235"/>
      <c r="B198" s="1618"/>
      <c r="C198" s="1618"/>
      <c r="D198" s="1618"/>
      <c r="E198" s="1618"/>
      <c r="F198" s="4236"/>
    </row>
    <row r="199" spans="1:6">
      <c r="A199" s="4235"/>
      <c r="B199" s="1618"/>
      <c r="C199" s="1618"/>
      <c r="D199" s="1618"/>
      <c r="E199" s="1618"/>
      <c r="F199" s="4236"/>
    </row>
    <row r="200" spans="1:6" ht="16" thickBot="1">
      <c r="A200" s="4237"/>
      <c r="B200" s="4238"/>
      <c r="C200" s="4238"/>
      <c r="D200" s="4238"/>
      <c r="E200" s="4238"/>
      <c r="F200" s="4239"/>
    </row>
  </sheetData>
  <printOptions horizontalCentered="1" verticalCentered="1"/>
  <pageMargins left="0.5" right="0.5" top="0" bottom="0" header="0.25" footer="0.25"/>
  <pageSetup scale="69"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92D050"/>
  </sheetPr>
  <dimension ref="A1:V200"/>
  <sheetViews>
    <sheetView view="pageBreakPreview" zoomScale="60" zoomScaleNormal="100" workbookViewId="0">
      <selection activeCell="G1" sqref="G1:U1048576"/>
    </sheetView>
  </sheetViews>
  <sheetFormatPr defaultRowHeight="15.5"/>
  <cols>
    <col min="1" max="1" width="4" customWidth="1"/>
    <col min="2" max="2" width="57.53515625" customWidth="1"/>
    <col min="3" max="3" width="39.84375" customWidth="1"/>
    <col min="4" max="4" width="14.84375" bestFit="1" customWidth="1"/>
    <col min="5" max="5" width="16.84375" customWidth="1"/>
    <col min="7" max="7" width="8.84375"/>
    <col min="8" max="8" width="17.84375" customWidth="1"/>
    <col min="11" max="11" width="12" customWidth="1"/>
    <col min="14" max="14" width="12.84375" customWidth="1"/>
    <col min="17" max="17" width="12.53515625" customWidth="1"/>
    <col min="20" max="20" width="16" bestFit="1" customWidth="1"/>
  </cols>
  <sheetData>
    <row r="1" spans="1:5" ht="16" thickBot="1"/>
    <row r="2" spans="1:5" ht="16" thickTop="1">
      <c r="A2" s="1147" t="s">
        <v>3199</v>
      </c>
      <c r="B2" s="1148"/>
      <c r="C2" s="1149" t="s">
        <v>3200</v>
      </c>
      <c r="D2" s="1150" t="s">
        <v>1759</v>
      </c>
      <c r="E2" s="1297" t="s">
        <v>1760</v>
      </c>
    </row>
    <row r="3" spans="1:5">
      <c r="A3" s="74" t="str">
        <f>'Data Sheet'!$C$25</f>
        <v xml:space="preserve">Niagara Mohawk Power Corporation </v>
      </c>
      <c r="B3" s="83"/>
      <c r="C3" s="685" t="s">
        <v>5957</v>
      </c>
      <c r="D3" s="80" t="s">
        <v>3219</v>
      </c>
      <c r="E3" s="1298"/>
    </row>
    <row r="4" spans="1:5">
      <c r="A4" s="1155" t="s">
        <v>3202</v>
      </c>
      <c r="B4" s="83"/>
      <c r="C4" s="685" t="s">
        <v>3203</v>
      </c>
      <c r="D4" s="88" t="str">
        <f>'Data Sheet'!$C$40</f>
        <v>April 30, 2024</v>
      </c>
      <c r="E4" s="849" t="str">
        <f>'Data Sheet'!$C$38</f>
        <v>December 31, 2023</v>
      </c>
    </row>
    <row r="5" spans="1:5">
      <c r="A5" s="1157" t="s">
        <v>4894</v>
      </c>
      <c r="B5" s="195"/>
      <c r="C5" s="195"/>
      <c r="D5" s="195"/>
      <c r="E5" s="1158"/>
    </row>
    <row r="6" spans="1:5">
      <c r="A6" s="1153" t="s">
        <v>4051</v>
      </c>
      <c r="B6" s="685"/>
      <c r="C6" s="685"/>
      <c r="D6" s="685"/>
      <c r="E6" s="1299"/>
    </row>
    <row r="7" spans="1:5">
      <c r="A7" s="1153" t="s">
        <v>4052</v>
      </c>
      <c r="B7" s="685"/>
      <c r="C7" s="685"/>
      <c r="D7" s="685"/>
      <c r="E7" s="1154"/>
    </row>
    <row r="8" spans="1:5">
      <c r="A8" s="1160" t="s">
        <v>4053</v>
      </c>
      <c r="B8" s="1161"/>
      <c r="C8" s="1161"/>
      <c r="D8" s="1161"/>
      <c r="E8" s="1162"/>
    </row>
    <row r="9" spans="1:5">
      <c r="A9" s="1160" t="s">
        <v>4054</v>
      </c>
      <c r="B9" s="1161"/>
      <c r="C9" s="1161"/>
      <c r="D9" s="1161"/>
      <c r="E9" s="1162"/>
    </row>
    <row r="10" spans="1:5">
      <c r="A10" s="1160" t="s">
        <v>4055</v>
      </c>
      <c r="B10" s="1161"/>
      <c r="C10" s="1161"/>
      <c r="D10" s="1161"/>
      <c r="E10" s="1162"/>
    </row>
    <row r="11" spans="1:5">
      <c r="A11" s="1163"/>
      <c r="B11" s="1164"/>
      <c r="C11" s="1203" t="s">
        <v>4056</v>
      </c>
      <c r="D11" s="1203" t="s">
        <v>163</v>
      </c>
      <c r="E11" s="1300" t="s">
        <v>1795</v>
      </c>
    </row>
    <row r="12" spans="1:5">
      <c r="A12" s="1167" t="s">
        <v>1686</v>
      </c>
      <c r="B12" s="1247"/>
      <c r="C12" s="1178" t="s">
        <v>4057</v>
      </c>
      <c r="D12" s="1178" t="s">
        <v>4058</v>
      </c>
      <c r="E12" s="1205" t="s">
        <v>4058</v>
      </c>
    </row>
    <row r="13" spans="1:5">
      <c r="A13" s="1167" t="s">
        <v>1689</v>
      </c>
      <c r="B13" s="1248" t="s">
        <v>4059</v>
      </c>
      <c r="C13" s="1178" t="s">
        <v>4060</v>
      </c>
      <c r="D13" s="1178" t="s">
        <v>2161</v>
      </c>
      <c r="E13" s="1205" t="s">
        <v>2161</v>
      </c>
    </row>
    <row r="14" spans="1:5">
      <c r="A14" s="1169"/>
      <c r="B14" s="1166" t="s">
        <v>2935</v>
      </c>
      <c r="C14" s="1178" t="s">
        <v>2936</v>
      </c>
      <c r="D14" s="1178" t="s">
        <v>2937</v>
      </c>
      <c r="E14" s="1205" t="s">
        <v>2938</v>
      </c>
    </row>
    <row r="15" spans="1:5">
      <c r="A15" s="1170">
        <v>1</v>
      </c>
      <c r="B15" s="1249" t="s">
        <v>5962</v>
      </c>
      <c r="C15" s="1250"/>
      <c r="D15" s="1250"/>
      <c r="E15" s="1301"/>
    </row>
    <row r="16" spans="1:5">
      <c r="A16" s="1170">
        <v>2</v>
      </c>
      <c r="B16" s="1171"/>
      <c r="C16" s="1172"/>
      <c r="D16" s="1176"/>
      <c r="E16" s="1302"/>
    </row>
    <row r="17" spans="1:5">
      <c r="A17" s="1170">
        <v>3</v>
      </c>
      <c r="B17" s="1171"/>
      <c r="C17" s="1172"/>
      <c r="D17" s="1176"/>
      <c r="E17" s="1302"/>
    </row>
    <row r="18" spans="1:5">
      <c r="A18" s="1170">
        <v>4</v>
      </c>
      <c r="B18" s="1171"/>
      <c r="C18" s="2323"/>
      <c r="D18" s="1186"/>
      <c r="E18" s="1305"/>
    </row>
    <row r="19" spans="1:5">
      <c r="A19" s="1170">
        <v>5</v>
      </c>
      <c r="B19" s="1171"/>
      <c r="C19" s="1172"/>
      <c r="D19" s="1176"/>
      <c r="E19" s="1302"/>
    </row>
    <row r="20" spans="1:5">
      <c r="A20" s="1170">
        <v>6</v>
      </c>
      <c r="B20" s="1171"/>
      <c r="C20" s="1172"/>
      <c r="D20" s="1176"/>
      <c r="E20" s="1302"/>
    </row>
    <row r="21" spans="1:5">
      <c r="A21" s="1170">
        <v>7</v>
      </c>
      <c r="B21" s="1171"/>
      <c r="C21" s="1172"/>
      <c r="D21" s="1176"/>
      <c r="E21" s="1302"/>
    </row>
    <row r="22" spans="1:5">
      <c r="A22" s="1170">
        <v>8</v>
      </c>
      <c r="B22" s="1171"/>
      <c r="C22" s="1172"/>
      <c r="D22" s="1176"/>
      <c r="E22" s="1302"/>
    </row>
    <row r="23" spans="1:5">
      <c r="A23" s="1170">
        <v>9</v>
      </c>
      <c r="B23" s="1171"/>
      <c r="C23" s="1172"/>
      <c r="D23" s="1176"/>
      <c r="E23" s="1302"/>
    </row>
    <row r="24" spans="1:5">
      <c r="A24" s="1170">
        <v>10</v>
      </c>
      <c r="B24" s="1171"/>
      <c r="C24" s="1172"/>
      <c r="D24" s="1176"/>
      <c r="E24" s="1302"/>
    </row>
    <row r="25" spans="1:5">
      <c r="A25" s="1170">
        <v>11</v>
      </c>
      <c r="B25" s="1171"/>
      <c r="C25" s="1172"/>
      <c r="D25" s="1176"/>
      <c r="E25" s="1302"/>
    </row>
    <row r="26" spans="1:5">
      <c r="A26" s="1170">
        <v>12</v>
      </c>
      <c r="B26" s="1171"/>
      <c r="C26" s="1172"/>
      <c r="D26" s="1176"/>
      <c r="E26" s="1302"/>
    </row>
    <row r="27" spans="1:5">
      <c r="A27" s="1170">
        <v>13</v>
      </c>
      <c r="B27" s="1171"/>
      <c r="C27" s="1172"/>
      <c r="D27" s="1176"/>
      <c r="E27" s="1302"/>
    </row>
    <row r="28" spans="1:5">
      <c r="A28" s="1170">
        <v>14</v>
      </c>
      <c r="B28" s="1171"/>
      <c r="C28" s="1172"/>
      <c r="D28" s="1176"/>
      <c r="E28" s="1302"/>
    </row>
    <row r="29" spans="1:5">
      <c r="A29" s="1170">
        <v>15</v>
      </c>
      <c r="B29" s="1171"/>
      <c r="C29" s="1172"/>
      <c r="D29" s="1176"/>
      <c r="E29" s="1302"/>
    </row>
    <row r="30" spans="1:5">
      <c r="A30" s="1170">
        <v>16</v>
      </c>
      <c r="B30" s="1171"/>
      <c r="C30" s="1172"/>
      <c r="D30" s="1186"/>
      <c r="E30" s="1305"/>
    </row>
    <row r="31" spans="1:5">
      <c r="A31" s="1170">
        <v>17</v>
      </c>
      <c r="B31" s="1171"/>
      <c r="C31" s="1172"/>
      <c r="D31" s="1186"/>
      <c r="E31" s="1305"/>
    </row>
    <row r="32" spans="1:5">
      <c r="A32" s="1170">
        <v>18</v>
      </c>
      <c r="B32" s="1171"/>
      <c r="C32" s="1172"/>
      <c r="D32" s="1176"/>
      <c r="E32" s="1302"/>
    </row>
    <row r="33" spans="1:5">
      <c r="A33" s="1170">
        <v>19</v>
      </c>
      <c r="B33" s="1171"/>
      <c r="C33" s="1172"/>
      <c r="D33" s="1176"/>
      <c r="E33" s="1302"/>
    </row>
    <row r="34" spans="1:5">
      <c r="A34" s="1170">
        <v>20</v>
      </c>
      <c r="B34" s="1171"/>
      <c r="C34" s="1172"/>
      <c r="D34" s="1176"/>
      <c r="E34" s="1302"/>
    </row>
    <row r="35" spans="1:5">
      <c r="A35" s="1170">
        <v>21</v>
      </c>
      <c r="B35" s="1249" t="s">
        <v>4061</v>
      </c>
      <c r="C35" s="1250"/>
      <c r="D35" s="1251"/>
      <c r="E35" s="1306"/>
    </row>
    <row r="36" spans="1:5">
      <c r="A36" s="1170">
        <v>22</v>
      </c>
      <c r="B36" s="1171"/>
      <c r="C36" s="1574"/>
      <c r="D36" s="1174"/>
      <c r="E36" s="2728"/>
    </row>
    <row r="37" spans="1:5">
      <c r="A37" s="1170">
        <v>23</v>
      </c>
      <c r="B37" s="1171"/>
      <c r="C37" s="1574"/>
      <c r="D37" s="1174"/>
      <c r="E37" s="1302"/>
    </row>
    <row r="38" spans="1:5">
      <c r="A38" s="1170">
        <v>24</v>
      </c>
      <c r="B38" s="1171"/>
      <c r="C38" s="1574"/>
      <c r="D38" s="1176"/>
      <c r="E38" s="1302"/>
    </row>
    <row r="39" spans="1:5">
      <c r="A39" s="1170">
        <v>25</v>
      </c>
      <c r="B39" s="1171"/>
      <c r="C39" s="1574"/>
      <c r="D39" s="1176"/>
      <c r="E39" s="1302"/>
    </row>
    <row r="40" spans="1:5">
      <c r="A40" s="1170">
        <v>26</v>
      </c>
      <c r="B40" s="1171"/>
      <c r="C40" s="1574"/>
      <c r="D40" s="1180"/>
      <c r="E40" s="1303"/>
    </row>
    <row r="41" spans="1:5">
      <c r="A41" s="1170">
        <v>27</v>
      </c>
      <c r="B41" s="1171"/>
      <c r="C41" s="1574"/>
      <c r="D41" s="1183"/>
      <c r="E41" s="1304"/>
    </row>
    <row r="42" spans="1:5">
      <c r="A42" s="1170">
        <v>28</v>
      </c>
      <c r="B42" s="1171"/>
      <c r="C42" s="1574"/>
      <c r="D42" s="1176"/>
      <c r="E42" s="1302"/>
    </row>
    <row r="43" spans="1:5">
      <c r="A43" s="1170">
        <v>29</v>
      </c>
      <c r="B43" s="1171"/>
      <c r="C43" s="1574"/>
      <c r="D43" s="1176"/>
      <c r="E43" s="1302"/>
    </row>
    <row r="44" spans="1:5">
      <c r="A44" s="1170">
        <v>30</v>
      </c>
      <c r="B44" s="1171"/>
      <c r="C44" s="1172"/>
      <c r="D44" s="1176"/>
      <c r="E44" s="1302"/>
    </row>
    <row r="45" spans="1:5">
      <c r="A45" s="1170">
        <v>31</v>
      </c>
      <c r="B45" s="1171"/>
      <c r="C45" s="1172"/>
      <c r="D45" s="1176"/>
      <c r="E45" s="1302"/>
    </row>
    <row r="46" spans="1:5">
      <c r="A46" s="1170">
        <v>32</v>
      </c>
      <c r="B46" s="1171"/>
      <c r="C46" s="1172"/>
      <c r="D46" s="1176"/>
      <c r="E46" s="1302"/>
    </row>
    <row r="47" spans="1:5">
      <c r="A47" s="1170">
        <v>33</v>
      </c>
      <c r="B47" s="1171"/>
      <c r="C47" s="1172"/>
      <c r="D47" s="1186"/>
      <c r="E47" s="1305"/>
    </row>
    <row r="48" spans="1:5">
      <c r="A48" s="1170">
        <v>34</v>
      </c>
      <c r="B48" s="1171"/>
      <c r="C48" s="1172"/>
      <c r="D48" s="1176"/>
      <c r="E48" s="1302"/>
    </row>
    <row r="49" spans="1:22">
      <c r="A49" s="1170">
        <v>35</v>
      </c>
      <c r="B49" s="1171"/>
      <c r="C49" s="1172"/>
      <c r="D49" s="1176"/>
      <c r="E49" s="1302"/>
    </row>
    <row r="50" spans="1:22">
      <c r="A50" s="1170">
        <v>36</v>
      </c>
      <c r="B50" s="1171"/>
      <c r="C50" s="1172"/>
      <c r="D50" s="1176"/>
      <c r="E50" s="1302"/>
    </row>
    <row r="51" spans="1:22">
      <c r="A51" s="1170">
        <v>37</v>
      </c>
      <c r="B51" s="1171"/>
      <c r="C51" s="1172"/>
      <c r="D51" s="1176"/>
      <c r="E51" s="1302"/>
    </row>
    <row r="52" spans="1:22">
      <c r="A52" s="1170">
        <v>38</v>
      </c>
      <c r="B52" s="1171"/>
      <c r="C52" s="1172"/>
      <c r="D52" s="1176"/>
      <c r="E52" s="1302"/>
    </row>
    <row r="53" spans="1:22">
      <c r="A53" s="1170">
        <v>39</v>
      </c>
      <c r="B53" s="1171"/>
      <c r="C53" s="1172"/>
      <c r="D53" s="1176"/>
      <c r="E53" s="1302"/>
    </row>
    <row r="54" spans="1:22">
      <c r="A54" s="1188">
        <v>40</v>
      </c>
      <c r="B54" s="1189"/>
      <c r="C54" s="1190"/>
      <c r="D54" s="1191"/>
      <c r="E54" s="1307"/>
    </row>
    <row r="55" spans="1:22">
      <c r="A55" s="1188">
        <v>41</v>
      </c>
      <c r="B55" s="1189"/>
      <c r="C55" s="1190"/>
      <c r="D55" s="1191"/>
      <c r="E55" s="1307"/>
    </row>
    <row r="56" spans="1:22" ht="16" thickBot="1">
      <c r="A56" s="1192">
        <v>42</v>
      </c>
      <c r="B56" s="1193"/>
      <c r="C56" s="1194"/>
      <c r="D56" s="1195"/>
      <c r="E56" s="1308"/>
    </row>
    <row r="57" spans="1:22" ht="16" thickTop="1">
      <c r="A57" s="685"/>
      <c r="B57" s="685"/>
      <c r="C57" s="685"/>
      <c r="D57" s="835"/>
      <c r="E57" s="835"/>
      <c r="V57" s="1618"/>
    </row>
    <row r="58" spans="1:22">
      <c r="A58" s="21" t="s">
        <v>4492</v>
      </c>
      <c r="B58" s="21"/>
      <c r="C58" s="21"/>
      <c r="D58" s="21"/>
      <c r="E58" s="21"/>
    </row>
    <row r="59" spans="1:22">
      <c r="A59" s="21" t="s">
        <v>4062</v>
      </c>
      <c r="B59" s="21"/>
      <c r="C59" s="21"/>
      <c r="D59" s="21"/>
      <c r="E59" s="21"/>
    </row>
    <row r="60" spans="1:22">
      <c r="A60" s="71" t="s">
        <v>2625</v>
      </c>
      <c r="B60" s="71"/>
      <c r="C60" s="71"/>
      <c r="D60" s="71"/>
      <c r="E60" s="71"/>
    </row>
    <row r="125" spans="1:5" ht="16" thickBot="1"/>
    <row r="126" spans="1:5">
      <c r="A126" s="4232"/>
      <c r="B126" s="4233"/>
      <c r="C126" s="4233"/>
      <c r="D126" s="4233"/>
      <c r="E126" s="4234"/>
    </row>
    <row r="127" spans="1:5">
      <c r="A127" s="4583"/>
      <c r="B127" s="1618"/>
      <c r="C127" s="1618"/>
      <c r="D127" s="1618"/>
      <c r="E127" s="4236"/>
    </row>
    <row r="128" spans="1:5">
      <c r="A128" s="4583"/>
      <c r="B128" s="1618"/>
      <c r="C128" s="1618"/>
      <c r="D128" s="1618"/>
      <c r="E128" s="4236"/>
    </row>
    <row r="129" spans="1:6">
      <c r="A129" s="4583"/>
      <c r="B129" s="1618"/>
      <c r="C129" s="1618"/>
      <c r="D129" s="1618"/>
      <c r="E129" s="4236"/>
    </row>
    <row r="130" spans="1:6">
      <c r="A130" s="4583"/>
      <c r="B130" s="1618"/>
      <c r="C130" s="1618"/>
      <c r="D130" s="1618"/>
      <c r="E130" s="4236"/>
    </row>
    <row r="131" spans="1:6">
      <c r="A131" s="4583"/>
      <c r="B131" s="1618"/>
      <c r="C131" s="1618"/>
      <c r="D131" s="1618"/>
      <c r="E131" s="4236"/>
    </row>
    <row r="132" spans="1:6">
      <c r="A132" s="4583"/>
      <c r="B132" s="1618"/>
      <c r="C132" s="1551"/>
      <c r="D132" s="1551"/>
      <c r="E132" s="4236"/>
    </row>
    <row r="133" spans="1:6">
      <c r="A133" s="4583"/>
      <c r="B133" s="1618"/>
      <c r="C133" s="4488"/>
      <c r="D133" s="4488"/>
      <c r="E133" s="4236"/>
    </row>
    <row r="134" spans="1:6">
      <c r="A134" s="4583"/>
      <c r="B134" s="1618"/>
      <c r="C134" s="4488"/>
      <c r="D134" s="4488"/>
      <c r="E134" s="4236"/>
    </row>
    <row r="135" spans="1:6">
      <c r="A135" s="4583"/>
      <c r="B135" s="1618"/>
      <c r="C135" s="4488"/>
      <c r="D135" s="4488"/>
      <c r="E135" s="4236"/>
      <c r="F135" s="1618"/>
    </row>
    <row r="136" spans="1:6">
      <c r="A136" s="4583"/>
      <c r="B136" s="1618"/>
      <c r="C136" s="4488"/>
      <c r="D136" s="4488"/>
      <c r="E136" s="4236"/>
      <c r="F136" s="4236"/>
    </row>
    <row r="137" spans="1:6">
      <c r="A137" s="4583"/>
      <c r="B137" s="1618"/>
      <c r="C137" s="4488"/>
      <c r="D137" s="4488"/>
      <c r="E137" s="4236"/>
      <c r="F137" s="4236"/>
    </row>
    <row r="138" spans="1:6">
      <c r="A138" s="4583"/>
      <c r="B138" s="1618"/>
      <c r="C138" s="4488"/>
      <c r="D138" s="4488"/>
      <c r="E138" s="4236"/>
      <c r="F138" s="4236"/>
    </row>
    <row r="139" spans="1:6">
      <c r="A139" s="4583"/>
      <c r="B139" s="1618"/>
      <c r="C139" s="4488"/>
      <c r="D139" s="4488"/>
      <c r="E139" s="4236"/>
      <c r="F139" s="4236"/>
    </row>
    <row r="140" spans="1:6">
      <c r="A140" s="4583"/>
      <c r="B140" s="1618"/>
      <c r="C140" s="4488"/>
      <c r="D140" s="4488"/>
      <c r="E140" s="4236"/>
      <c r="F140" s="4236"/>
    </row>
    <row r="141" spans="1:6">
      <c r="A141" s="4583"/>
      <c r="B141" s="1618"/>
      <c r="C141" s="4488"/>
      <c r="D141" s="4488"/>
      <c r="E141" s="4236"/>
      <c r="F141" s="4236"/>
    </row>
    <row r="142" spans="1:6">
      <c r="A142" s="4583"/>
      <c r="B142" s="1618"/>
      <c r="C142" s="4488"/>
      <c r="D142" s="4488"/>
      <c r="E142" s="4236"/>
      <c r="F142" s="4236"/>
    </row>
    <row r="143" spans="1:6">
      <c r="A143" s="4583"/>
      <c r="B143" s="1618"/>
      <c r="C143" s="4488"/>
      <c r="D143" s="4488"/>
      <c r="E143" s="4236"/>
      <c r="F143" s="4236"/>
    </row>
    <row r="144" spans="1:6">
      <c r="A144" s="4583"/>
      <c r="B144" s="1618"/>
      <c r="C144" s="4488"/>
      <c r="D144" s="4488"/>
      <c r="E144" s="4236"/>
      <c r="F144" s="4236"/>
    </row>
    <row r="145" spans="1:6">
      <c r="A145" s="4583"/>
      <c r="B145" s="1618"/>
      <c r="C145" s="4488"/>
      <c r="D145" s="4488"/>
      <c r="E145" s="4236"/>
      <c r="F145" s="4236"/>
    </row>
    <row r="146" spans="1:6">
      <c r="A146" s="4583"/>
      <c r="B146" s="1618"/>
      <c r="C146" s="4488"/>
      <c r="D146" s="4488"/>
      <c r="E146" s="4236"/>
      <c r="F146" s="4236"/>
    </row>
    <row r="147" spans="1:6">
      <c r="A147" s="4583"/>
      <c r="B147" s="1618"/>
      <c r="C147" s="4488"/>
      <c r="D147" s="4488"/>
      <c r="E147" s="4236"/>
      <c r="F147" s="4236"/>
    </row>
    <row r="148" spans="1:6">
      <c r="A148" s="4583"/>
      <c r="B148" s="1618"/>
      <c r="C148" s="4488"/>
      <c r="D148" s="4488"/>
      <c r="E148" s="4236"/>
      <c r="F148" s="4236"/>
    </row>
    <row r="149" spans="1:6">
      <c r="A149" s="4583"/>
      <c r="B149" s="1618"/>
      <c r="C149" s="4488"/>
      <c r="D149" s="4488"/>
      <c r="E149" s="4236"/>
      <c r="F149" s="4236"/>
    </row>
    <row r="150" spans="1:6">
      <c r="A150" s="4583"/>
      <c r="B150" s="1618"/>
      <c r="C150" s="4488"/>
      <c r="D150" s="4488"/>
      <c r="E150" s="4236"/>
      <c r="F150" s="4236"/>
    </row>
    <row r="151" spans="1:6">
      <c r="A151" s="4583"/>
      <c r="B151" s="1618"/>
      <c r="C151" s="4488"/>
      <c r="D151" s="4488"/>
      <c r="E151" s="4236"/>
      <c r="F151" s="4236"/>
    </row>
    <row r="152" spans="1:6">
      <c r="A152" s="4583"/>
      <c r="B152" s="1618"/>
      <c r="C152" s="4488"/>
      <c r="D152" s="4488"/>
      <c r="E152" s="4236"/>
      <c r="F152" s="4236"/>
    </row>
    <row r="153" spans="1:6">
      <c r="A153" s="4583"/>
      <c r="B153" s="1618"/>
      <c r="C153" s="4488"/>
      <c r="D153" s="4488"/>
      <c r="E153" s="4236"/>
      <c r="F153" s="4236"/>
    </row>
    <row r="154" spans="1:6">
      <c r="A154" s="4583"/>
      <c r="B154" s="1618"/>
      <c r="C154" s="4488"/>
      <c r="D154" s="4488"/>
      <c r="E154" s="4236"/>
      <c r="F154" s="4236"/>
    </row>
    <row r="155" spans="1:6">
      <c r="A155" s="4583"/>
      <c r="B155" s="1618"/>
      <c r="C155" s="4488"/>
      <c r="D155" s="4488"/>
      <c r="E155" s="4236"/>
      <c r="F155" s="4236"/>
    </row>
    <row r="156" spans="1:6">
      <c r="A156" s="4583"/>
      <c r="B156" s="1618"/>
      <c r="C156" s="4488"/>
      <c r="D156" s="4488"/>
      <c r="E156" s="4236"/>
      <c r="F156" s="4236"/>
    </row>
    <row r="157" spans="1:6">
      <c r="A157" s="4583"/>
      <c r="B157" s="1618"/>
      <c r="C157" s="4488"/>
      <c r="D157" s="4488"/>
      <c r="E157" s="4236"/>
      <c r="F157" s="4236"/>
    </row>
    <row r="158" spans="1:6">
      <c r="A158" s="4583"/>
      <c r="B158" s="1618"/>
      <c r="C158" s="4488"/>
      <c r="D158" s="4488"/>
      <c r="E158" s="4236"/>
      <c r="F158" s="4236"/>
    </row>
    <row r="159" spans="1:6">
      <c r="A159" s="4583"/>
      <c r="B159" s="1618"/>
      <c r="C159" s="4488"/>
      <c r="D159" s="4488"/>
      <c r="E159" s="4236"/>
      <c r="F159" s="4236"/>
    </row>
    <row r="160" spans="1:6">
      <c r="A160" s="4583"/>
      <c r="B160" s="1618"/>
      <c r="C160" s="4488"/>
      <c r="D160" s="4488"/>
      <c r="E160" s="4236"/>
      <c r="F160" s="4236"/>
    </row>
    <row r="161" spans="1:6">
      <c r="A161" s="4583"/>
      <c r="B161" s="1618"/>
      <c r="C161" s="4488"/>
      <c r="D161" s="4488"/>
      <c r="E161" s="4236"/>
      <c r="F161" s="4236"/>
    </row>
    <row r="162" spans="1:6">
      <c r="A162" s="4583"/>
      <c r="B162" s="1618"/>
      <c r="C162" s="4488"/>
      <c r="D162" s="4488"/>
      <c r="E162" s="4236"/>
      <c r="F162" s="4236"/>
    </row>
    <row r="163" spans="1:6">
      <c r="A163" s="4583"/>
      <c r="B163" s="1618"/>
      <c r="C163" s="4488"/>
      <c r="D163" s="4488"/>
      <c r="E163" s="4236"/>
      <c r="F163" s="4236"/>
    </row>
    <row r="164" spans="1:6">
      <c r="A164" s="4583"/>
      <c r="B164" s="1618"/>
      <c r="C164" s="4488"/>
      <c r="D164" s="4488"/>
      <c r="E164" s="4236"/>
      <c r="F164" s="4236"/>
    </row>
    <row r="165" spans="1:6">
      <c r="A165" s="4583"/>
      <c r="B165" s="1618"/>
      <c r="C165" s="4488"/>
      <c r="D165" s="4488"/>
      <c r="E165" s="4236"/>
      <c r="F165" s="4236"/>
    </row>
    <row r="166" spans="1:6">
      <c r="A166" s="4583"/>
      <c r="B166" s="1618"/>
      <c r="C166" s="4488"/>
      <c r="D166" s="4488"/>
      <c r="E166" s="4236"/>
      <c r="F166" s="4236"/>
    </row>
    <row r="167" spans="1:6">
      <c r="A167" s="4583"/>
      <c r="B167" s="1618"/>
      <c r="C167" s="4488"/>
      <c r="D167" s="4488"/>
      <c r="E167" s="4236"/>
      <c r="F167" s="4236"/>
    </row>
    <row r="168" spans="1:6">
      <c r="A168" s="4583"/>
      <c r="B168" s="1618"/>
      <c r="C168" s="4488"/>
      <c r="D168" s="4488"/>
      <c r="E168" s="4236"/>
      <c r="F168" s="4236"/>
    </row>
    <row r="169" spans="1:6">
      <c r="A169" s="4583"/>
      <c r="B169" s="1618"/>
      <c r="C169" s="4488"/>
      <c r="D169" s="4488"/>
      <c r="E169" s="4236"/>
      <c r="F169" s="4236"/>
    </row>
    <row r="170" spans="1:6">
      <c r="A170" s="4583"/>
      <c r="B170" s="1618"/>
      <c r="C170" s="4488"/>
      <c r="D170" s="4488"/>
      <c r="E170" s="4236"/>
      <c r="F170" s="4236"/>
    </row>
    <row r="171" spans="1:6">
      <c r="A171" s="4583"/>
      <c r="B171" s="1618"/>
      <c r="C171" s="4488"/>
      <c r="D171" s="4488"/>
      <c r="E171" s="4236"/>
      <c r="F171" s="4236"/>
    </row>
    <row r="172" spans="1:6">
      <c r="A172" s="4583"/>
      <c r="B172" s="1618"/>
      <c r="C172" s="4488"/>
      <c r="D172" s="4488"/>
      <c r="E172" s="4236"/>
      <c r="F172" s="4236"/>
    </row>
    <row r="173" spans="1:6">
      <c r="A173" s="4583"/>
      <c r="B173" s="1618"/>
      <c r="C173" s="4488"/>
      <c r="D173" s="4488"/>
      <c r="E173" s="4236"/>
      <c r="F173" s="4236"/>
    </row>
    <row r="174" spans="1:6">
      <c r="A174" s="4583"/>
      <c r="B174" s="1618"/>
      <c r="C174" s="4488"/>
      <c r="D174" s="4488"/>
      <c r="E174" s="4236"/>
      <c r="F174" s="4236"/>
    </row>
    <row r="175" spans="1:6">
      <c r="A175" s="4583"/>
      <c r="B175" s="1618"/>
      <c r="C175" s="4488"/>
      <c r="D175" s="4488"/>
      <c r="E175" s="4236"/>
      <c r="F175" s="4236"/>
    </row>
    <row r="176" spans="1:6">
      <c r="A176" s="4583"/>
      <c r="B176" s="1618"/>
      <c r="C176" s="4488"/>
      <c r="D176" s="4488"/>
      <c r="E176" s="4236"/>
      <c r="F176" s="4236"/>
    </row>
    <row r="177" spans="1:6">
      <c r="A177" s="4583"/>
      <c r="B177" s="1618"/>
      <c r="C177" s="4488"/>
      <c r="D177" s="4488"/>
      <c r="E177" s="4236"/>
      <c r="F177" s="4236"/>
    </row>
    <row r="178" spans="1:6">
      <c r="A178" s="4583"/>
      <c r="B178" s="1618"/>
      <c r="C178" s="4488"/>
      <c r="D178" s="4488"/>
      <c r="E178" s="4236"/>
      <c r="F178" s="4236"/>
    </row>
    <row r="179" spans="1:6">
      <c r="A179" s="4583"/>
      <c r="B179" s="1618"/>
      <c r="C179" s="3109"/>
      <c r="D179" s="3109"/>
      <c r="E179" s="4236"/>
      <c r="F179" s="4236"/>
    </row>
    <row r="180" spans="1:6">
      <c r="A180" s="4583"/>
      <c r="B180" s="1618"/>
      <c r="C180" s="1618"/>
      <c r="D180" s="1618"/>
      <c r="E180" s="4236"/>
      <c r="F180" s="4236"/>
    </row>
    <row r="181" spans="1:6" ht="16" thickBot="1">
      <c r="A181" s="4237"/>
      <c r="B181" s="4257"/>
      <c r="C181" s="4257"/>
      <c r="D181" s="4257"/>
      <c r="E181" s="4239"/>
      <c r="F181" s="4236"/>
    </row>
    <row r="182" spans="1:6">
      <c r="A182" s="4235"/>
      <c r="B182" s="1618"/>
      <c r="C182" s="1618"/>
      <c r="D182" s="1618"/>
      <c r="E182" s="1618"/>
      <c r="F182" s="4236"/>
    </row>
    <row r="183" spans="1:6">
      <c r="A183" s="4235"/>
      <c r="B183" s="1618"/>
      <c r="C183" s="1618"/>
      <c r="D183" s="1618"/>
      <c r="E183" s="1618"/>
      <c r="F183" s="4236"/>
    </row>
    <row r="184" spans="1:6">
      <c r="A184" s="4235"/>
      <c r="B184" s="1618"/>
      <c r="C184" s="1618"/>
      <c r="D184" s="1618"/>
      <c r="E184" s="1618"/>
      <c r="F184" s="4236"/>
    </row>
    <row r="185" spans="1:6">
      <c r="A185" s="4235"/>
      <c r="B185" s="1618"/>
      <c r="C185" s="1618"/>
      <c r="D185" s="1618"/>
      <c r="E185" s="1618"/>
      <c r="F185" s="4236"/>
    </row>
    <row r="186" spans="1:6">
      <c r="A186" s="4235"/>
      <c r="B186" s="1618"/>
      <c r="C186" s="1618"/>
      <c r="D186" s="1618"/>
      <c r="E186" s="1618"/>
      <c r="F186" s="4236"/>
    </row>
    <row r="187" spans="1:6">
      <c r="A187" s="4235"/>
      <c r="B187" s="1618"/>
      <c r="C187" s="1618"/>
      <c r="D187" s="1618"/>
      <c r="E187" s="1618"/>
      <c r="F187" s="4236"/>
    </row>
    <row r="188" spans="1:6">
      <c r="A188" s="4235"/>
      <c r="B188" s="1618"/>
      <c r="C188" s="1618"/>
      <c r="D188" s="1618"/>
      <c r="E188" s="1618"/>
      <c r="F188" s="4236"/>
    </row>
    <row r="189" spans="1:6">
      <c r="A189" s="4235"/>
      <c r="B189" s="1618"/>
      <c r="C189" s="1618"/>
      <c r="D189" s="1618"/>
      <c r="E189" s="1618"/>
      <c r="F189" s="4236"/>
    </row>
    <row r="190" spans="1:6">
      <c r="A190" s="4235"/>
      <c r="B190" s="1618"/>
      <c r="C190" s="1618"/>
      <c r="D190" s="1618"/>
      <c r="E190" s="1618"/>
      <c r="F190" s="4236"/>
    </row>
    <row r="191" spans="1:6">
      <c r="A191" s="4235"/>
      <c r="B191" s="1618"/>
      <c r="C191" s="1618"/>
      <c r="D191" s="1618"/>
      <c r="E191" s="1618"/>
      <c r="F191" s="4236"/>
    </row>
    <row r="192" spans="1:6">
      <c r="A192" s="4235"/>
      <c r="B192" s="1618"/>
      <c r="C192" s="1618"/>
      <c r="D192" s="1618"/>
      <c r="E192" s="1618"/>
      <c r="F192" s="4236"/>
    </row>
    <row r="193" spans="1:6">
      <c r="A193" s="4235"/>
      <c r="B193" s="1618"/>
      <c r="C193" s="1618"/>
      <c r="D193" s="1618"/>
      <c r="E193" s="1618"/>
      <c r="F193" s="4236"/>
    </row>
    <row r="194" spans="1:6">
      <c r="A194" s="4235"/>
      <c r="B194" s="1618"/>
      <c r="C194" s="1618"/>
      <c r="D194" s="1618"/>
      <c r="E194" s="1618"/>
      <c r="F194" s="4236"/>
    </row>
    <row r="195" spans="1:6">
      <c r="A195" s="4235"/>
      <c r="B195" s="1618"/>
      <c r="C195" s="1618"/>
      <c r="D195" s="1618"/>
      <c r="E195" s="1618"/>
      <c r="F195" s="4236"/>
    </row>
    <row r="196" spans="1:6">
      <c r="A196" s="4235"/>
      <c r="B196" s="1618"/>
      <c r="C196" s="1618"/>
      <c r="D196" s="1618"/>
      <c r="E196" s="1618"/>
      <c r="F196" s="4236"/>
    </row>
    <row r="197" spans="1:6">
      <c r="A197" s="4235"/>
      <c r="B197" s="1618"/>
      <c r="C197" s="1618"/>
      <c r="D197" s="1618"/>
      <c r="E197" s="1618"/>
      <c r="F197" s="4236"/>
    </row>
    <row r="198" spans="1:6">
      <c r="A198" s="4235"/>
      <c r="B198" s="1618"/>
      <c r="C198" s="1618"/>
      <c r="D198" s="1618"/>
      <c r="E198" s="1618"/>
      <c r="F198" s="4236"/>
    </row>
    <row r="199" spans="1:6">
      <c r="A199" s="4235"/>
      <c r="B199" s="1618"/>
      <c r="C199" s="1618"/>
      <c r="D199" s="1618"/>
      <c r="E199" s="1618"/>
      <c r="F199" s="4236"/>
    </row>
    <row r="200" spans="1:6" ht="16" thickBot="1">
      <c r="A200" s="4237"/>
      <c r="B200" s="4238"/>
      <c r="C200" s="4238"/>
      <c r="D200" s="4238"/>
      <c r="E200" s="4238"/>
      <c r="F200" s="4239"/>
    </row>
  </sheetData>
  <pageMargins left="0.7" right="0.7" top="0.75" bottom="0.75" header="0.3" footer="0.3"/>
  <pageSetup scale="56" orientation="portrait" r:id="rId1"/>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ransitionEvaluation="1"/>
  <dimension ref="A1:G135"/>
  <sheetViews>
    <sheetView workbookViewId="0"/>
  </sheetViews>
  <sheetFormatPr defaultColWidth="9.84375" defaultRowHeight="15.5"/>
  <cols>
    <col min="1" max="3" width="7.84375" customWidth="1"/>
    <col min="4" max="4" width="16.84375" customWidth="1"/>
    <col min="5" max="5" width="25.84375" customWidth="1"/>
    <col min="6" max="7" width="18.84375" customWidth="1"/>
  </cols>
  <sheetData>
    <row r="1" spans="1:7">
      <c r="A1" s="691" t="s">
        <v>1757</v>
      </c>
      <c r="B1" s="694"/>
      <c r="C1" s="694"/>
      <c r="D1" s="694"/>
      <c r="E1" s="1086" t="s">
        <v>1307</v>
      </c>
      <c r="F1" s="1087" t="s">
        <v>1759</v>
      </c>
      <c r="G1" s="1088" t="s">
        <v>1760</v>
      </c>
    </row>
    <row r="2" spans="1:7">
      <c r="A2" s="74" t="str">
        <f>'Data Sheet'!$C$25</f>
        <v xml:space="preserve">Niagara Mohawk Power Corporation </v>
      </c>
      <c r="B2" s="13"/>
      <c r="C2" s="13"/>
      <c r="D2" s="13"/>
      <c r="E2" s="696" t="s">
        <v>1100</v>
      </c>
      <c r="F2" s="1014" t="s">
        <v>1761</v>
      </c>
      <c r="G2" s="1005"/>
    </row>
    <row r="3" spans="1:7" ht="16" thickBot="1">
      <c r="A3" s="712"/>
      <c r="B3" s="713"/>
      <c r="C3" s="713"/>
      <c r="D3" s="713"/>
      <c r="E3" s="712" t="s">
        <v>1101</v>
      </c>
      <c r="F3" s="1089" t="str">
        <f>'Data Sheet'!$C$40</f>
        <v>April 30, 2024</v>
      </c>
      <c r="G3" s="1120" t="str">
        <f>'Data Sheet'!$C$38</f>
        <v>December 31, 2023</v>
      </c>
    </row>
    <row r="4" spans="1:7" ht="16" thickBot="1">
      <c r="A4" s="1090" t="s">
        <v>2199</v>
      </c>
      <c r="B4" s="1091"/>
      <c r="C4" s="1091"/>
      <c r="D4" s="1091"/>
      <c r="E4" s="714"/>
      <c r="F4" s="714"/>
      <c r="G4" s="1092"/>
    </row>
    <row r="5" spans="1:7">
      <c r="A5" s="1014" t="s">
        <v>1743</v>
      </c>
      <c r="B5" s="983" t="s">
        <v>1740</v>
      </c>
      <c r="C5" s="983" t="s">
        <v>2200</v>
      </c>
      <c r="D5" s="16"/>
      <c r="E5" s="16"/>
      <c r="F5" s="16"/>
      <c r="G5" s="1045"/>
    </row>
    <row r="6" spans="1:7">
      <c r="A6" s="1014" t="s">
        <v>1744</v>
      </c>
      <c r="B6" s="983" t="s">
        <v>1744</v>
      </c>
      <c r="C6" s="983" t="s">
        <v>1744</v>
      </c>
      <c r="D6" s="1031" t="s">
        <v>1745</v>
      </c>
      <c r="E6" s="16"/>
      <c r="F6" s="16"/>
      <c r="G6" s="708"/>
    </row>
    <row r="7" spans="1:7" ht="16" thickBot="1">
      <c r="A7" s="1093" t="s">
        <v>2935</v>
      </c>
      <c r="B7" s="1094" t="s">
        <v>2936</v>
      </c>
      <c r="C7" s="1094" t="s">
        <v>2937</v>
      </c>
      <c r="D7" s="1095" t="s">
        <v>2938</v>
      </c>
      <c r="E7" s="714"/>
      <c r="F7" s="714"/>
      <c r="G7" s="715"/>
    </row>
    <row r="8" spans="1:7">
      <c r="A8" s="1005"/>
      <c r="B8" s="970"/>
      <c r="C8" s="970"/>
      <c r="D8" s="13"/>
      <c r="E8" s="13"/>
      <c r="F8" s="13"/>
      <c r="G8" s="970"/>
    </row>
    <row r="9" spans="1:7">
      <c r="A9" s="1005"/>
      <c r="B9" s="970"/>
      <c r="C9" s="970"/>
      <c r="D9" s="13"/>
      <c r="E9" s="13"/>
      <c r="F9" s="13"/>
      <c r="G9" s="970"/>
    </row>
    <row r="10" spans="1:7">
      <c r="A10" s="1005"/>
      <c r="B10" s="970"/>
      <c r="C10" s="970"/>
      <c r="D10" s="13"/>
      <c r="E10" s="13"/>
      <c r="F10" s="13"/>
      <c r="G10" s="970"/>
    </row>
    <row r="11" spans="1:7">
      <c r="A11" s="1005"/>
      <c r="B11" s="970"/>
      <c r="C11" s="970"/>
      <c r="D11" s="13"/>
      <c r="E11" s="13"/>
      <c r="F11" s="13"/>
      <c r="G11" s="970"/>
    </row>
    <row r="12" spans="1:7">
      <c r="A12" s="1005"/>
      <c r="B12" s="970"/>
      <c r="C12" s="970"/>
      <c r="D12" s="13"/>
      <c r="E12" s="13"/>
      <c r="F12" s="13"/>
      <c r="G12" s="970"/>
    </row>
    <row r="13" spans="1:7">
      <c r="A13" s="1005"/>
      <c r="B13" s="970"/>
      <c r="C13" s="970"/>
      <c r="D13" s="13"/>
      <c r="E13" s="13"/>
      <c r="F13" s="13"/>
      <c r="G13" s="970"/>
    </row>
    <row r="14" spans="1:7">
      <c r="A14" s="1005"/>
      <c r="B14" s="970"/>
      <c r="C14" s="970"/>
      <c r="D14" s="13"/>
      <c r="E14" s="13"/>
      <c r="F14" s="13"/>
      <c r="G14" s="970"/>
    </row>
    <row r="15" spans="1:7">
      <c r="A15" s="1005"/>
      <c r="B15" s="970"/>
      <c r="C15" s="970"/>
      <c r="D15" s="13"/>
      <c r="E15" s="13"/>
      <c r="F15" s="13"/>
      <c r="G15" s="970"/>
    </row>
    <row r="16" spans="1:7">
      <c r="A16" s="1005"/>
      <c r="B16" s="970"/>
      <c r="C16" s="970"/>
      <c r="D16" s="13"/>
      <c r="E16" s="13"/>
      <c r="F16" s="13"/>
      <c r="G16" s="970"/>
    </row>
    <row r="17" spans="1:7">
      <c r="A17" s="1005"/>
      <c r="B17" s="970"/>
      <c r="C17" s="970"/>
      <c r="D17" s="13"/>
      <c r="E17" s="13"/>
      <c r="F17" s="13"/>
      <c r="G17" s="970"/>
    </row>
    <row r="18" spans="1:7">
      <c r="A18" s="1005"/>
      <c r="B18" s="970"/>
      <c r="C18" s="970"/>
      <c r="D18" s="13"/>
      <c r="E18" s="13"/>
      <c r="F18" s="13"/>
      <c r="G18" s="970"/>
    </row>
    <row r="19" spans="1:7">
      <c r="A19" s="1014"/>
      <c r="B19" s="1096"/>
      <c r="C19" s="1096"/>
      <c r="D19" s="1097"/>
      <c r="E19" s="980"/>
      <c r="F19" s="980"/>
      <c r="G19" s="983"/>
    </row>
    <row r="20" spans="1:7">
      <c r="A20" s="1098"/>
      <c r="B20" s="970"/>
      <c r="C20" s="970"/>
      <c r="D20" s="13"/>
      <c r="E20" s="13"/>
      <c r="F20" s="13"/>
      <c r="G20" s="970"/>
    </row>
    <row r="21" spans="1:7">
      <c r="A21" s="1098"/>
      <c r="B21" s="970"/>
      <c r="C21" s="970"/>
      <c r="D21" s="13"/>
      <c r="E21" s="13"/>
      <c r="F21" s="13"/>
      <c r="G21" s="970"/>
    </row>
    <row r="22" spans="1:7">
      <c r="A22" s="1098"/>
      <c r="B22" s="970"/>
      <c r="C22" s="970"/>
      <c r="D22" s="13"/>
      <c r="E22" s="13"/>
      <c r="F22" s="13"/>
      <c r="G22" s="970"/>
    </row>
    <row r="23" spans="1:7">
      <c r="A23" s="1098"/>
      <c r="B23" s="970"/>
      <c r="C23" s="970"/>
      <c r="D23" s="13"/>
      <c r="E23" s="13"/>
      <c r="F23" s="13"/>
      <c r="G23" s="970"/>
    </row>
    <row r="24" spans="1:7">
      <c r="A24" s="1098"/>
      <c r="B24" s="970"/>
      <c r="C24" s="970"/>
      <c r="D24" s="13"/>
      <c r="E24" s="13"/>
      <c r="F24" s="13"/>
      <c r="G24" s="970"/>
    </row>
    <row r="25" spans="1:7">
      <c r="A25" s="1098"/>
      <c r="B25" s="970"/>
      <c r="C25" s="970"/>
      <c r="D25" s="13"/>
      <c r="E25" s="13"/>
      <c r="F25" s="13"/>
      <c r="G25" s="970"/>
    </row>
    <row r="26" spans="1:7">
      <c r="A26" s="1098"/>
      <c r="B26" s="970"/>
      <c r="C26" s="970"/>
      <c r="D26" s="13"/>
      <c r="E26" s="13"/>
      <c r="F26" s="13"/>
      <c r="G26" s="970"/>
    </row>
    <row r="27" spans="1:7">
      <c r="A27" s="1098"/>
      <c r="B27" s="970"/>
      <c r="C27" s="970"/>
      <c r="D27" s="13"/>
      <c r="E27" s="13"/>
      <c r="F27" s="13"/>
      <c r="G27" s="970"/>
    </row>
    <row r="28" spans="1:7">
      <c r="A28" s="1098"/>
      <c r="B28" s="970"/>
      <c r="C28" s="970"/>
      <c r="D28" s="13"/>
      <c r="E28" s="13"/>
      <c r="F28" s="13"/>
      <c r="G28" s="970"/>
    </row>
    <row r="29" spans="1:7">
      <c r="A29" s="1098"/>
      <c r="B29" s="970"/>
      <c r="C29" s="970"/>
      <c r="D29" s="13"/>
      <c r="E29" s="13"/>
      <c r="F29" s="13"/>
      <c r="G29" s="970"/>
    </row>
    <row r="30" spans="1:7">
      <c r="A30" s="1098"/>
      <c r="B30" s="970"/>
      <c r="C30" s="970"/>
      <c r="D30" s="13"/>
      <c r="E30" s="13"/>
      <c r="F30" s="13"/>
      <c r="G30" s="970"/>
    </row>
    <row r="31" spans="1:7">
      <c r="A31" s="1005"/>
      <c r="B31" s="970"/>
      <c r="C31" s="970"/>
      <c r="D31" s="13"/>
      <c r="E31" s="13"/>
      <c r="F31" s="13"/>
      <c r="G31" s="970"/>
    </row>
    <row r="32" spans="1:7">
      <c r="A32" s="1005"/>
      <c r="B32" s="970"/>
      <c r="C32" s="970"/>
      <c r="D32" s="13"/>
      <c r="E32" s="13"/>
      <c r="F32" s="13"/>
      <c r="G32" s="970"/>
    </row>
    <row r="33" spans="1:7">
      <c r="A33" s="1005"/>
      <c r="B33" s="970"/>
      <c r="C33" s="970"/>
      <c r="D33" s="13"/>
      <c r="E33" s="13"/>
      <c r="F33" s="13"/>
      <c r="G33" s="970"/>
    </row>
    <row r="34" spans="1:7">
      <c r="A34" s="1005"/>
      <c r="B34" s="970"/>
      <c r="C34" s="970"/>
      <c r="D34" s="13"/>
      <c r="E34" s="13"/>
      <c r="F34" s="13"/>
      <c r="G34" s="970"/>
    </row>
    <row r="35" spans="1:7">
      <c r="A35" s="1005"/>
      <c r="B35" s="970"/>
      <c r="C35" s="970"/>
      <c r="D35" s="13"/>
      <c r="E35" s="13"/>
      <c r="F35" s="13"/>
      <c r="G35" s="970"/>
    </row>
    <row r="36" spans="1:7">
      <c r="A36" s="1005"/>
      <c r="B36" s="970"/>
      <c r="C36" s="970"/>
      <c r="D36" s="13"/>
      <c r="E36" s="13"/>
      <c r="F36" s="13"/>
      <c r="G36" s="970"/>
    </row>
    <row r="37" spans="1:7">
      <c r="A37" s="1005"/>
      <c r="B37" s="970"/>
      <c r="C37" s="970"/>
      <c r="D37" s="13"/>
      <c r="E37" s="13"/>
      <c r="F37" s="13"/>
      <c r="G37" s="970"/>
    </row>
    <row r="38" spans="1:7">
      <c r="A38" s="1005"/>
      <c r="B38" s="970"/>
      <c r="C38" s="970"/>
      <c r="D38" s="13"/>
      <c r="E38" s="13"/>
      <c r="F38" s="13"/>
      <c r="G38" s="970"/>
    </row>
    <row r="39" spans="1:7">
      <c r="A39" s="1005"/>
      <c r="B39" s="970"/>
      <c r="C39" s="970"/>
      <c r="D39" s="13"/>
      <c r="E39" s="13"/>
      <c r="F39" s="13"/>
      <c r="G39" s="970"/>
    </row>
    <row r="40" spans="1:7">
      <c r="A40" s="1005"/>
      <c r="B40" s="970"/>
      <c r="C40" s="970"/>
      <c r="D40" s="13"/>
      <c r="E40" s="13"/>
      <c r="F40" s="13"/>
      <c r="G40" s="970"/>
    </row>
    <row r="41" spans="1:7">
      <c r="A41" s="1005"/>
      <c r="B41" s="970"/>
      <c r="C41" s="970"/>
      <c r="D41" s="13"/>
      <c r="E41" s="13"/>
      <c r="F41" s="13"/>
      <c r="G41" s="970"/>
    </row>
    <row r="42" spans="1:7">
      <c r="A42" s="1005"/>
      <c r="B42" s="970"/>
      <c r="C42" s="970"/>
      <c r="D42" s="13"/>
      <c r="E42" s="13"/>
      <c r="F42" s="13"/>
      <c r="G42" s="970"/>
    </row>
    <row r="43" spans="1:7">
      <c r="A43" s="1005"/>
      <c r="B43" s="970"/>
      <c r="C43" s="970"/>
      <c r="D43" s="13"/>
      <c r="E43" s="13"/>
      <c r="F43" s="13"/>
      <c r="G43" s="970"/>
    </row>
    <row r="44" spans="1:7">
      <c r="A44" s="1005"/>
      <c r="B44" s="970"/>
      <c r="C44" s="970"/>
      <c r="D44" s="13"/>
      <c r="E44" s="13"/>
      <c r="F44" s="13"/>
      <c r="G44" s="970"/>
    </row>
    <row r="45" spans="1:7">
      <c r="A45" s="1005"/>
      <c r="B45" s="970"/>
      <c r="C45" s="970"/>
      <c r="D45" s="13"/>
      <c r="E45" s="13"/>
      <c r="F45" s="13"/>
      <c r="G45" s="970"/>
    </row>
    <row r="46" spans="1:7">
      <c r="A46" s="1005"/>
      <c r="B46" s="970"/>
      <c r="C46" s="970"/>
      <c r="D46" s="13"/>
      <c r="E46" s="13"/>
      <c r="F46" s="13"/>
      <c r="G46" s="970"/>
    </row>
    <row r="47" spans="1:7">
      <c r="A47" s="1005"/>
      <c r="B47" s="970"/>
      <c r="C47" s="970"/>
      <c r="D47" s="13"/>
      <c r="E47" s="13"/>
      <c r="F47" s="13"/>
      <c r="G47" s="970"/>
    </row>
    <row r="48" spans="1:7">
      <c r="A48" s="1005"/>
      <c r="B48" s="970"/>
      <c r="C48" s="970"/>
      <c r="D48" s="13"/>
      <c r="E48" s="13"/>
      <c r="F48" s="13"/>
      <c r="G48" s="970"/>
    </row>
    <row r="49" spans="1:7">
      <c r="A49" s="1005"/>
      <c r="B49" s="970"/>
      <c r="C49" s="970"/>
      <c r="D49" s="13"/>
      <c r="E49" s="13"/>
      <c r="F49" s="13"/>
      <c r="G49" s="970"/>
    </row>
    <row r="50" spans="1:7">
      <c r="A50" s="1005"/>
      <c r="B50" s="970"/>
      <c r="C50" s="970"/>
      <c r="D50" s="13"/>
      <c r="E50" s="13"/>
      <c r="F50" s="13"/>
      <c r="G50" s="970"/>
    </row>
    <row r="51" spans="1:7">
      <c r="A51" s="1005"/>
      <c r="B51" s="970"/>
      <c r="C51" s="970"/>
      <c r="D51" s="13"/>
      <c r="E51" s="13"/>
      <c r="F51" s="13"/>
      <c r="G51" s="970"/>
    </row>
    <row r="52" spans="1:7">
      <c r="A52" s="1005"/>
      <c r="B52" s="970"/>
      <c r="C52" s="970"/>
      <c r="D52" s="13"/>
      <c r="E52" s="13"/>
      <c r="F52" s="13"/>
      <c r="G52" s="970"/>
    </row>
    <row r="53" spans="1:7">
      <c r="A53" s="1005"/>
      <c r="B53" s="970"/>
      <c r="C53" s="970"/>
      <c r="D53" s="13"/>
      <c r="E53" s="13"/>
      <c r="F53" s="13"/>
      <c r="G53" s="970"/>
    </row>
    <row r="54" spans="1:7">
      <c r="A54" s="1005"/>
      <c r="B54" s="970"/>
      <c r="C54" s="970"/>
      <c r="D54" s="13"/>
      <c r="E54" s="13"/>
      <c r="F54" s="13"/>
      <c r="G54" s="970"/>
    </row>
    <row r="55" spans="1:7">
      <c r="A55" s="1005"/>
      <c r="B55" s="970"/>
      <c r="C55" s="970"/>
      <c r="D55" s="13"/>
      <c r="E55" s="13"/>
      <c r="F55" s="13"/>
      <c r="G55" s="970"/>
    </row>
    <row r="56" spans="1:7">
      <c r="A56" s="1005"/>
      <c r="B56" s="970"/>
      <c r="C56" s="970"/>
      <c r="D56" s="13"/>
      <c r="E56" s="13"/>
      <c r="F56" s="13"/>
      <c r="G56" s="970"/>
    </row>
    <row r="57" spans="1:7">
      <c r="A57" s="1005"/>
      <c r="B57" s="970"/>
      <c r="C57" s="970"/>
      <c r="D57" s="13"/>
      <c r="E57" s="13"/>
      <c r="F57" s="13"/>
      <c r="G57" s="970"/>
    </row>
    <row r="58" spans="1:7">
      <c r="A58" s="1005"/>
      <c r="B58" s="970"/>
      <c r="C58" s="970"/>
      <c r="D58" s="13"/>
      <c r="E58" s="13"/>
      <c r="F58" s="13"/>
      <c r="G58" s="970"/>
    </row>
    <row r="59" spans="1:7">
      <c r="A59" s="1005"/>
      <c r="B59" s="970"/>
      <c r="C59" s="970"/>
      <c r="D59" s="13"/>
      <c r="E59" s="13"/>
      <c r="F59" s="13"/>
      <c r="G59" s="970"/>
    </row>
    <row r="60" spans="1:7">
      <c r="A60" s="1005"/>
      <c r="B60" s="970"/>
      <c r="C60" s="970"/>
      <c r="D60" s="13"/>
      <c r="E60" s="13"/>
      <c r="F60" s="13"/>
      <c r="G60" s="970"/>
    </row>
    <row r="61" spans="1:7">
      <c r="A61" s="1005"/>
      <c r="B61" s="970"/>
      <c r="C61" s="970"/>
      <c r="D61" s="13"/>
      <c r="E61" s="13"/>
      <c r="F61" s="13"/>
      <c r="G61" s="970"/>
    </row>
    <row r="62" spans="1:7">
      <c r="A62" s="1005"/>
      <c r="B62" s="970"/>
      <c r="C62" s="970"/>
      <c r="D62" s="13"/>
      <c r="E62" s="13"/>
      <c r="F62" s="13"/>
      <c r="G62" s="970"/>
    </row>
    <row r="63" spans="1:7">
      <c r="A63" s="1005"/>
      <c r="B63" s="970"/>
      <c r="C63" s="970"/>
      <c r="D63" s="13"/>
      <c r="E63" s="13"/>
      <c r="F63" s="13"/>
      <c r="G63" s="970"/>
    </row>
    <row r="64" spans="1:7" ht="16" thickBot="1">
      <c r="A64" s="1099"/>
      <c r="B64" s="990"/>
      <c r="C64" s="990"/>
      <c r="D64" s="713"/>
      <c r="E64" s="713"/>
      <c r="F64" s="713"/>
      <c r="G64" s="990"/>
    </row>
    <row r="65" spans="1:7">
      <c r="A65" s="991" t="s">
        <v>3693</v>
      </c>
      <c r="B65" s="13"/>
      <c r="C65" s="13"/>
      <c r="D65" s="13"/>
      <c r="E65" s="13"/>
      <c r="F65" s="13"/>
      <c r="G65" s="13"/>
    </row>
    <row r="66" spans="1:7">
      <c r="A66" s="16" t="s">
        <v>2201</v>
      </c>
      <c r="B66" s="16"/>
      <c r="C66" s="16"/>
      <c r="D66" s="16"/>
      <c r="E66" s="16"/>
      <c r="F66" s="16"/>
      <c r="G66" s="16"/>
    </row>
    <row r="67" spans="1:7">
      <c r="A67" s="13"/>
      <c r="B67" s="13"/>
      <c r="C67" s="13"/>
      <c r="D67" s="13"/>
      <c r="E67" s="13"/>
      <c r="F67" s="13"/>
      <c r="G67" s="13"/>
    </row>
    <row r="68" spans="1:7">
      <c r="A68" s="991" t="s">
        <v>1156</v>
      </c>
      <c r="B68" s="13"/>
      <c r="C68" s="13"/>
      <c r="D68" s="13"/>
      <c r="E68" s="13"/>
      <c r="F68" s="13"/>
      <c r="G68" s="13"/>
    </row>
    <row r="69" spans="1:7">
      <c r="A69" s="13"/>
      <c r="B69" s="13"/>
      <c r="C69" s="13"/>
      <c r="D69" s="13"/>
      <c r="E69" s="13"/>
      <c r="F69" s="13"/>
      <c r="G69" s="13"/>
    </row>
    <row r="70" spans="1:7">
      <c r="A70" s="13"/>
      <c r="B70" s="13"/>
      <c r="C70" s="13"/>
      <c r="D70" s="13"/>
      <c r="E70" s="13"/>
      <c r="F70" s="13"/>
      <c r="G70" s="13"/>
    </row>
    <row r="71" spans="1:7" ht="16" thickBot="1">
      <c r="A71" s="13" t="str">
        <f>'Data Sheet'!$C$25</f>
        <v xml:space="preserve">Niagara Mohawk Power Corporation </v>
      </c>
      <c r="B71" s="13"/>
      <c r="C71" s="13"/>
      <c r="D71" s="13"/>
      <c r="E71" s="13"/>
      <c r="F71" s="966" t="s">
        <v>1746</v>
      </c>
      <c r="G71" s="1142" t="str">
        <f>'Data Sheet'!$C$38</f>
        <v>December 31, 2023</v>
      </c>
    </row>
    <row r="72" spans="1:7" ht="16" thickBot="1">
      <c r="A72" s="1100" t="s">
        <v>2199</v>
      </c>
      <c r="B72" s="1101"/>
      <c r="C72" s="1101"/>
      <c r="D72" s="1101"/>
      <c r="E72" s="1102"/>
      <c r="F72" s="1102"/>
      <c r="G72" s="1092"/>
    </row>
    <row r="73" spans="1:7">
      <c r="A73" s="1014" t="s">
        <v>1743</v>
      </c>
      <c r="B73" s="983" t="s">
        <v>1740</v>
      </c>
      <c r="C73" s="983" t="s">
        <v>2200</v>
      </c>
      <c r="D73" s="16"/>
      <c r="E73" s="16"/>
      <c r="F73" s="16"/>
      <c r="G73" s="1045"/>
    </row>
    <row r="74" spans="1:7">
      <c r="A74" s="1014" t="s">
        <v>1744</v>
      </c>
      <c r="B74" s="983" t="s">
        <v>1744</v>
      </c>
      <c r="C74" s="983" t="s">
        <v>1744</v>
      </c>
      <c r="D74" s="1031" t="s">
        <v>1745</v>
      </c>
      <c r="E74" s="16"/>
      <c r="F74" s="16"/>
      <c r="G74" s="708"/>
    </row>
    <row r="75" spans="1:7" ht="16" thickBot="1">
      <c r="A75" s="1093" t="s">
        <v>2935</v>
      </c>
      <c r="B75" s="1094" t="s">
        <v>2936</v>
      </c>
      <c r="C75" s="1094" t="s">
        <v>2937</v>
      </c>
      <c r="D75" s="1095" t="s">
        <v>2938</v>
      </c>
      <c r="E75" s="714"/>
      <c r="F75" s="714"/>
      <c r="G75" s="715"/>
    </row>
    <row r="76" spans="1:7">
      <c r="A76" s="1005"/>
      <c r="B76" s="970"/>
      <c r="C76" s="970"/>
      <c r="D76" s="13"/>
      <c r="E76" s="13"/>
      <c r="F76" s="13"/>
      <c r="G76" s="970"/>
    </row>
    <row r="77" spans="1:7">
      <c r="A77" s="1005"/>
      <c r="B77" s="970"/>
      <c r="C77" s="970"/>
      <c r="D77" s="13"/>
      <c r="E77" s="13"/>
      <c r="F77" s="13"/>
      <c r="G77" s="970"/>
    </row>
    <row r="78" spans="1:7">
      <c r="A78" s="1005"/>
      <c r="B78" s="970"/>
      <c r="C78" s="970"/>
      <c r="D78" s="13"/>
      <c r="E78" s="13"/>
      <c r="F78" s="13"/>
      <c r="G78" s="970"/>
    </row>
    <row r="79" spans="1:7">
      <c r="A79" s="1005"/>
      <c r="B79" s="970"/>
      <c r="C79" s="970"/>
      <c r="D79" s="13"/>
      <c r="E79" s="13"/>
      <c r="F79" s="13"/>
      <c r="G79" s="970"/>
    </row>
    <row r="80" spans="1:7">
      <c r="A80" s="1005"/>
      <c r="B80" s="970"/>
      <c r="C80" s="970"/>
      <c r="D80" s="13"/>
      <c r="E80" s="13"/>
      <c r="F80" s="13"/>
      <c r="G80" s="970"/>
    </row>
    <row r="81" spans="1:7">
      <c r="A81" s="1005"/>
      <c r="B81" s="970"/>
      <c r="C81" s="970"/>
      <c r="D81" s="13"/>
      <c r="E81" s="13"/>
      <c r="F81" s="13"/>
      <c r="G81" s="970"/>
    </row>
    <row r="82" spans="1:7">
      <c r="A82" s="1005"/>
      <c r="B82" s="970"/>
      <c r="C82" s="970"/>
      <c r="D82" s="13"/>
      <c r="E82" s="13"/>
      <c r="F82" s="13"/>
      <c r="G82" s="970"/>
    </row>
    <row r="83" spans="1:7">
      <c r="A83" s="1005"/>
      <c r="B83" s="970"/>
      <c r="C83" s="970"/>
      <c r="D83" s="13"/>
      <c r="E83" s="13"/>
      <c r="F83" s="13"/>
      <c r="G83" s="970"/>
    </row>
    <row r="84" spans="1:7">
      <c r="A84" s="1005"/>
      <c r="B84" s="970"/>
      <c r="C84" s="970"/>
      <c r="D84" s="13"/>
      <c r="E84" s="13"/>
      <c r="F84" s="13"/>
      <c r="G84" s="970"/>
    </row>
    <row r="85" spans="1:7">
      <c r="A85" s="1005"/>
      <c r="B85" s="970"/>
      <c r="C85" s="970"/>
      <c r="D85" s="13"/>
      <c r="E85" s="13"/>
      <c r="F85" s="13"/>
      <c r="G85" s="970"/>
    </row>
    <row r="86" spans="1:7">
      <c r="A86" s="1005"/>
      <c r="B86" s="970"/>
      <c r="C86" s="970"/>
      <c r="D86" s="13"/>
      <c r="E86" s="13"/>
      <c r="F86" s="13"/>
      <c r="G86" s="970"/>
    </row>
    <row r="87" spans="1:7">
      <c r="A87" s="1014"/>
      <c r="B87" s="1096"/>
      <c r="C87" s="1096"/>
      <c r="D87" s="1097"/>
      <c r="E87" s="980"/>
      <c r="F87" s="980"/>
      <c r="G87" s="983"/>
    </row>
    <row r="88" spans="1:7">
      <c r="A88" s="1098"/>
      <c r="B88" s="970"/>
      <c r="C88" s="970"/>
      <c r="D88" s="13"/>
      <c r="E88" s="13"/>
      <c r="F88" s="13"/>
      <c r="G88" s="970"/>
    </row>
    <row r="89" spans="1:7">
      <c r="A89" s="1098"/>
      <c r="B89" s="970"/>
      <c r="C89" s="970"/>
      <c r="D89" s="13"/>
      <c r="E89" s="13"/>
      <c r="F89" s="13"/>
      <c r="G89" s="970"/>
    </row>
    <row r="90" spans="1:7">
      <c r="A90" s="1098"/>
      <c r="B90" s="970"/>
      <c r="C90" s="970"/>
      <c r="D90" s="13"/>
      <c r="E90" s="13"/>
      <c r="F90" s="13"/>
      <c r="G90" s="970"/>
    </row>
    <row r="91" spans="1:7">
      <c r="A91" s="1098"/>
      <c r="B91" s="970"/>
      <c r="C91" s="970"/>
      <c r="D91" s="13"/>
      <c r="E91" s="13"/>
      <c r="F91" s="13"/>
      <c r="G91" s="970"/>
    </row>
    <row r="92" spans="1:7">
      <c r="A92" s="1098"/>
      <c r="B92" s="970"/>
      <c r="C92" s="970"/>
      <c r="D92" s="13"/>
      <c r="E92" s="13"/>
      <c r="F92" s="13"/>
      <c r="G92" s="970"/>
    </row>
    <row r="93" spans="1:7">
      <c r="A93" s="1098"/>
      <c r="B93" s="970"/>
      <c r="C93" s="970"/>
      <c r="D93" s="13"/>
      <c r="E93" s="13"/>
      <c r="F93" s="13"/>
      <c r="G93" s="970"/>
    </row>
    <row r="94" spans="1:7">
      <c r="A94" s="1098"/>
      <c r="B94" s="970"/>
      <c r="C94" s="970"/>
      <c r="D94" s="13"/>
      <c r="E94" s="13"/>
      <c r="F94" s="13"/>
      <c r="G94" s="970"/>
    </row>
    <row r="95" spans="1:7">
      <c r="A95" s="1098"/>
      <c r="B95" s="970"/>
      <c r="C95" s="970"/>
      <c r="D95" s="13"/>
      <c r="E95" s="13"/>
      <c r="F95" s="13"/>
      <c r="G95" s="970"/>
    </row>
    <row r="96" spans="1:7">
      <c r="A96" s="1098"/>
      <c r="B96" s="970"/>
      <c r="C96" s="970"/>
      <c r="D96" s="13"/>
      <c r="E96" s="13"/>
      <c r="F96" s="13"/>
      <c r="G96" s="970"/>
    </row>
    <row r="97" spans="1:7">
      <c r="A97" s="1098"/>
      <c r="B97" s="970"/>
      <c r="C97" s="970"/>
      <c r="D97" s="13"/>
      <c r="E97" s="13"/>
      <c r="F97" s="13"/>
      <c r="G97" s="970"/>
    </row>
    <row r="98" spans="1:7">
      <c r="A98" s="1098"/>
      <c r="B98" s="970"/>
      <c r="C98" s="970"/>
      <c r="D98" s="13"/>
      <c r="E98" s="13"/>
      <c r="F98" s="13"/>
      <c r="G98" s="970"/>
    </row>
    <row r="99" spans="1:7">
      <c r="A99" s="1005"/>
      <c r="B99" s="970"/>
      <c r="C99" s="970"/>
      <c r="D99" s="13"/>
      <c r="E99" s="13"/>
      <c r="F99" s="13"/>
      <c r="G99" s="970"/>
    </row>
    <row r="100" spans="1:7">
      <c r="A100" s="1005"/>
      <c r="B100" s="970"/>
      <c r="C100" s="970"/>
      <c r="D100" s="13"/>
      <c r="E100" s="13"/>
      <c r="F100" s="13"/>
      <c r="G100" s="970"/>
    </row>
    <row r="101" spans="1:7">
      <c r="A101" s="1005"/>
      <c r="B101" s="970"/>
      <c r="C101" s="970"/>
      <c r="D101" s="13"/>
      <c r="E101" s="13"/>
      <c r="F101" s="13"/>
      <c r="G101" s="970"/>
    </row>
    <row r="102" spans="1:7">
      <c r="A102" s="1005"/>
      <c r="B102" s="970"/>
      <c r="C102" s="970"/>
      <c r="D102" s="13"/>
      <c r="E102" s="13"/>
      <c r="F102" s="13"/>
      <c r="G102" s="970"/>
    </row>
    <row r="103" spans="1:7">
      <c r="A103" s="1005"/>
      <c r="B103" s="970"/>
      <c r="C103" s="970"/>
      <c r="D103" s="13"/>
      <c r="E103" s="13"/>
      <c r="F103" s="13"/>
      <c r="G103" s="970"/>
    </row>
    <row r="104" spans="1:7">
      <c r="A104" s="1005"/>
      <c r="B104" s="970"/>
      <c r="C104" s="970"/>
      <c r="D104" s="13"/>
      <c r="E104" s="13"/>
      <c r="F104" s="13"/>
      <c r="G104" s="970"/>
    </row>
    <row r="105" spans="1:7">
      <c r="A105" s="1005"/>
      <c r="B105" s="970"/>
      <c r="C105" s="970"/>
      <c r="D105" s="13"/>
      <c r="E105" s="13"/>
      <c r="F105" s="13"/>
      <c r="G105" s="970"/>
    </row>
    <row r="106" spans="1:7">
      <c r="A106" s="1005"/>
      <c r="B106" s="970"/>
      <c r="C106" s="970"/>
      <c r="D106" s="13"/>
      <c r="E106" s="13"/>
      <c r="F106" s="13"/>
      <c r="G106" s="970"/>
    </row>
    <row r="107" spans="1:7">
      <c r="A107" s="1005"/>
      <c r="B107" s="970"/>
      <c r="C107" s="970"/>
      <c r="D107" s="13"/>
      <c r="E107" s="13"/>
      <c r="F107" s="13"/>
      <c r="G107" s="970"/>
    </row>
    <row r="108" spans="1:7">
      <c r="A108" s="1005"/>
      <c r="B108" s="970"/>
      <c r="C108" s="970"/>
      <c r="D108" s="13"/>
      <c r="E108" s="13"/>
      <c r="F108" s="13"/>
      <c r="G108" s="970"/>
    </row>
    <row r="109" spans="1:7">
      <c r="A109" s="1005"/>
      <c r="B109" s="970"/>
      <c r="C109" s="970"/>
      <c r="D109" s="13"/>
      <c r="E109" s="13"/>
      <c r="F109" s="13"/>
      <c r="G109" s="970"/>
    </row>
    <row r="110" spans="1:7">
      <c r="A110" s="1005"/>
      <c r="B110" s="970"/>
      <c r="C110" s="970"/>
      <c r="D110" s="13"/>
      <c r="E110" s="13"/>
      <c r="F110" s="13"/>
      <c r="G110" s="970"/>
    </row>
    <row r="111" spans="1:7">
      <c r="A111" s="1005"/>
      <c r="B111" s="970"/>
      <c r="C111" s="970"/>
      <c r="D111" s="13"/>
      <c r="E111" s="13"/>
      <c r="F111" s="13"/>
      <c r="G111" s="970"/>
    </row>
    <row r="112" spans="1:7">
      <c r="A112" s="1005"/>
      <c r="B112" s="970"/>
      <c r="C112" s="970"/>
      <c r="D112" s="13"/>
      <c r="E112" s="13"/>
      <c r="F112" s="13"/>
      <c r="G112" s="970"/>
    </row>
    <row r="113" spans="1:7">
      <c r="A113" s="1005"/>
      <c r="B113" s="970"/>
      <c r="C113" s="970"/>
      <c r="D113" s="13"/>
      <c r="E113" s="13"/>
      <c r="F113" s="13"/>
      <c r="G113" s="970"/>
    </row>
    <row r="114" spans="1:7">
      <c r="A114" s="1005"/>
      <c r="B114" s="970"/>
      <c r="C114" s="970"/>
      <c r="D114" s="13"/>
      <c r="E114" s="13"/>
      <c r="F114" s="13"/>
      <c r="G114" s="970"/>
    </row>
    <row r="115" spans="1:7">
      <c r="A115" s="1005"/>
      <c r="B115" s="970"/>
      <c r="C115" s="970"/>
      <c r="D115" s="13"/>
      <c r="E115" s="13"/>
      <c r="F115" s="13"/>
      <c r="G115" s="970"/>
    </row>
    <row r="116" spans="1:7">
      <c r="A116" s="1005"/>
      <c r="B116" s="970"/>
      <c r="C116" s="970"/>
      <c r="D116" s="13"/>
      <c r="E116" s="13"/>
      <c r="F116" s="13"/>
      <c r="G116" s="970"/>
    </row>
    <row r="117" spans="1:7">
      <c r="A117" s="1005"/>
      <c r="B117" s="970"/>
      <c r="C117" s="970"/>
      <c r="D117" s="13"/>
      <c r="E117" s="13"/>
      <c r="F117" s="13"/>
      <c r="G117" s="970"/>
    </row>
    <row r="118" spans="1:7">
      <c r="A118" s="1005"/>
      <c r="B118" s="970"/>
      <c r="C118" s="970"/>
      <c r="D118" s="13"/>
      <c r="E118" s="13"/>
      <c r="F118" s="13"/>
      <c r="G118" s="970"/>
    </row>
    <row r="119" spans="1:7">
      <c r="A119" s="1005"/>
      <c r="B119" s="970"/>
      <c r="C119" s="970"/>
      <c r="D119" s="13"/>
      <c r="E119" s="13"/>
      <c r="F119" s="13"/>
      <c r="G119" s="970"/>
    </row>
    <row r="120" spans="1:7">
      <c r="A120" s="1005"/>
      <c r="B120" s="970"/>
      <c r="C120" s="970"/>
      <c r="D120" s="13"/>
      <c r="E120" s="13"/>
      <c r="F120" s="13"/>
      <c r="G120" s="970"/>
    </row>
    <row r="121" spans="1:7">
      <c r="A121" s="1005"/>
      <c r="B121" s="970"/>
      <c r="C121" s="970"/>
      <c r="D121" s="13"/>
      <c r="E121" s="13"/>
      <c r="F121" s="13"/>
      <c r="G121" s="970"/>
    </row>
    <row r="122" spans="1:7">
      <c r="A122" s="1005"/>
      <c r="B122" s="970"/>
      <c r="C122" s="970"/>
      <c r="D122" s="13"/>
      <c r="E122" s="13"/>
      <c r="F122" s="13"/>
      <c r="G122" s="970"/>
    </row>
    <row r="123" spans="1:7">
      <c r="A123" s="1005"/>
      <c r="B123" s="970"/>
      <c r="C123" s="970"/>
      <c r="D123" s="13"/>
      <c r="E123" s="13"/>
      <c r="F123" s="13"/>
      <c r="G123" s="970"/>
    </row>
    <row r="124" spans="1:7">
      <c r="A124" s="1005"/>
      <c r="B124" s="970"/>
      <c r="C124" s="970"/>
      <c r="D124" s="13"/>
      <c r="E124" s="13"/>
      <c r="F124" s="13"/>
      <c r="G124" s="970"/>
    </row>
    <row r="125" spans="1:7">
      <c r="A125" s="1005"/>
      <c r="B125" s="970"/>
      <c r="C125" s="970"/>
      <c r="D125" s="13"/>
      <c r="E125" s="13"/>
      <c r="F125" s="13"/>
      <c r="G125" s="970"/>
    </row>
    <row r="126" spans="1:7">
      <c r="A126" s="1005"/>
      <c r="B126" s="970"/>
      <c r="C126" s="970"/>
      <c r="D126" s="13"/>
      <c r="E126" s="13"/>
      <c r="F126" s="13"/>
      <c r="G126" s="970"/>
    </row>
    <row r="127" spans="1:7">
      <c r="A127" s="1005"/>
      <c r="B127" s="970"/>
      <c r="C127" s="970"/>
      <c r="D127" s="13"/>
      <c r="E127" s="13"/>
      <c r="F127" s="13"/>
      <c r="G127" s="970"/>
    </row>
    <row r="128" spans="1:7">
      <c r="A128" s="1005"/>
      <c r="B128" s="970"/>
      <c r="C128" s="970"/>
      <c r="D128" s="13"/>
      <c r="E128" s="13"/>
      <c r="F128" s="13"/>
      <c r="G128" s="970"/>
    </row>
    <row r="129" spans="1:7">
      <c r="A129" s="1005"/>
      <c r="B129" s="970"/>
      <c r="C129" s="970"/>
      <c r="D129" s="13"/>
      <c r="E129" s="13"/>
      <c r="F129" s="13"/>
      <c r="G129" s="970"/>
    </row>
    <row r="130" spans="1:7">
      <c r="A130" s="1005"/>
      <c r="B130" s="970"/>
      <c r="C130" s="970"/>
      <c r="D130" s="13"/>
      <c r="E130" s="13"/>
      <c r="F130" s="13"/>
      <c r="G130" s="970"/>
    </row>
    <row r="131" spans="1:7">
      <c r="A131" s="1005"/>
      <c r="B131" s="970"/>
      <c r="C131" s="970"/>
      <c r="D131" s="13"/>
      <c r="E131" s="13"/>
      <c r="F131" s="13"/>
      <c r="G131" s="970"/>
    </row>
    <row r="132" spans="1:7" ht="16" thickBot="1">
      <c r="A132" s="1099"/>
      <c r="B132" s="990"/>
      <c r="C132" s="990"/>
      <c r="D132" s="713"/>
      <c r="E132" s="713"/>
      <c r="F132" s="713"/>
      <c r="G132" s="990"/>
    </row>
    <row r="133" spans="1:7">
      <c r="A133" s="991" t="s">
        <v>3693</v>
      </c>
      <c r="B133" s="13"/>
      <c r="C133" s="13"/>
      <c r="D133" s="13"/>
      <c r="E133" s="13"/>
      <c r="F133" s="13"/>
      <c r="G133" s="13"/>
    </row>
    <row r="134" spans="1:7">
      <c r="A134" s="16" t="s">
        <v>2483</v>
      </c>
      <c r="B134" s="16"/>
      <c r="C134" s="16"/>
      <c r="D134" s="16"/>
      <c r="E134" s="16"/>
      <c r="F134" s="16"/>
      <c r="G134" s="16"/>
    </row>
    <row r="135" spans="1:7">
      <c r="A135" s="13"/>
      <c r="B135" s="13"/>
      <c r="C135" s="13"/>
      <c r="D135" s="13"/>
      <c r="E135" s="13"/>
      <c r="F135" s="13"/>
      <c r="G135" s="13"/>
    </row>
  </sheetData>
  <printOptions horizontalCentered="1" verticalCentered="1"/>
  <pageMargins left="0.5" right="0.5" top="0" bottom="0" header="0.25" footer="0.25"/>
  <pageSetup scale="76" fitToHeight="2" orientation="portrait" horizontalDpi="300" verticalDpi="300"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857" r:id="rId4" name="Button 81">
              <controlPr locked="0" defaultSize="0" autoFill="0" autoLine="0" autoPict="0">
                <anchor moveWithCells="1" sizeWithCells="1">
                  <from>
                    <xdr:col>3</xdr:col>
                    <xdr:colOff>946150</xdr:colOff>
                    <xdr:row>50</xdr:row>
                    <xdr:rowOff>0</xdr:rowOff>
                  </from>
                  <to>
                    <xdr:col>4</xdr:col>
                    <xdr:colOff>374650</xdr:colOff>
                    <xdr:row>50</xdr:row>
                    <xdr:rowOff>0</xdr:rowOff>
                  </to>
                </anchor>
              </controlPr>
            </control>
          </mc:Choice>
        </mc:AlternateContent>
      </controls>
    </mc:Choice>
  </mc:AlternateContent>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ransitionEvaluation="1"/>
  <dimension ref="A1:H645"/>
  <sheetViews>
    <sheetView view="pageBreakPreview" zoomScale="80" zoomScaleNormal="100" zoomScaleSheetLayoutView="80" workbookViewId="0"/>
  </sheetViews>
  <sheetFormatPr defaultColWidth="9.84375" defaultRowHeight="15.5"/>
  <cols>
    <col min="1" max="1" width="64.07421875" style="13" bestFit="1" customWidth="1"/>
    <col min="2" max="2" width="41.07421875" style="13" bestFit="1" customWidth="1"/>
    <col min="3" max="3" width="17.07421875" style="13" customWidth="1"/>
    <col min="4" max="4" width="13" style="13" bestFit="1" customWidth="1"/>
    <col min="5" max="5" width="16.07421875" style="13" customWidth="1"/>
    <col min="6" max="16384" width="9.84375" style="13"/>
  </cols>
  <sheetData>
    <row r="1" spans="1:8">
      <c r="A1" s="73" t="s">
        <v>2202</v>
      </c>
      <c r="B1" s="73"/>
      <c r="C1" s="73"/>
      <c r="D1" s="101"/>
      <c r="E1" s="101"/>
      <c r="F1" s="71"/>
    </row>
    <row r="2" spans="1:8">
      <c r="A2" s="73"/>
      <c r="B2" s="73"/>
      <c r="C2" s="73"/>
      <c r="D2" s="101"/>
      <c r="E2" s="101"/>
    </row>
    <row r="3" spans="1:8" ht="15" customHeight="1">
      <c r="A3" s="73" t="s">
        <v>1608</v>
      </c>
      <c r="B3" s="71"/>
      <c r="C3" s="73"/>
      <c r="D3" s="101"/>
      <c r="E3" s="101"/>
    </row>
    <row r="4" spans="1:8" ht="15" customHeight="1">
      <c r="A4" s="73" t="s">
        <v>2203</v>
      </c>
      <c r="B4" s="71"/>
      <c r="C4" s="73"/>
      <c r="D4" s="101"/>
      <c r="E4" s="101"/>
    </row>
    <row r="5" spans="1:8">
      <c r="A5" s="73" t="s">
        <v>2204</v>
      </c>
      <c r="B5" s="71"/>
      <c r="C5" s="73"/>
      <c r="D5" s="101"/>
      <c r="E5" s="101"/>
    </row>
    <row r="6" spans="1:8">
      <c r="A6" s="101"/>
      <c r="B6" s="21"/>
      <c r="C6" s="101"/>
      <c r="D6" s="101"/>
      <c r="E6" s="101"/>
    </row>
    <row r="7" spans="1:8" ht="20">
      <c r="A7" s="560" t="str">
        <f>'Data Sheet'!$C$25</f>
        <v xml:space="preserve">Niagara Mohawk Power Corporation </v>
      </c>
      <c r="B7" s="71"/>
      <c r="C7" s="73"/>
      <c r="D7" s="101"/>
      <c r="E7" s="101"/>
    </row>
    <row r="8" spans="1:8" ht="18">
      <c r="A8" s="341" t="str">
        <f>'Data Sheet'!$C$38</f>
        <v>December 31, 2023</v>
      </c>
      <c r="B8" s="71"/>
      <c r="C8" s="71"/>
    </row>
    <row r="9" spans="1:8">
      <c r="A9" s="21"/>
      <c r="B9" s="22"/>
      <c r="C9" s="22"/>
      <c r="D9" s="23"/>
      <c r="E9" s="22"/>
      <c r="F9" s="71"/>
      <c r="G9" s="71"/>
      <c r="H9" s="22"/>
    </row>
    <row r="10" spans="1:8">
      <c r="A10" s="73" t="s">
        <v>2205</v>
      </c>
      <c r="B10" s="22"/>
      <c r="C10" s="22"/>
      <c r="D10" s="23"/>
      <c r="E10" s="22"/>
      <c r="F10" s="71"/>
      <c r="G10" s="71"/>
      <c r="H10" s="22"/>
    </row>
    <row r="11" spans="1:8">
      <c r="A11" s="73" t="s">
        <v>2206</v>
      </c>
      <c r="B11" s="22"/>
      <c r="C11" s="22"/>
      <c r="D11" s="23"/>
      <c r="E11" s="22"/>
      <c r="F11" s="71"/>
      <c r="G11" s="71"/>
      <c r="H11" s="22"/>
    </row>
    <row r="12" spans="1:8">
      <c r="A12" s="73"/>
      <c r="B12" s="22"/>
      <c r="C12" s="22"/>
      <c r="D12" s="23"/>
      <c r="E12" s="22"/>
      <c r="F12" s="71"/>
      <c r="G12" s="71"/>
      <c r="H12" s="22"/>
    </row>
    <row r="14" spans="1:8">
      <c r="A14" s="101"/>
      <c r="B14" s="2086" t="s">
        <v>2207</v>
      </c>
    </row>
    <row r="15" spans="1:8">
      <c r="A15" s="21"/>
      <c r="B15" s="2086" t="s">
        <v>2208</v>
      </c>
      <c r="C15" s="101"/>
    </row>
    <row r="16" spans="1:8">
      <c r="A16" s="531" t="s">
        <v>2436</v>
      </c>
      <c r="B16" s="101"/>
      <c r="C16" s="1106" t="str">
        <f>'Data Sheet'!C38</f>
        <v>December 31, 2023</v>
      </c>
    </row>
    <row r="17" spans="1:3">
      <c r="A17" s="21" t="s">
        <v>2209</v>
      </c>
      <c r="B17" s="21" t="s">
        <v>2210</v>
      </c>
      <c r="C17" s="343">
        <f>'200201'!E21+'110113'!H14</f>
        <v>14156462441</v>
      </c>
    </row>
    <row r="18" spans="1:3">
      <c r="A18" s="21" t="s">
        <v>2211</v>
      </c>
      <c r="B18" s="21" t="s">
        <v>2212</v>
      </c>
      <c r="C18" s="265">
        <f>'200201'!E22+'110113'!H15</f>
        <v>3705298238</v>
      </c>
    </row>
    <row r="19" spans="1:3">
      <c r="A19" s="21" t="s">
        <v>2213</v>
      </c>
      <c r="B19" s="21" t="s">
        <v>2214</v>
      </c>
      <c r="C19" s="265">
        <f>C17-C18</f>
        <v>10451164203</v>
      </c>
    </row>
    <row r="20" spans="1:3">
      <c r="A20" s="21"/>
      <c r="B20" s="21"/>
      <c r="C20" s="265"/>
    </row>
    <row r="21" spans="1:3">
      <c r="A21" s="21" t="s">
        <v>2215</v>
      </c>
      <c r="B21" s="21" t="s">
        <v>2216</v>
      </c>
      <c r="C21" s="265">
        <f>'200201'!F21+'110113'!H19</f>
        <v>3476783704</v>
      </c>
    </row>
    <row r="22" spans="1:3">
      <c r="A22" s="21" t="s">
        <v>2211</v>
      </c>
      <c r="B22" s="21" t="s">
        <v>2217</v>
      </c>
      <c r="C22" s="265">
        <f>'200201'!F22</f>
        <v>1149997120</v>
      </c>
    </row>
    <row r="23" spans="1:3">
      <c r="A23" s="21" t="s">
        <v>2218</v>
      </c>
      <c r="B23" s="21" t="s">
        <v>2214</v>
      </c>
      <c r="C23" s="265">
        <f>C21-C22</f>
        <v>2326786584</v>
      </c>
    </row>
    <row r="24" spans="1:3">
      <c r="A24" s="21"/>
      <c r="B24" s="21"/>
      <c r="C24" s="265"/>
    </row>
    <row r="25" spans="1:3">
      <c r="A25" s="21" t="s">
        <v>2219</v>
      </c>
      <c r="B25" s="21" t="s">
        <v>2214</v>
      </c>
      <c r="C25" s="265">
        <f>C29-C17-C21</f>
        <v>305081997</v>
      </c>
    </row>
    <row r="26" spans="1:3">
      <c r="A26" s="21" t="s">
        <v>2211</v>
      </c>
      <c r="B26" s="21" t="s">
        <v>2214</v>
      </c>
      <c r="C26" s="265">
        <f>C30-C18-C22</f>
        <v>86520013</v>
      </c>
    </row>
    <row r="27" spans="1:3">
      <c r="A27" s="21" t="s">
        <v>2220</v>
      </c>
      <c r="B27" s="21" t="s">
        <v>2214</v>
      </c>
      <c r="C27" s="265">
        <f>C25-C26</f>
        <v>218561984</v>
      </c>
    </row>
    <row r="28" spans="1:3">
      <c r="A28" s="21"/>
      <c r="B28" s="21"/>
      <c r="C28" s="265"/>
    </row>
    <row r="29" spans="1:3">
      <c r="A29" s="21" t="s">
        <v>2221</v>
      </c>
      <c r="B29" s="21" t="s">
        <v>2222</v>
      </c>
      <c r="C29" s="265">
        <f>SUM('110113'!H11,'110113'!H14,'110113'!H18,'110113'!H19)</f>
        <v>17938328142</v>
      </c>
    </row>
    <row r="30" spans="1:3">
      <c r="A30" s="21" t="s">
        <v>2211</v>
      </c>
      <c r="B30" s="21" t="s">
        <v>2223</v>
      </c>
      <c r="C30" s="265">
        <f>SUM('110113'!H12,'110113'!H15)</f>
        <v>4941815371</v>
      </c>
    </row>
    <row r="31" spans="1:3">
      <c r="A31" s="101" t="s">
        <v>2224</v>
      </c>
      <c r="B31" s="21" t="s">
        <v>2214</v>
      </c>
      <c r="C31" s="265">
        <f>C29-C30</f>
        <v>12996512771</v>
      </c>
    </row>
    <row r="32" spans="1:3">
      <c r="A32" s="21"/>
      <c r="B32" s="21"/>
      <c r="C32" s="265"/>
    </row>
    <row r="33" spans="1:3">
      <c r="A33" s="531" t="s">
        <v>1821</v>
      </c>
      <c r="B33" s="101"/>
      <c r="C33" s="265"/>
    </row>
    <row r="34" spans="1:3">
      <c r="A34" s="21" t="s">
        <v>2225</v>
      </c>
      <c r="B34" s="21" t="s">
        <v>2226</v>
      </c>
      <c r="C34" s="265">
        <f>'110113'!H21</f>
        <v>11561883</v>
      </c>
    </row>
    <row r="35" spans="1:3">
      <c r="A35" s="21" t="s">
        <v>3404</v>
      </c>
      <c r="B35" s="21" t="s">
        <v>3405</v>
      </c>
      <c r="C35" s="265">
        <f>-'110113'!H22</f>
        <v>-25109</v>
      </c>
    </row>
    <row r="36" spans="1:3">
      <c r="A36" s="21" t="s">
        <v>3406</v>
      </c>
      <c r="B36" s="21" t="s">
        <v>3407</v>
      </c>
      <c r="C36" s="265">
        <f>'110113'!H23</f>
        <v>0</v>
      </c>
    </row>
    <row r="37" spans="1:3">
      <c r="A37" s="21" t="s">
        <v>1265</v>
      </c>
      <c r="B37" s="21" t="s">
        <v>3408</v>
      </c>
      <c r="C37" s="265">
        <f>'110113'!H24</f>
        <v>783036</v>
      </c>
    </row>
    <row r="38" spans="1:3">
      <c r="A38" s="21" t="s">
        <v>3409</v>
      </c>
      <c r="B38" s="21" t="s">
        <v>3410</v>
      </c>
      <c r="C38" s="265">
        <f>'110113'!H27</f>
        <v>9085657</v>
      </c>
    </row>
    <row r="39" spans="1:3">
      <c r="A39" s="21" t="s">
        <v>3411</v>
      </c>
      <c r="B39" s="21" t="s">
        <v>2214</v>
      </c>
      <c r="C39" s="265">
        <f>C42-SUM(C34:C38)-C40</f>
        <v>674649754</v>
      </c>
    </row>
    <row r="40" spans="1:3">
      <c r="A40" s="2087" t="s">
        <v>3729</v>
      </c>
      <c r="B40" s="1310" t="s">
        <v>3413</v>
      </c>
      <c r="C40" s="2088">
        <f>'110113'!H29</f>
        <v>8575494</v>
      </c>
    </row>
    <row r="41" spans="1:3">
      <c r="A41" s="2087" t="s">
        <v>3730</v>
      </c>
      <c r="B41" s="1310" t="s">
        <v>4259</v>
      </c>
      <c r="C41" s="2088">
        <f>'110113'!H30</f>
        <v>0</v>
      </c>
    </row>
    <row r="42" spans="1:3">
      <c r="A42" s="101" t="s">
        <v>3412</v>
      </c>
      <c r="B42" s="1310" t="s">
        <v>4272</v>
      </c>
      <c r="C42" s="265">
        <f>'110113'!H31</f>
        <v>704630715</v>
      </c>
    </row>
    <row r="43" spans="1:3">
      <c r="B43" s="1244"/>
    </row>
    <row r="44" spans="1:3">
      <c r="A44" s="531" t="s">
        <v>1840</v>
      </c>
      <c r="B44" s="1310"/>
    </row>
    <row r="45" spans="1:3">
      <c r="A45" s="21" t="s">
        <v>3414</v>
      </c>
      <c r="B45" s="1310" t="s">
        <v>4273</v>
      </c>
      <c r="C45" s="265">
        <f>'110113'!H33</f>
        <v>17143043</v>
      </c>
    </row>
    <row r="46" spans="1:3">
      <c r="A46" s="21" t="s">
        <v>3415</v>
      </c>
      <c r="B46" s="1310" t="s">
        <v>4274</v>
      </c>
      <c r="C46" s="265">
        <f>'110113'!H34</f>
        <v>16298022</v>
      </c>
    </row>
    <row r="47" spans="1:3">
      <c r="A47" s="21" t="s">
        <v>3416</v>
      </c>
      <c r="B47" s="1310" t="s">
        <v>4275</v>
      </c>
      <c r="C47" s="265">
        <f>'110113'!H35</f>
        <v>0</v>
      </c>
    </row>
    <row r="48" spans="1:3">
      <c r="A48" s="21" t="s">
        <v>3417</v>
      </c>
      <c r="B48" s="1310" t="s">
        <v>4276</v>
      </c>
      <c r="C48" s="265">
        <f>'110113'!H36</f>
        <v>0</v>
      </c>
    </row>
    <row r="49" spans="1:3">
      <c r="A49" s="21" t="s">
        <v>3418</v>
      </c>
      <c r="B49" s="1310" t="s">
        <v>4277</v>
      </c>
      <c r="C49" s="265">
        <f>'110113'!H37</f>
        <v>0</v>
      </c>
    </row>
    <row r="50" spans="1:3">
      <c r="A50" s="21" t="s">
        <v>3419</v>
      </c>
      <c r="B50" s="1310" t="s">
        <v>4278</v>
      </c>
      <c r="C50" s="265">
        <f>SUM('110113'!H38,'110113'!H39)</f>
        <v>670462891</v>
      </c>
    </row>
    <row r="51" spans="1:3">
      <c r="A51" s="21" t="s">
        <v>2527</v>
      </c>
      <c r="B51" s="1310" t="s">
        <v>4279</v>
      </c>
      <c r="C51" s="265">
        <f>-'110113'!H40</f>
        <v>-227451099</v>
      </c>
    </row>
    <row r="52" spans="1:3">
      <c r="A52" s="21" t="s">
        <v>2528</v>
      </c>
      <c r="B52" s="1310" t="s">
        <v>4280</v>
      </c>
      <c r="C52" s="265">
        <f>'110113'!H41</f>
        <v>0</v>
      </c>
    </row>
    <row r="53" spans="1:3">
      <c r="A53" s="21" t="s">
        <v>3654</v>
      </c>
      <c r="B53" s="1310" t="s">
        <v>4281</v>
      </c>
      <c r="C53" s="265">
        <f>'110113'!H42</f>
        <v>17254905</v>
      </c>
    </row>
    <row r="54" spans="1:3">
      <c r="A54" s="21" t="s">
        <v>3655</v>
      </c>
      <c r="B54" s="1310" t="s">
        <v>4282</v>
      </c>
      <c r="C54" s="265">
        <f>SUM('110113'!H43:H50)-'110113'!H51+'110113'!H52</f>
        <v>124097665</v>
      </c>
    </row>
    <row r="55" spans="1:3">
      <c r="A55" s="21" t="s">
        <v>3656</v>
      </c>
      <c r="B55" s="1310" t="s">
        <v>4283</v>
      </c>
      <c r="C55" s="265">
        <f>'110113'!H53</f>
        <v>48404401</v>
      </c>
    </row>
    <row r="56" spans="1:3">
      <c r="A56" s="21" t="s">
        <v>3657</v>
      </c>
      <c r="B56" s="1310" t="s">
        <v>4284</v>
      </c>
      <c r="C56" s="265">
        <f>'110113'!H54</f>
        <v>0</v>
      </c>
    </row>
    <row r="57" spans="1:3">
      <c r="A57" s="21" t="s">
        <v>3658</v>
      </c>
      <c r="B57" s="1310" t="s">
        <v>4285</v>
      </c>
      <c r="C57" s="265">
        <f>SUM('110113'!H55,'110113'!H56)</f>
        <v>48242331</v>
      </c>
    </row>
    <row r="58" spans="1:3">
      <c r="A58" s="21" t="s">
        <v>3659</v>
      </c>
      <c r="B58" s="1310" t="s">
        <v>4286</v>
      </c>
      <c r="C58" s="265">
        <f>'110113'!H57</f>
        <v>0</v>
      </c>
    </row>
    <row r="59" spans="1:3">
      <c r="A59" s="21" t="s">
        <v>3660</v>
      </c>
      <c r="B59" s="1310" t="s">
        <v>4287</v>
      </c>
      <c r="C59" s="265">
        <f>'110113'!H58</f>
        <v>15435654</v>
      </c>
    </row>
    <row r="60" spans="1:3">
      <c r="A60" s="21" t="s">
        <v>3661</v>
      </c>
      <c r="B60" s="1310" t="s">
        <v>4288</v>
      </c>
      <c r="C60" s="265">
        <f>'110113'!H59</f>
        <v>177493515</v>
      </c>
    </row>
    <row r="61" spans="1:3">
      <c r="A61" s="21" t="s">
        <v>3662</v>
      </c>
      <c r="B61" s="1310" t="s">
        <v>4289</v>
      </c>
      <c r="C61" s="265">
        <f>'110113'!H60</f>
        <v>951271</v>
      </c>
    </row>
    <row r="62" spans="1:3">
      <c r="A62" s="2087" t="s">
        <v>4512</v>
      </c>
      <c r="B62" s="1310" t="s">
        <v>4513</v>
      </c>
      <c r="C62" s="265">
        <f>'110113'!H61-'110113'!H62</f>
        <v>16173641</v>
      </c>
    </row>
    <row r="63" spans="1:3">
      <c r="A63" s="2087" t="s">
        <v>4514</v>
      </c>
      <c r="B63" s="1310" t="s">
        <v>4516</v>
      </c>
      <c r="C63" s="265">
        <f>'110113'!H63-'110113'!H64</f>
        <v>0</v>
      </c>
    </row>
    <row r="64" spans="1:3">
      <c r="A64" s="101" t="s">
        <v>3663</v>
      </c>
      <c r="B64" s="21" t="s">
        <v>2214</v>
      </c>
      <c r="C64" s="265">
        <f>SUM(C45:C63)</f>
        <v>924506240</v>
      </c>
    </row>
    <row r="67" spans="1:3">
      <c r="A67" s="531" t="s">
        <v>962</v>
      </c>
      <c r="B67" s="101"/>
    </row>
    <row r="68" spans="1:3">
      <c r="A68" s="21" t="s">
        <v>3664</v>
      </c>
      <c r="B68" s="1310" t="s">
        <v>4294</v>
      </c>
      <c r="C68" s="265">
        <f>'110113'!H79</f>
        <v>19618486</v>
      </c>
    </row>
    <row r="69" spans="1:3">
      <c r="A69" s="21" t="s">
        <v>1270</v>
      </c>
      <c r="B69" s="1310" t="s">
        <v>4295</v>
      </c>
      <c r="C69" s="265">
        <f>SUM('110113'!H80:H81)</f>
        <v>4622215</v>
      </c>
    </row>
    <row r="70" spans="1:3">
      <c r="A70" s="21" t="s">
        <v>3665</v>
      </c>
      <c r="B70" s="1310" t="s">
        <v>4296</v>
      </c>
      <c r="C70" s="265">
        <f>SUM('110113'!H83:H84)</f>
        <v>31284790</v>
      </c>
    </row>
    <row r="71" spans="1:3">
      <c r="A71" s="21" t="s">
        <v>2685</v>
      </c>
      <c r="B71" s="1310" t="s">
        <v>4297</v>
      </c>
      <c r="C71" s="265">
        <f>'110113'!H85</f>
        <v>153988</v>
      </c>
    </row>
    <row r="72" spans="1:3">
      <c r="A72" s="21" t="s">
        <v>3666</v>
      </c>
      <c r="B72" s="1310" t="s">
        <v>4298</v>
      </c>
      <c r="C72" s="265">
        <f>'110113'!H86</f>
        <v>0</v>
      </c>
    </row>
    <row r="73" spans="1:3">
      <c r="A73" s="21" t="s">
        <v>1274</v>
      </c>
      <c r="B73" s="1310" t="s">
        <v>4299</v>
      </c>
      <c r="C73" s="265">
        <f>SUM('110113'!H82,'110113'!H87,'110113'!H90,'110113'!H92)</f>
        <v>1258003484</v>
      </c>
    </row>
    <row r="74" spans="1:3">
      <c r="A74" s="21" t="s">
        <v>3667</v>
      </c>
      <c r="B74" s="1310" t="s">
        <v>4300</v>
      </c>
      <c r="C74" s="265">
        <f>'110113'!H88</f>
        <v>0</v>
      </c>
    </row>
    <row r="75" spans="1:3">
      <c r="A75" s="21" t="s">
        <v>3668</v>
      </c>
      <c r="B75" s="1310" t="s">
        <v>4301</v>
      </c>
      <c r="C75" s="265">
        <f>'110113'!H89</f>
        <v>0</v>
      </c>
    </row>
    <row r="76" spans="1:3">
      <c r="A76" s="21" t="s">
        <v>3669</v>
      </c>
      <c r="B76" s="1310" t="s">
        <v>4302</v>
      </c>
      <c r="C76" s="265">
        <f>'110113'!H91</f>
        <v>1156862737</v>
      </c>
    </row>
    <row r="77" spans="1:3">
      <c r="A77" s="101" t="s">
        <v>3670</v>
      </c>
      <c r="B77" s="21" t="s">
        <v>2214</v>
      </c>
      <c r="C77" s="265">
        <f>SUM(C68:C76)</f>
        <v>2470545700</v>
      </c>
    </row>
    <row r="79" spans="1:3">
      <c r="A79" s="101" t="s">
        <v>3671</v>
      </c>
      <c r="B79" s="21" t="s">
        <v>4515</v>
      </c>
      <c r="C79" s="561">
        <f>C31+C42+C64+C77</f>
        <v>17096195426</v>
      </c>
    </row>
    <row r="80" spans="1:3">
      <c r="A80" s="21"/>
      <c r="B80" s="101"/>
      <c r="C80" s="101"/>
    </row>
    <row r="82" spans="1:3" ht="18">
      <c r="A82" s="341" t="s">
        <v>2205</v>
      </c>
      <c r="B82" s="341"/>
      <c r="C82" s="341"/>
    </row>
    <row r="83" spans="1:3" ht="18">
      <c r="A83" s="341" t="s">
        <v>3672</v>
      </c>
      <c r="B83" s="341"/>
      <c r="C83" s="341"/>
    </row>
    <row r="84" spans="1:3" ht="18">
      <c r="A84" s="341"/>
      <c r="B84" s="341"/>
      <c r="C84" s="341"/>
    </row>
    <row r="85" spans="1:3">
      <c r="A85" s="73"/>
      <c r="B85" s="73"/>
      <c r="C85" s="73"/>
    </row>
    <row r="86" spans="1:3">
      <c r="A86" s="101"/>
      <c r="B86" s="101"/>
      <c r="C86" s="101"/>
    </row>
    <row r="87" spans="1:3">
      <c r="A87" s="101"/>
      <c r="B87" s="2086" t="s">
        <v>2207</v>
      </c>
    </row>
    <row r="88" spans="1:3">
      <c r="A88" s="21"/>
      <c r="B88" s="2086" t="s">
        <v>2208</v>
      </c>
      <c r="C88" s="2086" t="str">
        <f>$C$16</f>
        <v>December 31, 2023</v>
      </c>
    </row>
    <row r="89" spans="1:3">
      <c r="A89" s="531" t="s">
        <v>996</v>
      </c>
      <c r="B89" s="101"/>
      <c r="C89" s="265" t="s">
        <v>1746</v>
      </c>
    </row>
    <row r="90" spans="1:3">
      <c r="A90" s="21" t="s">
        <v>3673</v>
      </c>
      <c r="B90" s="21" t="s">
        <v>3674</v>
      </c>
      <c r="C90" s="265">
        <f>'110113'!H139</f>
        <v>187364863</v>
      </c>
    </row>
    <row r="91" spans="1:3">
      <c r="A91" s="21" t="s">
        <v>3675</v>
      </c>
      <c r="B91" s="21" t="s">
        <v>3676</v>
      </c>
      <c r="C91" s="265">
        <f>'110113'!H140</f>
        <v>28984701</v>
      </c>
    </row>
    <row r="92" spans="1:3">
      <c r="A92" s="21" t="s">
        <v>3677</v>
      </c>
      <c r="B92" s="21" t="s">
        <v>3678</v>
      </c>
      <c r="C92" s="265">
        <f>'110113'!H141</f>
        <v>0</v>
      </c>
    </row>
    <row r="93" spans="1:3">
      <c r="A93" s="21" t="s">
        <v>3679</v>
      </c>
      <c r="B93" s="21" t="s">
        <v>3680</v>
      </c>
      <c r="C93" s="265">
        <f>'110113'!H142</f>
        <v>0</v>
      </c>
    </row>
    <row r="94" spans="1:3">
      <c r="A94" s="21" t="s">
        <v>3681</v>
      </c>
      <c r="B94" s="21" t="s">
        <v>3682</v>
      </c>
      <c r="C94" s="265">
        <f>'110113'!H143</f>
        <v>0</v>
      </c>
    </row>
    <row r="95" spans="1:3">
      <c r="A95" s="21" t="s">
        <v>3683</v>
      </c>
      <c r="B95" s="21" t="s">
        <v>3684</v>
      </c>
      <c r="C95" s="265">
        <f>'110113'!H144</f>
        <v>1858731405</v>
      </c>
    </row>
    <row r="96" spans="1:3">
      <c r="A96" s="21" t="s">
        <v>3685</v>
      </c>
      <c r="B96" s="21" t="s">
        <v>3686</v>
      </c>
      <c r="C96" s="265">
        <f>'110113'!H145</f>
        <v>0</v>
      </c>
    </row>
    <row r="97" spans="1:3">
      <c r="A97" s="21" t="s">
        <v>1621</v>
      </c>
      <c r="B97" s="21" t="s">
        <v>3037</v>
      </c>
      <c r="C97" s="265">
        <f>-'110113'!H146-'110113'!H147</f>
        <v>0</v>
      </c>
    </row>
    <row r="98" spans="1:3">
      <c r="A98" s="21" t="s">
        <v>3038</v>
      </c>
      <c r="B98" s="21" t="s">
        <v>3039</v>
      </c>
      <c r="C98" s="265">
        <f>'110113'!H148</f>
        <v>2329551540</v>
      </c>
    </row>
    <row r="99" spans="1:3">
      <c r="A99" s="21" t="s">
        <v>3040</v>
      </c>
      <c r="B99" s="21" t="s">
        <v>3041</v>
      </c>
      <c r="C99" s="265">
        <f>'110113'!H149</f>
        <v>-2731779</v>
      </c>
    </row>
    <row r="100" spans="1:3">
      <c r="A100" s="21" t="s">
        <v>3042</v>
      </c>
      <c r="B100" s="21" t="s">
        <v>3043</v>
      </c>
      <c r="C100" s="265">
        <f>-'110113'!H150</f>
        <v>0</v>
      </c>
    </row>
    <row r="101" spans="1:3">
      <c r="A101" s="2087" t="s">
        <v>4260</v>
      </c>
      <c r="B101" s="1310" t="s">
        <v>4261</v>
      </c>
      <c r="C101" s="265">
        <f>'110113'!H151</f>
        <v>2719599</v>
      </c>
    </row>
    <row r="102" spans="1:3">
      <c r="A102" s="101" t="s">
        <v>3044</v>
      </c>
      <c r="B102" s="21" t="s">
        <v>2214</v>
      </c>
      <c r="C102" s="265">
        <f>SUM(C90:C101)</f>
        <v>4404620329</v>
      </c>
    </row>
    <row r="104" spans="1:3">
      <c r="A104" s="531" t="s">
        <v>2327</v>
      </c>
      <c r="B104" s="101"/>
    </row>
    <row r="105" spans="1:3">
      <c r="A105" s="21" t="s">
        <v>3045</v>
      </c>
      <c r="B105" s="1310" t="s">
        <v>4315</v>
      </c>
      <c r="C105" s="265">
        <f>'110113'!H154</f>
        <v>4154365000</v>
      </c>
    </row>
    <row r="106" spans="1:3">
      <c r="A106" s="21" t="s">
        <v>4529</v>
      </c>
      <c r="B106" s="1310" t="s">
        <v>4316</v>
      </c>
      <c r="C106" s="265">
        <f>-'110113'!H155</f>
        <v>0</v>
      </c>
    </row>
    <row r="107" spans="1:3">
      <c r="A107" s="21" t="s">
        <v>3046</v>
      </c>
      <c r="B107" s="1310" t="s">
        <v>4317</v>
      </c>
      <c r="C107" s="265">
        <f>'110113'!H156</f>
        <v>0</v>
      </c>
    </row>
    <row r="108" spans="1:3">
      <c r="A108" s="21" t="s">
        <v>3047</v>
      </c>
      <c r="B108" s="1310" t="s">
        <v>4318</v>
      </c>
      <c r="C108" s="265">
        <f>'110113'!H157</f>
        <v>0</v>
      </c>
    </row>
    <row r="109" spans="1:3">
      <c r="A109" s="21" t="s">
        <v>3048</v>
      </c>
      <c r="B109" s="1310" t="s">
        <v>4319</v>
      </c>
      <c r="C109" s="265">
        <f>'110113'!H158</f>
        <v>0</v>
      </c>
    </row>
    <row r="110" spans="1:3">
      <c r="A110" s="21" t="s">
        <v>3049</v>
      </c>
      <c r="B110" s="1310" t="s">
        <v>4320</v>
      </c>
      <c r="C110" s="265">
        <f>-'110113'!H159</f>
        <v>-5048</v>
      </c>
    </row>
    <row r="111" spans="1:3">
      <c r="A111" s="101" t="s">
        <v>3050</v>
      </c>
      <c r="B111" s="21" t="s">
        <v>2214</v>
      </c>
      <c r="C111" s="265">
        <f>SUM(C105:C110)</f>
        <v>4154359952</v>
      </c>
    </row>
    <row r="112" spans="1:3">
      <c r="A112" s="21"/>
      <c r="B112" s="21"/>
      <c r="C112" s="265"/>
    </row>
    <row r="113" spans="1:3">
      <c r="A113" s="531" t="s">
        <v>2341</v>
      </c>
      <c r="B113" s="101"/>
      <c r="C113" s="265"/>
    </row>
    <row r="114" spans="1:3">
      <c r="A114" s="21" t="s">
        <v>3051</v>
      </c>
      <c r="B114" s="1310" t="s">
        <v>4321</v>
      </c>
      <c r="C114" s="265">
        <f>'110113'!H173</f>
        <v>0</v>
      </c>
    </row>
    <row r="115" spans="1:3">
      <c r="A115" s="21" t="s">
        <v>3053</v>
      </c>
      <c r="B115" s="1310" t="s">
        <v>4322</v>
      </c>
      <c r="C115" s="265">
        <f>'110113'!H174</f>
        <v>403129877</v>
      </c>
    </row>
    <row r="116" spans="1:3">
      <c r="A116" s="21" t="s">
        <v>3055</v>
      </c>
      <c r="B116" s="1310" t="s">
        <v>4323</v>
      </c>
      <c r="C116" s="265">
        <f>'110113'!H175</f>
        <v>780497945</v>
      </c>
    </row>
    <row r="117" spans="1:3">
      <c r="A117" s="21" t="s">
        <v>3056</v>
      </c>
      <c r="B117" s="1310" t="s">
        <v>4324</v>
      </c>
      <c r="C117" s="265">
        <f>'110113'!H176</f>
        <v>191674132</v>
      </c>
    </row>
    <row r="118" spans="1:3">
      <c r="A118" s="21" t="s">
        <v>3057</v>
      </c>
      <c r="B118" s="1310" t="s">
        <v>4325</v>
      </c>
      <c r="C118" s="265">
        <f>'110113'!H177</f>
        <v>40117219</v>
      </c>
    </row>
    <row r="119" spans="1:3">
      <c r="A119" s="21" t="s">
        <v>432</v>
      </c>
      <c r="B119" s="1310" t="s">
        <v>4326</v>
      </c>
      <c r="C119" s="265">
        <f>'110113'!H178</f>
        <v>20383859</v>
      </c>
    </row>
    <row r="120" spans="1:3">
      <c r="A120" s="21" t="s">
        <v>3058</v>
      </c>
      <c r="B120" s="1310" t="s">
        <v>4327</v>
      </c>
      <c r="C120" s="265">
        <f>'110113'!H179</f>
        <v>34318828</v>
      </c>
    </row>
    <row r="121" spans="1:3">
      <c r="A121" s="21" t="s">
        <v>3059</v>
      </c>
      <c r="B121" s="1310" t="s">
        <v>4328</v>
      </c>
      <c r="C121" s="265">
        <f>'110113'!H180</f>
        <v>0</v>
      </c>
    </row>
    <row r="122" spans="1:3">
      <c r="A122" s="21" t="s">
        <v>3060</v>
      </c>
      <c r="B122" s="1310" t="s">
        <v>4329</v>
      </c>
      <c r="C122" s="265">
        <f>'110113'!H181</f>
        <v>0</v>
      </c>
    </row>
    <row r="123" spans="1:3">
      <c r="A123" s="21" t="s">
        <v>3061</v>
      </c>
      <c r="B123" s="1310" t="s">
        <v>4330</v>
      </c>
      <c r="C123" s="265">
        <f>'110113'!H182</f>
        <v>0</v>
      </c>
    </row>
    <row r="124" spans="1:3">
      <c r="A124" s="21" t="s">
        <v>3062</v>
      </c>
      <c r="B124" s="1310" t="s">
        <v>4331</v>
      </c>
      <c r="C124" s="265">
        <f>'110113'!H183</f>
        <v>-2591368</v>
      </c>
    </row>
    <row r="125" spans="1:3">
      <c r="A125" s="21" t="s">
        <v>3063</v>
      </c>
      <c r="B125" s="1310" t="s">
        <v>4332</v>
      </c>
      <c r="C125" s="265">
        <f>SUM('110113'!H184:H185)</f>
        <v>573331229</v>
      </c>
    </row>
    <row r="126" spans="1:3" s="1244" customFormat="1">
      <c r="A126" s="2087" t="s">
        <v>4512</v>
      </c>
      <c r="B126" s="1310" t="s">
        <v>4517</v>
      </c>
      <c r="C126" s="2088">
        <f>'110113'!H186+'110113'!H187</f>
        <v>94036701</v>
      </c>
    </row>
    <row r="127" spans="1:3" s="1244" customFormat="1">
      <c r="A127" s="2087" t="s">
        <v>4514</v>
      </c>
      <c r="B127" s="1310" t="s">
        <v>4518</v>
      </c>
      <c r="C127" s="2088">
        <f>'110113'!H188-'110113'!H189</f>
        <v>0</v>
      </c>
    </row>
    <row r="128" spans="1:3">
      <c r="A128" s="531" t="s">
        <v>3064</v>
      </c>
      <c r="B128" s="21" t="s">
        <v>2214</v>
      </c>
      <c r="C128" s="265">
        <f>SUM(C114:C127)</f>
        <v>2134898422</v>
      </c>
    </row>
    <row r="129" spans="1:3">
      <c r="A129" s="21"/>
      <c r="B129" s="21"/>
      <c r="C129" s="265"/>
    </row>
    <row r="130" spans="1:3">
      <c r="A130" s="531" t="s">
        <v>2358</v>
      </c>
      <c r="B130" s="101"/>
      <c r="C130" s="265"/>
    </row>
    <row r="131" spans="1:3">
      <c r="A131" s="21" t="s">
        <v>3065</v>
      </c>
      <c r="B131" s="1310" t="s">
        <v>4333</v>
      </c>
      <c r="C131" s="265">
        <f>'110113'!H202</f>
        <v>6007855</v>
      </c>
    </row>
    <row r="132" spans="1:3">
      <c r="A132" s="21" t="s">
        <v>1633</v>
      </c>
      <c r="B132" s="1310" t="s">
        <v>4334</v>
      </c>
      <c r="C132" s="265">
        <f>SUM('110113'!H205:H207)</f>
        <v>3205497374</v>
      </c>
    </row>
    <row r="133" spans="1:3">
      <c r="A133" s="21" t="s">
        <v>1631</v>
      </c>
      <c r="B133" s="1310" t="s">
        <v>4335</v>
      </c>
      <c r="C133" s="265">
        <f>'110113'!H203</f>
        <v>8708090</v>
      </c>
    </row>
    <row r="134" spans="1:3">
      <c r="A134" s="21" t="s">
        <v>4528</v>
      </c>
      <c r="B134" s="1310" t="s">
        <v>4336</v>
      </c>
      <c r="C134" s="265">
        <f>'110113'!H204</f>
        <v>0</v>
      </c>
    </row>
    <row r="135" spans="1:3">
      <c r="A135" s="21" t="s">
        <v>3669</v>
      </c>
      <c r="B135" s="1310" t="s">
        <v>4337</v>
      </c>
      <c r="C135" s="265">
        <f>'110113'!H208</f>
        <v>2373795653</v>
      </c>
    </row>
    <row r="136" spans="1:3">
      <c r="A136" s="101" t="s">
        <v>1867</v>
      </c>
      <c r="B136" s="21" t="s">
        <v>2214</v>
      </c>
      <c r="C136" s="265">
        <f>SUM(C131:C135)</f>
        <v>5594008972</v>
      </c>
    </row>
    <row r="137" spans="1:3">
      <c r="A137" s="21"/>
      <c r="B137" s="21"/>
      <c r="C137" s="265"/>
    </row>
    <row r="138" spans="1:3">
      <c r="A138" s="531" t="s">
        <v>1868</v>
      </c>
      <c r="B138" s="101"/>
      <c r="C138" s="265"/>
    </row>
    <row r="139" spans="1:3">
      <c r="A139" s="21" t="s">
        <v>1869</v>
      </c>
      <c r="B139" s="1310" t="s">
        <v>4290</v>
      </c>
      <c r="C139" s="265">
        <f>'110113'!H163</f>
        <v>0</v>
      </c>
    </row>
    <row r="140" spans="1:3">
      <c r="A140" s="21" t="s">
        <v>1870</v>
      </c>
      <c r="B140" s="1310" t="s">
        <v>4291</v>
      </c>
      <c r="C140" s="265">
        <f>'110113'!H164</f>
        <v>19079142</v>
      </c>
    </row>
    <row r="141" spans="1:3">
      <c r="A141" s="21" t="s">
        <v>1871</v>
      </c>
      <c r="B141" s="1310" t="s">
        <v>4292</v>
      </c>
      <c r="C141" s="265">
        <f>'110113'!H165</f>
        <v>34082529</v>
      </c>
    </row>
    <row r="142" spans="1:3">
      <c r="A142" s="21" t="s">
        <v>1872</v>
      </c>
      <c r="B142" s="1310" t="s">
        <v>4293</v>
      </c>
      <c r="C142" s="265">
        <f>SUM('110113'!H162,'110113'!H166,'110113'!H167)</f>
        <v>711827629</v>
      </c>
    </row>
    <row r="143" spans="1:3">
      <c r="A143" s="101" t="s">
        <v>1873</v>
      </c>
      <c r="B143" s="21" t="s">
        <v>2214</v>
      </c>
      <c r="C143" s="265">
        <f>SUM(C139:C142)</f>
        <v>764989300</v>
      </c>
    </row>
    <row r="144" spans="1:3">
      <c r="A144" s="101"/>
      <c r="B144" s="21"/>
      <c r="C144" s="265"/>
    </row>
    <row r="145" spans="1:4">
      <c r="A145" s="2250" t="s">
        <v>2334</v>
      </c>
      <c r="B145" s="21"/>
      <c r="C145" s="265"/>
    </row>
    <row r="146" spans="1:4">
      <c r="A146" s="2087" t="s">
        <v>3742</v>
      </c>
      <c r="B146" s="1310" t="s">
        <v>4262</v>
      </c>
      <c r="C146" s="265">
        <f>'110113'!H168</f>
        <v>31475741</v>
      </c>
    </row>
    <row r="147" spans="1:4">
      <c r="A147" s="2087" t="s">
        <v>3743</v>
      </c>
      <c r="B147" s="1310" t="s">
        <v>3052</v>
      </c>
      <c r="C147" s="265">
        <f>'110113'!H169</f>
        <v>0</v>
      </c>
    </row>
    <row r="148" spans="1:4">
      <c r="A148" s="2087" t="s">
        <v>4263</v>
      </c>
      <c r="B148" s="1310" t="s">
        <v>3054</v>
      </c>
      <c r="C148" s="265">
        <f>'110113'!H170</f>
        <v>11842710</v>
      </c>
    </row>
    <row r="149" spans="1:4">
      <c r="A149" s="101" t="s">
        <v>4520</v>
      </c>
      <c r="B149" s="1310"/>
      <c r="C149" s="265">
        <f>SUM(C146:C148)</f>
        <v>43318451</v>
      </c>
    </row>
    <row r="150" spans="1:4">
      <c r="A150" s="2087"/>
      <c r="B150" s="1310"/>
      <c r="C150" s="265"/>
    </row>
    <row r="151" spans="1:4">
      <c r="A151" s="2087"/>
      <c r="B151" s="1310"/>
      <c r="C151" s="265"/>
    </row>
    <row r="152" spans="1:4">
      <c r="A152" s="531" t="s">
        <v>1874</v>
      </c>
      <c r="B152" s="21" t="s">
        <v>4519</v>
      </c>
      <c r="C152" s="561">
        <f>C143+C136+C128+C111+C102+C149</f>
        <v>17096195426</v>
      </c>
    </row>
    <row r="155" spans="1:4" ht="18">
      <c r="A155" s="341" t="s">
        <v>1875</v>
      </c>
      <c r="B155" s="341"/>
      <c r="C155" s="341"/>
      <c r="D155" s="71"/>
    </row>
    <row r="156" spans="1:4" ht="18">
      <c r="A156" s="341" t="s">
        <v>1876</v>
      </c>
      <c r="B156" s="341"/>
      <c r="C156" s="341"/>
      <c r="D156" s="71"/>
    </row>
    <row r="158" spans="1:4">
      <c r="B158" s="1244"/>
    </row>
    <row r="159" spans="1:4">
      <c r="A159" s="21"/>
      <c r="B159" s="2086" t="s">
        <v>2207</v>
      </c>
    </row>
    <row r="160" spans="1:4">
      <c r="A160" s="21"/>
      <c r="B160" s="2086" t="s">
        <v>2208</v>
      </c>
      <c r="C160" s="2086" t="str">
        <f>$C$16</f>
        <v>December 31, 2023</v>
      </c>
    </row>
    <row r="161" spans="1:3">
      <c r="A161" s="531" t="s">
        <v>1877</v>
      </c>
      <c r="B161" s="101"/>
      <c r="C161" s="101"/>
    </row>
    <row r="162" spans="1:3">
      <c r="A162" s="21" t="s">
        <v>1878</v>
      </c>
      <c r="B162" s="21" t="s">
        <v>1879</v>
      </c>
      <c r="C162" s="343">
        <f>'114117'!I23</f>
        <v>3150454323</v>
      </c>
    </row>
    <row r="163" spans="1:3">
      <c r="A163" s="13" t="s">
        <v>1880</v>
      </c>
    </row>
    <row r="164" spans="1:3">
      <c r="A164" s="21" t="s">
        <v>1881</v>
      </c>
      <c r="B164" s="21" t="s">
        <v>1882</v>
      </c>
      <c r="C164" s="265">
        <f>'114117'!I25</f>
        <v>2028031541</v>
      </c>
    </row>
    <row r="165" spans="1:3">
      <c r="A165" s="21" t="s">
        <v>1883</v>
      </c>
      <c r="B165" s="21" t="s">
        <v>1937</v>
      </c>
      <c r="C165" s="265">
        <f>'114117'!I26</f>
        <v>150990160</v>
      </c>
    </row>
    <row r="166" spans="1:3">
      <c r="A166" s="21" t="s">
        <v>1938</v>
      </c>
      <c r="B166" s="21" t="s">
        <v>1939</v>
      </c>
      <c r="C166" s="265">
        <f>'114117'!I27</f>
        <v>302046640</v>
      </c>
    </row>
    <row r="167" spans="1:3">
      <c r="A167" s="2090" t="s">
        <v>4303</v>
      </c>
      <c r="B167" s="1310" t="s">
        <v>1941</v>
      </c>
      <c r="C167" s="265">
        <f>'114117'!I28</f>
        <v>0</v>
      </c>
    </row>
    <row r="168" spans="1:3">
      <c r="A168" s="21" t="s">
        <v>1940</v>
      </c>
      <c r="B168" s="1310" t="s">
        <v>4338</v>
      </c>
      <c r="C168" s="265">
        <f>'114117'!I29</f>
        <v>1581836</v>
      </c>
    </row>
    <row r="169" spans="1:3">
      <c r="A169" s="21" t="s">
        <v>1942</v>
      </c>
      <c r="B169" s="1310" t="s">
        <v>4304</v>
      </c>
      <c r="C169" s="265">
        <f>'114117'!I33+'114117'!I34-'114117'!I35</f>
        <v>-51401158</v>
      </c>
    </row>
    <row r="170" spans="1:3">
      <c r="A170" s="21" t="s">
        <v>1943</v>
      </c>
      <c r="B170" s="1310" t="s">
        <v>4305</v>
      </c>
      <c r="C170" s="265">
        <f>SUM('114117'!I31,'114117'!I32)</f>
        <v>0</v>
      </c>
    </row>
    <row r="171" spans="1:3">
      <c r="A171" s="21" t="s">
        <v>1944</v>
      </c>
      <c r="B171" s="1310" t="s">
        <v>4339</v>
      </c>
      <c r="C171" s="265">
        <f>'114117'!I30</f>
        <v>0</v>
      </c>
    </row>
    <row r="172" spans="1:3">
      <c r="A172" s="21" t="s">
        <v>1945</v>
      </c>
      <c r="B172" s="1310" t="s">
        <v>4340</v>
      </c>
      <c r="C172" s="265">
        <f>'114117'!I36</f>
        <v>259872932</v>
      </c>
    </row>
    <row r="173" spans="1:3">
      <c r="A173" s="21" t="s">
        <v>1946</v>
      </c>
      <c r="B173" s="1310" t="s">
        <v>4341</v>
      </c>
      <c r="C173" s="265">
        <f>SUM('114117'!I37:I39)-'114117'!I40+'114117'!I41</f>
        <v>40594541</v>
      </c>
    </row>
    <row r="174" spans="1:3">
      <c r="A174" s="21" t="s">
        <v>1947</v>
      </c>
      <c r="B174" s="1310" t="s">
        <v>4342</v>
      </c>
      <c r="C174" s="265">
        <f>SUM('114117'!I42,'114117'!I44)</f>
        <v>-458041</v>
      </c>
    </row>
    <row r="175" spans="1:3">
      <c r="A175" s="21" t="s">
        <v>1948</v>
      </c>
      <c r="B175" s="1310" t="s">
        <v>4343</v>
      </c>
      <c r="C175" s="265">
        <f>SUM('114117'!I43,'114117'!I45)</f>
        <v>-1672665</v>
      </c>
    </row>
    <row r="176" spans="1:3">
      <c r="A176" s="2090" t="s">
        <v>4264</v>
      </c>
      <c r="B176" s="1310" t="s">
        <v>4265</v>
      </c>
      <c r="C176" s="265">
        <f>'114117'!I46</f>
        <v>0</v>
      </c>
    </row>
    <row r="177" spans="1:3">
      <c r="A177" s="101" t="s">
        <v>1949</v>
      </c>
      <c r="B177" s="13" t="s">
        <v>2214</v>
      </c>
      <c r="C177" s="2082">
        <f>SUM(C164:C173)-C174+C175+C176</f>
        <v>2730501868</v>
      </c>
    </row>
    <row r="178" spans="1:3">
      <c r="A178" s="101" t="s">
        <v>1950</v>
      </c>
      <c r="B178" s="13" t="s">
        <v>2214</v>
      </c>
      <c r="C178" s="2083">
        <f>C162-C177</f>
        <v>419952455</v>
      </c>
    </row>
    <row r="179" spans="1:3">
      <c r="A179" s="21"/>
      <c r="B179" s="21"/>
      <c r="C179" s="265"/>
    </row>
    <row r="180" spans="1:3">
      <c r="A180" s="21" t="s">
        <v>1951</v>
      </c>
      <c r="B180" s="21" t="s">
        <v>1952</v>
      </c>
      <c r="C180" s="265"/>
    </row>
    <row r="181" spans="1:3">
      <c r="A181" s="21"/>
      <c r="B181" s="21"/>
      <c r="C181" s="265"/>
    </row>
    <row r="182" spans="1:3">
      <c r="A182" s="101" t="s">
        <v>1953</v>
      </c>
      <c r="B182" s="13" t="s">
        <v>2214</v>
      </c>
      <c r="C182" s="2083">
        <f>C178+C179-C180+C181</f>
        <v>419952455</v>
      </c>
    </row>
    <row r="184" spans="1:3">
      <c r="A184" s="531" t="s">
        <v>1954</v>
      </c>
      <c r="B184" s="101"/>
    </row>
    <row r="185" spans="1:3">
      <c r="A185" s="21" t="s">
        <v>1878</v>
      </c>
      <c r="B185" s="21" t="s">
        <v>1955</v>
      </c>
      <c r="C185" s="343">
        <f>'114117'!K23</f>
        <v>768530856</v>
      </c>
    </row>
    <row r="186" spans="1:3">
      <c r="A186" s="13" t="s">
        <v>1880</v>
      </c>
    </row>
    <row r="187" spans="1:3">
      <c r="A187" s="21" t="s">
        <v>1881</v>
      </c>
      <c r="B187" s="21" t="s">
        <v>1956</v>
      </c>
      <c r="C187" s="265">
        <f>'114117'!K25</f>
        <v>478322815</v>
      </c>
    </row>
    <row r="188" spans="1:3">
      <c r="A188" s="21" t="s">
        <v>1883</v>
      </c>
      <c r="B188" s="21" t="s">
        <v>1957</v>
      </c>
      <c r="C188" s="265">
        <f>'114117'!K26</f>
        <v>52218551</v>
      </c>
    </row>
    <row r="189" spans="1:3">
      <c r="A189" s="21" t="s">
        <v>1938</v>
      </c>
      <c r="B189" s="21" t="s">
        <v>1958</v>
      </c>
      <c r="C189" s="265">
        <f>'114117'!K27</f>
        <v>83278430</v>
      </c>
    </row>
    <row r="190" spans="1:3">
      <c r="A190" s="2090" t="s">
        <v>4303</v>
      </c>
      <c r="B190" s="1310" t="s">
        <v>1959</v>
      </c>
      <c r="C190" s="265">
        <f>'114117'!K28</f>
        <v>0</v>
      </c>
    </row>
    <row r="191" spans="1:3">
      <c r="A191" s="21" t="s">
        <v>1940</v>
      </c>
      <c r="B191" s="1310" t="s">
        <v>4338</v>
      </c>
      <c r="C191" s="265">
        <f>'114117'!K29</f>
        <v>-2822502</v>
      </c>
    </row>
    <row r="192" spans="1:3">
      <c r="A192" s="21" t="s">
        <v>4887</v>
      </c>
      <c r="B192" s="1310" t="s">
        <v>4306</v>
      </c>
      <c r="C192" s="265">
        <f>'114117'!K33+'114117'!K34-'114117'!K35</f>
        <v>12049804</v>
      </c>
    </row>
    <row r="193" spans="1:3">
      <c r="A193" s="21" t="s">
        <v>1943</v>
      </c>
      <c r="B193" s="1310" t="s">
        <v>4344</v>
      </c>
      <c r="C193" s="265">
        <f>SUM('114117'!K31,'114117'!K32)</f>
        <v>0</v>
      </c>
    </row>
    <row r="194" spans="1:3">
      <c r="A194" s="21" t="s">
        <v>1942</v>
      </c>
      <c r="B194" s="1310" t="s">
        <v>4345</v>
      </c>
      <c r="C194" s="265">
        <f>'114117'!K30</f>
        <v>0</v>
      </c>
    </row>
    <row r="195" spans="1:3">
      <c r="A195" s="21" t="s">
        <v>1945</v>
      </c>
      <c r="B195" s="1310" t="s">
        <v>4346</v>
      </c>
      <c r="C195" s="265">
        <f>'114117'!K36</f>
        <v>63935272</v>
      </c>
    </row>
    <row r="196" spans="1:3">
      <c r="A196" s="21" t="s">
        <v>1946</v>
      </c>
      <c r="B196" s="1310" t="s">
        <v>4347</v>
      </c>
      <c r="C196" s="265">
        <f>SUM('114117'!K37:K39)-'114117'!K40+'114117'!K41</f>
        <v>122747</v>
      </c>
    </row>
    <row r="197" spans="1:3">
      <c r="A197" s="21" t="s">
        <v>1947</v>
      </c>
      <c r="B197" s="1310" t="s">
        <v>4348</v>
      </c>
      <c r="C197" s="265">
        <f>SUM('114117'!K42,'114117'!K44)</f>
        <v>458041</v>
      </c>
    </row>
    <row r="198" spans="1:3">
      <c r="A198" s="21" t="s">
        <v>1948</v>
      </c>
      <c r="B198" s="1310" t="s">
        <v>4349</v>
      </c>
      <c r="C198" s="265">
        <f>SUM('114117'!K43,'114117'!K45)</f>
        <v>1727874</v>
      </c>
    </row>
    <row r="199" spans="1:3">
      <c r="A199" s="2090" t="s">
        <v>4264</v>
      </c>
      <c r="B199" s="1310" t="s">
        <v>4266</v>
      </c>
      <c r="C199" s="265">
        <f>'114117'!K46</f>
        <v>0</v>
      </c>
    </row>
    <row r="200" spans="1:3">
      <c r="A200" s="101" t="s">
        <v>1949</v>
      </c>
      <c r="B200" s="13" t="s">
        <v>2214</v>
      </c>
      <c r="C200" s="2082">
        <f>SUM(C187:C196)-C197+C198+C199</f>
        <v>688374950</v>
      </c>
    </row>
    <row r="201" spans="1:3">
      <c r="A201" s="101" t="s">
        <v>1950</v>
      </c>
      <c r="B201" s="13" t="s">
        <v>2214</v>
      </c>
      <c r="C201" s="2409">
        <f>C185-C200</f>
        <v>80155906</v>
      </c>
    </row>
    <row r="202" spans="1:3">
      <c r="A202" s="21"/>
      <c r="B202" s="21"/>
      <c r="C202" s="265"/>
    </row>
    <row r="203" spans="1:3">
      <c r="A203" s="21" t="s">
        <v>3139</v>
      </c>
      <c r="B203" s="21" t="s">
        <v>1952</v>
      </c>
      <c r="C203" s="265"/>
    </row>
    <row r="204" spans="1:3">
      <c r="A204" s="21"/>
      <c r="B204" s="21"/>
      <c r="C204" s="265"/>
    </row>
    <row r="205" spans="1:3">
      <c r="A205" s="101" t="s">
        <v>3140</v>
      </c>
      <c r="C205" s="2082">
        <f>C201+C202-C203+C204</f>
        <v>80155906</v>
      </c>
    </row>
    <row r="207" spans="1:3">
      <c r="A207" s="21" t="s">
        <v>3141</v>
      </c>
      <c r="B207" s="1310" t="s">
        <v>4350</v>
      </c>
      <c r="C207" s="265">
        <f>SUM('114117'!M49,'114117'!Q49,'114117'!S49,'114117'!U49)</f>
        <v>2400568</v>
      </c>
    </row>
    <row r="209" spans="1:3">
      <c r="A209" s="101" t="s">
        <v>3142</v>
      </c>
      <c r="B209" s="21" t="s">
        <v>3143</v>
      </c>
      <c r="C209" s="561">
        <f>C182+C205+C207</f>
        <v>502508929</v>
      </c>
    </row>
    <row r="210" spans="1:3">
      <c r="A210" s="21"/>
      <c r="B210" s="101"/>
      <c r="C210" s="101"/>
    </row>
    <row r="212" spans="1:3" ht="18">
      <c r="A212" s="341" t="s">
        <v>1875</v>
      </c>
      <c r="B212" s="341"/>
      <c r="C212" s="341"/>
    </row>
    <row r="213" spans="1:3" ht="18">
      <c r="A213" s="341" t="s">
        <v>3144</v>
      </c>
      <c r="B213" s="341"/>
      <c r="C213" s="341"/>
    </row>
    <row r="217" spans="1:3">
      <c r="A217" s="21"/>
      <c r="B217" s="2086" t="s">
        <v>2207</v>
      </c>
    </row>
    <row r="218" spans="1:3">
      <c r="A218" s="21"/>
      <c r="B218" s="2086" t="s">
        <v>2208</v>
      </c>
      <c r="C218" s="2086" t="str">
        <f>$C$16</f>
        <v>December 31, 2023</v>
      </c>
    </row>
    <row r="219" spans="1:3">
      <c r="A219" s="531" t="s">
        <v>3145</v>
      </c>
      <c r="B219" s="101"/>
      <c r="C219" s="101"/>
    </row>
    <row r="220" spans="1:3">
      <c r="A220" s="21" t="s">
        <v>3146</v>
      </c>
      <c r="B220" s="1310" t="s">
        <v>4307</v>
      </c>
      <c r="C220" s="265">
        <f>'114117'!AC12-'114117'!AC13</f>
        <v>576364</v>
      </c>
    </row>
    <row r="221" spans="1:3">
      <c r="A221" s="21" t="s">
        <v>3147</v>
      </c>
      <c r="B221" s="1310" t="s">
        <v>4308</v>
      </c>
      <c r="C221" s="265">
        <f>'114117'!AC14-'114117'!AC15</f>
        <v>-5885177</v>
      </c>
    </row>
    <row r="222" spans="1:3">
      <c r="A222" s="21" t="s">
        <v>3148</v>
      </c>
      <c r="B222" s="1310" t="s">
        <v>4309</v>
      </c>
      <c r="C222" s="265">
        <f>'114117'!AC16</f>
        <v>85337</v>
      </c>
    </row>
    <row r="223" spans="1:3">
      <c r="A223" s="21" t="s">
        <v>3149</v>
      </c>
      <c r="B223" s="1310" t="s">
        <v>4310</v>
      </c>
      <c r="C223" s="265">
        <f>'114117'!AC17</f>
        <v>42576</v>
      </c>
    </row>
    <row r="224" spans="1:3">
      <c r="A224" s="21" t="s">
        <v>3150</v>
      </c>
      <c r="B224" s="1310" t="s">
        <v>4311</v>
      </c>
      <c r="C224" s="265">
        <f>'114117'!AC18</f>
        <v>22539948</v>
      </c>
    </row>
    <row r="225" spans="1:5">
      <c r="A225" s="21" t="s">
        <v>3151</v>
      </c>
      <c r="B225" s="1310" t="s">
        <v>4312</v>
      </c>
      <c r="C225" s="265">
        <f>'114117'!AC19</f>
        <v>19085067</v>
      </c>
    </row>
    <row r="226" spans="1:5">
      <c r="A226" s="21" t="s">
        <v>691</v>
      </c>
      <c r="B226" s="1310" t="s">
        <v>4313</v>
      </c>
      <c r="C226" s="265">
        <f>'114117'!AC20</f>
        <v>1230554</v>
      </c>
    </row>
    <row r="227" spans="1:5">
      <c r="A227" s="21" t="s">
        <v>692</v>
      </c>
      <c r="B227" s="1310" t="s">
        <v>4314</v>
      </c>
      <c r="C227" s="265">
        <f>'114117'!AC21</f>
        <v>7999</v>
      </c>
      <c r="D227" s="4116" t="s">
        <v>6566</v>
      </c>
    </row>
    <row r="228" spans="1:5">
      <c r="A228" s="101" t="s">
        <v>693</v>
      </c>
      <c r="B228" s="13" t="s">
        <v>2214</v>
      </c>
      <c r="C228" s="2409">
        <f>SUM(C220:C227)</f>
        <v>37682668</v>
      </c>
      <c r="D228" s="2717">
        <f>'114117'!AC22</f>
        <v>37682668</v>
      </c>
      <c r="E228" s="13" t="str">
        <f>'114117'!X22</f>
        <v xml:space="preserve">          TOTAL Other Income (Enter Total of lines 31 thru 40)</v>
      </c>
    </row>
    <row r="230" spans="1:5">
      <c r="A230" s="531" t="s">
        <v>694</v>
      </c>
      <c r="B230" s="101"/>
    </row>
    <row r="231" spans="1:5">
      <c r="A231" s="21" t="s">
        <v>695</v>
      </c>
      <c r="B231" s="1310" t="s">
        <v>4351</v>
      </c>
      <c r="C231" s="265">
        <f>'114117'!AC24</f>
        <v>78958</v>
      </c>
    </row>
    <row r="232" spans="1:5">
      <c r="A232" s="21" t="s">
        <v>696</v>
      </c>
      <c r="B232" s="1310" t="s">
        <v>4352</v>
      </c>
      <c r="C232" s="265">
        <f>'114117'!AC25</f>
        <v>0</v>
      </c>
    </row>
    <row r="233" spans="1:5">
      <c r="A233" s="21" t="s">
        <v>697</v>
      </c>
      <c r="B233" s="1310" t="s">
        <v>4353</v>
      </c>
      <c r="C233" s="4118">
        <f>'114117'!AC26+'114117'!AC27+'114117'!AC28+'114117'!AC29+'114117'!AC30</f>
        <v>14891550</v>
      </c>
    </row>
    <row r="234" spans="1:5">
      <c r="A234" s="101" t="s">
        <v>698</v>
      </c>
      <c r="B234" s="13" t="s">
        <v>2214</v>
      </c>
      <c r="C234" s="2409">
        <f>SUM(C231:C233)</f>
        <v>14970508</v>
      </c>
      <c r="D234" s="2717">
        <f>'114117'!AC31</f>
        <v>14970508</v>
      </c>
      <c r="E234" s="13" t="str">
        <f>'114117'!X31</f>
        <v>TOTAL Other Income Deductions (Total of lines 43 thru 49)</v>
      </c>
    </row>
    <row r="236" spans="1:5">
      <c r="A236" s="531" t="s">
        <v>699</v>
      </c>
      <c r="B236" s="101"/>
    </row>
    <row r="237" spans="1:5">
      <c r="A237" s="21" t="s">
        <v>700</v>
      </c>
      <c r="B237" s="1310" t="s">
        <v>4354</v>
      </c>
      <c r="C237" s="4118">
        <f>'114117'!AC32</f>
        <v>581874</v>
      </c>
      <c r="E237" s="2530" t="str">
        <f>'114117'!X32</f>
        <v>Taxes Other Than Income Taxes (408.2)</v>
      </c>
    </row>
    <row r="238" spans="1:5">
      <c r="A238" s="21" t="s">
        <v>701</v>
      </c>
      <c r="B238" s="1310" t="s">
        <v>4355</v>
      </c>
      <c r="C238" s="4118">
        <f>SUM('114117'!AC33:AC37)</f>
        <v>220204</v>
      </c>
      <c r="E238" s="2530" t="str">
        <f>'114117'!X38</f>
        <v xml:space="preserve">          TOTAL Taxes on Other Income  and Deduct. (Total of  48 thru 54)</v>
      </c>
    </row>
    <row r="239" spans="1:5">
      <c r="A239" s="101" t="s">
        <v>702</v>
      </c>
      <c r="B239" s="13" t="s">
        <v>2214</v>
      </c>
      <c r="C239" s="2409">
        <f>C237+C238</f>
        <v>802078</v>
      </c>
    </row>
    <row r="240" spans="1:5">
      <c r="A240" s="101" t="s">
        <v>703</v>
      </c>
      <c r="B240" s="13" t="s">
        <v>2214</v>
      </c>
      <c r="C240" s="2409">
        <f>C228-C234-C239</f>
        <v>21910082</v>
      </c>
      <c r="D240" s="2717">
        <f>'114117'!AC39</f>
        <v>21910082</v>
      </c>
      <c r="E240" s="2530" t="str">
        <f>'114117'!X39</f>
        <v xml:space="preserve">     Net Other Income and Deductions (Enter Total of lines 41, 46, 55)</v>
      </c>
    </row>
    <row r="242" spans="1:5">
      <c r="A242" s="531" t="s">
        <v>704</v>
      </c>
      <c r="B242" s="101"/>
    </row>
    <row r="243" spans="1:5">
      <c r="A243" s="21" t="s">
        <v>705</v>
      </c>
      <c r="B243" s="1310" t="s">
        <v>4356</v>
      </c>
      <c r="C243" s="265">
        <f>'114117'!AC41</f>
        <v>153482039</v>
      </c>
    </row>
    <row r="244" spans="1:5">
      <c r="A244" s="21" t="s">
        <v>706</v>
      </c>
      <c r="B244" s="1310" t="s">
        <v>4357</v>
      </c>
      <c r="C244" s="265">
        <f>'114117'!AC42+'114117'!AC43-'114117'!AC45</f>
        <v>3637404</v>
      </c>
    </row>
    <row r="245" spans="1:5">
      <c r="A245" s="21" t="s">
        <v>707</v>
      </c>
      <c r="B245" s="1310" t="s">
        <v>4358</v>
      </c>
      <c r="C245" s="265">
        <f>'114117'!AC44</f>
        <v>0</v>
      </c>
    </row>
    <row r="246" spans="1:5">
      <c r="A246" s="21" t="s">
        <v>708</v>
      </c>
      <c r="B246" s="1310" t="s">
        <v>4359</v>
      </c>
      <c r="C246" s="265">
        <f>'114117'!AC46</f>
        <v>8885008</v>
      </c>
    </row>
    <row r="247" spans="1:5">
      <c r="A247" s="21" t="s">
        <v>709</v>
      </c>
      <c r="B247" s="1310" t="s">
        <v>4360</v>
      </c>
      <c r="C247" s="265">
        <f>'114117'!AC47-'114117'!AC48</f>
        <v>39496589</v>
      </c>
    </row>
    <row r="248" spans="1:5">
      <c r="A248" s="101" t="s">
        <v>710</v>
      </c>
      <c r="B248" s="1244" t="s">
        <v>2214</v>
      </c>
      <c r="C248" s="2082">
        <f>SUM(C246:C247)-C245+C244+C243</f>
        <v>205501040</v>
      </c>
    </row>
    <row r="249" spans="1:5">
      <c r="A249" s="101" t="s">
        <v>711</v>
      </c>
      <c r="B249" s="1244" t="s">
        <v>2214</v>
      </c>
      <c r="C249" s="2083">
        <f>C209+C240-C248</f>
        <v>318917971</v>
      </c>
      <c r="D249" s="2717">
        <f>'114117'!AC50</f>
        <v>318917971</v>
      </c>
      <c r="E249" s="2530" t="str">
        <f>'114117'!X50</f>
        <v>Income Before Extraordinary Items (Total of lines 27, 56 and 66)</v>
      </c>
    </row>
    <row r="250" spans="1:5">
      <c r="B250" s="1244"/>
    </row>
    <row r="251" spans="1:5">
      <c r="A251" s="531" t="s">
        <v>712</v>
      </c>
      <c r="B251" s="2089"/>
    </row>
    <row r="252" spans="1:5">
      <c r="A252" s="21" t="s">
        <v>713</v>
      </c>
      <c r="B252" s="1310" t="s">
        <v>4361</v>
      </c>
      <c r="C252" s="265">
        <f>'114117'!AC52</f>
        <v>0</v>
      </c>
    </row>
    <row r="253" spans="1:5">
      <c r="A253" s="21" t="s">
        <v>1960</v>
      </c>
      <c r="B253" s="1310" t="s">
        <v>4362</v>
      </c>
      <c r="C253" s="265">
        <f>'114117'!AC53</f>
        <v>0</v>
      </c>
    </row>
    <row r="254" spans="1:5">
      <c r="A254" s="21" t="s">
        <v>1961</v>
      </c>
      <c r="B254" s="1310" t="s">
        <v>4363</v>
      </c>
      <c r="C254" s="265">
        <f>'114117'!AC55</f>
        <v>0</v>
      </c>
    </row>
    <row r="255" spans="1:5">
      <c r="A255" s="101" t="s">
        <v>1962</v>
      </c>
      <c r="B255" s="13" t="s">
        <v>2214</v>
      </c>
      <c r="C255" s="2082">
        <f>C252-C253-C254</f>
        <v>0</v>
      </c>
    </row>
    <row r="257" spans="1:5">
      <c r="A257" s="561" t="s">
        <v>1963</v>
      </c>
      <c r="B257" s="21" t="s">
        <v>2214</v>
      </c>
      <c r="C257" s="561">
        <f>C249+C255</f>
        <v>318917971</v>
      </c>
      <c r="D257" s="2826">
        <f>'114117'!AC57</f>
        <v>318917971</v>
      </c>
      <c r="E257" s="13" t="str">
        <f>'114117'!X57</f>
        <v>Net Income (Enter Total of lines 67 and 73)</v>
      </c>
    </row>
    <row r="258" spans="1:5" ht="18">
      <c r="A258" s="562"/>
      <c r="B258" s="561"/>
      <c r="C258" s="562"/>
    </row>
    <row r="259" spans="1:5" ht="18.5" thickBot="1">
      <c r="A259" s="563"/>
      <c r="B259" s="563"/>
      <c r="C259" s="563"/>
    </row>
    <row r="260" spans="1:5" ht="18">
      <c r="A260" s="562"/>
      <c r="B260" s="562"/>
      <c r="C260" s="562"/>
    </row>
    <row r="261" spans="1:5">
      <c r="A261" s="21"/>
      <c r="B261" s="101"/>
    </row>
    <row r="262" spans="1:5">
      <c r="A262" s="531" t="s">
        <v>1964</v>
      </c>
      <c r="B262" s="2086"/>
    </row>
    <row r="263" spans="1:5">
      <c r="A263" s="101"/>
      <c r="B263" s="101"/>
    </row>
    <row r="264" spans="1:5">
      <c r="A264" s="21" t="s">
        <v>1965</v>
      </c>
      <c r="B264" s="21" t="s">
        <v>1966</v>
      </c>
      <c r="C264" s="343">
        <f>'118119'!G23</f>
        <v>2019835018</v>
      </c>
    </row>
    <row r="265" spans="1:5">
      <c r="A265" s="21" t="s">
        <v>1967</v>
      </c>
      <c r="B265" s="21" t="s">
        <v>1968</v>
      </c>
      <c r="C265" s="265">
        <f>'118119'!G38</f>
        <v>318875395</v>
      </c>
    </row>
    <row r="266" spans="1:5">
      <c r="A266" s="21" t="s">
        <v>1969</v>
      </c>
      <c r="B266" s="21" t="s">
        <v>1970</v>
      </c>
      <c r="C266" s="265">
        <f>'118119'!G44</f>
        <v>0</v>
      </c>
    </row>
    <row r="267" spans="1:5">
      <c r="A267" s="21" t="s">
        <v>1971</v>
      </c>
      <c r="B267" s="21" t="s">
        <v>1972</v>
      </c>
      <c r="C267" s="265">
        <f>-'118119'!G51</f>
        <v>-1060498</v>
      </c>
    </row>
    <row r="268" spans="1:5">
      <c r="A268" s="21" t="s">
        <v>1973</v>
      </c>
      <c r="B268" s="21" t="s">
        <v>1974</v>
      </c>
      <c r="C268" s="265">
        <f>-'118119'!G58</f>
        <v>0</v>
      </c>
    </row>
    <row r="269" spans="1:5">
      <c r="A269" s="21" t="s">
        <v>1975</v>
      </c>
      <c r="B269" s="21" t="s">
        <v>1976</v>
      </c>
      <c r="C269" s="265">
        <f>-'118119'!G31+'118119'!G37-'118119'!G59</f>
        <v>8098374.9000000004</v>
      </c>
    </row>
    <row r="270" spans="1:5">
      <c r="A270" s="13" t="s">
        <v>1977</v>
      </c>
      <c r="B270" s="13" t="s">
        <v>2214</v>
      </c>
      <c r="C270" s="2082">
        <f>C265+C269-C266+SUM(C267:C268)</f>
        <v>325913271.89999998</v>
      </c>
    </row>
    <row r="272" spans="1:5">
      <c r="A272" s="13" t="s">
        <v>1978</v>
      </c>
      <c r="B272" s="13" t="s">
        <v>2214</v>
      </c>
      <c r="C272" s="2083">
        <f>C264+C270</f>
        <v>2345748289.9000001</v>
      </c>
    </row>
    <row r="274" spans="1:3">
      <c r="A274" s="21" t="s">
        <v>1979</v>
      </c>
      <c r="B274" s="21" t="s">
        <v>1980</v>
      </c>
      <c r="C274" s="265">
        <f>'118119'!G92</f>
        <v>0</v>
      </c>
    </row>
    <row r="276" spans="1:3">
      <c r="A276" s="101" t="s">
        <v>1981</v>
      </c>
      <c r="B276" s="21" t="s">
        <v>1982</v>
      </c>
      <c r="C276" s="561">
        <f>C272+C274</f>
        <v>2345748289.9000001</v>
      </c>
    </row>
    <row r="279" spans="1:3" ht="18">
      <c r="A279" s="341" t="s">
        <v>1983</v>
      </c>
      <c r="B279" s="341"/>
      <c r="C279" s="341"/>
    </row>
    <row r="280" spans="1:3" ht="18">
      <c r="A280" s="341" t="s">
        <v>3144</v>
      </c>
      <c r="B280" s="341"/>
      <c r="C280" s="341"/>
    </row>
    <row r="281" spans="1:3" ht="18">
      <c r="A281" s="341"/>
      <c r="B281" s="341"/>
      <c r="C281" s="341"/>
    </row>
    <row r="282" spans="1:3" ht="18">
      <c r="A282" s="341"/>
      <c r="B282" s="341"/>
      <c r="C282" s="341"/>
    </row>
    <row r="283" spans="1:3" ht="18">
      <c r="A283" s="341"/>
      <c r="B283" s="341"/>
      <c r="C283" s="341"/>
    </row>
    <row r="284" spans="1:3">
      <c r="A284" s="21"/>
      <c r="B284" s="2086" t="s">
        <v>2207</v>
      </c>
    </row>
    <row r="285" spans="1:3">
      <c r="A285" s="21"/>
      <c r="B285" s="2086" t="s">
        <v>2208</v>
      </c>
      <c r="C285" s="2086" t="str">
        <f>$C$16</f>
        <v>December 31, 2023</v>
      </c>
    </row>
    <row r="286" spans="1:3">
      <c r="A286" s="101" t="s">
        <v>1984</v>
      </c>
      <c r="B286" s="101"/>
      <c r="C286" s="101"/>
    </row>
    <row r="287" spans="1:3">
      <c r="A287" s="21" t="s">
        <v>1963</v>
      </c>
      <c r="B287" s="21" t="s">
        <v>1985</v>
      </c>
      <c r="C287" s="343">
        <f>'120121'!E19</f>
        <v>318917971</v>
      </c>
    </row>
    <row r="288" spans="1:3">
      <c r="A288" s="21" t="s">
        <v>1986</v>
      </c>
      <c r="B288" s="21"/>
      <c r="C288" s="265"/>
    </row>
    <row r="289" spans="1:3">
      <c r="A289" s="21" t="s">
        <v>1987</v>
      </c>
      <c r="B289" s="21"/>
      <c r="C289" s="265"/>
    </row>
    <row r="290" spans="1:3">
      <c r="A290" s="21" t="s">
        <v>1988</v>
      </c>
      <c r="B290" s="21" t="s">
        <v>1989</v>
      </c>
      <c r="C290" s="265">
        <f>SUM('120121'!E21:E24)</f>
        <v>279598741</v>
      </c>
    </row>
    <row r="291" spans="1:3">
      <c r="A291" s="21" t="s">
        <v>29</v>
      </c>
      <c r="B291" s="21" t="s">
        <v>30</v>
      </c>
      <c r="C291" s="265">
        <f>SUM('120121'!E25:E26)</f>
        <v>-9465069</v>
      </c>
    </row>
    <row r="292" spans="1:3">
      <c r="A292" s="21" t="s">
        <v>31</v>
      </c>
      <c r="B292" s="21" t="s">
        <v>32</v>
      </c>
      <c r="C292" s="265">
        <f>SUM('120121'!E27:E29)</f>
        <v>-88461266</v>
      </c>
    </row>
    <row r="293" spans="1:3">
      <c r="A293" s="21" t="s">
        <v>33</v>
      </c>
      <c r="B293" s="21" t="s">
        <v>34</v>
      </c>
      <c r="C293" s="265">
        <f>'120121'!E30</f>
        <v>-107181596</v>
      </c>
    </row>
    <row r="294" spans="1:3">
      <c r="A294" s="21" t="s">
        <v>35</v>
      </c>
      <c r="B294" s="21" t="s">
        <v>4267</v>
      </c>
      <c r="C294" s="265">
        <f>SUM('120121'!E31:E32)</f>
        <v>109491152</v>
      </c>
    </row>
    <row r="295" spans="1:3">
      <c r="A295" s="21" t="s">
        <v>36</v>
      </c>
      <c r="B295" s="21" t="s">
        <v>37</v>
      </c>
      <c r="C295" s="265">
        <f>-'120121'!E33</f>
        <v>-19085067</v>
      </c>
    </row>
    <row r="296" spans="1:3">
      <c r="A296" s="21" t="s">
        <v>38</v>
      </c>
      <c r="B296" s="21" t="s">
        <v>39</v>
      </c>
      <c r="C296" s="265">
        <f>-'120121'!E34</f>
        <v>-42576</v>
      </c>
    </row>
    <row r="297" spans="1:3">
      <c r="A297" s="21" t="s">
        <v>40</v>
      </c>
      <c r="B297" s="21" t="s">
        <v>41</v>
      </c>
      <c r="C297" s="265">
        <f>'120121'!E35</f>
        <v>-45831229</v>
      </c>
    </row>
    <row r="298" spans="1:3">
      <c r="A298" s="21"/>
      <c r="B298" s="21" t="s">
        <v>42</v>
      </c>
      <c r="C298" s="265">
        <f>'120121'!E36</f>
        <v>102153712</v>
      </c>
    </row>
    <row r="299" spans="1:3">
      <c r="A299" s="21"/>
      <c r="B299" s="21" t="s">
        <v>43</v>
      </c>
      <c r="C299" s="265">
        <f>SUM('120121'!E37:E38)</f>
        <v>696211</v>
      </c>
    </row>
    <row r="300" spans="1:3">
      <c r="A300" s="21" t="s">
        <v>44</v>
      </c>
      <c r="B300" s="21" t="s">
        <v>2214</v>
      </c>
      <c r="C300" s="229">
        <f>SUM(C287:C299)</f>
        <v>540790984</v>
      </c>
    </row>
    <row r="301" spans="1:3">
      <c r="A301" s="21"/>
      <c r="B301" s="21"/>
      <c r="C301" s="265"/>
    </row>
    <row r="302" spans="1:3">
      <c r="A302" s="101" t="s">
        <v>45</v>
      </c>
      <c r="B302" s="101"/>
      <c r="C302" s="265"/>
    </row>
    <row r="303" spans="1:3">
      <c r="A303" s="21" t="s">
        <v>46</v>
      </c>
      <c r="B303" s="21" t="s">
        <v>47</v>
      </c>
      <c r="C303" s="265">
        <f>'120121'!E51</f>
        <v>-1420342912</v>
      </c>
    </row>
    <row r="304" spans="1:3">
      <c r="A304" s="21" t="s">
        <v>48</v>
      </c>
      <c r="B304" s="21" t="s">
        <v>49</v>
      </c>
      <c r="C304" s="265">
        <f>SUM('120121'!E52:E55)</f>
        <v>15225370</v>
      </c>
    </row>
    <row r="305" spans="1:3">
      <c r="A305" s="21" t="s">
        <v>50</v>
      </c>
      <c r="B305" s="21" t="s">
        <v>51</v>
      </c>
      <c r="C305" s="265">
        <f>'120121'!E56</f>
        <v>0</v>
      </c>
    </row>
    <row r="306" spans="1:3">
      <c r="A306" s="21" t="s">
        <v>52</v>
      </c>
      <c r="B306" s="21" t="s">
        <v>53</v>
      </c>
      <c r="C306" s="265">
        <f>'120121'!E57</f>
        <v>0</v>
      </c>
    </row>
    <row r="307" spans="1:3">
      <c r="A307" s="21" t="s">
        <v>54</v>
      </c>
      <c r="B307" s="21"/>
      <c r="C307" s="265"/>
    </row>
    <row r="308" spans="1:3">
      <c r="A308" s="21" t="s">
        <v>55</v>
      </c>
      <c r="B308" s="21" t="s">
        <v>1952</v>
      </c>
      <c r="C308" s="265"/>
    </row>
    <row r="309" spans="1:3">
      <c r="A309" s="21" t="s">
        <v>56</v>
      </c>
      <c r="B309" s="21" t="s">
        <v>57</v>
      </c>
      <c r="C309" s="265">
        <f>SUM('120121'!E59:E60)</f>
        <v>0</v>
      </c>
    </row>
    <row r="310" spans="1:3">
      <c r="A310" s="21" t="s">
        <v>58</v>
      </c>
      <c r="B310" s="21" t="s">
        <v>59</v>
      </c>
      <c r="C310" s="265">
        <f>SUM('120121'!E61:E62)</f>
        <v>0</v>
      </c>
    </row>
    <row r="311" spans="1:3">
      <c r="A311" s="21" t="s">
        <v>60</v>
      </c>
      <c r="B311" s="21" t="s">
        <v>61</v>
      </c>
      <c r="C311" s="265">
        <f>SUM('120121'!E81:E83)</f>
        <v>0</v>
      </c>
    </row>
    <row r="312" spans="1:3">
      <c r="A312" s="21" t="s">
        <v>62</v>
      </c>
      <c r="B312" s="21" t="s">
        <v>63</v>
      </c>
      <c r="C312" s="265">
        <f>SUM('120121'!E84:E87)</f>
        <v>0</v>
      </c>
    </row>
    <row r="313" spans="1:3">
      <c r="A313" s="21"/>
      <c r="B313" s="21" t="s">
        <v>64</v>
      </c>
      <c r="C313" s="265">
        <f>SUM('120121'!E88:E90)</f>
        <v>176701398</v>
      </c>
    </row>
    <row r="314" spans="1:3">
      <c r="A314" s="21"/>
      <c r="B314" s="21"/>
      <c r="C314" s="265"/>
    </row>
    <row r="315" spans="1:3">
      <c r="A315" s="21" t="s">
        <v>65</v>
      </c>
      <c r="B315" s="21" t="s">
        <v>2214</v>
      </c>
      <c r="C315" s="229">
        <f>SUM(C303:C314)</f>
        <v>-1228416144</v>
      </c>
    </row>
    <row r="316" spans="1:3">
      <c r="A316" s="21"/>
      <c r="B316" s="21"/>
      <c r="C316" s="265"/>
    </row>
    <row r="317" spans="1:3">
      <c r="A317" s="101" t="s">
        <v>66</v>
      </c>
      <c r="B317" s="101"/>
      <c r="C317" s="265"/>
    </row>
    <row r="318" spans="1:3">
      <c r="A318" s="21" t="s">
        <v>67</v>
      </c>
      <c r="B318" s="21"/>
      <c r="C318" s="265"/>
    </row>
    <row r="319" spans="1:3">
      <c r="A319" s="21" t="s">
        <v>68</v>
      </c>
      <c r="B319" s="21" t="s">
        <v>69</v>
      </c>
      <c r="C319" s="265">
        <f>'120121'!E96+SUM('120121'!E99:E100)+'120121'!E108+SUM('120121'!E111:E112)</f>
        <v>-69800000</v>
      </c>
    </row>
    <row r="320" spans="1:3">
      <c r="A320" s="21" t="s">
        <v>70</v>
      </c>
      <c r="B320" s="21" t="s">
        <v>71</v>
      </c>
      <c r="C320" s="265">
        <f>'120121'!E98+'120121'!E110</f>
        <v>0</v>
      </c>
    </row>
    <row r="321" spans="1:3">
      <c r="A321" s="21" t="s">
        <v>72</v>
      </c>
      <c r="B321" s="21" t="s">
        <v>73</v>
      </c>
      <c r="C321" s="265">
        <f>'120121'!E97+'120121'!E109</f>
        <v>0</v>
      </c>
    </row>
    <row r="322" spans="1:3">
      <c r="A322" s="21" t="s">
        <v>74</v>
      </c>
      <c r="B322" s="21" t="s">
        <v>757</v>
      </c>
      <c r="C322" s="265">
        <f>SUM('120121'!E101,'120121'!E113)</f>
        <v>0</v>
      </c>
    </row>
    <row r="323" spans="1:3">
      <c r="A323" s="21" t="s">
        <v>758</v>
      </c>
      <c r="B323" s="21" t="s">
        <v>759</v>
      </c>
      <c r="C323" s="265">
        <f>'120121'!E115+'120121'!E116</f>
        <v>-1060498</v>
      </c>
    </row>
    <row r="324" spans="1:3">
      <c r="A324" s="21" t="s">
        <v>760</v>
      </c>
      <c r="B324" s="21" t="s">
        <v>761</v>
      </c>
      <c r="C324" s="265">
        <f>SUM('120121'!E102:E104)+'120121'!E114</f>
        <v>780317418</v>
      </c>
    </row>
    <row r="325" spans="1:3">
      <c r="A325" s="21"/>
      <c r="B325" s="21"/>
      <c r="C325" s="265"/>
    </row>
    <row r="326" spans="1:3">
      <c r="A326" s="21"/>
      <c r="B326" s="21"/>
      <c r="C326" s="265"/>
    </row>
    <row r="327" spans="1:3">
      <c r="A327" s="21" t="s">
        <v>762</v>
      </c>
      <c r="B327" s="21" t="s">
        <v>2214</v>
      </c>
      <c r="C327" s="229">
        <f>SUM(C319:C326)</f>
        <v>709456920</v>
      </c>
    </row>
    <row r="328" spans="1:3">
      <c r="A328" s="21"/>
      <c r="B328" s="21"/>
      <c r="C328" s="265"/>
    </row>
    <row r="329" spans="1:3">
      <c r="A329" s="21" t="s">
        <v>763</v>
      </c>
      <c r="B329" s="21" t="s">
        <v>2214</v>
      </c>
      <c r="C329" s="265">
        <f>(C327+C315)+C300</f>
        <v>21831760</v>
      </c>
    </row>
    <row r="330" spans="1:3">
      <c r="A330" s="21"/>
      <c r="B330" s="21"/>
      <c r="C330" s="265"/>
    </row>
    <row r="331" spans="1:3">
      <c r="A331" s="21" t="s">
        <v>764</v>
      </c>
      <c r="B331" s="21" t="s">
        <v>765</v>
      </c>
      <c r="C331" s="265">
        <f>'120121'!E123</f>
        <v>11609305</v>
      </c>
    </row>
    <row r="332" spans="1:3">
      <c r="A332" s="21"/>
      <c r="B332" s="21"/>
      <c r="C332" s="265"/>
    </row>
    <row r="333" spans="1:3">
      <c r="A333" s="101" t="s">
        <v>766</v>
      </c>
      <c r="B333" s="21" t="s">
        <v>767</v>
      </c>
      <c r="C333" s="561">
        <f>C331+C329</f>
        <v>33441065</v>
      </c>
    </row>
    <row r="336" spans="1:3" ht="18">
      <c r="A336" s="341" t="s">
        <v>768</v>
      </c>
      <c r="B336" s="71"/>
      <c r="C336" s="71"/>
    </row>
    <row r="340" spans="1:3">
      <c r="A340" s="21"/>
      <c r="B340" s="2086" t="s">
        <v>2207</v>
      </c>
    </row>
    <row r="341" spans="1:3">
      <c r="A341" s="21"/>
      <c r="B341" s="2086" t="s">
        <v>2208</v>
      </c>
      <c r="C341" s="2086" t="str">
        <f>$C$16</f>
        <v>December 31, 2023</v>
      </c>
    </row>
    <row r="342" spans="1:3">
      <c r="A342" s="531" t="s">
        <v>769</v>
      </c>
      <c r="B342" s="101"/>
      <c r="C342" s="101"/>
    </row>
    <row r="343" spans="1:3">
      <c r="A343" s="2245" t="s">
        <v>4189</v>
      </c>
      <c r="B343" s="101"/>
      <c r="C343" s="101"/>
    </row>
    <row r="344" spans="1:3">
      <c r="A344" s="21" t="s">
        <v>770</v>
      </c>
      <c r="B344" s="1310" t="s">
        <v>4364</v>
      </c>
      <c r="C344" s="343">
        <f>'300301'!D24</f>
        <v>1883131417</v>
      </c>
    </row>
    <row r="345" spans="1:3">
      <c r="A345" s="21" t="s">
        <v>771</v>
      </c>
      <c r="B345" s="1310" t="s">
        <v>4365</v>
      </c>
      <c r="C345" s="265">
        <f>'300301'!D26</f>
        <v>434519611</v>
      </c>
    </row>
    <row r="346" spans="1:3">
      <c r="A346" s="21" t="s">
        <v>772</v>
      </c>
      <c r="B346" s="1310" t="s">
        <v>4366</v>
      </c>
      <c r="C346" s="265">
        <f>'300301'!D27</f>
        <v>55532867</v>
      </c>
    </row>
    <row r="347" spans="1:3">
      <c r="A347" s="21" t="s">
        <v>773</v>
      </c>
      <c r="B347" s="1310" t="s">
        <v>4367</v>
      </c>
      <c r="C347" s="265">
        <f>SUM('300301'!D28:D31)</f>
        <v>13258791</v>
      </c>
    </row>
    <row r="348" spans="1:3">
      <c r="A348" s="101" t="s">
        <v>774</v>
      </c>
      <c r="B348" s="1310" t="s">
        <v>2214</v>
      </c>
      <c r="C348" s="265">
        <f>SUM(C344:C347)</f>
        <v>2386442686</v>
      </c>
    </row>
    <row r="349" spans="1:3">
      <c r="A349" s="21" t="s">
        <v>775</v>
      </c>
      <c r="B349" s="1310" t="s">
        <v>4368</v>
      </c>
      <c r="C349" s="265">
        <f>'300301'!D33</f>
        <v>790504</v>
      </c>
    </row>
    <row r="350" spans="1:3">
      <c r="A350" s="2243" t="s">
        <v>4469</v>
      </c>
      <c r="B350" s="1310"/>
      <c r="C350" s="2088"/>
    </row>
    <row r="351" spans="1:3">
      <c r="A351" s="1310" t="s">
        <v>4470</v>
      </c>
      <c r="B351" s="1310" t="s">
        <v>4474</v>
      </c>
      <c r="C351" s="2088">
        <f>'300301'!D46</f>
        <v>87603410</v>
      </c>
    </row>
    <row r="352" spans="1:3">
      <c r="A352" s="1310" t="s">
        <v>4471</v>
      </c>
      <c r="B352" s="1310" t="s">
        <v>4475</v>
      </c>
      <c r="C352" s="2088">
        <f>'300301'!D48</f>
        <v>363676248</v>
      </c>
    </row>
    <row r="353" spans="1:5">
      <c r="A353" s="2244" t="s">
        <v>4472</v>
      </c>
      <c r="B353" s="1310" t="s">
        <v>4476</v>
      </c>
      <c r="C353" s="2088">
        <f>'300301'!D49</f>
        <v>126808958</v>
      </c>
    </row>
    <row r="354" spans="1:5">
      <c r="A354" s="1310" t="s">
        <v>4521</v>
      </c>
      <c r="B354" s="1310" t="s">
        <v>4536</v>
      </c>
      <c r="C354" s="2088">
        <f>SUM('300301'!D50:D54)</f>
        <v>0</v>
      </c>
    </row>
    <row r="355" spans="1:5">
      <c r="A355" s="1310" t="s">
        <v>776</v>
      </c>
      <c r="B355" s="1310" t="s">
        <v>4537</v>
      </c>
      <c r="C355" s="2088">
        <f>'300301'!D59-SUM('300301'!D35,'300301'!D55)</f>
        <v>185132517</v>
      </c>
      <c r="E355" s="2264"/>
    </row>
    <row r="356" spans="1:5">
      <c r="A356" s="101" t="s">
        <v>777</v>
      </c>
      <c r="B356" s="1310" t="s">
        <v>4538</v>
      </c>
      <c r="C356" s="343">
        <f>SUM(C348:C355)</f>
        <v>3150454323</v>
      </c>
    </row>
    <row r="357" spans="1:5">
      <c r="A357" s="21"/>
      <c r="B357" s="1310"/>
      <c r="C357" s="265"/>
    </row>
    <row r="358" spans="1:5">
      <c r="A358" s="531" t="s">
        <v>778</v>
      </c>
      <c r="B358" s="1310"/>
      <c r="C358" s="265"/>
    </row>
    <row r="359" spans="1:5">
      <c r="A359" s="2245" t="s">
        <v>4189</v>
      </c>
      <c r="B359" s="1310"/>
      <c r="C359" s="265"/>
    </row>
    <row r="360" spans="1:5">
      <c r="A360" s="21" t="s">
        <v>770</v>
      </c>
      <c r="B360" s="1310" t="s">
        <v>4485</v>
      </c>
      <c r="C360" s="265">
        <f>'300301'!F24</f>
        <v>10750065</v>
      </c>
    </row>
    <row r="361" spans="1:5">
      <c r="A361" s="21" t="s">
        <v>771</v>
      </c>
      <c r="B361" s="1310" t="s">
        <v>4486</v>
      </c>
      <c r="C361" s="265">
        <f>'300301'!F26</f>
        <v>3715374</v>
      </c>
    </row>
    <row r="362" spans="1:5">
      <c r="A362" s="21" t="s">
        <v>772</v>
      </c>
      <c r="B362" s="1310" t="s">
        <v>4487</v>
      </c>
      <c r="C362" s="265">
        <f>'300301'!F27</f>
        <v>824195</v>
      </c>
    </row>
    <row r="363" spans="1:5">
      <c r="A363" s="21" t="s">
        <v>773</v>
      </c>
      <c r="B363" s="1310" t="s">
        <v>4369</v>
      </c>
      <c r="C363" s="265">
        <f>SUM('300301'!F28:F31)</f>
        <v>36828</v>
      </c>
    </row>
    <row r="364" spans="1:5">
      <c r="A364" s="101" t="s">
        <v>779</v>
      </c>
      <c r="B364" s="1310" t="s">
        <v>2214</v>
      </c>
      <c r="C364" s="265">
        <f>SUM(C360:C363)</f>
        <v>15326462</v>
      </c>
    </row>
    <row r="365" spans="1:5">
      <c r="A365" s="21" t="s">
        <v>775</v>
      </c>
      <c r="B365" s="1310" t="s">
        <v>4370</v>
      </c>
      <c r="C365" s="265">
        <f>'300301'!F33</f>
        <v>6309</v>
      </c>
    </row>
    <row r="366" spans="1:5">
      <c r="A366" s="2243" t="s">
        <v>4469</v>
      </c>
      <c r="B366" s="1310"/>
      <c r="C366" s="265"/>
    </row>
    <row r="367" spans="1:5">
      <c r="A367" s="1310" t="s">
        <v>4470</v>
      </c>
      <c r="B367" s="1310" t="s">
        <v>4477</v>
      </c>
      <c r="C367" s="2088">
        <f>'300301'!F46</f>
        <v>968813</v>
      </c>
    </row>
    <row r="368" spans="1:5">
      <c r="A368" s="1310" t="s">
        <v>4471</v>
      </c>
      <c r="B368" s="1310" t="s">
        <v>4478</v>
      </c>
      <c r="C368" s="2088">
        <f>'300301'!F48</f>
        <v>8604089</v>
      </c>
    </row>
    <row r="369" spans="1:3">
      <c r="A369" s="2244" t="s">
        <v>4472</v>
      </c>
      <c r="B369" s="1310" t="s">
        <v>4479</v>
      </c>
      <c r="C369" s="2088">
        <f>'300301'!F49</f>
        <v>7450405</v>
      </c>
    </row>
    <row r="370" spans="1:3">
      <c r="A370" s="1310" t="s">
        <v>4473</v>
      </c>
      <c r="B370" s="1310" t="s">
        <v>4539</v>
      </c>
      <c r="C370" s="2088">
        <f>'300301'!F50+'300301'!F51+'300301'!F52+'300301'!F53+'300301'!F54</f>
        <v>0</v>
      </c>
    </row>
    <row r="371" spans="1:3">
      <c r="A371" s="101" t="s">
        <v>780</v>
      </c>
      <c r="B371" s="1310" t="s">
        <v>4543</v>
      </c>
      <c r="C371" s="265">
        <f>SUM(C364:C370)</f>
        <v>32356078</v>
      </c>
    </row>
    <row r="372" spans="1:3">
      <c r="A372" s="71"/>
      <c r="B372" s="73"/>
      <c r="C372" s="344"/>
    </row>
    <row r="373" spans="1:3">
      <c r="A373" s="73" t="s">
        <v>781</v>
      </c>
      <c r="B373" s="71"/>
      <c r="C373" s="344"/>
    </row>
    <row r="374" spans="1:3">
      <c r="A374" s="2245" t="s">
        <v>4189</v>
      </c>
      <c r="B374" s="71"/>
      <c r="C374" s="344"/>
    </row>
    <row r="375" spans="1:3">
      <c r="A375" s="21" t="s">
        <v>770</v>
      </c>
      <c r="B375" s="1310" t="s">
        <v>4371</v>
      </c>
      <c r="C375" s="265">
        <f>'300301'!H24</f>
        <v>1416116</v>
      </c>
    </row>
    <row r="376" spans="1:3">
      <c r="A376" s="21" t="s">
        <v>771</v>
      </c>
      <c r="B376" s="1310" t="s">
        <v>4372</v>
      </c>
      <c r="C376" s="265">
        <f>'300301'!H26</f>
        <v>123200</v>
      </c>
    </row>
    <row r="377" spans="1:3">
      <c r="A377" s="21" t="s">
        <v>772</v>
      </c>
      <c r="B377" s="1310" t="s">
        <v>4373</v>
      </c>
      <c r="C377" s="265">
        <f>'300301'!H27</f>
        <v>597</v>
      </c>
    </row>
    <row r="378" spans="1:3">
      <c r="A378" s="21" t="s">
        <v>773</v>
      </c>
      <c r="B378" s="1310" t="s">
        <v>4374</v>
      </c>
      <c r="C378" s="265">
        <f>SUM('300301'!H28:H31)</f>
        <v>2800</v>
      </c>
    </row>
    <row r="379" spans="1:3">
      <c r="A379" s="101" t="s">
        <v>782</v>
      </c>
      <c r="B379" s="1310" t="s">
        <v>2214</v>
      </c>
      <c r="C379" s="265">
        <f>SUM(C375:C378)</f>
        <v>1542713</v>
      </c>
    </row>
    <row r="380" spans="1:3" s="1244" customFormat="1">
      <c r="A380" s="1310" t="s">
        <v>775</v>
      </c>
      <c r="B380" s="1310" t="s">
        <v>4375</v>
      </c>
      <c r="C380" s="2088">
        <f>'300301'!H33</f>
        <v>135</v>
      </c>
    </row>
    <row r="381" spans="1:3" s="1244" customFormat="1">
      <c r="A381" s="2243" t="s">
        <v>4469</v>
      </c>
      <c r="B381" s="1310" t="s">
        <v>4480</v>
      </c>
      <c r="C381" s="2088"/>
    </row>
    <row r="382" spans="1:3" s="1244" customFormat="1">
      <c r="A382" s="1310" t="s">
        <v>4470</v>
      </c>
      <c r="B382" s="1310" t="s">
        <v>4481</v>
      </c>
      <c r="C382" s="2088">
        <f>'300301'!H46</f>
        <v>110614</v>
      </c>
    </row>
    <row r="383" spans="1:3" s="1244" customFormat="1">
      <c r="A383" s="1310" t="s">
        <v>4471</v>
      </c>
      <c r="B383" s="1310" t="s">
        <v>4482</v>
      </c>
      <c r="C383" s="2088">
        <f>'300301'!H48</f>
        <v>57771</v>
      </c>
    </row>
    <row r="384" spans="1:3" s="1244" customFormat="1">
      <c r="A384" s="2244" t="s">
        <v>4472</v>
      </c>
      <c r="B384" s="1310" t="s">
        <v>4483</v>
      </c>
      <c r="C384" s="2088">
        <f>'300301'!H49</f>
        <v>949</v>
      </c>
    </row>
    <row r="385" spans="1:3" s="1244" customFormat="1">
      <c r="A385" s="1310" t="s">
        <v>4473</v>
      </c>
      <c r="B385" s="1310" t="s">
        <v>4484</v>
      </c>
      <c r="C385" s="2088">
        <f>'300301'!H54+'300301'!H53+'300301'!H52+'300301'!H51+'300301'!H50</f>
        <v>0</v>
      </c>
    </row>
    <row r="386" spans="1:3" s="1244" customFormat="1">
      <c r="A386" s="2089" t="s">
        <v>783</v>
      </c>
      <c r="B386" s="1310" t="s">
        <v>4542</v>
      </c>
      <c r="C386" s="2088">
        <f>SUM(C379:C385)</f>
        <v>1712182</v>
      </c>
    </row>
    <row r="388" spans="1:3" ht="18">
      <c r="A388" s="341" t="s">
        <v>784</v>
      </c>
      <c r="B388" s="341"/>
      <c r="C388" s="341"/>
    </row>
    <row r="389" spans="1:3">
      <c r="A389" s="531" t="s">
        <v>785</v>
      </c>
    </row>
    <row r="390" spans="1:3">
      <c r="A390" s="21" t="s">
        <v>786</v>
      </c>
      <c r="B390" s="21" t="s">
        <v>2214</v>
      </c>
      <c r="C390" s="564">
        <f>C344/C375</f>
        <v>1329.7861312208886</v>
      </c>
    </row>
    <row r="391" spans="1:3">
      <c r="A391" s="21" t="s">
        <v>787</v>
      </c>
      <c r="B391" s="21" t="s">
        <v>2214</v>
      </c>
      <c r="C391" s="265">
        <f>(+C360*1000)/C375</f>
        <v>7591.2319329772417</v>
      </c>
    </row>
    <row r="392" spans="1:3">
      <c r="A392" s="21" t="s">
        <v>788</v>
      </c>
      <c r="B392" s="21" t="s">
        <v>2214</v>
      </c>
      <c r="C392" s="565">
        <f>(+C344*100)/(C360*1000)</f>
        <v>17.517395634351978</v>
      </c>
    </row>
    <row r="393" spans="1:3">
      <c r="A393" s="21"/>
      <c r="B393" s="21"/>
      <c r="C393" s="265"/>
    </row>
    <row r="394" spans="1:3">
      <c r="A394" s="531" t="s">
        <v>789</v>
      </c>
      <c r="B394" s="21"/>
      <c r="C394" s="265"/>
    </row>
    <row r="395" spans="1:3">
      <c r="A395" s="21" t="s">
        <v>786</v>
      </c>
      <c r="B395" s="21" t="s">
        <v>2214</v>
      </c>
      <c r="C395" s="564">
        <f>C345/C376</f>
        <v>3526.9448944805195</v>
      </c>
    </row>
    <row r="396" spans="1:3">
      <c r="A396" s="21" t="s">
        <v>787</v>
      </c>
      <c r="B396" s="21" t="s">
        <v>2214</v>
      </c>
      <c r="C396" s="265">
        <f>(+C361*1000)/C376</f>
        <v>30157.256493506495</v>
      </c>
    </row>
    <row r="397" spans="1:3">
      <c r="A397" s="21" t="s">
        <v>788</v>
      </c>
      <c r="B397" s="21" t="s">
        <v>2214</v>
      </c>
      <c r="C397" s="565">
        <f>(+C345*100)/(C361*1000)</f>
        <v>11.695178224318736</v>
      </c>
    </row>
    <row r="398" spans="1:3">
      <c r="A398" s="21"/>
      <c r="B398" s="21"/>
      <c r="C398" s="565"/>
    </row>
    <row r="399" spans="1:3">
      <c r="A399" s="531" t="s">
        <v>790</v>
      </c>
      <c r="B399" s="21"/>
      <c r="C399" s="565"/>
    </row>
    <row r="400" spans="1:3">
      <c r="A400" s="21" t="s">
        <v>786</v>
      </c>
      <c r="B400" s="21" t="s">
        <v>2214</v>
      </c>
      <c r="C400" s="564">
        <f>C346/C377</f>
        <v>93019.877721943049</v>
      </c>
    </row>
    <row r="401" spans="1:3">
      <c r="A401" s="21" t="s">
        <v>787</v>
      </c>
      <c r="B401" s="21" t="s">
        <v>2214</v>
      </c>
      <c r="C401" s="265">
        <f>(+C362*1000)/C377</f>
        <v>1380561.1390284756</v>
      </c>
    </row>
    <row r="402" spans="1:3">
      <c r="A402" s="21" t="s">
        <v>788</v>
      </c>
      <c r="B402" s="21" t="s">
        <v>2214</v>
      </c>
      <c r="C402" s="565">
        <f>(+C346*100)/(C362*1000)</f>
        <v>6.7378310957965049</v>
      </c>
    </row>
    <row r="404" spans="1:3" ht="18">
      <c r="A404" s="341" t="s">
        <v>3519</v>
      </c>
      <c r="B404" s="341"/>
      <c r="C404" s="341"/>
    </row>
    <row r="405" spans="1:3">
      <c r="A405" s="21" t="s">
        <v>791</v>
      </c>
      <c r="B405" s="21" t="s">
        <v>792</v>
      </c>
      <c r="C405" s="343">
        <f>'320323'!E29</f>
        <v>50754</v>
      </c>
    </row>
    <row r="406" spans="1:3">
      <c r="A406" s="21" t="s">
        <v>793</v>
      </c>
      <c r="B406" s="21" t="s">
        <v>794</v>
      </c>
      <c r="C406" s="265">
        <f>'320323'!E49</f>
        <v>0</v>
      </c>
    </row>
    <row r="407" spans="1:3">
      <c r="A407" s="21" t="s">
        <v>795</v>
      </c>
      <c r="B407" s="21" t="s">
        <v>796</v>
      </c>
      <c r="C407" s="265">
        <f>'320323'!K16</f>
        <v>0</v>
      </c>
    </row>
    <row r="408" spans="1:3">
      <c r="A408" s="21" t="s">
        <v>797</v>
      </c>
      <c r="B408" s="1310" t="s">
        <v>4376</v>
      </c>
      <c r="C408" s="265">
        <f>'320323'!K33</f>
        <v>0</v>
      </c>
    </row>
    <row r="409" spans="1:3">
      <c r="A409" s="21" t="s">
        <v>798</v>
      </c>
      <c r="B409" s="1310" t="s">
        <v>4377</v>
      </c>
      <c r="C409" s="265">
        <f>'320323'!K39</f>
        <v>1058554944</v>
      </c>
    </row>
    <row r="410" spans="1:3">
      <c r="A410" s="21" t="s">
        <v>739</v>
      </c>
      <c r="B410" s="1310" t="s">
        <v>2214</v>
      </c>
      <c r="C410" s="265">
        <f>SUM(C405:C409)</f>
        <v>1058605698</v>
      </c>
    </row>
    <row r="411" spans="1:3">
      <c r="A411" s="21" t="s">
        <v>740</v>
      </c>
      <c r="B411" s="1310" t="s">
        <v>4378</v>
      </c>
      <c r="C411" s="265">
        <f>'320323'!K73</f>
        <v>103986300</v>
      </c>
    </row>
    <row r="412" spans="1:3">
      <c r="A412" s="1310" t="s">
        <v>4268</v>
      </c>
      <c r="B412" s="1310" t="s">
        <v>4269</v>
      </c>
      <c r="C412" s="2088">
        <f>'320323'!P26</f>
        <v>7004204</v>
      </c>
    </row>
    <row r="413" spans="1:3">
      <c r="A413" s="21" t="s">
        <v>1990</v>
      </c>
      <c r="B413" s="1310" t="s">
        <v>4379</v>
      </c>
      <c r="C413" s="265">
        <f>'320323'!P54</f>
        <v>231904882</v>
      </c>
    </row>
    <row r="414" spans="1:3">
      <c r="A414" s="21" t="s">
        <v>1991</v>
      </c>
      <c r="B414" s="1310" t="s">
        <v>4380</v>
      </c>
      <c r="C414" s="265">
        <f>'320323'!P62+'320323'!P69</f>
        <v>416553716</v>
      </c>
    </row>
    <row r="415" spans="1:3">
      <c r="A415" s="21" t="s">
        <v>1992</v>
      </c>
      <c r="B415" s="1310" t="s">
        <v>4381</v>
      </c>
      <c r="C415" s="265">
        <f>'320323'!P76</f>
        <v>1944786</v>
      </c>
    </row>
    <row r="416" spans="1:3">
      <c r="A416" s="21" t="s">
        <v>1993</v>
      </c>
      <c r="B416" s="1310" t="s">
        <v>4382</v>
      </c>
      <c r="C416" s="265">
        <f>'320323'!V22</f>
        <v>359022115</v>
      </c>
    </row>
    <row r="417" spans="1:4">
      <c r="A417" s="101" t="s">
        <v>1994</v>
      </c>
      <c r="B417" s="1310" t="s">
        <v>4383</v>
      </c>
      <c r="C417" s="343">
        <f>SUM(C410:C416)</f>
        <v>2179021701</v>
      </c>
    </row>
    <row r="418" spans="1:4">
      <c r="A418" s="21"/>
      <c r="B418" s="101"/>
      <c r="C418" s="101"/>
    </row>
    <row r="420" spans="1:4" ht="18">
      <c r="A420" s="341" t="s">
        <v>1995</v>
      </c>
      <c r="B420" s="71"/>
      <c r="C420" s="341"/>
      <c r="D420" s="341"/>
    </row>
    <row r="421" spans="1:4" ht="18">
      <c r="A421" s="431"/>
      <c r="B421" s="431"/>
      <c r="C421" s="431"/>
      <c r="D421" s="431"/>
    </row>
    <row r="424" spans="1:4">
      <c r="A424" s="21"/>
      <c r="B424" s="2086" t="s">
        <v>2207</v>
      </c>
    </row>
    <row r="425" spans="1:4" ht="17.5">
      <c r="A425" s="432"/>
      <c r="B425" s="2086" t="s">
        <v>2208</v>
      </c>
      <c r="C425" s="2086" t="str">
        <f>$C$16</f>
        <v>December 31, 2023</v>
      </c>
    </row>
    <row r="426" spans="1:4" ht="17.5">
      <c r="A426" s="432"/>
      <c r="B426" s="101"/>
      <c r="C426" s="101"/>
    </row>
    <row r="427" spans="1:4">
      <c r="A427" s="21" t="s">
        <v>1996</v>
      </c>
      <c r="B427" s="21" t="s">
        <v>2214</v>
      </c>
      <c r="C427" s="343">
        <f>C356</f>
        <v>3150454323</v>
      </c>
    </row>
    <row r="428" spans="1:4">
      <c r="A428" s="21"/>
      <c r="B428" s="21"/>
      <c r="C428" s="343"/>
    </row>
    <row r="429" spans="1:4">
      <c r="A429" s="21" t="s">
        <v>1997</v>
      </c>
      <c r="B429" s="21" t="s">
        <v>2214</v>
      </c>
      <c r="C429" s="265">
        <f>C371</f>
        <v>32356078</v>
      </c>
    </row>
    <row r="430" spans="1:4">
      <c r="A430" s="21"/>
      <c r="B430" s="21"/>
      <c r="C430" s="265"/>
    </row>
    <row r="431" spans="1:4">
      <c r="A431" s="73" t="s">
        <v>1998</v>
      </c>
      <c r="B431" s="73"/>
      <c r="C431" s="73"/>
    </row>
    <row r="432" spans="1:4">
      <c r="A432" s="21"/>
      <c r="B432" s="561"/>
    </row>
    <row r="433" spans="1:3">
      <c r="A433" s="21" t="s">
        <v>1999</v>
      </c>
      <c r="B433" s="21" t="s">
        <v>2214</v>
      </c>
      <c r="C433" s="343">
        <f>C506</f>
        <v>1058554944</v>
      </c>
    </row>
    <row r="434" spans="1:3">
      <c r="A434" s="21"/>
      <c r="B434" s="21"/>
      <c r="C434" s="265"/>
    </row>
    <row r="435" spans="1:3">
      <c r="A435" s="21" t="s">
        <v>2000</v>
      </c>
      <c r="B435" s="21" t="s">
        <v>2214</v>
      </c>
      <c r="C435" s="265">
        <f>C511</f>
        <v>378231871</v>
      </c>
    </row>
    <row r="436" spans="1:3">
      <c r="A436" s="21"/>
      <c r="B436" s="21"/>
      <c r="C436" s="265"/>
    </row>
    <row r="437" spans="1:3">
      <c r="A437" s="21" t="s">
        <v>2752</v>
      </c>
      <c r="B437" s="21" t="s">
        <v>2214</v>
      </c>
      <c r="C437" s="265">
        <f>C519</f>
        <v>741020262</v>
      </c>
    </row>
    <row r="438" spans="1:3">
      <c r="A438" s="21"/>
      <c r="B438" s="21"/>
      <c r="C438" s="265"/>
    </row>
    <row r="439" spans="1:3">
      <c r="A439" s="21" t="s">
        <v>2001</v>
      </c>
      <c r="B439" s="21" t="s">
        <v>2214</v>
      </c>
      <c r="C439" s="265">
        <f>C527</f>
        <v>252227318</v>
      </c>
    </row>
    <row r="440" spans="1:3">
      <c r="A440" s="21"/>
      <c r="B440" s="21"/>
      <c r="C440" s="265"/>
    </row>
    <row r="441" spans="1:3">
      <c r="A441" s="21" t="s">
        <v>2002</v>
      </c>
      <c r="B441" s="21" t="s">
        <v>2214</v>
      </c>
      <c r="C441" s="265">
        <f>C173</f>
        <v>40594541</v>
      </c>
    </row>
    <row r="442" spans="1:3">
      <c r="A442" s="21"/>
      <c r="B442" s="21"/>
      <c r="C442" s="265"/>
    </row>
    <row r="443" spans="1:3">
      <c r="A443" s="21" t="s">
        <v>2003</v>
      </c>
      <c r="B443" s="21" t="s">
        <v>2214</v>
      </c>
      <c r="C443" s="265">
        <f>C172</f>
        <v>259872932</v>
      </c>
    </row>
    <row r="444" spans="1:3">
      <c r="A444" s="21"/>
      <c r="B444" s="21" t="s">
        <v>1746</v>
      </c>
      <c r="C444" s="265"/>
    </row>
    <row r="445" spans="1:3">
      <c r="A445" s="21" t="s">
        <v>2004</v>
      </c>
      <c r="B445" s="21" t="s">
        <v>2005</v>
      </c>
      <c r="C445" s="265">
        <f>C447-SUM(C433:C443)</f>
        <v>419952455</v>
      </c>
    </row>
    <row r="446" spans="1:3">
      <c r="B446" s="13" t="s">
        <v>1746</v>
      </c>
    </row>
    <row r="447" spans="1:3">
      <c r="A447" s="21" t="s">
        <v>2006</v>
      </c>
      <c r="B447" s="21" t="s">
        <v>2214</v>
      </c>
      <c r="C447" s="343">
        <f>C427</f>
        <v>3150454323</v>
      </c>
    </row>
    <row r="448" spans="1:3">
      <c r="A448" s="21"/>
      <c r="B448" s="101"/>
      <c r="C448" s="265"/>
    </row>
    <row r="450" spans="1:3">
      <c r="A450" s="73" t="s">
        <v>2007</v>
      </c>
      <c r="B450" s="73"/>
      <c r="C450" s="73"/>
    </row>
    <row r="451" spans="1:3">
      <c r="A451" s="71"/>
      <c r="B451" s="71"/>
      <c r="C451" s="71"/>
    </row>
    <row r="453" spans="1:3">
      <c r="A453" s="21" t="s">
        <v>1999</v>
      </c>
      <c r="B453" s="21" t="s">
        <v>2214</v>
      </c>
      <c r="C453" s="566">
        <f>(+C433/C$427)*100</f>
        <v>33.600072734652372</v>
      </c>
    </row>
    <row r="454" spans="1:3">
      <c r="A454" s="21"/>
      <c r="B454" s="21"/>
      <c r="C454" s="566"/>
    </row>
    <row r="455" spans="1:3">
      <c r="A455" s="21" t="s">
        <v>2000</v>
      </c>
      <c r="B455" s="21" t="s">
        <v>2214</v>
      </c>
      <c r="C455" s="566">
        <f>(+C435/C$427)*100</f>
        <v>12.005629417913005</v>
      </c>
    </row>
    <row r="456" spans="1:3">
      <c r="A456" s="21"/>
      <c r="B456" s="21"/>
      <c r="C456" s="566"/>
    </row>
    <row r="457" spans="1:3">
      <c r="A457" s="21" t="s">
        <v>2752</v>
      </c>
      <c r="B457" s="21" t="s">
        <v>2214</v>
      </c>
      <c r="C457" s="566">
        <f>(+C437/C$427)*100</f>
        <v>23.521060330573786</v>
      </c>
    </row>
    <row r="458" spans="1:3">
      <c r="A458" s="21"/>
      <c r="B458" s="21"/>
      <c r="C458" s="566"/>
    </row>
    <row r="459" spans="1:3">
      <c r="A459" s="21" t="s">
        <v>2001</v>
      </c>
      <c r="B459" s="21" t="s">
        <v>2214</v>
      </c>
      <c r="C459" s="566">
        <f>(+C439/C$427)*100</f>
        <v>8.0060617339729632</v>
      </c>
    </row>
    <row r="460" spans="1:3">
      <c r="A460" s="21"/>
      <c r="B460" s="21"/>
      <c r="C460" s="566"/>
    </row>
    <row r="461" spans="1:3">
      <c r="A461" s="21" t="s">
        <v>2002</v>
      </c>
      <c r="B461" s="21" t="s">
        <v>2214</v>
      </c>
      <c r="C461" s="566">
        <f>(+C441/C$427)*100</f>
        <v>1.2885297432703011</v>
      </c>
    </row>
    <row r="462" spans="1:3">
      <c r="A462" s="21"/>
      <c r="B462" s="21"/>
      <c r="C462" s="566"/>
    </row>
    <row r="463" spans="1:3">
      <c r="A463" s="21" t="s">
        <v>2003</v>
      </c>
      <c r="B463" s="21" t="s">
        <v>2214</v>
      </c>
      <c r="C463" s="566">
        <f>(+C443/C$427)*100</f>
        <v>8.2487446366953723</v>
      </c>
    </row>
    <row r="464" spans="1:3">
      <c r="A464" s="21"/>
      <c r="B464" s="21"/>
      <c r="C464" s="566"/>
    </row>
    <row r="465" spans="1:3">
      <c r="A465" s="21" t="s">
        <v>2004</v>
      </c>
      <c r="B465" s="21" t="s">
        <v>2214</v>
      </c>
      <c r="C465" s="566">
        <f>(+C445/C$427)*100</f>
        <v>13.329901402922198</v>
      </c>
    </row>
    <row r="466" spans="1:3">
      <c r="A466" s="21"/>
      <c r="B466" s="21"/>
      <c r="C466" s="566"/>
    </row>
    <row r="467" spans="1:3">
      <c r="A467" s="21" t="s">
        <v>2006</v>
      </c>
      <c r="B467" s="21" t="s">
        <v>2008</v>
      </c>
      <c r="C467" s="566">
        <f>SUM(C453:C466)</f>
        <v>100.00000000000001</v>
      </c>
    </row>
    <row r="468" spans="1:3">
      <c r="A468" s="21"/>
      <c r="B468" s="101"/>
    </row>
    <row r="470" spans="1:3">
      <c r="A470" s="73" t="s">
        <v>2009</v>
      </c>
      <c r="B470" s="73"/>
      <c r="C470" s="73"/>
    </row>
    <row r="472" spans="1:3">
      <c r="A472" s="71"/>
      <c r="B472" s="71"/>
      <c r="C472" s="71"/>
    </row>
    <row r="473" spans="1:3">
      <c r="A473" s="21" t="s">
        <v>1999</v>
      </c>
      <c r="B473" s="21" t="s">
        <v>2214</v>
      </c>
      <c r="C473" s="567">
        <f>(+C433/(C$429*1000))*100</f>
        <v>3.2715798991459968</v>
      </c>
    </row>
    <row r="474" spans="1:3">
      <c r="A474" s="21"/>
      <c r="B474" s="21"/>
      <c r="C474" s="567"/>
    </row>
    <row r="475" spans="1:3">
      <c r="A475" s="21" t="s">
        <v>2000</v>
      </c>
      <c r="B475" s="21" t="s">
        <v>2214</v>
      </c>
      <c r="C475" s="567">
        <f>(+C435/(C$429*1000))*100</f>
        <v>1.1689669897569168</v>
      </c>
    </row>
    <row r="476" spans="1:3">
      <c r="A476" s="21"/>
      <c r="B476" s="21"/>
      <c r="C476" s="567"/>
    </row>
    <row r="477" spans="1:3">
      <c r="A477" s="21" t="s">
        <v>2752</v>
      </c>
      <c r="B477" s="21" t="s">
        <v>2214</v>
      </c>
      <c r="C477" s="567">
        <f>(+C437/(C$429*1000))*100</f>
        <v>2.2902042144910149</v>
      </c>
    </row>
    <row r="478" spans="1:3">
      <c r="A478" s="21"/>
      <c r="B478" s="21"/>
      <c r="C478" s="567"/>
    </row>
    <row r="479" spans="1:3">
      <c r="A479" s="21" t="s">
        <v>2001</v>
      </c>
      <c r="B479" s="21" t="s">
        <v>2214</v>
      </c>
      <c r="C479" s="567">
        <f>(+C439/(C$429*1000))*100</f>
        <v>0.77953612919340842</v>
      </c>
    </row>
    <row r="480" spans="1:3">
      <c r="A480" s="21"/>
      <c r="B480" s="21"/>
      <c r="C480" s="567"/>
    </row>
    <row r="481" spans="1:3">
      <c r="A481" s="21" t="s">
        <v>2002</v>
      </c>
      <c r="B481" s="21" t="s">
        <v>2214</v>
      </c>
      <c r="C481" s="567">
        <f>(+C441/(C$429*1000))*100</f>
        <v>0.12546187149134702</v>
      </c>
    </row>
    <row r="482" spans="1:3">
      <c r="A482" s="21"/>
      <c r="B482" s="21"/>
      <c r="C482" s="567"/>
    </row>
    <row r="483" spans="1:3">
      <c r="A483" s="21" t="s">
        <v>2003</v>
      </c>
      <c r="B483" s="21" t="s">
        <v>2214</v>
      </c>
      <c r="C483" s="567">
        <f>(+C443/(C$429*1000))*100</f>
        <v>0.80316573597084295</v>
      </c>
    </row>
    <row r="484" spans="1:3">
      <c r="A484" s="21"/>
      <c r="B484" s="21"/>
      <c r="C484" s="567"/>
    </row>
    <row r="485" spans="1:3">
      <c r="A485" s="21" t="s">
        <v>2004</v>
      </c>
      <c r="B485" s="21" t="s">
        <v>2214</v>
      </c>
      <c r="C485" s="567">
        <f>(+C445/(C$429*1000))*100</f>
        <v>1.2979090203701451</v>
      </c>
    </row>
    <row r="486" spans="1:3">
      <c r="A486" s="21"/>
      <c r="B486" s="21"/>
      <c r="C486" s="567"/>
    </row>
    <row r="487" spans="1:3">
      <c r="A487" s="21" t="s">
        <v>2006</v>
      </c>
      <c r="B487" s="21" t="s">
        <v>2010</v>
      </c>
      <c r="C487" s="567">
        <f>SUM(C473:C486)</f>
        <v>9.7368238604196709</v>
      </c>
    </row>
    <row r="488" spans="1:3">
      <c r="A488" s="23"/>
      <c r="B488" s="101"/>
    </row>
    <row r="490" spans="1:3">
      <c r="A490" s="13" t="s">
        <v>2011</v>
      </c>
    </row>
    <row r="494" spans="1:3">
      <c r="A494" s="101" t="s">
        <v>2012</v>
      </c>
    </row>
    <row r="496" spans="1:3">
      <c r="A496" s="21"/>
      <c r="B496" s="2086" t="s">
        <v>2207</v>
      </c>
    </row>
    <row r="497" spans="1:3">
      <c r="A497" s="21"/>
      <c r="B497" s="2086" t="s">
        <v>2208</v>
      </c>
      <c r="C497" s="2086" t="str">
        <f>$C$16</f>
        <v>December 31, 2023</v>
      </c>
    </row>
    <row r="498" spans="1:3">
      <c r="A498" s="568" t="s">
        <v>1999</v>
      </c>
      <c r="B498" s="21"/>
      <c r="C498" s="265"/>
    </row>
    <row r="499" spans="1:3">
      <c r="A499" s="21" t="s">
        <v>2013</v>
      </c>
      <c r="B499" s="21" t="s">
        <v>2014</v>
      </c>
      <c r="C499" s="265">
        <f>'320323'!E13</f>
        <v>0</v>
      </c>
    </row>
    <row r="500" spans="1:3">
      <c r="A500" s="21" t="s">
        <v>2015</v>
      </c>
      <c r="B500" s="21" t="s">
        <v>2016</v>
      </c>
      <c r="C500" s="265">
        <f>'320323'!E33</f>
        <v>0</v>
      </c>
    </row>
    <row r="501" spans="1:3">
      <c r="A501" s="21" t="s">
        <v>2017</v>
      </c>
      <c r="B501" s="21" t="s">
        <v>2018</v>
      </c>
      <c r="C501" s="265">
        <f>'320323'!E53</f>
        <v>0</v>
      </c>
    </row>
    <row r="502" spans="1:3">
      <c r="A502" s="21" t="s">
        <v>2019</v>
      </c>
      <c r="B502" s="21" t="s">
        <v>2020</v>
      </c>
      <c r="C502" s="265">
        <f>'320323'!K20</f>
        <v>0</v>
      </c>
    </row>
    <row r="503" spans="1:3">
      <c r="A503" s="21" t="s">
        <v>3243</v>
      </c>
      <c r="B503" s="1310" t="s">
        <v>4384</v>
      </c>
      <c r="C503" s="265">
        <f>'320323'!K35</f>
        <v>1058554944</v>
      </c>
    </row>
    <row r="504" spans="1:3">
      <c r="A504" s="21" t="s">
        <v>2021</v>
      </c>
      <c r="B504" s="21" t="s">
        <v>2214</v>
      </c>
      <c r="C504" s="265">
        <f>SUM(C499:C503)</f>
        <v>1058554944</v>
      </c>
    </row>
    <row r="505" spans="1:3">
      <c r="A505" s="21" t="s">
        <v>2022</v>
      </c>
      <c r="B505" s="21"/>
      <c r="C505" s="265"/>
    </row>
    <row r="506" spans="1:3">
      <c r="A506" s="21" t="s">
        <v>2023</v>
      </c>
      <c r="B506" s="21" t="s">
        <v>2214</v>
      </c>
      <c r="C506" s="265">
        <f>C504-C505</f>
        <v>1058554944</v>
      </c>
    </row>
    <row r="507" spans="1:3">
      <c r="A507" s="21"/>
      <c r="B507" s="21"/>
      <c r="C507" s="265"/>
    </row>
    <row r="508" spans="1:3">
      <c r="A508" s="568" t="s">
        <v>2000</v>
      </c>
      <c r="B508" s="21"/>
      <c r="C508" s="265"/>
    </row>
    <row r="509" spans="1:3">
      <c r="A509" s="21" t="s">
        <v>2024</v>
      </c>
      <c r="B509" s="1310" t="s">
        <v>4387</v>
      </c>
      <c r="C509" s="265">
        <f>'354355'!F42</f>
        <v>337775061</v>
      </c>
    </row>
    <row r="510" spans="1:3">
      <c r="A510" s="21" t="s">
        <v>2025</v>
      </c>
      <c r="B510" s="1310" t="s">
        <v>4386</v>
      </c>
      <c r="C510" s="265">
        <f>'320323'!V12</f>
        <v>40456810</v>
      </c>
    </row>
    <row r="511" spans="1:3">
      <c r="A511" s="21" t="s">
        <v>2026</v>
      </c>
      <c r="B511" s="21" t="s">
        <v>2214</v>
      </c>
      <c r="C511" s="265">
        <f>SUM(C509:C510)</f>
        <v>378231871</v>
      </c>
    </row>
    <row r="512" spans="1:3">
      <c r="A512" s="21"/>
      <c r="B512" s="21"/>
      <c r="C512" s="265"/>
    </row>
    <row r="513" spans="1:3">
      <c r="A513" s="568" t="s">
        <v>2752</v>
      </c>
      <c r="B513" s="21"/>
      <c r="C513" s="265"/>
    </row>
    <row r="514" spans="1:3">
      <c r="A514" s="21" t="s">
        <v>2027</v>
      </c>
      <c r="B514" s="1310" t="s">
        <v>4385</v>
      </c>
      <c r="C514" s="265">
        <f>'320323'!V24</f>
        <v>2179021701</v>
      </c>
    </row>
    <row r="515" spans="1:3">
      <c r="A515" s="21" t="s">
        <v>3638</v>
      </c>
      <c r="B515" s="21" t="s">
        <v>2214</v>
      </c>
      <c r="C515" s="265">
        <f>C504</f>
        <v>1058554944</v>
      </c>
    </row>
    <row r="516" spans="1:3">
      <c r="A516" s="21" t="s">
        <v>3639</v>
      </c>
      <c r="B516" s="21" t="s">
        <v>2214</v>
      </c>
      <c r="C516" s="265">
        <f>C511</f>
        <v>378231871</v>
      </c>
    </row>
    <row r="517" spans="1:3">
      <c r="A517" s="21" t="s">
        <v>3640</v>
      </c>
      <c r="B517" s="21" t="s">
        <v>2214</v>
      </c>
      <c r="C517" s="265">
        <f>C174</f>
        <v>-458041</v>
      </c>
    </row>
    <row r="518" spans="1:3">
      <c r="A518" s="21" t="s">
        <v>3641</v>
      </c>
      <c r="B518" s="21" t="s">
        <v>2214</v>
      </c>
      <c r="C518" s="265">
        <f>C175</f>
        <v>-1672665</v>
      </c>
    </row>
    <row r="519" spans="1:3">
      <c r="A519" s="21" t="s">
        <v>3642</v>
      </c>
      <c r="B519" s="21" t="s">
        <v>2214</v>
      </c>
      <c r="C519" s="265">
        <f>C514-SUM(C515:C517)+C518</f>
        <v>741020262</v>
      </c>
    </row>
    <row r="521" spans="1:3">
      <c r="A521" s="568" t="s">
        <v>3643</v>
      </c>
      <c r="B521" s="21"/>
      <c r="C521" s="265"/>
    </row>
    <row r="522" spans="1:3">
      <c r="A522" s="21" t="s">
        <v>3644</v>
      </c>
      <c r="B522" s="21" t="s">
        <v>2214</v>
      </c>
      <c r="C522" s="265">
        <f>C166</f>
        <v>302046640</v>
      </c>
    </row>
    <row r="523" spans="1:3">
      <c r="A523" s="21" t="s">
        <v>3645</v>
      </c>
      <c r="B523" s="21" t="s">
        <v>2214</v>
      </c>
      <c r="C523" s="265">
        <f>C168</f>
        <v>1581836</v>
      </c>
    </row>
    <row r="524" spans="1:3">
      <c r="A524" s="21" t="s">
        <v>3646</v>
      </c>
      <c r="B524" s="21" t="s">
        <v>2214</v>
      </c>
      <c r="C524" s="265">
        <f>C169</f>
        <v>-51401158</v>
      </c>
    </row>
    <row r="525" spans="1:3">
      <c r="A525" s="21" t="s">
        <v>3647</v>
      </c>
      <c r="B525" s="21" t="s">
        <v>2214</v>
      </c>
      <c r="C525" s="265">
        <f>C170</f>
        <v>0</v>
      </c>
    </row>
    <row r="526" spans="1:3">
      <c r="A526" s="21" t="s">
        <v>3648</v>
      </c>
      <c r="B526" s="21" t="s">
        <v>2214</v>
      </c>
      <c r="C526" s="265">
        <f>C171</f>
        <v>0</v>
      </c>
    </row>
    <row r="527" spans="1:3">
      <c r="A527" s="21" t="s">
        <v>3649</v>
      </c>
      <c r="B527" s="21"/>
      <c r="C527" s="265">
        <f>SUM(C522:C526)</f>
        <v>252227318</v>
      </c>
    </row>
    <row r="529" spans="1:5">
      <c r="A529" s="568" t="s">
        <v>3650</v>
      </c>
    </row>
    <row r="530" spans="1:5">
      <c r="A530" s="21" t="s">
        <v>3651</v>
      </c>
      <c r="B530" s="21"/>
      <c r="C530" s="265">
        <f>C504</f>
        <v>1058554944</v>
      </c>
    </row>
    <row r="531" spans="1:5">
      <c r="A531" s="21" t="s">
        <v>3652</v>
      </c>
      <c r="B531" s="21"/>
      <c r="C531" s="265">
        <f>C371</f>
        <v>32356078</v>
      </c>
    </row>
    <row r="532" spans="1:5">
      <c r="A532" s="21" t="s">
        <v>3653</v>
      </c>
      <c r="B532" s="21"/>
      <c r="C532" s="569">
        <f>IF(ISERR(C530/C531/1000)," ",C530/C531/1000)</f>
        <v>3.2715798991459967E-2</v>
      </c>
    </row>
    <row r="533" spans="1:5">
      <c r="A533" s="21" t="s">
        <v>2166</v>
      </c>
      <c r="B533" s="21"/>
      <c r="C533" s="265">
        <f>C365</f>
        <v>6309</v>
      </c>
    </row>
    <row r="534" spans="1:5">
      <c r="A534" s="21" t="s">
        <v>2167</v>
      </c>
      <c r="B534" s="21"/>
      <c r="C534" s="265">
        <f>C532*C533*1000</f>
        <v>206403.97583712093</v>
      </c>
    </row>
    <row r="537" spans="1:5" ht="18">
      <c r="A537" s="341" t="s">
        <v>2168</v>
      </c>
      <c r="B537" s="71"/>
      <c r="C537" s="71"/>
      <c r="D537" s="21"/>
      <c r="E537" s="71"/>
    </row>
    <row r="538" spans="1:5" ht="18">
      <c r="A538" s="341"/>
      <c r="B538" s="71"/>
      <c r="C538" s="71"/>
      <c r="D538" s="71"/>
      <c r="E538" s="71"/>
    </row>
    <row r="539" spans="1:5" ht="18">
      <c r="A539" s="341"/>
      <c r="B539" s="71"/>
      <c r="C539" s="71"/>
      <c r="D539" s="71"/>
      <c r="E539" s="71"/>
    </row>
    <row r="541" spans="1:5">
      <c r="A541" s="21"/>
      <c r="B541" s="21"/>
      <c r="C541" s="101"/>
      <c r="D541" s="101"/>
    </row>
    <row r="542" spans="1:5">
      <c r="A542" s="21"/>
      <c r="B542" s="2086" t="s">
        <v>2207</v>
      </c>
      <c r="C542" s="21"/>
      <c r="D542" s="101"/>
      <c r="E542" s="101"/>
    </row>
    <row r="543" spans="1:5">
      <c r="A543" s="21"/>
      <c r="B543" s="2086" t="s">
        <v>2208</v>
      </c>
      <c r="C543" s="2086" t="str">
        <f>$C$16</f>
        <v>December 31, 2023</v>
      </c>
      <c r="D543" s="21"/>
      <c r="E543" s="101"/>
    </row>
    <row r="544" spans="1:5">
      <c r="A544" s="21"/>
      <c r="B544" s="2086"/>
      <c r="C544" s="101"/>
      <c r="D544" s="21"/>
      <c r="E544" s="101"/>
    </row>
    <row r="545" spans="1:5">
      <c r="A545" s="73" t="s">
        <v>2169</v>
      </c>
      <c r="B545" s="73"/>
      <c r="C545" s="73"/>
      <c r="D545" s="73"/>
      <c r="E545" s="73"/>
    </row>
    <row r="546" spans="1:5">
      <c r="A546" s="73"/>
      <c r="B546" s="73"/>
      <c r="C546" s="101"/>
      <c r="D546" s="101"/>
      <c r="E546" s="73"/>
    </row>
    <row r="547" spans="1:5">
      <c r="A547" s="21" t="s">
        <v>2170</v>
      </c>
      <c r="B547" s="21" t="s">
        <v>2171</v>
      </c>
      <c r="C547" s="2407">
        <f>'204207'!I31</f>
        <v>25017650</v>
      </c>
      <c r="D547" s="343"/>
      <c r="E547" s="343"/>
    </row>
    <row r="548" spans="1:5">
      <c r="A548" s="13" t="s">
        <v>2172</v>
      </c>
    </row>
    <row r="549" spans="1:5">
      <c r="A549" s="13" t="s">
        <v>3556</v>
      </c>
      <c r="B549" s="13" t="s">
        <v>4522</v>
      </c>
      <c r="C549" s="13">
        <f>'204207'!I42</f>
        <v>0</v>
      </c>
    </row>
    <row r="550" spans="1:5">
      <c r="A550" s="13" t="s">
        <v>3558</v>
      </c>
      <c r="B550" s="13" t="s">
        <v>4523</v>
      </c>
      <c r="C550" s="13">
        <f>'204207'!I51</f>
        <v>0</v>
      </c>
    </row>
    <row r="551" spans="1:5">
      <c r="A551" s="13" t="s">
        <v>2173</v>
      </c>
      <c r="B551" s="13" t="s">
        <v>4524</v>
      </c>
      <c r="C551" s="13">
        <f>'204207'!I61</f>
        <v>0</v>
      </c>
    </row>
    <row r="552" spans="1:5">
      <c r="A552" s="13" t="s">
        <v>2107</v>
      </c>
      <c r="B552" s="1244" t="s">
        <v>4388</v>
      </c>
      <c r="C552" s="2409">
        <f>'204207'!I83</f>
        <v>1935420</v>
      </c>
    </row>
    <row r="553" spans="1:5">
      <c r="A553" s="13" t="s">
        <v>1335</v>
      </c>
      <c r="B553" s="1244" t="s">
        <v>4389</v>
      </c>
      <c r="C553" s="2409">
        <f>'204207'!I97</f>
        <v>4269631405</v>
      </c>
    </row>
    <row r="554" spans="1:5">
      <c r="A554" s="13" t="s">
        <v>1336</v>
      </c>
      <c r="B554" s="1244" t="s">
        <v>4390</v>
      </c>
      <c r="C554" s="2409">
        <f>'204207'!I114</f>
        <v>7892879404</v>
      </c>
    </row>
    <row r="555" spans="1:5">
      <c r="A555" s="1244" t="s">
        <v>4271</v>
      </c>
      <c r="B555" s="1244" t="s">
        <v>4270</v>
      </c>
      <c r="C555" s="2091">
        <f>'204207'!I123</f>
        <v>0</v>
      </c>
    </row>
    <row r="556" spans="1:5">
      <c r="A556" s="13" t="s">
        <v>1337</v>
      </c>
      <c r="B556" s="1244" t="s">
        <v>4391</v>
      </c>
      <c r="C556" s="2409">
        <f>'204207'!I138</f>
        <v>373423732</v>
      </c>
    </row>
    <row r="557" spans="1:5">
      <c r="A557" s="13" t="s">
        <v>2721</v>
      </c>
      <c r="B557" s="13" t="s">
        <v>2722</v>
      </c>
      <c r="C557" s="13">
        <f>'200201'!E13</f>
        <v>398</v>
      </c>
    </row>
    <row r="558" spans="1:5">
      <c r="A558" s="13" t="s">
        <v>2723</v>
      </c>
      <c r="B558" s="13" t="s">
        <v>2724</v>
      </c>
      <c r="C558" s="13">
        <f>'200201'!E15</f>
        <v>0</v>
      </c>
    </row>
    <row r="559" spans="1:5">
      <c r="A559" s="13" t="s">
        <v>2725</v>
      </c>
      <c r="B559" s="13" t="s">
        <v>2726</v>
      </c>
      <c r="C559" s="13">
        <f>'202203'!H21+SUM('202203'!H25:H27)</f>
        <v>0</v>
      </c>
    </row>
    <row r="561" spans="1:5">
      <c r="A561" s="101" t="s">
        <v>1475</v>
      </c>
      <c r="B561" s="21" t="s">
        <v>1476</v>
      </c>
      <c r="C561" s="2409">
        <f>SUM(C547:D559)</f>
        <v>12562888009</v>
      </c>
    </row>
    <row r="562" spans="1:5">
      <c r="B562" s="13" t="s">
        <v>1477</v>
      </c>
    </row>
    <row r="563" spans="1:5">
      <c r="A563" s="13" t="s">
        <v>2922</v>
      </c>
      <c r="B563" s="13" t="s">
        <v>1478</v>
      </c>
      <c r="C563" s="2409">
        <f>'200201'!E17</f>
        <v>3021885</v>
      </c>
    </row>
    <row r="564" spans="1:5">
      <c r="A564" s="13" t="s">
        <v>2923</v>
      </c>
      <c r="B564" s="13" t="s">
        <v>1479</v>
      </c>
      <c r="C564" s="13">
        <f>'200201'!E18</f>
        <v>0</v>
      </c>
    </row>
    <row r="565" spans="1:5">
      <c r="A565" s="13" t="s">
        <v>1259</v>
      </c>
      <c r="B565" s="13" t="s">
        <v>1480</v>
      </c>
      <c r="C565" s="2409">
        <f>'200201'!E19</f>
        <v>1082682963</v>
      </c>
    </row>
    <row r="566" spans="1:5">
      <c r="A566" s="13" t="s">
        <v>2924</v>
      </c>
      <c r="B566" s="13" t="s">
        <v>1481</v>
      </c>
      <c r="C566" s="13">
        <f>'200201'!E20</f>
        <v>0</v>
      </c>
    </row>
    <row r="568" spans="1:5">
      <c r="A568" s="101" t="s">
        <v>1482</v>
      </c>
      <c r="B568" s="21" t="s">
        <v>1483</v>
      </c>
      <c r="C568" s="2409">
        <f>SUM(C561:C566)</f>
        <v>13648592857</v>
      </c>
    </row>
    <row r="569" spans="1:5">
      <c r="A569" s="101"/>
      <c r="B569" s="13" t="s">
        <v>1477</v>
      </c>
      <c r="C569" s="2409"/>
    </row>
    <row r="570" spans="1:5">
      <c r="A570" s="13" t="s">
        <v>1484</v>
      </c>
      <c r="B570" s="13" t="s">
        <v>1485</v>
      </c>
      <c r="C570" s="2409">
        <f>'200201'!E42+'202203'!H28</f>
        <v>3705298238</v>
      </c>
    </row>
    <row r="572" spans="1:5">
      <c r="A572" s="101" t="s">
        <v>1486</v>
      </c>
      <c r="B572" s="21" t="s">
        <v>2214</v>
      </c>
      <c r="C572" s="343">
        <f>C568-C570</f>
        <v>9943294619</v>
      </c>
      <c r="D572" s="343"/>
    </row>
    <row r="573" spans="1:5">
      <c r="A573" s="21"/>
      <c r="B573" s="101"/>
      <c r="C573" s="101"/>
    </row>
    <row r="574" spans="1:5">
      <c r="A574" s="73" t="s">
        <v>1487</v>
      </c>
      <c r="B574" s="73"/>
      <c r="C574" s="73"/>
      <c r="D574" s="73"/>
      <c r="E574" s="73"/>
    </row>
    <row r="576" spans="1:5">
      <c r="A576" s="21" t="s">
        <v>1488</v>
      </c>
      <c r="B576" s="2084" t="s">
        <v>2214</v>
      </c>
      <c r="C576" s="567">
        <f>C606/C608</f>
        <v>0.43304460318721433</v>
      </c>
      <c r="D576" s="21"/>
      <c r="E576" s="567"/>
    </row>
    <row r="577" spans="1:5">
      <c r="A577" s="21"/>
      <c r="B577" s="2084"/>
    </row>
    <row r="578" spans="1:5">
      <c r="A578" s="21" t="s">
        <v>1725</v>
      </c>
      <c r="B578" s="2084" t="s">
        <v>2214</v>
      </c>
      <c r="C578" s="343">
        <f>C610</f>
        <v>9339478226</v>
      </c>
      <c r="D578" s="21"/>
      <c r="E578" s="343"/>
    </row>
    <row r="579" spans="1:5">
      <c r="A579" s="21"/>
      <c r="B579" s="2084"/>
    </row>
    <row r="580" spans="1:5">
      <c r="A580" s="253" t="s">
        <v>1489</v>
      </c>
      <c r="B580" s="2084"/>
    </row>
    <row r="581" spans="1:5">
      <c r="A581" s="21" t="s">
        <v>1490</v>
      </c>
      <c r="B581" s="2084" t="s">
        <v>2214</v>
      </c>
      <c r="C581" s="570">
        <f>C612/C610</f>
        <v>0.44481713554776053</v>
      </c>
      <c r="D581" s="21"/>
      <c r="E581" s="570"/>
    </row>
    <row r="582" spans="1:5">
      <c r="A582" s="21" t="s">
        <v>1491</v>
      </c>
      <c r="B582" s="2084" t="s">
        <v>2214</v>
      </c>
      <c r="C582" s="570">
        <f>C614/C610</f>
        <v>3.1034604180895276E-3</v>
      </c>
      <c r="D582" s="21"/>
      <c r="E582" s="570"/>
    </row>
    <row r="583" spans="1:5">
      <c r="A583" s="21" t="s">
        <v>1492</v>
      </c>
      <c r="B583" s="2084" t="s">
        <v>2214</v>
      </c>
      <c r="C583" s="570">
        <f>C616/C610</f>
        <v>0.46850964498410086</v>
      </c>
      <c r="D583" s="21"/>
      <c r="E583" s="570"/>
    </row>
    <row r="584" spans="1:5">
      <c r="A584" s="21" t="s">
        <v>1493</v>
      </c>
      <c r="B584" s="2084" t="s">
        <v>2214</v>
      </c>
      <c r="C584" s="570">
        <f>C618/C610</f>
        <v>8.3569759050049097E-2</v>
      </c>
      <c r="D584" s="21"/>
      <c r="E584" s="570"/>
    </row>
    <row r="585" spans="1:5">
      <c r="A585" s="21"/>
      <c r="B585" s="2084"/>
      <c r="C585" s="571"/>
      <c r="D585" s="21"/>
      <c r="E585" s="571"/>
    </row>
    <row r="586" spans="1:5">
      <c r="A586" s="21" t="s">
        <v>1494</v>
      </c>
      <c r="B586" s="2084" t="s">
        <v>2214</v>
      </c>
      <c r="C586" s="567">
        <f>C620/C622</f>
        <v>2.751112612374127</v>
      </c>
      <c r="D586" s="21"/>
      <c r="E586" s="567"/>
    </row>
    <row r="587" spans="1:5">
      <c r="A587" s="21"/>
      <c r="B587" s="2084"/>
    </row>
    <row r="588" spans="1:5">
      <c r="A588" s="21" t="s">
        <v>1495</v>
      </c>
      <c r="B588" s="2084" t="s">
        <v>2214</v>
      </c>
      <c r="C588" s="570">
        <f>C624/C626</f>
        <v>0</v>
      </c>
      <c r="D588" s="21"/>
      <c r="E588" s="570"/>
    </row>
    <row r="589" spans="1:5">
      <c r="A589" s="21"/>
      <c r="B589" s="2084"/>
      <c r="C589" s="570"/>
      <c r="D589" s="21"/>
      <c r="E589" s="570"/>
    </row>
    <row r="590" spans="1:5">
      <c r="A590" s="21" t="s">
        <v>1496</v>
      </c>
      <c r="B590" s="2084" t="s">
        <v>2214</v>
      </c>
      <c r="C590" s="570">
        <f>C626/C616</f>
        <v>7.3127311367618297E-2</v>
      </c>
      <c r="D590" s="21"/>
      <c r="E590" s="570"/>
    </row>
    <row r="591" spans="1:5">
      <c r="A591" s="21"/>
      <c r="B591" s="2084"/>
    </row>
    <row r="592" spans="1:5">
      <c r="A592" s="21" t="s">
        <v>1497</v>
      </c>
      <c r="B592" s="2084"/>
    </row>
    <row r="593" spans="1:5">
      <c r="A593" s="21" t="s">
        <v>1498</v>
      </c>
      <c r="B593" s="2084" t="s">
        <v>2214</v>
      </c>
      <c r="C593" s="570">
        <f>C628/C630</f>
        <v>0.38074677560681908</v>
      </c>
      <c r="D593" s="21"/>
      <c r="E593" s="570"/>
    </row>
    <row r="594" spans="1:5">
      <c r="A594" s="21"/>
      <c r="B594" s="2084"/>
      <c r="C594" s="570"/>
      <c r="D594" s="21"/>
      <c r="E594" s="570"/>
    </row>
    <row r="595" spans="1:5">
      <c r="A595" s="21" t="s">
        <v>1499</v>
      </c>
      <c r="B595" s="2084" t="s">
        <v>2214</v>
      </c>
      <c r="C595" s="564">
        <f>C626/C632</f>
        <v>1.7077826860204841</v>
      </c>
      <c r="D595" s="21"/>
      <c r="E595" s="564"/>
    </row>
    <row r="596" spans="1:5">
      <c r="A596" s="21"/>
      <c r="B596" s="2084"/>
      <c r="C596" s="564"/>
      <c r="D596" s="21"/>
      <c r="E596" s="564"/>
    </row>
    <row r="597" spans="1:5">
      <c r="A597" s="21" t="s">
        <v>1500</v>
      </c>
      <c r="B597" s="2084" t="s">
        <v>2214</v>
      </c>
      <c r="C597" s="564">
        <f>C616/C632</f>
        <v>23.353554972577754</v>
      </c>
      <c r="D597" s="21"/>
      <c r="E597" s="564"/>
    </row>
    <row r="598" spans="1:5">
      <c r="A598" s="21"/>
      <c r="B598" s="2084"/>
      <c r="C598" s="564"/>
      <c r="D598" s="21"/>
      <c r="E598" s="564"/>
    </row>
    <row r="599" spans="1:5">
      <c r="A599" s="21" t="s">
        <v>1501</v>
      </c>
      <c r="B599" s="2084" t="s">
        <v>2214</v>
      </c>
      <c r="C599" s="564">
        <f>C624/C632</f>
        <v>0</v>
      </c>
      <c r="D599" s="21"/>
      <c r="E599" s="564"/>
    </row>
    <row r="600" spans="1:5">
      <c r="A600" s="21"/>
      <c r="B600" s="2084"/>
      <c r="C600" s="564"/>
      <c r="D600" s="21"/>
      <c r="E600" s="564"/>
    </row>
    <row r="601" spans="1:5">
      <c r="A601" s="21" t="s">
        <v>1502</v>
      </c>
      <c r="B601" s="2084" t="s">
        <v>2214</v>
      </c>
      <c r="C601" s="570">
        <f>C634/C610</f>
        <v>-0.20852277213714229</v>
      </c>
      <c r="D601" s="21"/>
      <c r="E601" s="570"/>
    </row>
    <row r="604" spans="1:5">
      <c r="A604" s="21"/>
      <c r="B604" s="2086" t="s">
        <v>1503</v>
      </c>
    </row>
    <row r="605" spans="1:5">
      <c r="A605" s="21"/>
      <c r="B605" s="2086" t="s">
        <v>1504</v>
      </c>
      <c r="C605" s="2086" t="str">
        <f>$C$16</f>
        <v>December 31, 2023</v>
      </c>
    </row>
    <row r="606" spans="1:5">
      <c r="A606" s="13" t="s">
        <v>1505</v>
      </c>
      <c r="B606" s="13" t="s">
        <v>1506</v>
      </c>
      <c r="C606" s="2409">
        <f>C64</f>
        <v>924506240</v>
      </c>
    </row>
    <row r="607" spans="1:5">
      <c r="C607" s="2409"/>
    </row>
    <row r="608" spans="1:5">
      <c r="A608" s="13" t="s">
        <v>1507</v>
      </c>
      <c r="B608" s="13" t="s">
        <v>1508</v>
      </c>
      <c r="C608" s="2409">
        <f>C128</f>
        <v>2134898422</v>
      </c>
    </row>
    <row r="609" spans="1:3">
      <c r="C609" s="2409"/>
    </row>
    <row r="610" spans="1:3">
      <c r="A610" s="13" t="s">
        <v>1725</v>
      </c>
      <c r="B610" s="13" t="s">
        <v>2214</v>
      </c>
      <c r="C610" s="2409">
        <f>SUM(C612:C618)</f>
        <v>9339478226</v>
      </c>
    </row>
    <row r="611" spans="1:3">
      <c r="C611" s="2409"/>
    </row>
    <row r="612" spans="1:3">
      <c r="A612" s="13" t="s">
        <v>1622</v>
      </c>
      <c r="B612" s="13" t="s">
        <v>1509</v>
      </c>
      <c r="C612" s="2409">
        <f>C111</f>
        <v>4154359952</v>
      </c>
    </row>
    <row r="613" spans="1:3">
      <c r="C613" s="2409"/>
    </row>
    <row r="614" spans="1:3">
      <c r="A614" s="13" t="s">
        <v>1723</v>
      </c>
      <c r="B614" s="13" t="s">
        <v>1510</v>
      </c>
      <c r="C614" s="2409">
        <f>C91</f>
        <v>28984701</v>
      </c>
    </row>
    <row r="615" spans="1:3">
      <c r="C615" s="2409"/>
    </row>
    <row r="616" spans="1:3">
      <c r="A616" s="13" t="s">
        <v>1511</v>
      </c>
      <c r="B616" s="13" t="s">
        <v>1512</v>
      </c>
      <c r="C616" s="2409">
        <f>C102-C91</f>
        <v>4375635628</v>
      </c>
    </row>
    <row r="617" spans="1:3">
      <c r="A617" s="13" t="s">
        <v>1513</v>
      </c>
    </row>
    <row r="618" spans="1:3">
      <c r="A618" s="13" t="s">
        <v>1514</v>
      </c>
      <c r="B618" s="13" t="s">
        <v>1515</v>
      </c>
      <c r="C618" s="13">
        <f>C114+C116+C122</f>
        <v>780497945</v>
      </c>
    </row>
    <row r="620" spans="1:3">
      <c r="A620" s="13" t="s">
        <v>1516</v>
      </c>
      <c r="B620" s="13" t="s">
        <v>1517</v>
      </c>
      <c r="C620" s="2409">
        <f>C645</f>
        <v>565356503</v>
      </c>
    </row>
    <row r="621" spans="1:3">
      <c r="C621" s="2409"/>
    </row>
    <row r="622" spans="1:3">
      <c r="A622" s="13" t="s">
        <v>1518</v>
      </c>
      <c r="B622" s="13" t="s">
        <v>1519</v>
      </c>
      <c r="C622" s="2409">
        <f>C248</f>
        <v>205501040</v>
      </c>
    </row>
    <row r="623" spans="1:3">
      <c r="C623" s="2409"/>
    </row>
    <row r="624" spans="1:3">
      <c r="A624" s="13" t="s">
        <v>758</v>
      </c>
      <c r="B624" s="13" t="s">
        <v>1520</v>
      </c>
      <c r="C624" s="2409">
        <f>C268</f>
        <v>0</v>
      </c>
    </row>
    <row r="625" spans="1:5">
      <c r="C625" s="2409"/>
    </row>
    <row r="626" spans="1:5">
      <c r="A626" s="13" t="s">
        <v>1963</v>
      </c>
      <c r="B626" s="13" t="s">
        <v>1521</v>
      </c>
      <c r="C626" s="2409">
        <f>C249-C267</f>
        <v>319978469</v>
      </c>
    </row>
    <row r="627" spans="1:5">
      <c r="A627" s="13" t="s">
        <v>1522</v>
      </c>
      <c r="C627" s="2409"/>
    </row>
    <row r="628" spans="1:5">
      <c r="A628" s="13" t="s">
        <v>1523</v>
      </c>
      <c r="B628" s="13" t="s">
        <v>1524</v>
      </c>
      <c r="C628" s="2409">
        <f>C300</f>
        <v>540790984</v>
      </c>
    </row>
    <row r="629" spans="1:5">
      <c r="C629" s="2409"/>
    </row>
    <row r="630" spans="1:5">
      <c r="A630" s="13" t="s">
        <v>1525</v>
      </c>
      <c r="B630" s="13" t="s">
        <v>1526</v>
      </c>
      <c r="C630" s="2409">
        <f>-C303</f>
        <v>1420342912</v>
      </c>
    </row>
    <row r="631" spans="1:5">
      <c r="C631" s="2409"/>
    </row>
    <row r="632" spans="1:5">
      <c r="A632" s="21" t="s">
        <v>1527</v>
      </c>
      <c r="B632" s="21" t="s">
        <v>1528</v>
      </c>
      <c r="C632" s="2407">
        <f>'250251'!G40</f>
        <v>187364863</v>
      </c>
      <c r="D632" s="21"/>
      <c r="E632" s="565"/>
    </row>
    <row r="633" spans="1:5">
      <c r="C633" s="2409"/>
    </row>
    <row r="634" spans="1:5">
      <c r="A634" s="13" t="s">
        <v>1529</v>
      </c>
      <c r="B634" s="13" t="s">
        <v>1530</v>
      </c>
      <c r="C634" s="2409">
        <f>C73-C132</f>
        <v>-1947493890</v>
      </c>
    </row>
    <row r="636" spans="1:5">
      <c r="A636" s="13" t="s">
        <v>1531</v>
      </c>
      <c r="B636" s="13" t="s">
        <v>1532</v>
      </c>
      <c r="C636" s="13">
        <f>'320323'!U44</f>
        <v>2896</v>
      </c>
    </row>
    <row r="638" spans="1:5">
      <c r="A638" s="253" t="s">
        <v>1533</v>
      </c>
    </row>
    <row r="639" spans="1:5">
      <c r="A639" s="13" t="s">
        <v>1534</v>
      </c>
      <c r="B639" s="13" t="s">
        <v>1535</v>
      </c>
      <c r="C639" s="2409">
        <f>C209</f>
        <v>502508929</v>
      </c>
    </row>
    <row r="640" spans="1:5">
      <c r="A640" s="13" t="s">
        <v>1536</v>
      </c>
      <c r="B640" s="13" t="s">
        <v>1537</v>
      </c>
      <c r="C640" s="2409">
        <f>C173</f>
        <v>40594541</v>
      </c>
    </row>
    <row r="641" spans="1:3">
      <c r="A641" s="13" t="s">
        <v>1538</v>
      </c>
      <c r="B641" s="13" t="s">
        <v>1539</v>
      </c>
      <c r="C641" s="2409">
        <f>C196</f>
        <v>122747</v>
      </c>
    </row>
    <row r="642" spans="1:3">
      <c r="A642" s="13" t="s">
        <v>1540</v>
      </c>
      <c r="B642" s="13" t="s">
        <v>1541</v>
      </c>
      <c r="C642" s="2409">
        <f>C228</f>
        <v>37682668</v>
      </c>
    </row>
    <row r="643" spans="1:3">
      <c r="A643" s="13" t="s">
        <v>1542</v>
      </c>
      <c r="B643" s="13" t="s">
        <v>1543</v>
      </c>
      <c r="C643" s="2409">
        <f>C234</f>
        <v>14970508</v>
      </c>
    </row>
    <row r="644" spans="1:3">
      <c r="A644" s="13" t="s">
        <v>1544</v>
      </c>
      <c r="B644" s="13" t="s">
        <v>1545</v>
      </c>
      <c r="C644" s="2409">
        <f>C237</f>
        <v>581874</v>
      </c>
    </row>
    <row r="645" spans="1:3">
      <c r="A645" s="13" t="s">
        <v>1546</v>
      </c>
      <c r="B645" s="13" t="s">
        <v>2214</v>
      </c>
      <c r="C645" s="2409">
        <f>SUM(C639:C642)-C643-C644</f>
        <v>565356503</v>
      </c>
    </row>
  </sheetData>
  <pageMargins left="0.5" right="0.5" top="0.5" bottom="0.5" header="0.5" footer="0.5"/>
  <pageSetup scale="55" orientation="portrait" horizontalDpi="300" verticalDpi="300" r:id="rId1"/>
  <headerFooter alignWithMargins="0"/>
  <rowBreaks count="9" manualBreakCount="9">
    <brk id="80" max="16383" man="1"/>
    <brk id="153" max="16383" man="1"/>
    <brk id="210" max="16383" man="1"/>
    <brk id="277" max="16383" man="1"/>
    <brk id="334" max="16383" man="1"/>
    <brk id="418" max="16383" man="1"/>
    <brk id="491" max="16383" man="1"/>
    <brk id="535" max="16383" man="1"/>
    <brk id="60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tabColor rgb="FF92D050"/>
    <pageSetUpPr fitToPage="1"/>
  </sheetPr>
  <dimension ref="A1:H200"/>
  <sheetViews>
    <sheetView view="pageBreakPreview" zoomScale="90" zoomScaleNormal="100" zoomScaleSheetLayoutView="90" workbookViewId="0">
      <selection activeCell="I69" sqref="I69"/>
    </sheetView>
  </sheetViews>
  <sheetFormatPr defaultColWidth="9.84375" defaultRowHeight="15.5"/>
  <cols>
    <col min="1" max="1" width="2.84375" style="13" customWidth="1"/>
    <col min="2" max="2" width="33.84375" style="13" customWidth="1"/>
    <col min="3" max="3" width="3.84375" style="13" customWidth="1"/>
    <col min="4" max="4" width="2.84375" style="13" customWidth="1"/>
    <col min="5" max="5" width="2.07421875" style="13" customWidth="1"/>
    <col min="6" max="6" width="13.84375" style="13" customWidth="1"/>
    <col min="7" max="7" width="12.84375" style="13" customWidth="1"/>
    <col min="8" max="8" width="17.07421875" style="13" customWidth="1"/>
    <col min="9" max="16384" width="9.84375" style="13"/>
  </cols>
  <sheetData>
    <row r="1" spans="1:8">
      <c r="A1" s="691"/>
      <c r="B1" s="692" t="s">
        <v>1757</v>
      </c>
      <c r="C1" s="693" t="s">
        <v>1307</v>
      </c>
      <c r="D1" s="694"/>
      <c r="E1" s="694"/>
      <c r="F1" s="692"/>
      <c r="G1" s="694" t="s">
        <v>1759</v>
      </c>
      <c r="H1" s="2477" t="s">
        <v>1760</v>
      </c>
    </row>
    <row r="2" spans="1:8">
      <c r="A2" s="719"/>
      <c r="B2" s="697" t="str">
        <f>'Data Sheet'!$C$25</f>
        <v xml:space="preserve">Niagara Mohawk Power Corporation </v>
      </c>
      <c r="C2" s="368" t="s">
        <v>1308</v>
      </c>
      <c r="D2" s="13" t="s">
        <v>5953</v>
      </c>
      <c r="F2" s="697" t="s">
        <v>1310</v>
      </c>
      <c r="G2" s="698" t="s">
        <v>1761</v>
      </c>
      <c r="H2" s="699"/>
    </row>
    <row r="3" spans="1:8" ht="15" customHeight="1">
      <c r="A3" s="700"/>
      <c r="B3" s="398"/>
      <c r="C3" s="414" t="s">
        <v>1311</v>
      </c>
      <c r="D3" s="398" t="s">
        <v>1309</v>
      </c>
      <c r="E3" s="398"/>
      <c r="F3" s="701" t="s">
        <v>1312</v>
      </c>
      <c r="G3" s="572" t="str">
        <f>'Data Sheet'!$C$40</f>
        <v>April 30, 2024</v>
      </c>
      <c r="H3" s="1108" t="str">
        <f>'Data Sheet'!$C$38</f>
        <v>December 31, 2023</v>
      </c>
    </row>
    <row r="4" spans="1:8" ht="15" customHeight="1">
      <c r="A4" s="716" t="s">
        <v>1677</v>
      </c>
      <c r="B4" s="717"/>
      <c r="C4" s="717"/>
      <c r="D4" s="717"/>
      <c r="E4" s="717"/>
      <c r="F4" s="717"/>
      <c r="G4" s="717"/>
      <c r="H4" s="718"/>
    </row>
    <row r="5" spans="1:8">
      <c r="A5" s="719"/>
      <c r="B5" s="698"/>
      <c r="C5" s="720"/>
      <c r="D5" s="720"/>
      <c r="E5" s="720"/>
      <c r="F5" s="720"/>
      <c r="G5" s="720"/>
      <c r="H5" s="721"/>
    </row>
    <row r="6" spans="1:8" ht="139.5">
      <c r="A6" s="719"/>
      <c r="B6" s="722" t="s">
        <v>1782</v>
      </c>
      <c r="C6" s="705"/>
      <c r="D6" s="720"/>
      <c r="E6" s="698"/>
      <c r="F6" s="5162" t="s">
        <v>1783</v>
      </c>
      <c r="G6" s="5151"/>
      <c r="H6" s="5152"/>
    </row>
    <row r="7" spans="1:8">
      <c r="A7" s="719"/>
      <c r="B7" s="705"/>
      <c r="C7" s="705"/>
      <c r="D7" s="720"/>
      <c r="E7" s="698"/>
      <c r="F7" s="720"/>
      <c r="G7" s="720"/>
      <c r="H7" s="721"/>
    </row>
    <row r="8" spans="1:8">
      <c r="A8" s="723"/>
      <c r="B8" s="717"/>
      <c r="C8" s="717"/>
      <c r="D8" s="717"/>
      <c r="E8" s="724"/>
      <c r="F8" s="717"/>
      <c r="G8" s="717"/>
      <c r="H8" s="718"/>
    </row>
    <row r="9" spans="1:8">
      <c r="A9" s="719"/>
      <c r="B9" s="720"/>
      <c r="C9" s="720"/>
      <c r="D9" s="720"/>
      <c r="E9" s="698"/>
      <c r="F9" s="720"/>
      <c r="G9" s="720"/>
      <c r="H9" s="721"/>
    </row>
    <row r="10" spans="1:8" ht="15" customHeight="1">
      <c r="A10" s="719"/>
      <c r="B10" s="5162" t="s">
        <v>5967</v>
      </c>
      <c r="C10" s="5162"/>
      <c r="D10" s="5162"/>
      <c r="E10" s="5162"/>
      <c r="F10" s="5162"/>
      <c r="G10" s="5162"/>
      <c r="H10" s="5163"/>
    </row>
    <row r="11" spans="1:8">
      <c r="A11" s="719"/>
      <c r="B11" s="5162"/>
      <c r="C11" s="5162"/>
      <c r="D11" s="5162"/>
      <c r="E11" s="5162"/>
      <c r="F11" s="5162"/>
      <c r="G11" s="5162"/>
      <c r="H11" s="5163"/>
    </row>
    <row r="12" spans="1:8">
      <c r="A12" s="719"/>
      <c r="B12" s="5162"/>
      <c r="C12" s="5162"/>
      <c r="D12" s="5162"/>
      <c r="E12" s="5162"/>
      <c r="F12" s="5162"/>
      <c r="G12" s="5162"/>
      <c r="H12" s="5163"/>
    </row>
    <row r="13" spans="1:8">
      <c r="A13" s="719"/>
      <c r="B13" s="5162"/>
      <c r="C13" s="5162"/>
      <c r="D13" s="5162"/>
      <c r="E13" s="5162"/>
      <c r="F13" s="5162"/>
      <c r="G13" s="5162"/>
      <c r="H13" s="5163"/>
    </row>
    <row r="14" spans="1:8">
      <c r="A14" s="719"/>
      <c r="B14" s="5162"/>
      <c r="C14" s="5162"/>
      <c r="D14" s="5162"/>
      <c r="E14" s="5162"/>
      <c r="F14" s="5162"/>
      <c r="G14" s="5162"/>
      <c r="H14" s="5163"/>
    </row>
    <row r="15" spans="1:8">
      <c r="A15" s="719"/>
      <c r="B15" s="5162"/>
      <c r="C15" s="5162"/>
      <c r="D15" s="5162"/>
      <c r="E15" s="5162"/>
      <c r="F15" s="5162"/>
      <c r="G15" s="5162"/>
      <c r="H15" s="5163"/>
    </row>
    <row r="16" spans="1:8">
      <c r="A16" s="719"/>
      <c r="B16" s="5162"/>
      <c r="C16" s="5162"/>
      <c r="D16" s="5162"/>
      <c r="E16" s="5162"/>
      <c r="F16" s="5162"/>
      <c r="G16" s="5162"/>
      <c r="H16" s="5163"/>
    </row>
    <row r="17" spans="1:8">
      <c r="A17" s="719"/>
      <c r="B17" s="5162"/>
      <c r="C17" s="5162"/>
      <c r="D17" s="5162"/>
      <c r="E17" s="5162"/>
      <c r="F17" s="5162"/>
      <c r="G17" s="5162"/>
      <c r="H17" s="5163"/>
    </row>
    <row r="18" spans="1:8">
      <c r="A18" s="719"/>
      <c r="B18" s="5162"/>
      <c r="C18" s="5162"/>
      <c r="D18" s="5162"/>
      <c r="E18" s="5162"/>
      <c r="F18" s="5162"/>
      <c r="G18" s="5162"/>
      <c r="H18" s="5163"/>
    </row>
    <row r="19" spans="1:8" ht="36" customHeight="1">
      <c r="A19" s="719"/>
      <c r="B19" s="5162"/>
      <c r="C19" s="5162"/>
      <c r="D19" s="5162"/>
      <c r="E19" s="5162"/>
      <c r="F19" s="5162"/>
      <c r="G19" s="5162"/>
      <c r="H19" s="5163"/>
    </row>
    <row r="20" spans="1:8">
      <c r="A20" s="719"/>
      <c r="B20" s="2268"/>
      <c r="C20" s="2268"/>
      <c r="D20" s="2268"/>
      <c r="E20" s="2268"/>
      <c r="F20" s="2268"/>
      <c r="G20" s="2268"/>
      <c r="H20" s="2269"/>
    </row>
    <row r="21" spans="1:8">
      <c r="A21" s="719"/>
      <c r="B21" s="2268"/>
      <c r="C21" s="2268"/>
      <c r="D21" s="2268"/>
      <c r="E21" s="2268"/>
      <c r="F21" s="2268"/>
      <c r="G21" s="2268"/>
      <c r="H21" s="2269"/>
    </row>
    <row r="22" spans="1:8">
      <c r="A22" s="719"/>
      <c r="B22" s="2268"/>
      <c r="C22" s="2268"/>
      <c r="D22" s="2268"/>
      <c r="E22" s="2268"/>
      <c r="F22" s="2268"/>
      <c r="G22" s="2268"/>
      <c r="H22" s="2269"/>
    </row>
    <row r="23" spans="1:8">
      <c r="A23" s="719"/>
      <c r="B23" s="720"/>
      <c r="C23" s="720"/>
      <c r="D23" s="720"/>
      <c r="E23" s="698"/>
      <c r="F23" s="698"/>
      <c r="G23" s="698"/>
      <c r="H23" s="725"/>
    </row>
    <row r="24" spans="1:8">
      <c r="A24" s="719"/>
      <c r="B24" s="720"/>
      <c r="C24" s="720"/>
      <c r="D24" s="720"/>
      <c r="E24" s="698"/>
      <c r="F24" s="698"/>
      <c r="G24" s="698"/>
      <c r="H24" s="725"/>
    </row>
    <row r="25" spans="1:8">
      <c r="A25" s="719"/>
      <c r="B25" s="720"/>
      <c r="C25" s="720"/>
      <c r="D25" s="720"/>
      <c r="E25" s="698"/>
      <c r="F25" s="698"/>
      <c r="G25" s="698"/>
      <c r="H25" s="725"/>
    </row>
    <row r="26" spans="1:8">
      <c r="A26" s="719"/>
      <c r="B26" s="720"/>
      <c r="C26" s="720"/>
      <c r="D26" s="720"/>
      <c r="E26" s="698"/>
      <c r="F26" s="698"/>
      <c r="G26" s="698"/>
      <c r="H26" s="725"/>
    </row>
    <row r="27" spans="1:8">
      <c r="A27" s="719"/>
      <c r="B27" s="720"/>
      <c r="C27" s="720"/>
      <c r="D27" s="720"/>
      <c r="E27" s="698"/>
      <c r="F27" s="698"/>
      <c r="G27" s="698"/>
      <c r="H27" s="725"/>
    </row>
    <row r="28" spans="1:8">
      <c r="A28" s="719"/>
      <c r="B28" s="720"/>
      <c r="C28" s="720"/>
      <c r="D28" s="720"/>
      <c r="E28" s="698"/>
      <c r="F28" s="698"/>
      <c r="G28" s="698"/>
      <c r="H28" s="725"/>
    </row>
    <row r="29" spans="1:8">
      <c r="A29" s="719"/>
      <c r="B29" s="720"/>
      <c r="C29" s="720"/>
      <c r="D29" s="720"/>
      <c r="E29" s="698"/>
      <c r="F29" s="698"/>
      <c r="G29" s="698"/>
      <c r="H29" s="725"/>
    </row>
    <row r="30" spans="1:8">
      <c r="A30" s="719"/>
      <c r="B30" s="720"/>
      <c r="C30" s="720"/>
      <c r="D30" s="720"/>
      <c r="E30" s="698"/>
      <c r="F30" s="698"/>
      <c r="G30" s="698"/>
      <c r="H30" s="725"/>
    </row>
    <row r="31" spans="1:8">
      <c r="A31" s="719"/>
      <c r="B31" s="720"/>
      <c r="C31" s="720"/>
      <c r="D31" s="720"/>
      <c r="E31" s="698"/>
      <c r="F31" s="698"/>
      <c r="G31" s="698"/>
      <c r="H31" s="725"/>
    </row>
    <row r="32" spans="1:8">
      <c r="A32" s="719"/>
      <c r="B32" s="698"/>
      <c r="C32" s="698"/>
      <c r="D32" s="698"/>
      <c r="E32" s="698"/>
      <c r="F32" s="698"/>
      <c r="G32" s="698"/>
      <c r="H32" s="725"/>
    </row>
    <row r="33" spans="1:8">
      <c r="A33" s="719"/>
      <c r="B33" s="698"/>
      <c r="C33" s="698"/>
      <c r="D33" s="698"/>
      <c r="E33" s="698"/>
      <c r="F33" s="698"/>
      <c r="G33" s="698"/>
      <c r="H33" s="725"/>
    </row>
    <row r="34" spans="1:8">
      <c r="A34" s="719"/>
      <c r="B34" s="698"/>
      <c r="C34" s="698"/>
      <c r="D34" s="698"/>
      <c r="E34" s="698"/>
      <c r="F34" s="698"/>
      <c r="G34" s="698"/>
      <c r="H34" s="725"/>
    </row>
    <row r="35" spans="1:8">
      <c r="A35" s="719"/>
      <c r="B35" s="698"/>
      <c r="C35" s="698"/>
      <c r="D35" s="698"/>
      <c r="E35" s="698"/>
      <c r="F35" s="698"/>
      <c r="G35" s="698"/>
      <c r="H35" s="725"/>
    </row>
    <row r="36" spans="1:8">
      <c r="A36" s="719"/>
      <c r="B36" s="698"/>
      <c r="C36" s="698"/>
      <c r="D36" s="698"/>
      <c r="E36" s="698"/>
      <c r="F36" s="698"/>
      <c r="G36" s="698"/>
      <c r="H36" s="725"/>
    </row>
    <row r="37" spans="1:8">
      <c r="A37" s="719"/>
      <c r="B37" s="698"/>
      <c r="C37" s="698"/>
      <c r="D37" s="698"/>
      <c r="E37" s="698"/>
      <c r="F37" s="698"/>
      <c r="G37" s="698"/>
      <c r="H37" s="725"/>
    </row>
    <row r="38" spans="1:8">
      <c r="A38" s="719"/>
      <c r="B38" s="698"/>
      <c r="C38" s="698"/>
      <c r="D38" s="698"/>
      <c r="E38" s="698"/>
      <c r="F38" s="698"/>
      <c r="G38" s="698"/>
      <c r="H38" s="725"/>
    </row>
    <row r="39" spans="1:8">
      <c r="A39" s="719"/>
      <c r="B39" s="698"/>
      <c r="C39" s="698"/>
      <c r="D39" s="698"/>
      <c r="E39" s="698"/>
      <c r="F39" s="698"/>
      <c r="G39" s="698"/>
      <c r="H39" s="725"/>
    </row>
    <row r="40" spans="1:8">
      <c r="A40" s="719"/>
      <c r="B40" s="698"/>
      <c r="C40" s="698"/>
      <c r="D40" s="698"/>
      <c r="E40" s="698"/>
      <c r="F40" s="698"/>
      <c r="G40" s="698"/>
      <c r="H40" s="725"/>
    </row>
    <row r="41" spans="1:8">
      <c r="A41" s="719"/>
      <c r="B41" s="698"/>
      <c r="C41" s="698"/>
      <c r="D41" s="698"/>
      <c r="E41" s="698"/>
      <c r="F41" s="698"/>
      <c r="G41" s="698"/>
      <c r="H41" s="725"/>
    </row>
    <row r="42" spans="1:8">
      <c r="A42" s="719"/>
      <c r="B42" s="698"/>
      <c r="C42" s="698"/>
      <c r="D42" s="698"/>
      <c r="E42" s="698"/>
      <c r="F42" s="698"/>
      <c r="G42" s="698"/>
      <c r="H42" s="725"/>
    </row>
    <row r="43" spans="1:8">
      <c r="A43" s="719"/>
      <c r="B43" s="698"/>
      <c r="C43" s="720"/>
      <c r="D43" s="720"/>
      <c r="E43" s="720"/>
      <c r="F43" s="720"/>
      <c r="G43" s="720"/>
      <c r="H43" s="721"/>
    </row>
    <row r="44" spans="1:8">
      <c r="A44" s="719"/>
      <c r="B44" s="698"/>
      <c r="C44" s="698"/>
      <c r="D44" s="698"/>
      <c r="E44" s="698"/>
      <c r="F44" s="698"/>
      <c r="G44" s="698"/>
      <c r="H44" s="725"/>
    </row>
    <row r="45" spans="1:8">
      <c r="A45" s="719"/>
      <c r="B45" s="698"/>
      <c r="C45" s="698"/>
      <c r="D45" s="698"/>
      <c r="E45" s="698"/>
      <c r="F45" s="698"/>
      <c r="G45" s="698"/>
      <c r="H45" s="725"/>
    </row>
    <row r="46" spans="1:8">
      <c r="A46" s="719"/>
      <c r="B46" s="698"/>
      <c r="C46" s="698"/>
      <c r="D46" s="698"/>
      <c r="E46" s="698"/>
      <c r="F46" s="698"/>
      <c r="G46" s="698"/>
      <c r="H46" s="725"/>
    </row>
    <row r="47" spans="1:8" ht="16" thickBot="1">
      <c r="A47" s="726"/>
      <c r="B47" s="727"/>
      <c r="C47" s="728"/>
      <c r="D47" s="728"/>
      <c r="E47" s="728"/>
      <c r="F47" s="728"/>
      <c r="G47" s="728"/>
      <c r="H47" s="729"/>
    </row>
    <row r="48" spans="1:8">
      <c r="A48" s="698"/>
      <c r="B48" s="698"/>
      <c r="C48" s="720"/>
      <c r="D48" s="720"/>
      <c r="E48" s="720"/>
      <c r="F48" s="720"/>
      <c r="G48" s="720"/>
      <c r="H48" s="720"/>
    </row>
    <row r="49" spans="1:8">
      <c r="A49" s="730" t="s">
        <v>1678</v>
      </c>
      <c r="B49" s="698"/>
      <c r="C49" s="720"/>
      <c r="D49" s="720"/>
      <c r="E49" s="720"/>
      <c r="F49" s="720"/>
      <c r="G49" s="720"/>
      <c r="H49" s="720"/>
    </row>
    <row r="50" spans="1:8">
      <c r="A50" s="720" t="s">
        <v>1679</v>
      </c>
      <c r="B50" s="720"/>
      <c r="C50" s="720"/>
      <c r="D50" s="16"/>
      <c r="E50" s="720"/>
      <c r="F50" s="720"/>
      <c r="G50" s="720"/>
      <c r="H50" s="720"/>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39"/>
      <c r="B55" s="39"/>
      <c r="C55" s="39"/>
      <c r="D55" s="71"/>
      <c r="E55" s="39"/>
      <c r="F55" s="39"/>
      <c r="G55" s="39"/>
      <c r="H55" s="39"/>
    </row>
    <row r="56" spans="1:8">
      <c r="A56" s="39"/>
      <c r="B56" s="39"/>
      <c r="C56" s="39"/>
      <c r="D56" s="71"/>
      <c r="E56" s="39"/>
      <c r="F56" s="39"/>
      <c r="G56" s="39"/>
      <c r="H56" s="39"/>
    </row>
    <row r="57" spans="1:8">
      <c r="A57" s="39"/>
      <c r="B57" s="39"/>
      <c r="C57" s="39"/>
      <c r="D57" s="71"/>
      <c r="E57" s="39"/>
      <c r="F57" s="39"/>
      <c r="G57" s="39"/>
      <c r="H57" s="39"/>
    </row>
    <row r="58" spans="1:8">
      <c r="A58" s="34"/>
      <c r="B58" s="34"/>
      <c r="C58" s="34"/>
      <c r="D58" s="34"/>
      <c r="E58" s="34"/>
      <c r="F58" s="34"/>
      <c r="G58" s="34"/>
      <c r="H58" s="34"/>
    </row>
    <row r="59" spans="1:8">
      <c r="A59" s="21"/>
      <c r="B59" s="21"/>
      <c r="C59" s="34"/>
      <c r="D59" s="34"/>
      <c r="E59" s="34"/>
      <c r="F59" s="34"/>
      <c r="G59" s="34"/>
      <c r="H59" s="34"/>
    </row>
    <row r="60" spans="1:8">
      <c r="A60" s="21"/>
      <c r="B60" s="21"/>
      <c r="C60" s="34"/>
      <c r="D60" s="34"/>
      <c r="E60" s="34"/>
      <c r="F60" s="34"/>
      <c r="G60" s="34"/>
      <c r="H60" s="34"/>
    </row>
    <row r="61" spans="1:8">
      <c r="A61" s="21"/>
      <c r="B61" s="21"/>
      <c r="C61" s="34"/>
      <c r="D61" s="34"/>
      <c r="E61" s="34"/>
      <c r="F61" s="34"/>
      <c r="G61" s="34"/>
      <c r="H61" s="34"/>
    </row>
    <row r="62" spans="1:8">
      <c r="A62" s="21"/>
      <c r="B62" s="21"/>
      <c r="C62" s="34"/>
      <c r="D62" s="34"/>
      <c r="E62" s="34"/>
      <c r="F62" s="34"/>
      <c r="G62" s="34"/>
      <c r="H62" s="34"/>
    </row>
    <row r="63" spans="1:8">
      <c r="A63" s="21"/>
      <c r="B63" s="21"/>
      <c r="C63" s="34"/>
      <c r="D63" s="34"/>
      <c r="E63" s="34"/>
      <c r="F63" s="34"/>
      <c r="G63" s="34"/>
      <c r="H63" s="34"/>
    </row>
    <row r="64" spans="1:8">
      <c r="A64" s="21"/>
      <c r="B64" s="21"/>
      <c r="C64" s="34"/>
      <c r="D64" s="34"/>
      <c r="E64" s="34"/>
      <c r="F64" s="34"/>
      <c r="G64" s="34"/>
      <c r="H64" s="34"/>
    </row>
    <row r="65" spans="1:8">
      <c r="A65" s="21"/>
      <c r="B65" s="21"/>
      <c r="C65" s="34"/>
      <c r="D65" s="34"/>
      <c r="E65" s="34"/>
      <c r="F65" s="34"/>
      <c r="G65" s="34"/>
      <c r="H65" s="34"/>
    </row>
    <row r="66" spans="1:8">
      <c r="A66" s="21"/>
      <c r="B66" s="21"/>
      <c r="C66" s="34"/>
      <c r="D66" s="34"/>
      <c r="E66" s="34"/>
      <c r="F66" s="34"/>
      <c r="G66" s="34"/>
      <c r="H66" s="34"/>
    </row>
    <row r="67" spans="1:8">
      <c r="A67" s="21"/>
      <c r="B67" s="21"/>
      <c r="C67" s="34"/>
      <c r="D67" s="34"/>
      <c r="E67" s="34"/>
      <c r="F67" s="34"/>
      <c r="G67" s="34"/>
      <c r="H67" s="34"/>
    </row>
    <row r="125" spans="1:5" ht="16" thickBot="1"/>
    <row r="126" spans="1:5">
      <c r="A126" s="3189"/>
      <c r="B126" s="3607"/>
      <c r="C126" s="3607"/>
      <c r="D126" s="3607"/>
      <c r="E126" s="3191"/>
    </row>
    <row r="127" spans="1:5">
      <c r="A127" s="4597"/>
      <c r="B127" s="1621"/>
      <c r="C127" s="1621"/>
      <c r="D127" s="1621"/>
      <c r="E127" s="4270"/>
    </row>
    <row r="128" spans="1:5">
      <c r="A128" s="4597"/>
      <c r="B128" s="1621"/>
      <c r="C128" s="1621"/>
      <c r="D128" s="1621"/>
      <c r="E128" s="4270"/>
    </row>
    <row r="129" spans="1:6">
      <c r="A129" s="4597"/>
      <c r="B129" s="1621"/>
      <c r="C129" s="1621"/>
      <c r="D129" s="1621"/>
      <c r="E129" s="4270"/>
    </row>
    <row r="130" spans="1:6">
      <c r="A130" s="4597"/>
      <c r="B130" s="1621"/>
      <c r="C130" s="1621"/>
      <c r="D130" s="1621"/>
      <c r="E130" s="4270"/>
    </row>
    <row r="131" spans="1:6">
      <c r="A131" s="4597"/>
      <c r="B131" s="1621"/>
      <c r="C131" s="1621"/>
      <c r="D131" s="1621"/>
      <c r="E131" s="4270"/>
    </row>
    <row r="132" spans="1:6">
      <c r="A132" s="4597"/>
      <c r="B132" s="1621"/>
      <c r="C132" s="4498"/>
      <c r="D132" s="4498"/>
      <c r="E132" s="4270"/>
    </row>
    <row r="133" spans="1:6">
      <c r="A133" s="4597"/>
      <c r="B133" s="1621"/>
      <c r="C133" s="4499"/>
      <c r="D133" s="4499"/>
      <c r="E133" s="4270"/>
    </row>
    <row r="134" spans="1:6">
      <c r="A134" s="4597"/>
      <c r="B134" s="1621"/>
      <c r="C134" s="4499"/>
      <c r="D134" s="4499"/>
      <c r="E134" s="4270"/>
    </row>
    <row r="135" spans="1:6">
      <c r="A135" s="4597"/>
      <c r="B135" s="1621"/>
      <c r="C135" s="4499"/>
      <c r="D135" s="4499"/>
      <c r="E135" s="4270"/>
      <c r="F135" s="1621"/>
    </row>
    <row r="136" spans="1:6">
      <c r="A136" s="4597"/>
      <c r="B136" s="1621"/>
      <c r="C136" s="4499"/>
      <c r="D136" s="4499"/>
      <c r="E136" s="4270"/>
      <c r="F136" s="4270"/>
    </row>
    <row r="137" spans="1:6">
      <c r="A137" s="4597"/>
      <c r="B137" s="1621"/>
      <c r="C137" s="4499"/>
      <c r="D137" s="4499"/>
      <c r="E137" s="4270"/>
      <c r="F137" s="4270"/>
    </row>
    <row r="138" spans="1:6">
      <c r="A138" s="4597"/>
      <c r="B138" s="1621"/>
      <c r="C138" s="4499"/>
      <c r="D138" s="4499"/>
      <c r="E138" s="4270"/>
      <c r="F138" s="4270"/>
    </row>
    <row r="139" spans="1:6">
      <c r="A139" s="4597"/>
      <c r="B139" s="1621"/>
      <c r="C139" s="4499"/>
      <c r="D139" s="4499"/>
      <c r="E139" s="4270"/>
      <c r="F139" s="4270"/>
    </row>
    <row r="140" spans="1:6">
      <c r="A140" s="4597"/>
      <c r="B140" s="1621"/>
      <c r="C140" s="4499"/>
      <c r="D140" s="4499"/>
      <c r="E140" s="4270"/>
      <c r="F140" s="4270"/>
    </row>
    <row r="141" spans="1:6">
      <c r="A141" s="4597"/>
      <c r="B141" s="1621"/>
      <c r="C141" s="4499"/>
      <c r="D141" s="4499"/>
      <c r="E141" s="4270"/>
      <c r="F141" s="4270"/>
    </row>
    <row r="142" spans="1:6">
      <c r="A142" s="4597"/>
      <c r="B142" s="1621"/>
      <c r="C142" s="4499"/>
      <c r="D142" s="4499"/>
      <c r="E142" s="4270"/>
      <c r="F142" s="4270"/>
    </row>
    <row r="143" spans="1:6">
      <c r="A143" s="4597"/>
      <c r="B143" s="1621"/>
      <c r="C143" s="4499"/>
      <c r="D143" s="4499"/>
      <c r="E143" s="4270"/>
      <c r="F143" s="4270"/>
    </row>
    <row r="144" spans="1:6">
      <c r="A144" s="4597"/>
      <c r="B144" s="1621"/>
      <c r="C144" s="4499"/>
      <c r="D144" s="4499"/>
      <c r="E144" s="4270"/>
      <c r="F144" s="4270"/>
    </row>
    <row r="145" spans="1:6">
      <c r="A145" s="4597"/>
      <c r="B145" s="1621"/>
      <c r="C145" s="4499"/>
      <c r="D145" s="4499"/>
      <c r="E145" s="4270"/>
      <c r="F145" s="4270"/>
    </row>
    <row r="146" spans="1:6">
      <c r="A146" s="4597"/>
      <c r="B146" s="1621"/>
      <c r="C146" s="4499"/>
      <c r="D146" s="4499"/>
      <c r="E146" s="4270"/>
      <c r="F146" s="4270"/>
    </row>
    <row r="147" spans="1:6">
      <c r="A147" s="4597"/>
      <c r="B147" s="1621"/>
      <c r="C147" s="4499"/>
      <c r="D147" s="4499"/>
      <c r="E147" s="4270"/>
      <c r="F147" s="4270"/>
    </row>
    <row r="148" spans="1:6">
      <c r="A148" s="4597"/>
      <c r="B148" s="1621"/>
      <c r="C148" s="4499"/>
      <c r="D148" s="4499"/>
      <c r="E148" s="4270"/>
      <c r="F148" s="4270"/>
    </row>
    <row r="149" spans="1:6">
      <c r="A149" s="4597"/>
      <c r="B149" s="1621"/>
      <c r="C149" s="4499"/>
      <c r="D149" s="4499"/>
      <c r="E149" s="4270"/>
      <c r="F149" s="4270"/>
    </row>
    <row r="150" spans="1:6">
      <c r="A150" s="4597"/>
      <c r="B150" s="1621"/>
      <c r="C150" s="4499"/>
      <c r="D150" s="4499"/>
      <c r="E150" s="4270"/>
      <c r="F150" s="4270"/>
    </row>
    <row r="151" spans="1:6">
      <c r="A151" s="4597"/>
      <c r="B151" s="1621"/>
      <c r="C151" s="4499"/>
      <c r="D151" s="4499"/>
      <c r="E151" s="4270"/>
      <c r="F151" s="4270"/>
    </row>
    <row r="152" spans="1:6">
      <c r="A152" s="4597"/>
      <c r="B152" s="1621"/>
      <c r="C152" s="4499"/>
      <c r="D152" s="4499"/>
      <c r="E152" s="4270"/>
      <c r="F152" s="4270"/>
    </row>
    <row r="153" spans="1:6">
      <c r="A153" s="4597"/>
      <c r="B153" s="1621"/>
      <c r="C153" s="4499"/>
      <c r="D153" s="4499"/>
      <c r="E153" s="4270"/>
      <c r="F153" s="4270"/>
    </row>
    <row r="154" spans="1:6">
      <c r="A154" s="4597"/>
      <c r="B154" s="1621"/>
      <c r="C154" s="4499"/>
      <c r="D154" s="4499"/>
      <c r="E154" s="4270"/>
      <c r="F154" s="4270"/>
    </row>
    <row r="155" spans="1:6">
      <c r="A155" s="4597"/>
      <c r="B155" s="1621"/>
      <c r="C155" s="4499"/>
      <c r="D155" s="4499"/>
      <c r="E155" s="4270"/>
      <c r="F155" s="4270"/>
    </row>
    <row r="156" spans="1:6">
      <c r="A156" s="4597"/>
      <c r="B156" s="1621"/>
      <c r="C156" s="4499"/>
      <c r="D156" s="4499"/>
      <c r="E156" s="4270"/>
      <c r="F156" s="4270"/>
    </row>
    <row r="157" spans="1:6">
      <c r="A157" s="4597"/>
      <c r="B157" s="1621"/>
      <c r="C157" s="4499"/>
      <c r="D157" s="4499"/>
      <c r="E157" s="4270"/>
      <c r="F157" s="4270"/>
    </row>
    <row r="158" spans="1:6">
      <c r="A158" s="4597"/>
      <c r="B158" s="1621"/>
      <c r="C158" s="4499"/>
      <c r="D158" s="4499"/>
      <c r="E158" s="4270"/>
      <c r="F158" s="4270"/>
    </row>
    <row r="159" spans="1:6">
      <c r="A159" s="4597"/>
      <c r="B159" s="1621"/>
      <c r="C159" s="4499"/>
      <c r="D159" s="4499"/>
      <c r="E159" s="4270"/>
      <c r="F159" s="4270"/>
    </row>
    <row r="160" spans="1:6">
      <c r="A160" s="4597"/>
      <c r="B160" s="1621"/>
      <c r="C160" s="4499"/>
      <c r="D160" s="4499"/>
      <c r="E160" s="4270"/>
      <c r="F160" s="4270"/>
    </row>
    <row r="161" spans="1:6">
      <c r="A161" s="4597"/>
      <c r="B161" s="1621"/>
      <c r="C161" s="4499"/>
      <c r="D161" s="4499"/>
      <c r="E161" s="4270"/>
      <c r="F161" s="4270"/>
    </row>
    <row r="162" spans="1:6">
      <c r="A162" s="4597"/>
      <c r="B162" s="1621"/>
      <c r="C162" s="4499"/>
      <c r="D162" s="4499"/>
      <c r="E162" s="4270"/>
      <c r="F162" s="4270"/>
    </row>
    <row r="163" spans="1:6">
      <c r="A163" s="4597"/>
      <c r="B163" s="1621"/>
      <c r="C163" s="4499"/>
      <c r="D163" s="4499"/>
      <c r="E163" s="4270"/>
      <c r="F163" s="4270"/>
    </row>
    <row r="164" spans="1:6">
      <c r="A164" s="4597"/>
      <c r="B164" s="1621"/>
      <c r="C164" s="4499"/>
      <c r="D164" s="4499"/>
      <c r="E164" s="4270"/>
      <c r="F164" s="4270"/>
    </row>
    <row r="165" spans="1:6">
      <c r="A165" s="4597"/>
      <c r="B165" s="1621"/>
      <c r="C165" s="4499"/>
      <c r="D165" s="4499"/>
      <c r="E165" s="4270"/>
      <c r="F165" s="4270"/>
    </row>
    <row r="166" spans="1:6">
      <c r="A166" s="4597"/>
      <c r="B166" s="1621"/>
      <c r="C166" s="4499"/>
      <c r="D166" s="4499"/>
      <c r="E166" s="4270"/>
      <c r="F166" s="4270"/>
    </row>
    <row r="167" spans="1:6">
      <c r="A167" s="4597"/>
      <c r="B167" s="1621"/>
      <c r="C167" s="4499"/>
      <c r="D167" s="4499"/>
      <c r="E167" s="4270"/>
      <c r="F167" s="4270"/>
    </row>
    <row r="168" spans="1:6">
      <c r="A168" s="4597"/>
      <c r="B168" s="1621"/>
      <c r="C168" s="4499"/>
      <c r="D168" s="4499"/>
      <c r="E168" s="4270"/>
      <c r="F168" s="4270"/>
    </row>
    <row r="169" spans="1:6">
      <c r="A169" s="4597"/>
      <c r="B169" s="1621"/>
      <c r="C169" s="4499"/>
      <c r="D169" s="4499"/>
      <c r="E169" s="4270"/>
      <c r="F169" s="4270"/>
    </row>
    <row r="170" spans="1:6">
      <c r="A170" s="4597"/>
      <c r="B170" s="1621"/>
      <c r="C170" s="4499"/>
      <c r="D170" s="4499"/>
      <c r="E170" s="4270"/>
      <c r="F170" s="4270"/>
    </row>
    <row r="171" spans="1:6">
      <c r="A171" s="4597"/>
      <c r="B171" s="1621"/>
      <c r="C171" s="4499"/>
      <c r="D171" s="4499"/>
      <c r="E171" s="4270"/>
      <c r="F171" s="4270"/>
    </row>
    <row r="172" spans="1:6">
      <c r="A172" s="4597"/>
      <c r="B172" s="1621"/>
      <c r="C172" s="4499"/>
      <c r="D172" s="4499"/>
      <c r="E172" s="4270"/>
      <c r="F172" s="4270"/>
    </row>
    <row r="173" spans="1:6">
      <c r="A173" s="4597"/>
      <c r="B173" s="1621"/>
      <c r="C173" s="4499"/>
      <c r="D173" s="4499"/>
      <c r="E173" s="4270"/>
      <c r="F173" s="4270"/>
    </row>
    <row r="174" spans="1:6">
      <c r="A174" s="4597"/>
      <c r="B174" s="1621"/>
      <c r="C174" s="4499"/>
      <c r="D174" s="4499"/>
      <c r="E174" s="4270"/>
      <c r="F174" s="4270"/>
    </row>
    <row r="175" spans="1:6">
      <c r="A175" s="4597"/>
      <c r="B175" s="1621"/>
      <c r="C175" s="4499"/>
      <c r="D175" s="4499"/>
      <c r="E175" s="4270"/>
      <c r="F175" s="4270"/>
    </row>
    <row r="176" spans="1:6">
      <c r="A176" s="4597"/>
      <c r="B176" s="1621"/>
      <c r="C176" s="4499"/>
      <c r="D176" s="4499"/>
      <c r="E176" s="4270"/>
      <c r="F176" s="4270"/>
    </row>
    <row r="177" spans="1:6">
      <c r="A177" s="4597"/>
      <c r="B177" s="1621"/>
      <c r="C177" s="4499"/>
      <c r="D177" s="4499"/>
      <c r="E177" s="4270"/>
      <c r="F177" s="4270"/>
    </row>
    <row r="178" spans="1:6">
      <c r="A178" s="4597"/>
      <c r="B178" s="1621"/>
      <c r="C178" s="4499"/>
      <c r="D178" s="4499"/>
      <c r="E178" s="4270"/>
      <c r="F178" s="4270"/>
    </row>
    <row r="179" spans="1:6">
      <c r="A179" s="4597"/>
      <c r="B179" s="1621"/>
      <c r="C179" s="3085"/>
      <c r="D179" s="3085"/>
      <c r="E179" s="4270"/>
      <c r="F179" s="4270"/>
    </row>
    <row r="180" spans="1:6">
      <c r="A180" s="4597"/>
      <c r="B180" s="1621"/>
      <c r="C180" s="1621"/>
      <c r="D180" s="1621"/>
      <c r="E180" s="4270"/>
      <c r="F180" s="4270"/>
    </row>
    <row r="181" spans="1:6" ht="16" thickBot="1">
      <c r="A181" s="3209"/>
      <c r="B181" s="4271"/>
      <c r="C181" s="4271"/>
      <c r="D181" s="4271"/>
      <c r="E181" s="3651"/>
      <c r="F181" s="4270"/>
    </row>
    <row r="182" spans="1:6">
      <c r="A182" s="4227"/>
      <c r="B182" s="1621"/>
      <c r="C182" s="1621"/>
      <c r="D182" s="1621"/>
      <c r="E182" s="1621"/>
      <c r="F182" s="4270"/>
    </row>
    <row r="183" spans="1:6">
      <c r="A183" s="4227"/>
      <c r="B183" s="1621"/>
      <c r="C183" s="1621"/>
      <c r="D183" s="1621"/>
      <c r="E183" s="1621"/>
      <c r="F183" s="4270"/>
    </row>
    <row r="184" spans="1:6">
      <c r="A184" s="4227"/>
      <c r="B184" s="1621"/>
      <c r="C184" s="1621"/>
      <c r="D184" s="1621"/>
      <c r="E184" s="1621"/>
      <c r="F184" s="4270"/>
    </row>
    <row r="185" spans="1:6">
      <c r="A185" s="4227"/>
      <c r="B185" s="1621"/>
      <c r="C185" s="1621"/>
      <c r="D185" s="1621"/>
      <c r="E185" s="1621"/>
      <c r="F185" s="4270"/>
    </row>
    <row r="186" spans="1:6">
      <c r="A186" s="4227"/>
      <c r="B186" s="1621"/>
      <c r="C186" s="1621"/>
      <c r="D186" s="1621"/>
      <c r="E186" s="1621"/>
      <c r="F186" s="4270"/>
    </row>
    <row r="187" spans="1:6">
      <c r="A187" s="4227"/>
      <c r="B187" s="1621"/>
      <c r="C187" s="1621"/>
      <c r="D187" s="1621"/>
      <c r="E187" s="1621"/>
      <c r="F187" s="4270"/>
    </row>
    <row r="188" spans="1:6">
      <c r="A188" s="4227"/>
      <c r="B188" s="1621"/>
      <c r="C188" s="1621"/>
      <c r="D188" s="1621"/>
      <c r="E188" s="1621"/>
      <c r="F188" s="4270"/>
    </row>
    <row r="189" spans="1:6">
      <c r="A189" s="4227"/>
      <c r="B189" s="1621"/>
      <c r="C189" s="1621"/>
      <c r="D189" s="1621"/>
      <c r="E189" s="1621"/>
      <c r="F189" s="4270"/>
    </row>
    <row r="190" spans="1:6">
      <c r="A190" s="4227"/>
      <c r="B190" s="1621"/>
      <c r="C190" s="1621"/>
      <c r="D190" s="1621"/>
      <c r="E190" s="1621"/>
      <c r="F190" s="4270"/>
    </row>
    <row r="191" spans="1:6">
      <c r="A191" s="4227"/>
      <c r="B191" s="1621"/>
      <c r="C191" s="1621"/>
      <c r="D191" s="1621"/>
      <c r="E191" s="1621"/>
      <c r="F191" s="4270"/>
    </row>
    <row r="192" spans="1:6">
      <c r="A192" s="4227"/>
      <c r="B192" s="1621"/>
      <c r="C192" s="1621"/>
      <c r="D192" s="1621"/>
      <c r="E192" s="1621"/>
      <c r="F192" s="4270"/>
    </row>
    <row r="193" spans="1:6">
      <c r="A193" s="4227"/>
      <c r="B193" s="1621"/>
      <c r="C193" s="1621"/>
      <c r="D193" s="1621"/>
      <c r="E193" s="1621"/>
      <c r="F193" s="4270"/>
    </row>
    <row r="194" spans="1:6">
      <c r="A194" s="4227"/>
      <c r="B194" s="1621"/>
      <c r="C194" s="1621"/>
      <c r="D194" s="1621"/>
      <c r="E194" s="1621"/>
      <c r="F194" s="4270"/>
    </row>
    <row r="195" spans="1:6">
      <c r="A195" s="4227"/>
      <c r="B195" s="1621"/>
      <c r="C195" s="1621"/>
      <c r="D195" s="1621"/>
      <c r="E195" s="1621"/>
      <c r="F195" s="4270"/>
    </row>
    <row r="196" spans="1:6">
      <c r="A196" s="4227"/>
      <c r="B196" s="1621"/>
      <c r="C196" s="1621"/>
      <c r="D196" s="1621"/>
      <c r="E196" s="1621"/>
      <c r="F196" s="4270"/>
    </row>
    <row r="197" spans="1:6">
      <c r="A197" s="4227"/>
      <c r="B197" s="1621"/>
      <c r="C197" s="1621"/>
      <c r="D197" s="1621"/>
      <c r="E197" s="1621"/>
      <c r="F197" s="4270"/>
    </row>
    <row r="198" spans="1:6">
      <c r="A198" s="4227"/>
      <c r="B198" s="1621"/>
      <c r="C198" s="1621"/>
      <c r="D198" s="1621"/>
      <c r="E198" s="1621"/>
      <c r="F198" s="4270"/>
    </row>
    <row r="199" spans="1:6">
      <c r="A199" s="4227"/>
      <c r="B199" s="1621"/>
      <c r="C199" s="1621"/>
      <c r="D199" s="1621"/>
      <c r="E199" s="1621"/>
      <c r="F199" s="4270"/>
    </row>
    <row r="200" spans="1:6" ht="16" thickBot="1">
      <c r="A200" s="3209"/>
      <c r="B200" s="4271"/>
      <c r="C200" s="4271"/>
      <c r="D200" s="4271"/>
      <c r="E200" s="4271"/>
      <c r="F200" s="3651"/>
    </row>
  </sheetData>
  <mergeCells count="2">
    <mergeCell ref="F6:H6"/>
    <mergeCell ref="B10:H19"/>
  </mergeCells>
  <printOptions horizontalCentered="1" verticalCentered="1"/>
  <pageMargins left="0.25" right="0.25" top="0.25" bottom="0.25" header="0" footer="0"/>
  <pageSetup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201</vt:i4>
      </vt:variant>
    </vt:vector>
  </HeadingPairs>
  <TitlesOfParts>
    <vt:vector size="285" baseType="lpstr">
      <vt:lpstr>README</vt:lpstr>
      <vt:lpstr>Data Sheet</vt:lpstr>
      <vt:lpstr>Cover</vt:lpstr>
      <vt:lpstr>Comments</vt:lpstr>
      <vt:lpstr>Gen Inst</vt:lpstr>
      <vt:lpstr>Table</vt:lpstr>
      <vt:lpstr>Data Errors</vt:lpstr>
      <vt:lpstr>101</vt:lpstr>
      <vt:lpstr>102</vt:lpstr>
      <vt:lpstr>103</vt:lpstr>
      <vt:lpstr>104105</vt:lpstr>
      <vt:lpstr>106107</vt:lpstr>
      <vt:lpstr>108109</vt:lpstr>
      <vt:lpstr>110113</vt:lpstr>
      <vt:lpstr>114117</vt:lpstr>
      <vt:lpstr>118119</vt:lpstr>
      <vt:lpstr>120121</vt:lpstr>
      <vt:lpstr>122123</vt:lpstr>
      <vt:lpstr>122a122b</vt:lpstr>
      <vt:lpstr>200201</vt:lpstr>
      <vt:lpstr>202203</vt:lpstr>
      <vt:lpstr>204207</vt:lpstr>
      <vt:lpstr>214</vt:lpstr>
      <vt:lpstr>213</vt:lpstr>
      <vt:lpstr>216</vt:lpstr>
      <vt:lpstr>217</vt:lpstr>
      <vt:lpstr>218</vt:lpstr>
      <vt:lpstr>219</vt:lpstr>
      <vt:lpstr>221</vt:lpstr>
      <vt:lpstr>224225</vt:lpstr>
      <vt:lpstr>227</vt:lpstr>
      <vt:lpstr>228229</vt:lpstr>
      <vt:lpstr>230</vt:lpstr>
      <vt:lpstr>231</vt:lpstr>
      <vt:lpstr>232</vt:lpstr>
      <vt:lpstr>233</vt:lpstr>
      <vt:lpstr>234</vt:lpstr>
      <vt:lpstr>250251</vt:lpstr>
      <vt:lpstr>254</vt:lpstr>
      <vt:lpstr>253</vt:lpstr>
      <vt:lpstr>256257</vt:lpstr>
      <vt:lpstr>261</vt:lpstr>
      <vt:lpstr>262263</vt:lpstr>
      <vt:lpstr>266267</vt:lpstr>
      <vt:lpstr>269</vt:lpstr>
      <vt:lpstr>272273</vt:lpstr>
      <vt:lpstr>274275</vt:lpstr>
      <vt:lpstr>276277</vt:lpstr>
      <vt:lpstr>278</vt:lpstr>
      <vt:lpstr>300301</vt:lpstr>
      <vt:lpstr>302</vt:lpstr>
      <vt:lpstr>304</vt:lpstr>
      <vt:lpstr>310311</vt:lpstr>
      <vt:lpstr>320323</vt:lpstr>
      <vt:lpstr>326327</vt:lpstr>
      <vt:lpstr>328330</vt:lpstr>
      <vt:lpstr>331</vt:lpstr>
      <vt:lpstr>332</vt:lpstr>
      <vt:lpstr>335</vt:lpstr>
      <vt:lpstr>336</vt:lpstr>
      <vt:lpstr>337</vt:lpstr>
      <vt:lpstr>340</vt:lpstr>
      <vt:lpstr>350351</vt:lpstr>
      <vt:lpstr>352353</vt:lpstr>
      <vt:lpstr>354355</vt:lpstr>
      <vt:lpstr>356</vt:lpstr>
      <vt:lpstr>397</vt:lpstr>
      <vt:lpstr>398</vt:lpstr>
      <vt:lpstr>400</vt:lpstr>
      <vt:lpstr>400a</vt:lpstr>
      <vt:lpstr>401</vt:lpstr>
      <vt:lpstr>402403</vt:lpstr>
      <vt:lpstr>406407</vt:lpstr>
      <vt:lpstr>408409</vt:lpstr>
      <vt:lpstr>410411</vt:lpstr>
      <vt:lpstr>414416</vt:lpstr>
      <vt:lpstr>419420</vt:lpstr>
      <vt:lpstr>422423</vt:lpstr>
      <vt:lpstr>424425</vt:lpstr>
      <vt:lpstr>426427</vt:lpstr>
      <vt:lpstr>429</vt:lpstr>
      <vt:lpstr>430</vt:lpstr>
      <vt:lpstr>450</vt:lpstr>
      <vt:lpstr>BOOK</vt:lpstr>
      <vt:lpstr>_101</vt:lpstr>
      <vt:lpstr>_101PM</vt:lpstr>
      <vt:lpstr>_102</vt:lpstr>
      <vt:lpstr>_102PM</vt:lpstr>
      <vt:lpstr>_103</vt:lpstr>
      <vt:lpstr>_103PM</vt:lpstr>
      <vt:lpstr>'104105'!_104105</vt:lpstr>
      <vt:lpstr>'104105'!_104105PM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'422423'!_422423</vt:lpstr>
      <vt:lpstr>'422423'!_422423PM</vt:lpstr>
      <vt:lpstr>_424425</vt:lpstr>
      <vt:lpstr>_424425PM</vt:lpstr>
      <vt:lpstr>'426427'!_426427</vt:lpstr>
      <vt:lpstr>'426427'!_426427PM</vt:lpstr>
      <vt:lpstr>_429</vt:lpstr>
      <vt:lpstr>_429PM</vt:lpstr>
      <vt:lpstr>_450</vt:lpstr>
      <vt:lpstr>BOOK</vt:lpstr>
      <vt:lpstr>COVER</vt:lpstr>
      <vt:lpstr>COVERPM</vt:lpstr>
      <vt:lpstr>DATA_SHEET</vt:lpstr>
      <vt:lpstr>GENINST</vt:lpstr>
      <vt:lpstr>GENINSTPM</vt:lpstr>
      <vt:lpstr>'101'!Print_Area</vt:lpstr>
      <vt:lpstr>'102'!Print_Area</vt:lpstr>
      <vt:lpstr>'103'!Print_Area</vt:lpstr>
      <vt:lpstr>'104105'!Print_Area</vt:lpstr>
      <vt:lpstr>'106107'!Print_Area</vt:lpstr>
      <vt:lpstr>'108109'!Print_Area</vt:lpstr>
      <vt:lpstr>'110113'!Print_Area</vt:lpstr>
      <vt:lpstr>'114117'!Print_Area</vt:lpstr>
      <vt:lpstr>'118119'!Print_Area</vt:lpstr>
      <vt:lpstr>'120121'!Print_Area</vt:lpstr>
      <vt:lpstr>'122123'!Print_Area</vt:lpstr>
      <vt:lpstr>'122a122b'!Print_Area</vt:lpstr>
      <vt:lpstr>'200201'!Print_Area</vt:lpstr>
      <vt:lpstr>'204207'!Print_Area</vt:lpstr>
      <vt:lpstr>'213'!Print_Area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'231'!Print_Area</vt:lpstr>
      <vt:lpstr>'232'!Print_Area</vt:lpstr>
      <vt:lpstr>'233'!Print_Area</vt:lpstr>
      <vt:lpstr>'234'!Print_Area</vt:lpstr>
      <vt:lpstr>'250251'!Print_Area</vt:lpstr>
      <vt:lpstr>'253'!Print_Area</vt:lpstr>
      <vt:lpstr>'254'!Print_Area</vt:lpstr>
      <vt:lpstr>'256257'!Print_Area</vt:lpstr>
      <vt:lpstr>'261'!Print_Area</vt:lpstr>
      <vt:lpstr>'262263'!Print_Area</vt:lpstr>
      <vt:lpstr>'266267'!Print_Area</vt:lpstr>
      <vt:lpstr>'269'!Print_Area</vt:lpstr>
      <vt:lpstr>'272273'!Print_Area</vt:lpstr>
      <vt:lpstr>'274275'!Print_Area</vt:lpstr>
      <vt:lpstr>'276277'!Print_Area</vt:lpstr>
      <vt:lpstr>'278'!Print_Area</vt:lpstr>
      <vt:lpstr>'300301'!Print_Area</vt:lpstr>
      <vt:lpstr>'304'!Print_Area</vt:lpstr>
      <vt:lpstr>'310311'!Print_Area</vt:lpstr>
      <vt:lpstr>'320323'!Print_Area</vt:lpstr>
      <vt:lpstr>'326327'!Print_Area</vt:lpstr>
      <vt:lpstr>'328330'!Print_Area</vt:lpstr>
      <vt:lpstr>'331'!Print_Area</vt:lpstr>
      <vt:lpstr>'332'!Print_Area</vt:lpstr>
      <vt:lpstr>'335'!Print_Area</vt:lpstr>
      <vt:lpstr>'336'!Print_Area</vt:lpstr>
      <vt:lpstr>'337'!Print_Area</vt:lpstr>
      <vt:lpstr>'340'!Print_Area</vt:lpstr>
      <vt:lpstr>'350351'!Print_Area</vt:lpstr>
      <vt:lpstr>'352353'!Print_Area</vt:lpstr>
      <vt:lpstr>'354355'!Print_Area</vt:lpstr>
      <vt:lpstr>'356'!Print_Area</vt:lpstr>
      <vt:lpstr>'397'!Print_Area</vt:lpstr>
      <vt:lpstr>'398'!Print_Area</vt:lpstr>
      <vt:lpstr>'400'!Print_Area</vt:lpstr>
      <vt:lpstr>'400a'!Print_Area</vt:lpstr>
      <vt:lpstr>'401'!Print_Area</vt:lpstr>
      <vt:lpstr>'402403'!Print_Area</vt:lpstr>
      <vt:lpstr>'406407'!Print_Area</vt:lpstr>
      <vt:lpstr>'410411'!Print_Area</vt:lpstr>
      <vt:lpstr>'414416'!Print_Area</vt:lpstr>
      <vt:lpstr>'419420'!Print_Area</vt:lpstr>
      <vt:lpstr>'422423'!Print_Area</vt:lpstr>
      <vt:lpstr>'424425'!Print_Area</vt:lpstr>
      <vt:lpstr>'426427'!Print_Area</vt:lpstr>
      <vt:lpstr>'429'!Print_Area</vt:lpstr>
      <vt:lpstr>'430'!Print_Area</vt:lpstr>
      <vt:lpstr>BOOK!Print_Area</vt:lpstr>
      <vt:lpstr>Comments!Print_Area</vt:lpstr>
      <vt:lpstr>Cover!Print_Area</vt:lpstr>
      <vt:lpstr>'Data Sheet'!Print_Area</vt:lpstr>
      <vt:lpstr>'Gen Inst'!Print_Area</vt:lpstr>
      <vt:lpstr>README!Print_Area</vt:lpstr>
      <vt:lpstr>Table!Print_Area</vt:lpstr>
      <vt:lpstr>PRINTALLPM</vt:lpstr>
      <vt:lpstr>README</vt:lpstr>
      <vt:lpstr>TABLE</vt:lpstr>
      <vt:lpstr>TABLEPM</vt:lpstr>
    </vt:vector>
  </TitlesOfParts>
  <Company>Dept. of Public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Li, Jun</cp:lastModifiedBy>
  <cp:lastPrinted>2024-04-30T18:40:17Z</cp:lastPrinted>
  <dcterms:created xsi:type="dcterms:W3CDTF">1999-04-16T13:35:52Z</dcterms:created>
  <dcterms:modified xsi:type="dcterms:W3CDTF">2024-04-30T18:41:10Z</dcterms:modified>
</cp:coreProperties>
</file>